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ЭтаКнига" defaultThemeVersion="124226"/>
  <mc:AlternateContent xmlns:mc="http://schemas.openxmlformats.org/markup-compatibility/2006">
    <mc:Choice Requires="x15">
      <x15ac:absPath xmlns:x15ac="http://schemas.microsoft.com/office/spreadsheetml/2010/11/ac" url="H:\РЕЙТИНГИ открытости\2023\2 кв\"/>
    </mc:Choice>
  </mc:AlternateContent>
  <xr:revisionPtr revIDLastSave="0" documentId="8_{BECE10B0-C217-46ED-8996-64E929DD2103}" xr6:coauthVersionLast="43" xr6:coauthVersionMax="43" xr10:uidLastSave="{00000000-0000-0000-0000-000000000000}"/>
  <bookViews>
    <workbookView xWindow="-120" yWindow="-120" windowWidth="29040" windowHeight="15840" xr2:uid="{00000000-000D-0000-FFFF-FFFF00000000}"/>
  </bookViews>
  <sheets>
    <sheet name="Объем МБТ" sheetId="21" r:id="rId1"/>
    <sheet name="Проверочная  таблица" sheetId="2" r:id="rId2"/>
    <sheet name="Прочая  субсидия_МР  и  ГО" sheetId="3" r:id="rId3"/>
    <sheet name="Прочая  субсидия_БП" sheetId="4" r:id="rId4"/>
    <sheet name="Субвенция  на  полномочия" sheetId="5" r:id="rId5"/>
    <sheet name="Федеральные  средства  по  МО" sheetId="6" r:id="rId6"/>
    <sheet name="Федеральные  средства" sheetId="7" r:id="rId7"/>
    <sheet name="Район  и  поселения" sheetId="1" r:id="rId8"/>
    <sheet name="МБТ  по  программам" sheetId="13" r:id="rId9"/>
    <sheet name="МБТ  по  видам  расходов" sheetId="15" r:id="rId10"/>
    <sheet name="Дотация" sheetId="9" r:id="rId11"/>
    <sheet name="Субсидия" sheetId="8" r:id="rId12"/>
    <sheet name="Субвенция" sheetId="20" r:id="rId13"/>
    <sheet name="Иные  МБТ" sheetId="11" r:id="rId14"/>
    <sheet name="субсидия  ВР 522" sheetId="16" r:id="rId15"/>
    <sheet name="субсидия  ВР 523" sheetId="18" r:id="rId16"/>
    <sheet name="Федеральная  субсидия" sheetId="17" r:id="rId17"/>
    <sheet name="ВУС" sheetId="19" r:id="rId18"/>
  </sheets>
  <externalReferences>
    <externalReference r:id="rId19"/>
    <externalReference r:id="rId20"/>
    <externalReference r:id="rId21"/>
  </externalReferences>
  <definedNames>
    <definedName name="_xlnm.Print_Titles" localSheetId="17">ВУС!$4:$4</definedName>
    <definedName name="_xlnm.Print_Titles" localSheetId="13">'Иные  МБТ'!$7:$7</definedName>
    <definedName name="_xlnm.Print_Titles" localSheetId="1">'Проверочная  таблица'!$A:$A</definedName>
    <definedName name="_xlnm.Print_Titles" localSheetId="3">'Прочая  субсидия_БП'!$A:$A</definedName>
    <definedName name="_xlnm.Print_Titles" localSheetId="2">'Прочая  субсидия_МР  и  ГО'!$A:$A</definedName>
    <definedName name="_xlnm.Print_Titles" localSheetId="7">'Район  и  поселения'!$A:$A</definedName>
    <definedName name="_xlnm.Print_Titles" localSheetId="12">Субвенция!$7:$7</definedName>
    <definedName name="_xlnm.Print_Titles" localSheetId="4">'Субвенция  на  полномочия'!$A:$A</definedName>
    <definedName name="_xlnm.Print_Titles" localSheetId="11">Субсидия!$7:$7</definedName>
    <definedName name="_xlnm.Print_Titles" localSheetId="14">'субсидия  ВР 522'!$5:$5</definedName>
    <definedName name="_xlnm.Print_Titles" localSheetId="15">'субсидия  ВР 523'!$5:$5</definedName>
    <definedName name="_xlnm.Print_Titles" localSheetId="16">'Федеральная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17">ВУС!$A$1:$E$283</definedName>
    <definedName name="_xlnm.Print_Area" localSheetId="10">Дотация!$A$1:$E$22</definedName>
    <definedName name="_xlnm.Print_Area" localSheetId="13">'Иные  МБТ'!$A$1:$G$75</definedName>
    <definedName name="_xlnm.Print_Area" localSheetId="9">'МБТ  по  видам  расходов'!$A$1:$E$27</definedName>
    <definedName name="_xlnm.Print_Area" localSheetId="8">'МБТ  по  программам'!$A$1:$I$21</definedName>
    <definedName name="_xlnm.Print_Area" localSheetId="1">'Проверочная  таблица'!$A$1:$ABJ$39</definedName>
    <definedName name="_xlnm.Print_Area" localSheetId="3">'Прочая  субсидия_БП'!$A$1:$CB$26</definedName>
    <definedName name="_xlnm.Print_Area" localSheetId="2">'Прочая  субсидия_МР  и  ГО'!$A$1:$BE$38</definedName>
    <definedName name="_xlnm.Print_Area" localSheetId="7">'Район  и  поселения'!$A$1:$BI$36</definedName>
    <definedName name="_xlnm.Print_Area" localSheetId="12">Субвенция!$A$1:$G$18</definedName>
    <definedName name="_xlnm.Print_Area" localSheetId="4">'Субвенция  на  полномочия'!$A$1:$AM$32</definedName>
    <definedName name="_xlnm.Print_Area" localSheetId="11">Субсидия!$A$1:$G$593</definedName>
    <definedName name="_xlnm.Print_Area" localSheetId="6">'Федеральные  средства'!$A$1:$C$74</definedName>
    <definedName name="_xlnm.Print_Area" localSheetId="5">'Федеральные  средства  по  МО'!$A$1:$DO$38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 i="21" l="1"/>
  <c r="F27" i="21"/>
  <c r="E27" i="21"/>
  <c r="D27" i="21"/>
  <c r="B27" i="21"/>
  <c r="C26" i="21"/>
  <c r="C25" i="21"/>
  <c r="G23" i="21"/>
  <c r="F23" i="21"/>
  <c r="E23" i="21"/>
  <c r="D23" i="21"/>
  <c r="B23" i="21"/>
  <c r="B29" i="21" s="1"/>
  <c r="C22" i="21"/>
  <c r="C21" i="21"/>
  <c r="C20" i="21"/>
  <c r="C19" i="21"/>
  <c r="C18" i="21"/>
  <c r="C17" i="21"/>
  <c r="C16" i="21"/>
  <c r="C15" i="21"/>
  <c r="C14" i="21"/>
  <c r="C13" i="21"/>
  <c r="C12" i="21"/>
  <c r="C11" i="21"/>
  <c r="C10" i="21"/>
  <c r="C9" i="21"/>
  <c r="C8" i="21"/>
  <c r="C7" i="21"/>
  <c r="C6" i="21"/>
  <c r="C5" i="21"/>
  <c r="C27" i="21" l="1"/>
  <c r="D29" i="21"/>
  <c r="E29" i="21"/>
  <c r="F29" i="21"/>
  <c r="G29" i="21"/>
  <c r="C23" i="21"/>
  <c r="G9" i="4"/>
  <c r="G10" i="4"/>
  <c r="G11" i="4"/>
  <c r="G12" i="4"/>
  <c r="G13" i="4"/>
  <c r="G14" i="4"/>
  <c r="G16" i="4"/>
  <c r="G17" i="4"/>
  <c r="G19" i="4"/>
  <c r="G20" i="4"/>
  <c r="G21" i="4"/>
  <c r="G22" i="4"/>
  <c r="G23" i="4"/>
  <c r="G24" i="4"/>
  <c r="G25" i="4"/>
  <c r="G8" i="4"/>
  <c r="C29" i="21" l="1"/>
  <c r="I13" i="16"/>
  <c r="G13" i="16" s="1"/>
  <c r="C13" i="16"/>
  <c r="F13" i="16" s="1"/>
  <c r="I12" i="16"/>
  <c r="G12" i="16" s="1"/>
  <c r="C12" i="16"/>
  <c r="F12" i="16" s="1"/>
  <c r="I11" i="16"/>
  <c r="G11" i="16" s="1"/>
  <c r="C11" i="16"/>
  <c r="F11" i="16" s="1"/>
  <c r="I10" i="16"/>
  <c r="G10" i="16" s="1"/>
  <c r="C10" i="16"/>
  <c r="F10" i="16" s="1"/>
  <c r="I9" i="16"/>
  <c r="G9" i="16" s="1"/>
  <c r="C9" i="16"/>
  <c r="F9" i="16" s="1"/>
  <c r="I8" i="16"/>
  <c r="G8" i="16" s="1"/>
  <c r="C8" i="16"/>
  <c r="F8" i="16" s="1"/>
  <c r="F63" i="8"/>
  <c r="F60" i="8"/>
  <c r="DY40" i="2"/>
  <c r="AH32" i="17"/>
  <c r="AH31" i="17"/>
  <c r="AH30" i="17"/>
  <c r="AH27" i="17"/>
  <c r="AH26" i="17"/>
  <c r="AH25" i="17"/>
  <c r="AH24" i="17"/>
  <c r="AH23" i="17"/>
  <c r="AH22" i="17"/>
  <c r="AH21" i="17"/>
  <c r="AH20" i="17"/>
  <c r="AH19" i="17"/>
  <c r="AH18" i="17"/>
  <c r="AH17" i="17"/>
  <c r="AH16" i="17"/>
  <c r="AH15" i="17"/>
  <c r="AH13" i="17"/>
  <c r="AH12" i="17"/>
  <c r="AH11" i="17"/>
  <c r="AH10" i="17"/>
  <c r="GX38" i="2" l="1"/>
  <c r="GW38" i="2"/>
  <c r="GB42" i="2"/>
  <c r="GA42" i="2"/>
  <c r="GA40" i="2"/>
  <c r="FJ42" i="2"/>
  <c r="FI42" i="2"/>
  <c r="EA42" i="2"/>
  <c r="EB42" i="2"/>
  <c r="AA10" i="3" l="1"/>
  <c r="D251" i="8" l="1"/>
  <c r="D138" i="8"/>
  <c r="E146" i="8" l="1"/>
  <c r="F146" i="8"/>
  <c r="D146" i="8"/>
  <c r="D145" i="8"/>
  <c r="F165" i="8"/>
  <c r="D167" i="8"/>
  <c r="H166" i="8"/>
  <c r="G166" i="8"/>
  <c r="I166" i="8" s="1"/>
  <c r="EE42" i="2"/>
  <c r="EE34" i="2"/>
  <c r="EE30" i="2"/>
  <c r="EE37" i="2" s="1"/>
  <c r="DR33" i="2"/>
  <c r="DR32" i="2"/>
  <c r="DR13" i="2"/>
  <c r="DR14" i="2"/>
  <c r="DR15" i="2"/>
  <c r="DR16" i="2"/>
  <c r="DR17" i="2"/>
  <c r="DR18" i="2"/>
  <c r="DR19" i="2"/>
  <c r="DR20" i="2"/>
  <c r="DR21" i="2"/>
  <c r="DR22" i="2"/>
  <c r="DR23" i="2"/>
  <c r="DR24" i="2"/>
  <c r="DR25" i="2"/>
  <c r="DR26" i="2"/>
  <c r="DR27" i="2"/>
  <c r="DR28" i="2"/>
  <c r="DR29" i="2"/>
  <c r="DR12" i="2"/>
  <c r="F167" i="8" l="1"/>
  <c r="DR30" i="2"/>
  <c r="DR37" i="2" s="1"/>
  <c r="E165" i="8" s="1"/>
  <c r="DR34" i="2"/>
  <c r="D55" i="8"/>
  <c r="D68" i="8"/>
  <c r="H67" i="8"/>
  <c r="G67" i="8"/>
  <c r="I67" i="8" s="1"/>
  <c r="DQ33" i="2"/>
  <c r="DQ32" i="2"/>
  <c r="DQ13" i="2"/>
  <c r="DQ14" i="2"/>
  <c r="DQ15" i="2"/>
  <c r="DQ16" i="2"/>
  <c r="DQ17" i="2"/>
  <c r="DQ18" i="2"/>
  <c r="DQ19" i="2"/>
  <c r="DQ20" i="2"/>
  <c r="DQ21" i="2"/>
  <c r="DQ22" i="2"/>
  <c r="DQ23" i="2"/>
  <c r="DQ24" i="2"/>
  <c r="DQ25" i="2"/>
  <c r="DQ26" i="2"/>
  <c r="DQ27" i="2"/>
  <c r="DQ28" i="2"/>
  <c r="DQ29" i="2"/>
  <c r="DQ12" i="2"/>
  <c r="ED34" i="2"/>
  <c r="ED30" i="2"/>
  <c r="DP33" i="2"/>
  <c r="DP32" i="2"/>
  <c r="DP13" i="2"/>
  <c r="DP14" i="2"/>
  <c r="DP15" i="2"/>
  <c r="DP16" i="2"/>
  <c r="DP17" i="2"/>
  <c r="DP18" i="2"/>
  <c r="DP19" i="2"/>
  <c r="DP20" i="2"/>
  <c r="DP21" i="2"/>
  <c r="DP22" i="2"/>
  <c r="DP23" i="2"/>
  <c r="DP24" i="2"/>
  <c r="DP25" i="2"/>
  <c r="DP26" i="2"/>
  <c r="DP27" i="2"/>
  <c r="DP28" i="2"/>
  <c r="DP29" i="2"/>
  <c r="DP12" i="2"/>
  <c r="EC30" i="2"/>
  <c r="EC37" i="2" s="1"/>
  <c r="EC42" i="2" s="1"/>
  <c r="EC34" i="2"/>
  <c r="H163" i="8"/>
  <c r="G163" i="8"/>
  <c r="I163" i="8" s="1"/>
  <c r="E167" i="8" l="1"/>
  <c r="H165" i="8"/>
  <c r="G165" i="8"/>
  <c r="I165" i="8" s="1"/>
  <c r="F162" i="8"/>
  <c r="ED37" i="2"/>
  <c r="DQ34" i="2"/>
  <c r="DQ30" i="2"/>
  <c r="DP34" i="2"/>
  <c r="DP30" i="2"/>
  <c r="D164" i="8"/>
  <c r="G167" i="8" l="1"/>
  <c r="I167" i="8" s="1"/>
  <c r="H10" i="16"/>
  <c r="H167" i="8"/>
  <c r="ED42" i="2"/>
  <c r="F66" i="8"/>
  <c r="F68" i="8" s="1"/>
  <c r="DQ37" i="2"/>
  <c r="E66" i="8" s="1"/>
  <c r="E68" i="8" s="1"/>
  <c r="DP37" i="2"/>
  <c r="E162" i="8" s="1"/>
  <c r="G68" i="8" l="1"/>
  <c r="I68" i="8" s="1"/>
  <c r="H9" i="16"/>
  <c r="H68" i="8"/>
  <c r="H66" i="8"/>
  <c r="G66" i="8"/>
  <c r="I66" i="8" s="1"/>
  <c r="D68" i="11" l="1"/>
  <c r="AAA27" i="2" l="1"/>
  <c r="AAA24" i="2"/>
  <c r="AAA18" i="2"/>
  <c r="AAA15" i="2"/>
  <c r="ZB42" i="2"/>
  <c r="ZA42" i="2"/>
  <c r="ZB40" i="2"/>
  <c r="XN40" i="2"/>
  <c r="WV40" i="2"/>
  <c r="D8" i="20" l="1"/>
  <c r="G9" i="20"/>
  <c r="Q14" i="2" l="1"/>
  <c r="G30" i="2"/>
  <c r="I30" i="2"/>
  <c r="K30" i="2"/>
  <c r="M30" i="2"/>
  <c r="O30" i="2"/>
  <c r="Q30" i="2"/>
  <c r="U30" i="2"/>
  <c r="W30" i="2"/>
  <c r="X30" i="2"/>
  <c r="Y30" i="2"/>
  <c r="Z30" i="2"/>
  <c r="AB30" i="2"/>
  <c r="AC30" i="2"/>
  <c r="AD30" i="2"/>
  <c r="AF30" i="2"/>
  <c r="AH30" i="2"/>
  <c r="E33" i="2"/>
  <c r="E32" i="2"/>
  <c r="E13" i="2"/>
  <c r="E14" i="2"/>
  <c r="E15" i="2"/>
  <c r="E16" i="2"/>
  <c r="E17" i="2"/>
  <c r="E18" i="2"/>
  <c r="E19" i="2"/>
  <c r="E20" i="2"/>
  <c r="E21" i="2"/>
  <c r="E22" i="2"/>
  <c r="E23" i="2"/>
  <c r="E24" i="2"/>
  <c r="E25" i="2"/>
  <c r="E26" i="2"/>
  <c r="E27" i="2"/>
  <c r="E28" i="2"/>
  <c r="E29" i="2"/>
  <c r="E12" i="2"/>
  <c r="AH12" i="2"/>
  <c r="AH13" i="2"/>
  <c r="AH14" i="2"/>
  <c r="AH15" i="2"/>
  <c r="AH16" i="2"/>
  <c r="AH17" i="2"/>
  <c r="AH18" i="2"/>
  <c r="AH19" i="2"/>
  <c r="AH20" i="2"/>
  <c r="AH21" i="2"/>
  <c r="AH22" i="2"/>
  <c r="AH23" i="2"/>
  <c r="AH24" i="2"/>
  <c r="AH25" i="2"/>
  <c r="AH26" i="2"/>
  <c r="AH27" i="2"/>
  <c r="AH28" i="2"/>
  <c r="AH29" i="2"/>
  <c r="F10" i="11" l="1"/>
  <c r="D8" i="11"/>
  <c r="ZI33" i="2"/>
  <c r="ZI32" i="2"/>
  <c r="ZI13" i="2"/>
  <c r="ZI14" i="2"/>
  <c r="ZI15" i="2"/>
  <c r="ZI16" i="2"/>
  <c r="ZI17" i="2"/>
  <c r="ZI18" i="2"/>
  <c r="ZI19" i="2"/>
  <c r="ZI20" i="2"/>
  <c r="ZI21" i="2"/>
  <c r="ZI22" i="2"/>
  <c r="ZI23" i="2"/>
  <c r="ZI24" i="2"/>
  <c r="ZI25" i="2"/>
  <c r="ZI26" i="2"/>
  <c r="ZI27" i="2"/>
  <c r="ZI28" i="2"/>
  <c r="ZI29" i="2"/>
  <c r="ZI12" i="2"/>
  <c r="ZR30" i="2"/>
  <c r="ZR34" i="2"/>
  <c r="ZR37" i="2"/>
  <c r="ZI34" i="2" l="1"/>
  <c r="ZI30" i="2"/>
  <c r="ZI37" i="2" l="1"/>
  <c r="E10" i="11" s="1"/>
  <c r="G10" i="11" s="1"/>
  <c r="I10" i="11" s="1"/>
  <c r="D18" i="11"/>
  <c r="G20" i="11"/>
  <c r="I20" i="11" s="1"/>
  <c r="D55" i="11"/>
  <c r="H58" i="11"/>
  <c r="G58" i="11"/>
  <c r="I58" i="11" s="1"/>
  <c r="H10" i="11" l="1"/>
  <c r="H20" i="11"/>
  <c r="D46" i="8"/>
  <c r="D457" i="8"/>
  <c r="E520" i="8"/>
  <c r="F520" i="8"/>
  <c r="D313" i="8"/>
  <c r="D304" i="8"/>
  <c r="D188" i="8"/>
  <c r="D181" i="8"/>
  <c r="D177" i="8"/>
  <c r="D174" i="8"/>
  <c r="D135" i="8"/>
  <c r="D132" i="8"/>
  <c r="D94" i="8"/>
  <c r="D91" i="8"/>
  <c r="D81" i="8"/>
  <c r="D72" i="8"/>
  <c r="D75" i="8"/>
  <c r="C8" i="9"/>
  <c r="DV33" i="2" l="1"/>
  <c r="DV32" i="2"/>
  <c r="DV34" i="2" s="1"/>
  <c r="DV29" i="2"/>
  <c r="DV28" i="2"/>
  <c r="DV27" i="2"/>
  <c r="DV26" i="2"/>
  <c r="DV25" i="2"/>
  <c r="DV24" i="2"/>
  <c r="DV23" i="2"/>
  <c r="DV22" i="2"/>
  <c r="DV21" i="2"/>
  <c r="DV20" i="2"/>
  <c r="DV19" i="2"/>
  <c r="DV18" i="2"/>
  <c r="DV17" i="2"/>
  <c r="DV16" i="2"/>
  <c r="DV15" i="2"/>
  <c r="DV14" i="2"/>
  <c r="DV13" i="2"/>
  <c r="DV12" i="2"/>
  <c r="F171" i="8"/>
  <c r="DU33" i="2"/>
  <c r="DU32" i="2"/>
  <c r="DU13" i="2"/>
  <c r="DU14" i="2"/>
  <c r="DU15" i="2"/>
  <c r="DU16" i="2"/>
  <c r="DU17" i="2"/>
  <c r="DU18" i="2"/>
  <c r="DU19" i="2"/>
  <c r="DU20" i="2"/>
  <c r="DU21" i="2"/>
  <c r="DU22" i="2"/>
  <c r="DU23" i="2"/>
  <c r="DU24" i="2"/>
  <c r="DU25" i="2"/>
  <c r="DU26" i="2"/>
  <c r="DU27" i="2"/>
  <c r="DU28" i="2"/>
  <c r="DU29" i="2"/>
  <c r="DU12" i="2"/>
  <c r="EH30" i="2"/>
  <c r="EH37" i="2" s="1"/>
  <c r="EH42" i="2" s="1"/>
  <c r="EH34" i="2"/>
  <c r="EG34" i="2"/>
  <c r="EG30" i="2"/>
  <c r="EG37" i="2" s="1"/>
  <c r="EG42" i="2" s="1"/>
  <c r="DT33" i="2"/>
  <c r="DT32" i="2"/>
  <c r="DT13" i="2"/>
  <c r="DT14" i="2"/>
  <c r="DT15" i="2"/>
  <c r="DT16" i="2"/>
  <c r="DT17" i="2"/>
  <c r="DT18" i="2"/>
  <c r="DT19" i="2"/>
  <c r="DT20" i="2"/>
  <c r="DT21" i="2"/>
  <c r="DT22" i="2"/>
  <c r="DT23" i="2"/>
  <c r="DT24" i="2"/>
  <c r="DT25" i="2"/>
  <c r="DT26" i="2"/>
  <c r="DT27" i="2"/>
  <c r="DT28" i="2"/>
  <c r="DT29" i="2"/>
  <c r="DT12" i="2"/>
  <c r="DS33" i="2"/>
  <c r="DS32" i="2"/>
  <c r="DS13" i="2"/>
  <c r="DS14" i="2"/>
  <c r="DS15" i="2"/>
  <c r="DS16" i="2"/>
  <c r="DS17" i="2"/>
  <c r="DS18" i="2"/>
  <c r="DS19" i="2"/>
  <c r="DS20" i="2"/>
  <c r="DS21" i="2"/>
  <c r="DS22" i="2"/>
  <c r="DS23" i="2"/>
  <c r="DS24" i="2"/>
  <c r="DS25" i="2"/>
  <c r="DS26" i="2"/>
  <c r="DS27" i="2"/>
  <c r="DS28" i="2"/>
  <c r="DS29" i="2"/>
  <c r="DS12" i="2"/>
  <c r="EF34" i="2"/>
  <c r="EF30" i="2"/>
  <c r="D170" i="8"/>
  <c r="H169" i="8"/>
  <c r="G169" i="8"/>
  <c r="I169" i="8" s="1"/>
  <c r="D71" i="8"/>
  <c r="H70" i="8"/>
  <c r="G70" i="8"/>
  <c r="I70" i="8" s="1"/>
  <c r="D173" i="8"/>
  <c r="H172" i="8"/>
  <c r="G172" i="8"/>
  <c r="I172" i="8" s="1"/>
  <c r="DV30" i="2" l="1"/>
  <c r="DV37" i="2" s="1"/>
  <c r="EF37" i="2"/>
  <c r="F168" i="8" s="1"/>
  <c r="F170" i="8" s="1"/>
  <c r="F69" i="8"/>
  <c r="F71" i="8" s="1"/>
  <c r="DT34" i="2"/>
  <c r="DU30" i="2"/>
  <c r="DU34" i="2"/>
  <c r="DT30" i="2"/>
  <c r="EF42" i="2"/>
  <c r="DS34" i="2"/>
  <c r="DS30" i="2"/>
  <c r="TG40" i="2"/>
  <c r="SQ40" i="2"/>
  <c r="DS37" i="2" l="1"/>
  <c r="E168" i="8" s="1"/>
  <c r="G168" i="8" s="1"/>
  <c r="I168" i="8" s="1"/>
  <c r="DT37" i="2"/>
  <c r="E69" i="8" s="1"/>
  <c r="H69" i="8" s="1"/>
  <c r="DU37" i="2"/>
  <c r="E171" i="8" s="1"/>
  <c r="RF22" i="2"/>
  <c r="RE22" i="2"/>
  <c r="PO40" i="2"/>
  <c r="E170" i="8" l="1"/>
  <c r="H168" i="8"/>
  <c r="E71" i="8"/>
  <c r="G69" i="8"/>
  <c r="I69" i="8" s="1"/>
  <c r="G71" i="8" l="1"/>
  <c r="I71" i="8" s="1"/>
  <c r="H12" i="16"/>
  <c r="G170" i="8"/>
  <c r="I170" i="8" s="1"/>
  <c r="H11" i="16"/>
  <c r="H170" i="8"/>
  <c r="H71" i="8"/>
  <c r="I16" i="20"/>
  <c r="H16" i="20"/>
  <c r="F13" i="20"/>
  <c r="J12" i="20"/>
  <c r="H12" i="20"/>
  <c r="G12" i="20"/>
  <c r="I11" i="20"/>
  <c r="H11" i="20"/>
  <c r="D10" i="20"/>
  <c r="I9" i="20"/>
  <c r="H9" i="20"/>
  <c r="D16" i="20"/>
  <c r="F10" i="20" l="1"/>
  <c r="F8" i="20" s="1"/>
  <c r="F16" i="20" s="1"/>
  <c r="I12" i="20"/>
  <c r="AAN13" i="2" l="1"/>
  <c r="AAN14" i="2"/>
  <c r="AAN15" i="2"/>
  <c r="AAN16" i="2"/>
  <c r="AAN17" i="2"/>
  <c r="AAF17" i="2" s="1"/>
  <c r="AAN18" i="2"/>
  <c r="AAF18" i="2" s="1"/>
  <c r="AAN19" i="2"/>
  <c r="AAF19" i="2" s="1"/>
  <c r="AAN20" i="2"/>
  <c r="AAN21" i="2"/>
  <c r="AAN22" i="2"/>
  <c r="AAF22" i="2" s="1"/>
  <c r="AAN23" i="2"/>
  <c r="AAN24" i="2"/>
  <c r="AAN25" i="2"/>
  <c r="AAF25" i="2" s="1"/>
  <c r="AAN26" i="2"/>
  <c r="AAF26" i="2" s="1"/>
  <c r="AAN27" i="2"/>
  <c r="AAF27" i="2" s="1"/>
  <c r="AAN28" i="2"/>
  <c r="AAN29" i="2"/>
  <c r="AAN12" i="2"/>
  <c r="AAF12" i="2" s="1"/>
  <c r="AAJ12" i="2"/>
  <c r="AAJ13" i="2"/>
  <c r="AAJ14" i="2"/>
  <c r="AAJ15" i="2"/>
  <c r="AAJ16" i="2"/>
  <c r="AAJ17" i="2"/>
  <c r="AAJ18" i="2"/>
  <c r="AAJ19" i="2"/>
  <c r="AAJ20" i="2"/>
  <c r="AAJ21" i="2"/>
  <c r="AAJ22" i="2"/>
  <c r="AAJ23" i="2"/>
  <c r="AAJ24" i="2"/>
  <c r="AAJ25" i="2"/>
  <c r="AAJ26" i="2"/>
  <c r="AAJ27" i="2"/>
  <c r="AAJ28" i="2"/>
  <c r="AAJ29" i="2"/>
  <c r="AAJ32" i="2"/>
  <c r="AAJ33" i="2"/>
  <c r="AAF13" i="2"/>
  <c r="AAF14" i="2"/>
  <c r="AAF15" i="2"/>
  <c r="AAF16" i="2"/>
  <c r="AAF21" i="2"/>
  <c r="AAF23" i="2"/>
  <c r="AAF24" i="2"/>
  <c r="AAF29" i="2"/>
  <c r="AAF32" i="2"/>
  <c r="AAF34" i="2" s="1"/>
  <c r="AAF33" i="2"/>
  <c r="AAO33" i="2"/>
  <c r="AAO32" i="2"/>
  <c r="AAO34" i="2" s="1"/>
  <c r="AAO29" i="2"/>
  <c r="AAO28" i="2"/>
  <c r="AAO27" i="2"/>
  <c r="AAO26" i="2"/>
  <c r="AAO25" i="2"/>
  <c r="AAO24" i="2"/>
  <c r="AAO23" i="2"/>
  <c r="AAO22" i="2"/>
  <c r="AAO21" i="2"/>
  <c r="AAO20" i="2"/>
  <c r="AAO19" i="2"/>
  <c r="AAO18" i="2"/>
  <c r="AAO17" i="2"/>
  <c r="AAO16" i="2"/>
  <c r="AAO15" i="2"/>
  <c r="AAO14" i="2"/>
  <c r="AAO13" i="2"/>
  <c r="AAO12" i="2"/>
  <c r="AAK33" i="2"/>
  <c r="AAK32" i="2"/>
  <c r="AAN34" i="2"/>
  <c r="AAR30" i="2"/>
  <c r="AAR34" i="2"/>
  <c r="ZX34" i="2"/>
  <c r="ZX30" i="2"/>
  <c r="AAB34" i="2"/>
  <c r="AAB30" i="2"/>
  <c r="ZK33" i="2"/>
  <c r="ZJ33" i="2"/>
  <c r="ZK32" i="2"/>
  <c r="ZJ32" i="2"/>
  <c r="ZJ13" i="2"/>
  <c r="ZK13" i="2"/>
  <c r="ZJ14" i="2"/>
  <c r="ZK14" i="2"/>
  <c r="ZJ15" i="2"/>
  <c r="ZK15" i="2"/>
  <c r="ZJ16" i="2"/>
  <c r="ZK16" i="2"/>
  <c r="ZJ17" i="2"/>
  <c r="ZK17" i="2"/>
  <c r="ZJ18" i="2"/>
  <c r="ZK18" i="2"/>
  <c r="ZJ19" i="2"/>
  <c r="ZK19" i="2"/>
  <c r="ZJ20" i="2"/>
  <c r="ZK20" i="2"/>
  <c r="ZJ21" i="2"/>
  <c r="ZK21" i="2"/>
  <c r="ZJ22" i="2"/>
  <c r="ZK22" i="2"/>
  <c r="ZJ23" i="2"/>
  <c r="ZK23" i="2"/>
  <c r="ZJ24" i="2"/>
  <c r="ZK24" i="2"/>
  <c r="ZJ25" i="2"/>
  <c r="ZK25" i="2"/>
  <c r="ZJ26" i="2"/>
  <c r="ZK26" i="2"/>
  <c r="ZJ27" i="2"/>
  <c r="ZK27" i="2"/>
  <c r="ZJ28" i="2"/>
  <c r="ZK28" i="2"/>
  <c r="ZJ29" i="2"/>
  <c r="ZK29" i="2"/>
  <c r="ZK12" i="2"/>
  <c r="ZJ12" i="2"/>
  <c r="ZS30" i="2"/>
  <c r="ZT30" i="2"/>
  <c r="ZS34" i="2"/>
  <c r="ZT34" i="2"/>
  <c r="AAO30" i="2" l="1"/>
  <c r="AAO37" i="2" s="1"/>
  <c r="AAR37" i="2"/>
  <c r="AAJ34" i="2"/>
  <c r="AAF28" i="2"/>
  <c r="AAF20" i="2"/>
  <c r="AAN30" i="2"/>
  <c r="AAN37" i="2" s="1"/>
  <c r="AAJ30" i="2"/>
  <c r="AAJ37" i="2" s="1"/>
  <c r="AAB37" i="2"/>
  <c r="ZK34" i="2"/>
  <c r="ZX37" i="2"/>
  <c r="ZJ34" i="2"/>
  <c r="ZS37" i="2"/>
  <c r="ZT37" i="2"/>
  <c r="ZJ30" i="2"/>
  <c r="ZK30" i="2"/>
  <c r="ZK37" i="2" l="1"/>
  <c r="ZK38" i="2" s="1"/>
  <c r="E12" i="11" s="1"/>
  <c r="ZJ37" i="2"/>
  <c r="ZJ38" i="2" s="1"/>
  <c r="E11" i="11" s="1"/>
  <c r="E8" i="11" s="1"/>
  <c r="AAF30" i="2"/>
  <c r="AAF37" i="2" s="1"/>
  <c r="ZT38" i="2"/>
  <c r="ZS38" i="2"/>
  <c r="F11" i="11" l="1"/>
  <c r="ZS42" i="2"/>
  <c r="F12" i="11"/>
  <c r="H12" i="11" s="1"/>
  <c r="ZT42" i="2"/>
  <c r="G12" i="11"/>
  <c r="I12" i="11" s="1"/>
  <c r="H11" i="11" l="1"/>
  <c r="F8" i="11"/>
  <c r="G11" i="11"/>
  <c r="I11" i="11" l="1"/>
  <c r="G8" i="11"/>
  <c r="H8" i="11"/>
  <c r="I9" i="11"/>
  <c r="H9" i="11"/>
  <c r="I8" i="11" l="1"/>
  <c r="AS20" i="4"/>
  <c r="P31" i="17" l="1"/>
  <c r="P30" i="17"/>
  <c r="FP32" i="17"/>
  <c r="FO32" i="17"/>
  <c r="FL32" i="17"/>
  <c r="FK32" i="17"/>
  <c r="FP28" i="17"/>
  <c r="FP35" i="17" s="1"/>
  <c r="FO28" i="17"/>
  <c r="FO35" i="17" s="1"/>
  <c r="FL28" i="17"/>
  <c r="FK28" i="17"/>
  <c r="FK35" i="17" s="1"/>
  <c r="IW33" i="2"/>
  <c r="AP32" i="6" s="1"/>
  <c r="FI31" i="17" s="1"/>
  <c r="FJ31" i="17" s="1"/>
  <c r="IV33" i="2"/>
  <c r="IW32" i="2"/>
  <c r="AP31" i="6" s="1"/>
  <c r="FI30" i="17" s="1"/>
  <c r="FJ30" i="17" s="1"/>
  <c r="IV32" i="2"/>
  <c r="IV13" i="2"/>
  <c r="IW13" i="2"/>
  <c r="IV14" i="2"/>
  <c r="IW14" i="2"/>
  <c r="IV15" i="2"/>
  <c r="IW15" i="2"/>
  <c r="AP14" i="6" s="1"/>
  <c r="FI13" i="17" s="1"/>
  <c r="FJ13" i="17" s="1"/>
  <c r="IV16" i="2"/>
  <c r="IW16" i="2"/>
  <c r="AP15" i="6" s="1"/>
  <c r="FI14" i="17" s="1"/>
  <c r="FJ14" i="17" s="1"/>
  <c r="IV17" i="2"/>
  <c r="IW17" i="2"/>
  <c r="AP16" i="6" s="1"/>
  <c r="FI15" i="17" s="1"/>
  <c r="FJ15" i="17" s="1"/>
  <c r="IV18" i="2"/>
  <c r="IW18" i="2"/>
  <c r="AP17" i="6" s="1"/>
  <c r="FI16" i="17" s="1"/>
  <c r="FJ16" i="17" s="1"/>
  <c r="IV19" i="2"/>
  <c r="IW19" i="2"/>
  <c r="AP18" i="6" s="1"/>
  <c r="FI17" i="17" s="1"/>
  <c r="FJ17" i="17" s="1"/>
  <c r="IV20" i="2"/>
  <c r="IW20" i="2"/>
  <c r="AP19" i="6" s="1"/>
  <c r="FI18" i="17" s="1"/>
  <c r="FJ18" i="17" s="1"/>
  <c r="IV21" i="2"/>
  <c r="IW21" i="2"/>
  <c r="AP20" i="6" s="1"/>
  <c r="FI19" i="17" s="1"/>
  <c r="FJ19" i="17" s="1"/>
  <c r="IV22" i="2"/>
  <c r="IW22" i="2"/>
  <c r="AP21" i="6" s="1"/>
  <c r="FI20" i="17" s="1"/>
  <c r="FJ20" i="17" s="1"/>
  <c r="IV23" i="2"/>
  <c r="IW23" i="2"/>
  <c r="IV24" i="2"/>
  <c r="IW24" i="2"/>
  <c r="AP23" i="6" s="1"/>
  <c r="FI22" i="17" s="1"/>
  <c r="FJ22" i="17" s="1"/>
  <c r="IV25" i="2"/>
  <c r="IW25" i="2"/>
  <c r="AP24" i="6" s="1"/>
  <c r="FI23" i="17" s="1"/>
  <c r="FJ23" i="17" s="1"/>
  <c r="IV26" i="2"/>
  <c r="IW26" i="2"/>
  <c r="AP25" i="6" s="1"/>
  <c r="FI24" i="17" s="1"/>
  <c r="FJ24" i="17" s="1"/>
  <c r="IV27" i="2"/>
  <c r="IW27" i="2"/>
  <c r="AP26" i="6" s="1"/>
  <c r="FI25" i="17" s="1"/>
  <c r="FJ25" i="17" s="1"/>
  <c r="IV28" i="2"/>
  <c r="IW28" i="2"/>
  <c r="AP27" i="6" s="1"/>
  <c r="FI26" i="17" s="1"/>
  <c r="FJ26" i="17" s="1"/>
  <c r="IV29" i="2"/>
  <c r="IW29" i="2"/>
  <c r="AP28" i="6" s="1"/>
  <c r="FI27" i="17" s="1"/>
  <c r="FJ27" i="17" s="1"/>
  <c r="IW12" i="2"/>
  <c r="AP11" i="6" s="1"/>
  <c r="FI10" i="17" s="1"/>
  <c r="IV12" i="2"/>
  <c r="AQ32" i="6"/>
  <c r="FM31" i="17" s="1"/>
  <c r="FN31" i="17" s="1"/>
  <c r="AQ31" i="6"/>
  <c r="FM30" i="17" s="1"/>
  <c r="FM32" i="17" s="1"/>
  <c r="AQ12" i="6"/>
  <c r="FM11" i="17" s="1"/>
  <c r="FN11" i="17" s="1"/>
  <c r="AP13" i="6"/>
  <c r="FI12" i="17" s="1"/>
  <c r="FJ12" i="17" s="1"/>
  <c r="AQ13" i="6"/>
  <c r="FM12" i="17" s="1"/>
  <c r="FN12" i="17" s="1"/>
  <c r="AQ14" i="6"/>
  <c r="FM13" i="17" s="1"/>
  <c r="FN13" i="17" s="1"/>
  <c r="AQ15" i="6"/>
  <c r="FM14" i="17" s="1"/>
  <c r="FN14" i="17" s="1"/>
  <c r="AQ16" i="6"/>
  <c r="FM15" i="17" s="1"/>
  <c r="FN15" i="17" s="1"/>
  <c r="AQ17" i="6"/>
  <c r="FM16" i="17" s="1"/>
  <c r="FN16" i="17" s="1"/>
  <c r="AQ18" i="6"/>
  <c r="FM17" i="17" s="1"/>
  <c r="FN17" i="17" s="1"/>
  <c r="AQ19" i="6"/>
  <c r="FM18" i="17" s="1"/>
  <c r="FN18" i="17" s="1"/>
  <c r="AQ20" i="6"/>
  <c r="FM19" i="17" s="1"/>
  <c r="FN19" i="17" s="1"/>
  <c r="AQ21" i="6"/>
  <c r="FM20" i="17" s="1"/>
  <c r="FN20" i="17" s="1"/>
  <c r="AQ22" i="6"/>
  <c r="FM21" i="17" s="1"/>
  <c r="FN21" i="17" s="1"/>
  <c r="AQ23" i="6"/>
  <c r="FM22" i="17" s="1"/>
  <c r="FN22" i="17" s="1"/>
  <c r="AQ24" i="6"/>
  <c r="FM23" i="17" s="1"/>
  <c r="FN23" i="17" s="1"/>
  <c r="AQ25" i="6"/>
  <c r="FM24" i="17" s="1"/>
  <c r="FN24" i="17" s="1"/>
  <c r="AQ26" i="6"/>
  <c r="FM25" i="17" s="1"/>
  <c r="FN25" i="17" s="1"/>
  <c r="AQ27" i="6"/>
  <c r="FM26" i="17" s="1"/>
  <c r="FN26" i="17" s="1"/>
  <c r="AQ28" i="6"/>
  <c r="FM27" i="17" s="1"/>
  <c r="FN27" i="17" s="1"/>
  <c r="AQ11" i="6"/>
  <c r="FM10" i="17" s="1"/>
  <c r="FN10" i="17" s="1"/>
  <c r="G52" i="8"/>
  <c r="IY40" i="2"/>
  <c r="IZ34" i="2"/>
  <c r="IY34" i="2"/>
  <c r="IX33" i="2"/>
  <c r="IX32" i="2"/>
  <c r="IZ30" i="2"/>
  <c r="IZ37" i="2" s="1"/>
  <c r="IZ42" i="2" s="1"/>
  <c r="IY30" i="2"/>
  <c r="IX29" i="2"/>
  <c r="IX28" i="2"/>
  <c r="IX27" i="2"/>
  <c r="IX26" i="2"/>
  <c r="IX25" i="2"/>
  <c r="IX24" i="2"/>
  <c r="IX23" i="2"/>
  <c r="IX22" i="2"/>
  <c r="IX21" i="2"/>
  <c r="IX20" i="2"/>
  <c r="IX19" i="2"/>
  <c r="IU19" i="2"/>
  <c r="IX18" i="2"/>
  <c r="IX17" i="2"/>
  <c r="IX16" i="2"/>
  <c r="IX15" i="2"/>
  <c r="IX14" i="2"/>
  <c r="IX13" i="2"/>
  <c r="IX12" i="2"/>
  <c r="AQ33" i="6"/>
  <c r="IU22" i="2" l="1"/>
  <c r="IU18" i="2"/>
  <c r="IU14" i="2"/>
  <c r="IU13" i="2"/>
  <c r="IU26" i="2"/>
  <c r="IY37" i="2"/>
  <c r="F46" i="8" s="1"/>
  <c r="IX30" i="2"/>
  <c r="IX34" i="2"/>
  <c r="IU21" i="2"/>
  <c r="IU17" i="2"/>
  <c r="IV34" i="2"/>
  <c r="IU27" i="2"/>
  <c r="IU15" i="2"/>
  <c r="IU23" i="2"/>
  <c r="IU33" i="2"/>
  <c r="AP22" i="6"/>
  <c r="FI21" i="17" s="1"/>
  <c r="FJ21" i="17" s="1"/>
  <c r="AP12" i="6"/>
  <c r="FI11" i="17" s="1"/>
  <c r="FJ11" i="17" s="1"/>
  <c r="IW34" i="2"/>
  <c r="IU29" i="2"/>
  <c r="IU25" i="2"/>
  <c r="FJ10" i="17"/>
  <c r="IU20" i="2"/>
  <c r="IU16" i="2"/>
  <c r="IU28" i="2"/>
  <c r="IU24" i="2"/>
  <c r="FJ32" i="17"/>
  <c r="FL35" i="17"/>
  <c r="FN30" i="17"/>
  <c r="FN32" i="17" s="1"/>
  <c r="FM28" i="17"/>
  <c r="FM35" i="17" s="1"/>
  <c r="FN28" i="17"/>
  <c r="FI32" i="17"/>
  <c r="IV30" i="2"/>
  <c r="IW30" i="2"/>
  <c r="F50" i="8"/>
  <c r="C39" i="7"/>
  <c r="IU32" i="2"/>
  <c r="IU12" i="2"/>
  <c r="AQ29" i="6"/>
  <c r="AQ36" i="6" s="1"/>
  <c r="IX37" i="2" l="1"/>
  <c r="IY42" i="2"/>
  <c r="IV37" i="2"/>
  <c r="E46" i="8" s="1"/>
  <c r="FN35" i="17"/>
  <c r="FM36" i="17" s="1"/>
  <c r="FJ28" i="17"/>
  <c r="FJ35" i="17" s="1"/>
  <c r="FI28" i="17"/>
  <c r="FI35" i="17" s="1"/>
  <c r="IW37" i="2"/>
  <c r="B39" i="7" s="1"/>
  <c r="IU34" i="2"/>
  <c r="IU30" i="2"/>
  <c r="D53" i="11"/>
  <c r="E41" i="11"/>
  <c r="G41" i="11" s="1"/>
  <c r="I41" i="11" s="1"/>
  <c r="F38" i="11"/>
  <c r="D38" i="11"/>
  <c r="H40" i="11"/>
  <c r="G40" i="11"/>
  <c r="I40" i="11" s="1"/>
  <c r="E53" i="11" l="1"/>
  <c r="FI36" i="17"/>
  <c r="IU37" i="2"/>
  <c r="E50" i="8"/>
  <c r="E38" i="11"/>
  <c r="H41" i="11"/>
  <c r="G38" i="11"/>
  <c r="E213" i="8"/>
  <c r="F213" i="8"/>
  <c r="D213" i="8"/>
  <c r="D8" i="8"/>
  <c r="DS30" i="6" l="1"/>
  <c r="DT30" i="6"/>
  <c r="DS34" i="6"/>
  <c r="DT34" i="6"/>
  <c r="DS35" i="6"/>
  <c r="DT35" i="6"/>
  <c r="BK9" i="4" l="1"/>
  <c r="BK10" i="4"/>
  <c r="BK11" i="4"/>
  <c r="BK12" i="4"/>
  <c r="BK13" i="4"/>
  <c r="BK14" i="4"/>
  <c r="BK15" i="4"/>
  <c r="BK16" i="4"/>
  <c r="BK17" i="4"/>
  <c r="BK18" i="4"/>
  <c r="BK19" i="4"/>
  <c r="BK20" i="4"/>
  <c r="BK21" i="4"/>
  <c r="BK22" i="4"/>
  <c r="BK23" i="4"/>
  <c r="BK24" i="4"/>
  <c r="BK25" i="4"/>
  <c r="BK8" i="4"/>
  <c r="BL26" i="4"/>
  <c r="D176" i="8"/>
  <c r="D187" i="8"/>
  <c r="C16" i="16" s="1"/>
  <c r="F16" i="16" s="1"/>
  <c r="D26" i="18"/>
  <c r="E26" i="18"/>
  <c r="PH14" i="2" l="1"/>
  <c r="PI14" i="2"/>
  <c r="PH15" i="2"/>
  <c r="PI15" i="2"/>
  <c r="PH16" i="2"/>
  <c r="PI16" i="2"/>
  <c r="PH17" i="2"/>
  <c r="PI17" i="2"/>
  <c r="PH18" i="2"/>
  <c r="PI18" i="2"/>
  <c r="PH19" i="2"/>
  <c r="PI19" i="2"/>
  <c r="PH20" i="2"/>
  <c r="PI20" i="2"/>
  <c r="PH21" i="2"/>
  <c r="PI21" i="2"/>
  <c r="PH22" i="2"/>
  <c r="PI22" i="2"/>
  <c r="PH23" i="2"/>
  <c r="PI23" i="2"/>
  <c r="PH24" i="2"/>
  <c r="PI24" i="2"/>
  <c r="PH25" i="2"/>
  <c r="PI25" i="2"/>
  <c r="PH26" i="2"/>
  <c r="PI26" i="2"/>
  <c r="PH27" i="2"/>
  <c r="PI27" i="2"/>
  <c r="PH28" i="2"/>
  <c r="PI28" i="2"/>
  <c r="PH29" i="2"/>
  <c r="PI29" i="2"/>
  <c r="YV42" i="2" l="1"/>
  <c r="YU40" i="2"/>
  <c r="YU42" i="2" s="1"/>
  <c r="ZA40" i="2"/>
  <c r="ER32" i="17" l="1"/>
  <c r="EQ32" i="17"/>
  <c r="EN32" i="17"/>
  <c r="EM32" i="17"/>
  <c r="EP31" i="17"/>
  <c r="EP30" i="17"/>
  <c r="EP32" i="17" s="1"/>
  <c r="ER28" i="17"/>
  <c r="EQ28" i="17"/>
  <c r="EN28" i="17"/>
  <c r="EM28" i="17"/>
  <c r="D112" i="8"/>
  <c r="D109" i="8"/>
  <c r="D103" i="8"/>
  <c r="H110" i="8"/>
  <c r="J108" i="8"/>
  <c r="AK32" i="6"/>
  <c r="EO31" i="17" s="1"/>
  <c r="AK31" i="6"/>
  <c r="AK12" i="6"/>
  <c r="EO11" i="17" s="1"/>
  <c r="EP11" i="17" s="1"/>
  <c r="AK13" i="6"/>
  <c r="EO12" i="17" s="1"/>
  <c r="EP12" i="17" s="1"/>
  <c r="AK14" i="6"/>
  <c r="EO13" i="17" s="1"/>
  <c r="EP13" i="17" s="1"/>
  <c r="AK15" i="6"/>
  <c r="EO14" i="17" s="1"/>
  <c r="EP14" i="17" s="1"/>
  <c r="AK16" i="6"/>
  <c r="EO15" i="17" s="1"/>
  <c r="EP15" i="17" s="1"/>
  <c r="AK17" i="6"/>
  <c r="EO16" i="17" s="1"/>
  <c r="EP16" i="17" s="1"/>
  <c r="AK18" i="6"/>
  <c r="EO17" i="17" s="1"/>
  <c r="EP17" i="17" s="1"/>
  <c r="AK19" i="6"/>
  <c r="EO18" i="17" s="1"/>
  <c r="EP18" i="17" s="1"/>
  <c r="AK20" i="6"/>
  <c r="EO19" i="17" s="1"/>
  <c r="EP19" i="17" s="1"/>
  <c r="AK21" i="6"/>
  <c r="EO20" i="17" s="1"/>
  <c r="EP20" i="17" s="1"/>
  <c r="AK22" i="6"/>
  <c r="EO21" i="17" s="1"/>
  <c r="EP21" i="17" s="1"/>
  <c r="AK23" i="6"/>
  <c r="EO22" i="17" s="1"/>
  <c r="EP22" i="17" s="1"/>
  <c r="AK24" i="6"/>
  <c r="EO23" i="17" s="1"/>
  <c r="EP23" i="17" s="1"/>
  <c r="AK25" i="6"/>
  <c r="EO24" i="17" s="1"/>
  <c r="EP24" i="17" s="1"/>
  <c r="AK26" i="6"/>
  <c r="EO25" i="17" s="1"/>
  <c r="EP25" i="17" s="1"/>
  <c r="AK27" i="6"/>
  <c r="EO26" i="17" s="1"/>
  <c r="EP26" i="17" s="1"/>
  <c r="AK28" i="6"/>
  <c r="EO27" i="17" s="1"/>
  <c r="EP27" i="17" s="1"/>
  <c r="AK11" i="6"/>
  <c r="EO10" i="17" s="1"/>
  <c r="EP10" i="17" s="1"/>
  <c r="IE33" i="2"/>
  <c r="AJ32" i="6" s="1"/>
  <c r="EK31" i="17" s="1"/>
  <c r="EL31" i="17" s="1"/>
  <c r="ID33" i="2"/>
  <c r="IE32" i="2"/>
  <c r="ID32" i="2"/>
  <c r="ID13" i="2"/>
  <c r="IE13" i="2"/>
  <c r="ID14" i="2"/>
  <c r="IE14" i="2"/>
  <c r="AJ13" i="6" s="1"/>
  <c r="ID15" i="2"/>
  <c r="IE15" i="2"/>
  <c r="AJ14" i="6" s="1"/>
  <c r="EK13" i="17" s="1"/>
  <c r="ID16" i="2"/>
  <c r="IE16" i="2"/>
  <c r="AJ15" i="6" s="1"/>
  <c r="EK14" i="17" s="1"/>
  <c r="EL14" i="17" s="1"/>
  <c r="ID17" i="2"/>
  <c r="IE17" i="2"/>
  <c r="AJ16" i="6" s="1"/>
  <c r="EK15" i="17" s="1"/>
  <c r="EL15" i="17" s="1"/>
  <c r="ID18" i="2"/>
  <c r="IE18" i="2"/>
  <c r="AJ17" i="6" s="1"/>
  <c r="EK16" i="17" s="1"/>
  <c r="EL16" i="17" s="1"/>
  <c r="ID19" i="2"/>
  <c r="IE19" i="2"/>
  <c r="AJ18" i="6" s="1"/>
  <c r="EK17" i="17" s="1"/>
  <c r="EL17" i="17" s="1"/>
  <c r="ID20" i="2"/>
  <c r="IE20" i="2"/>
  <c r="AJ19" i="6" s="1"/>
  <c r="EK18" i="17" s="1"/>
  <c r="EL18" i="17" s="1"/>
  <c r="ID21" i="2"/>
  <c r="IE21" i="2"/>
  <c r="ID22" i="2"/>
  <c r="IE22" i="2"/>
  <c r="AJ21" i="6" s="1"/>
  <c r="EK20" i="17" s="1"/>
  <c r="EL20" i="17" s="1"/>
  <c r="ID23" i="2"/>
  <c r="IE23" i="2"/>
  <c r="AJ22" i="6" s="1"/>
  <c r="EK21" i="17" s="1"/>
  <c r="EL21" i="17" s="1"/>
  <c r="ID24" i="2"/>
  <c r="IE24" i="2"/>
  <c r="AJ23" i="6" s="1"/>
  <c r="EK22" i="17" s="1"/>
  <c r="EL22" i="17" s="1"/>
  <c r="ID25" i="2"/>
  <c r="IE25" i="2"/>
  <c r="AJ24" i="6" s="1"/>
  <c r="EK23" i="17" s="1"/>
  <c r="EL23" i="17" s="1"/>
  <c r="ID26" i="2"/>
  <c r="IE26" i="2"/>
  <c r="AJ25" i="6" s="1"/>
  <c r="EK24" i="17" s="1"/>
  <c r="EL24" i="17" s="1"/>
  <c r="ID27" i="2"/>
  <c r="IE27" i="2"/>
  <c r="AJ26" i="6" s="1"/>
  <c r="EK25" i="17" s="1"/>
  <c r="EL25" i="17" s="1"/>
  <c r="ID28" i="2"/>
  <c r="IE28" i="2"/>
  <c r="AJ27" i="6" s="1"/>
  <c r="EK26" i="17" s="1"/>
  <c r="EL26" i="17" s="1"/>
  <c r="ID29" i="2"/>
  <c r="IE29" i="2"/>
  <c r="IE12" i="2"/>
  <c r="AJ11" i="6" s="1"/>
  <c r="EK10" i="17" s="1"/>
  <c r="EL10" i="17" s="1"/>
  <c r="ID12" i="2"/>
  <c r="IG40" i="2"/>
  <c r="IH34" i="2"/>
  <c r="IG34" i="2"/>
  <c r="IF33" i="2"/>
  <c r="IF32" i="2"/>
  <c r="IH30" i="2"/>
  <c r="IG30" i="2"/>
  <c r="IF29" i="2"/>
  <c r="IF28" i="2"/>
  <c r="IF27" i="2"/>
  <c r="IF26" i="2"/>
  <c r="IF25" i="2"/>
  <c r="IF24" i="2"/>
  <c r="IF23" i="2"/>
  <c r="IF22" i="2"/>
  <c r="IF21" i="2"/>
  <c r="IF20" i="2"/>
  <c r="IF19" i="2"/>
  <c r="IF18" i="2"/>
  <c r="IF17" i="2"/>
  <c r="IF16" i="2"/>
  <c r="IF15" i="2"/>
  <c r="IF14" i="2"/>
  <c r="IF13" i="2"/>
  <c r="IF12" i="2"/>
  <c r="IG37" i="2" l="1"/>
  <c r="F108" i="8" s="1"/>
  <c r="F109" i="8" s="1"/>
  <c r="EM35" i="17"/>
  <c r="EQ35" i="17"/>
  <c r="AK33" i="6"/>
  <c r="AK29" i="6"/>
  <c r="IH37" i="2"/>
  <c r="EN35" i="17"/>
  <c r="IF34" i="2"/>
  <c r="ER35" i="17"/>
  <c r="EO30" i="17"/>
  <c r="EO32" i="17" s="1"/>
  <c r="IF30" i="2"/>
  <c r="IC25" i="2"/>
  <c r="IC17" i="2"/>
  <c r="IE34" i="2"/>
  <c r="IC29" i="2"/>
  <c r="IC21" i="2"/>
  <c r="IC13" i="2"/>
  <c r="IE30" i="2"/>
  <c r="IC28" i="2"/>
  <c r="IC26" i="2"/>
  <c r="IC24" i="2"/>
  <c r="IC22" i="2"/>
  <c r="IC20" i="2"/>
  <c r="IC18" i="2"/>
  <c r="IC16" i="2"/>
  <c r="IC14" i="2"/>
  <c r="IC32" i="2"/>
  <c r="ID34" i="2"/>
  <c r="EK12" i="17"/>
  <c r="EL12" i="17" s="1"/>
  <c r="IC19" i="2"/>
  <c r="IC27" i="2"/>
  <c r="IC15" i="2"/>
  <c r="IC23" i="2"/>
  <c r="IC33" i="2"/>
  <c r="AJ28" i="6"/>
  <c r="EK27" i="17" s="1"/>
  <c r="EL27" i="17" s="1"/>
  <c r="AJ20" i="6"/>
  <c r="EK19" i="17" s="1"/>
  <c r="EL19" i="17" s="1"/>
  <c r="AJ12" i="6"/>
  <c r="EK11" i="17" s="1"/>
  <c r="EL11" i="17" s="1"/>
  <c r="AJ31" i="6"/>
  <c r="EL13" i="17"/>
  <c r="EP28" i="17"/>
  <c r="EP35" i="17" s="1"/>
  <c r="EO28" i="17"/>
  <c r="H113" i="8"/>
  <c r="IC12" i="2"/>
  <c r="ID30" i="2"/>
  <c r="AK36" i="6" l="1"/>
  <c r="IG42" i="2"/>
  <c r="IF37" i="2"/>
  <c r="IE37" i="2"/>
  <c r="B30" i="7" s="1"/>
  <c r="EO35" i="17"/>
  <c r="IH42" i="2"/>
  <c r="C30" i="7"/>
  <c r="F111" i="8"/>
  <c r="F112" i="8" s="1"/>
  <c r="ID37" i="2"/>
  <c r="E108" i="8" s="1"/>
  <c r="G108" i="8" s="1"/>
  <c r="IC34" i="2"/>
  <c r="EL28" i="17"/>
  <c r="AJ33" i="6"/>
  <c r="EK30" i="17"/>
  <c r="AJ29" i="6"/>
  <c r="EK28" i="17"/>
  <c r="EO36" i="17"/>
  <c r="I110" i="8"/>
  <c r="I113" i="8"/>
  <c r="IC30" i="2"/>
  <c r="E111" i="8" l="1"/>
  <c r="G111" i="8" s="1"/>
  <c r="I111" i="8" s="1"/>
  <c r="IC37" i="2"/>
  <c r="G109" i="8"/>
  <c r="I109" i="8" s="1"/>
  <c r="I108" i="8"/>
  <c r="H108" i="8"/>
  <c r="E109" i="8"/>
  <c r="H109" i="8" s="1"/>
  <c r="AJ36" i="6"/>
  <c r="EL30" i="17"/>
  <c r="EL32" i="17" s="1"/>
  <c r="EL35" i="17" s="1"/>
  <c r="EK32" i="17"/>
  <c r="EK35" i="17" s="1"/>
  <c r="H111" i="8" l="1"/>
  <c r="E112" i="8"/>
  <c r="H112" i="8" s="1"/>
  <c r="G112" i="8"/>
  <c r="I112" i="8" s="1"/>
  <c r="EK36" i="17"/>
  <c r="H26" i="8"/>
  <c r="G26" i="8"/>
  <c r="I26" i="8" s="1"/>
  <c r="D25" i="8"/>
  <c r="BU9" i="4"/>
  <c r="BU10" i="4"/>
  <c r="BU11" i="4"/>
  <c r="BU12" i="4"/>
  <c r="BU13" i="4"/>
  <c r="BU14" i="4"/>
  <c r="BU15" i="4"/>
  <c r="BU16" i="4"/>
  <c r="BU17" i="4"/>
  <c r="BU18" i="4"/>
  <c r="BU19" i="4"/>
  <c r="BU20" i="4"/>
  <c r="BU21" i="4"/>
  <c r="BU22" i="4"/>
  <c r="BU23" i="4"/>
  <c r="BU24" i="4"/>
  <c r="BU25" i="4"/>
  <c r="BU8" i="4"/>
  <c r="BQ9" i="4"/>
  <c r="BQ10" i="4"/>
  <c r="BQ11" i="4"/>
  <c r="BQ12" i="4"/>
  <c r="BQ13" i="4"/>
  <c r="BQ14" i="4"/>
  <c r="BQ15" i="4"/>
  <c r="BQ16" i="4"/>
  <c r="BQ17" i="4"/>
  <c r="BQ18" i="4"/>
  <c r="BQ19" i="4"/>
  <c r="BQ20" i="4"/>
  <c r="BQ21" i="4"/>
  <c r="BQ22" i="4"/>
  <c r="BQ23" i="4"/>
  <c r="BQ24" i="4"/>
  <c r="BQ25" i="4"/>
  <c r="BQ8" i="4"/>
  <c r="BB29" i="3"/>
  <c r="BB28" i="3"/>
  <c r="BB9" i="3"/>
  <c r="BB10" i="3"/>
  <c r="BB11" i="3"/>
  <c r="BB12" i="3"/>
  <c r="BB13" i="3"/>
  <c r="BB14" i="3"/>
  <c r="BB15" i="3"/>
  <c r="BB16" i="3"/>
  <c r="BB17" i="3"/>
  <c r="BB18" i="3"/>
  <c r="BB19" i="3"/>
  <c r="BB20" i="3"/>
  <c r="BB21" i="3"/>
  <c r="BB22" i="3"/>
  <c r="BB23" i="3"/>
  <c r="BB24" i="3"/>
  <c r="BB25" i="3"/>
  <c r="BB8" i="3"/>
  <c r="BC30" i="3"/>
  <c r="BC26" i="3"/>
  <c r="BV26" i="4"/>
  <c r="BR26" i="4"/>
  <c r="BC36" i="3" s="1"/>
  <c r="BT25" i="4"/>
  <c r="BT24" i="4"/>
  <c r="BT23" i="4"/>
  <c r="BT22" i="4"/>
  <c r="BT21" i="4"/>
  <c r="BT20" i="4"/>
  <c r="BT19" i="4"/>
  <c r="BT18" i="4"/>
  <c r="BT17" i="4"/>
  <c r="BT16" i="4"/>
  <c r="BT15" i="4"/>
  <c r="BT14" i="4"/>
  <c r="BT13" i="4"/>
  <c r="BT12" i="4"/>
  <c r="BT11" i="4"/>
  <c r="BT10" i="4"/>
  <c r="BT9" i="4"/>
  <c r="BT8" i="4"/>
  <c r="BT26" i="4" s="1"/>
  <c r="BS17" i="4" l="1"/>
  <c r="BS10" i="4"/>
  <c r="BS9" i="4"/>
  <c r="BS25" i="4"/>
  <c r="BB30" i="3"/>
  <c r="BS18" i="4"/>
  <c r="BS21" i="4"/>
  <c r="BS13" i="4"/>
  <c r="BB26" i="3"/>
  <c r="BS22" i="4"/>
  <c r="BS14" i="4"/>
  <c r="BS23" i="4"/>
  <c r="BS19" i="4"/>
  <c r="BS15" i="4"/>
  <c r="BS11" i="4"/>
  <c r="BS12" i="4"/>
  <c r="BS16" i="4"/>
  <c r="BS20" i="4"/>
  <c r="BS24" i="4"/>
  <c r="BQ26" i="4"/>
  <c r="BB36" i="3" s="1"/>
  <c r="BS8" i="4"/>
  <c r="BC33" i="3"/>
  <c r="BC38" i="3" s="1"/>
  <c r="BU26" i="4"/>
  <c r="BB33" i="3" l="1"/>
  <c r="BB38" i="3" s="1"/>
  <c r="E24" i="8" s="1"/>
  <c r="BC40" i="3"/>
  <c r="F24" i="8"/>
  <c r="F25" i="8" s="1"/>
  <c r="BS26" i="4"/>
  <c r="H24" i="8" l="1"/>
  <c r="G24" i="8"/>
  <c r="I24" i="8" s="1"/>
  <c r="E25" i="8"/>
  <c r="G25" i="8" l="1"/>
  <c r="I25" i="8" s="1"/>
  <c r="H25" i="8"/>
  <c r="E524" i="8" l="1"/>
  <c r="F524" i="8"/>
  <c r="G524" i="8"/>
  <c r="D60" i="8"/>
  <c r="D538" i="8"/>
  <c r="D482" i="8"/>
  <c r="D25" i="16" l="1"/>
  <c r="E25" i="16"/>
  <c r="D84" i="8"/>
  <c r="C16" i="18" s="1"/>
  <c r="F16" i="18" s="1"/>
  <c r="D101" i="8"/>
  <c r="D97" i="8"/>
  <c r="C24" i="18" l="1"/>
  <c r="F24" i="18" s="1"/>
  <c r="D372" i="8"/>
  <c r="D368" i="8"/>
  <c r="C11" i="18" s="1"/>
  <c r="F11" i="18" s="1"/>
  <c r="D364" i="8"/>
  <c r="D360" i="8"/>
  <c r="D432" i="8"/>
  <c r="D428" i="8"/>
  <c r="C9" i="18" s="1"/>
  <c r="F9" i="18" s="1"/>
  <c r="D412" i="8"/>
  <c r="C8" i="18" s="1"/>
  <c r="D408" i="8"/>
  <c r="C10" i="18" l="1"/>
  <c r="F10" i="18" s="1"/>
  <c r="F8" i="18"/>
  <c r="OJ40" i="2" l="1"/>
  <c r="LO40" i="2"/>
  <c r="DB29" i="2"/>
  <c r="DB28" i="2"/>
  <c r="DB27" i="2"/>
  <c r="DB26" i="2"/>
  <c r="DB25" i="2"/>
  <c r="DB24" i="2"/>
  <c r="DB23" i="2"/>
  <c r="DB22" i="2"/>
  <c r="DB21" i="2"/>
  <c r="DB20" i="2"/>
  <c r="DB19" i="2"/>
  <c r="DB18" i="2"/>
  <c r="DB17" i="2"/>
  <c r="DB16" i="2"/>
  <c r="DB15" i="2"/>
  <c r="DB14" i="2"/>
  <c r="DB13" i="2"/>
  <c r="DB12" i="2"/>
  <c r="CT13" i="2"/>
  <c r="CT14" i="2"/>
  <c r="CT15" i="2"/>
  <c r="CT16" i="2"/>
  <c r="CT17" i="2"/>
  <c r="CT18" i="2"/>
  <c r="CT19" i="2"/>
  <c r="CT20" i="2"/>
  <c r="CT21" i="2"/>
  <c r="CT22" i="2"/>
  <c r="CT23" i="2"/>
  <c r="CT24" i="2"/>
  <c r="CT25" i="2"/>
  <c r="CT26" i="2"/>
  <c r="CT27" i="2"/>
  <c r="CT28" i="2"/>
  <c r="CT29" i="2"/>
  <c r="CT12" i="2"/>
  <c r="DW40" i="2"/>
  <c r="EA40" i="2"/>
  <c r="EV42" i="2"/>
  <c r="EU40" i="2"/>
  <c r="EU42" i="2" s="1"/>
  <c r="FI40" i="2"/>
  <c r="GG40" i="2"/>
  <c r="GW40" i="2"/>
  <c r="KO40" i="2"/>
  <c r="JK40" i="2"/>
  <c r="JE40" i="2"/>
  <c r="NC40" i="2"/>
  <c r="MX40" i="2"/>
  <c r="RW40" i="2" l="1"/>
  <c r="SC40" i="2"/>
  <c r="XA40" i="2" l="1"/>
  <c r="D585" i="8" l="1"/>
  <c r="E39" i="8"/>
  <c r="F39" i="8"/>
  <c r="E40" i="8"/>
  <c r="F40" i="8"/>
  <c r="D40" i="8"/>
  <c r="D39" i="8"/>
  <c r="D38" i="8"/>
  <c r="E49" i="8"/>
  <c r="F49" i="8"/>
  <c r="D49" i="8"/>
  <c r="E53" i="8"/>
  <c r="F53" i="8"/>
  <c r="D53" i="8"/>
  <c r="H51" i="8"/>
  <c r="G51" i="8"/>
  <c r="I51" i="8" s="1"/>
  <c r="G50" i="8"/>
  <c r="I50" i="8" s="1"/>
  <c r="H50" i="8"/>
  <c r="H47" i="8"/>
  <c r="G47" i="8"/>
  <c r="I47" i="8" s="1"/>
  <c r="J46" i="8"/>
  <c r="D237" i="8"/>
  <c r="D211" i="8" s="1"/>
  <c r="G53" i="8" l="1"/>
  <c r="H53" i="8"/>
  <c r="C17" i="18"/>
  <c r="F17" i="18" s="1"/>
  <c r="H49" i="8"/>
  <c r="G49" i="8"/>
  <c r="I49" i="8" s="1"/>
  <c r="H17" i="18"/>
  <c r="I17" i="18"/>
  <c r="G17" i="18" s="1"/>
  <c r="I53" i="8"/>
  <c r="G48" i="8"/>
  <c r="H48" i="8"/>
  <c r="H52" i="8"/>
  <c r="G46" i="8"/>
  <c r="I46" i="8" s="1"/>
  <c r="I52" i="8"/>
  <c r="H46" i="8"/>
  <c r="D16" i="11"/>
  <c r="I48" i="8" l="1"/>
  <c r="C9" i="5"/>
  <c r="C10" i="5"/>
  <c r="C11" i="5"/>
  <c r="C12" i="5"/>
  <c r="C13" i="5"/>
  <c r="C14" i="5"/>
  <c r="C15" i="5"/>
  <c r="C16" i="5"/>
  <c r="C17" i="5"/>
  <c r="C18" i="5"/>
  <c r="C19" i="5"/>
  <c r="C20" i="5"/>
  <c r="C21" i="5"/>
  <c r="C22" i="5"/>
  <c r="C23" i="5"/>
  <c r="C24" i="5"/>
  <c r="C25" i="5"/>
  <c r="C26" i="5"/>
  <c r="VN33" i="2" s="1"/>
  <c r="C27" i="5"/>
  <c r="VN32" i="2" s="1"/>
  <c r="C8" i="5"/>
  <c r="H283" i="19" l="1"/>
  <c r="H282" i="19"/>
  <c r="H281" i="19"/>
  <c r="H280" i="19"/>
  <c r="H279" i="19"/>
  <c r="H278" i="19"/>
  <c r="H277" i="19"/>
  <c r="H276" i="19"/>
  <c r="H275" i="19"/>
  <c r="H274" i="19"/>
  <c r="H273" i="19"/>
  <c r="H272" i="19"/>
  <c r="H271" i="19"/>
  <c r="H270" i="19"/>
  <c r="H269" i="19"/>
  <c r="H268" i="19"/>
  <c r="H267" i="19"/>
  <c r="H266" i="19"/>
  <c r="H265" i="19"/>
  <c r="H264" i="19"/>
  <c r="H263" i="19"/>
  <c r="H262" i="19"/>
  <c r="E262" i="19"/>
  <c r="VT29" i="2" s="1"/>
  <c r="H261" i="19"/>
  <c r="H260" i="19"/>
  <c r="H259" i="19"/>
  <c r="H258" i="19"/>
  <c r="H257" i="19"/>
  <c r="H256" i="19"/>
  <c r="H255" i="19"/>
  <c r="H254" i="19"/>
  <c r="H253" i="19"/>
  <c r="H252" i="19"/>
  <c r="H251" i="19"/>
  <c r="H250" i="19"/>
  <c r="H249" i="19"/>
  <c r="H248" i="19"/>
  <c r="E248" i="19"/>
  <c r="VT28" i="2" s="1"/>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E224" i="19"/>
  <c r="VT27" i="2" s="1"/>
  <c r="H223" i="19"/>
  <c r="H222" i="19"/>
  <c r="H221" i="19"/>
  <c r="H220" i="19"/>
  <c r="H219" i="19"/>
  <c r="H218" i="19"/>
  <c r="H217" i="19"/>
  <c r="H216" i="19"/>
  <c r="H215" i="19"/>
  <c r="H214" i="19"/>
  <c r="H213" i="19"/>
  <c r="H212" i="19"/>
  <c r="H211" i="19"/>
  <c r="H210" i="19"/>
  <c r="E210" i="19"/>
  <c r="VT26" i="2" s="1"/>
  <c r="H209" i="19"/>
  <c r="H208" i="19"/>
  <c r="H207" i="19"/>
  <c r="H206" i="19"/>
  <c r="H205" i="19"/>
  <c r="H204" i="19"/>
  <c r="H203" i="19"/>
  <c r="H202" i="19"/>
  <c r="H201" i="19"/>
  <c r="H200" i="19"/>
  <c r="H199" i="19"/>
  <c r="H198" i="19"/>
  <c r="H197" i="19"/>
  <c r="H196" i="19"/>
  <c r="H195" i="19"/>
  <c r="H194" i="19"/>
  <c r="H193" i="19"/>
  <c r="E193" i="19"/>
  <c r="VT25" i="2" s="1"/>
  <c r="H192" i="19"/>
  <c r="H191" i="19"/>
  <c r="H190" i="19"/>
  <c r="H189" i="19"/>
  <c r="H188" i="19"/>
  <c r="H187" i="19"/>
  <c r="H186" i="19"/>
  <c r="H185" i="19"/>
  <c r="H184" i="19"/>
  <c r="H183" i="19"/>
  <c r="H182" i="19"/>
  <c r="H181" i="19"/>
  <c r="H180" i="19"/>
  <c r="H179" i="19"/>
  <c r="H178" i="19"/>
  <c r="H177" i="19"/>
  <c r="H176" i="19"/>
  <c r="H175" i="19"/>
  <c r="H174" i="19"/>
  <c r="H173" i="19"/>
  <c r="H172" i="19"/>
  <c r="E172" i="19"/>
  <c r="VT24" i="2" s="1"/>
  <c r="H171" i="19"/>
  <c r="H170" i="19"/>
  <c r="H169" i="19"/>
  <c r="H168" i="19"/>
  <c r="H167" i="19"/>
  <c r="H166" i="19"/>
  <c r="H165" i="19"/>
  <c r="H164" i="19"/>
  <c r="H163" i="19"/>
  <c r="H162" i="19"/>
  <c r="E162" i="19"/>
  <c r="VT23" i="2" s="1"/>
  <c r="H161" i="19"/>
  <c r="H160" i="19"/>
  <c r="H159" i="19"/>
  <c r="H158" i="19"/>
  <c r="H157" i="19"/>
  <c r="H156" i="19"/>
  <c r="H155" i="19"/>
  <c r="H154" i="19"/>
  <c r="H153" i="19"/>
  <c r="H152" i="19"/>
  <c r="H151" i="19"/>
  <c r="H150" i="19"/>
  <c r="H149" i="19"/>
  <c r="H148" i="19"/>
  <c r="H147" i="19"/>
  <c r="E147" i="19"/>
  <c r="VT22" i="2" s="1"/>
  <c r="H146" i="19"/>
  <c r="H145" i="19"/>
  <c r="H144" i="19"/>
  <c r="H143" i="19"/>
  <c r="H142" i="19"/>
  <c r="H141" i="19"/>
  <c r="H140" i="19"/>
  <c r="E140" i="19"/>
  <c r="VT21" i="2" s="1"/>
  <c r="H139" i="19"/>
  <c r="H138" i="19"/>
  <c r="H137" i="19"/>
  <c r="H136" i="19"/>
  <c r="H135" i="19"/>
  <c r="H134" i="19"/>
  <c r="H133" i="19"/>
  <c r="H132" i="19"/>
  <c r="H131" i="19"/>
  <c r="H130" i="19"/>
  <c r="H129" i="19"/>
  <c r="H128" i="19"/>
  <c r="E128" i="19"/>
  <c r="VT20" i="2" s="1"/>
  <c r="H127" i="19"/>
  <c r="H126" i="19"/>
  <c r="H125" i="19"/>
  <c r="H124" i="19"/>
  <c r="H123" i="19"/>
  <c r="H122" i="19"/>
  <c r="H121" i="19"/>
  <c r="H120" i="19"/>
  <c r="H119" i="19"/>
  <c r="H118" i="19"/>
  <c r="H117" i="19"/>
  <c r="H116" i="19"/>
  <c r="H115" i="19"/>
  <c r="H114" i="19"/>
  <c r="H113" i="19"/>
  <c r="H112" i="19"/>
  <c r="H111" i="19"/>
  <c r="E111" i="19"/>
  <c r="VT19" i="2" s="1"/>
  <c r="H110" i="19"/>
  <c r="H109" i="19"/>
  <c r="H108" i="19"/>
  <c r="H107" i="19"/>
  <c r="H106" i="19"/>
  <c r="H105" i="19"/>
  <c r="H104" i="19"/>
  <c r="H103" i="19"/>
  <c r="H102" i="19"/>
  <c r="H101" i="19"/>
  <c r="H100" i="19"/>
  <c r="H99" i="19"/>
  <c r="H98" i="19"/>
  <c r="H97" i="19"/>
  <c r="H96" i="19"/>
  <c r="E96" i="19"/>
  <c r="VT18" i="2" s="1"/>
  <c r="H95" i="19"/>
  <c r="H94" i="19"/>
  <c r="H93" i="19"/>
  <c r="H92" i="19"/>
  <c r="H91" i="19"/>
  <c r="H90" i="19"/>
  <c r="H89" i="19"/>
  <c r="H88" i="19"/>
  <c r="H87" i="19"/>
  <c r="H86" i="19"/>
  <c r="H85" i="19"/>
  <c r="H84" i="19"/>
  <c r="H83" i="19"/>
  <c r="E83" i="19"/>
  <c r="VT17" i="2" s="1"/>
  <c r="H82" i="19"/>
  <c r="H81" i="19"/>
  <c r="H80" i="19"/>
  <c r="H79" i="19"/>
  <c r="H78" i="19"/>
  <c r="H77" i="19"/>
  <c r="H76" i="19"/>
  <c r="H75" i="19"/>
  <c r="H74" i="19"/>
  <c r="H73" i="19"/>
  <c r="H72" i="19"/>
  <c r="H71" i="19"/>
  <c r="H70" i="19"/>
  <c r="H69" i="19"/>
  <c r="H68" i="19"/>
  <c r="H67" i="19"/>
  <c r="E67" i="19"/>
  <c r="VT16" i="2" s="1"/>
  <c r="H66" i="19"/>
  <c r="H65" i="19"/>
  <c r="H64" i="19"/>
  <c r="H63" i="19"/>
  <c r="H62" i="19"/>
  <c r="H61" i="19"/>
  <c r="H60" i="19"/>
  <c r="H59" i="19"/>
  <c r="H58" i="19"/>
  <c r="H57" i="19"/>
  <c r="H56" i="19"/>
  <c r="H55" i="19"/>
  <c r="H54" i="19"/>
  <c r="H53" i="19"/>
  <c r="H52" i="19"/>
  <c r="H51" i="19"/>
  <c r="E51" i="19"/>
  <c r="VT15" i="2" s="1"/>
  <c r="H50" i="19"/>
  <c r="H49" i="19"/>
  <c r="H48" i="19"/>
  <c r="H47" i="19"/>
  <c r="H46" i="19"/>
  <c r="H45" i="19"/>
  <c r="H44" i="19"/>
  <c r="H43" i="19"/>
  <c r="H42" i="19"/>
  <c r="H41" i="19"/>
  <c r="H40" i="19"/>
  <c r="H39" i="19"/>
  <c r="H38" i="19"/>
  <c r="H37" i="19"/>
  <c r="E37" i="19"/>
  <c r="VT14" i="2" s="1"/>
  <c r="H36" i="19"/>
  <c r="H35" i="19"/>
  <c r="H34" i="19"/>
  <c r="H33" i="19"/>
  <c r="H32" i="19"/>
  <c r="H31" i="19"/>
  <c r="H30" i="19"/>
  <c r="H29" i="19"/>
  <c r="H28" i="19"/>
  <c r="H27" i="19"/>
  <c r="H26" i="19"/>
  <c r="H25" i="19"/>
  <c r="H24" i="19"/>
  <c r="H23" i="19"/>
  <c r="H22" i="19"/>
  <c r="H21" i="19"/>
  <c r="E21" i="19"/>
  <c r="VT13" i="2" s="1"/>
  <c r="H20" i="19"/>
  <c r="H19" i="19"/>
  <c r="H18" i="19"/>
  <c r="H17" i="19"/>
  <c r="H16" i="19"/>
  <c r="H15" i="19"/>
  <c r="H14" i="19"/>
  <c r="H13" i="19"/>
  <c r="H12" i="19"/>
  <c r="H11" i="19"/>
  <c r="H10" i="19"/>
  <c r="H9" i="19"/>
  <c r="H8" i="19"/>
  <c r="H7" i="19"/>
  <c r="H6" i="19"/>
  <c r="E6" i="19"/>
  <c r="VT12" i="2" s="1"/>
  <c r="VL12" i="2" l="1"/>
  <c r="E5" i="19"/>
  <c r="H284" i="19"/>
  <c r="WM30" i="2" l="1"/>
  <c r="VP30" i="2"/>
  <c r="EJ33" i="2" l="1"/>
  <c r="EJ32" i="2"/>
  <c r="EJ13" i="2"/>
  <c r="EJ14" i="2"/>
  <c r="EJ15" i="2"/>
  <c r="EJ16" i="2"/>
  <c r="EJ17" i="2"/>
  <c r="EJ18" i="2"/>
  <c r="EJ19" i="2"/>
  <c r="EJ20" i="2"/>
  <c r="EJ21" i="2"/>
  <c r="EJ22" i="2"/>
  <c r="EJ23" i="2"/>
  <c r="EJ24" i="2"/>
  <c r="EJ25" i="2"/>
  <c r="EJ26" i="2"/>
  <c r="EJ27" i="2"/>
  <c r="EJ28" i="2"/>
  <c r="EJ29" i="2"/>
  <c r="EJ12" i="2"/>
  <c r="EM33" i="2"/>
  <c r="EM32" i="2"/>
  <c r="EM29" i="2"/>
  <c r="EM28" i="2"/>
  <c r="EM27" i="2"/>
  <c r="EM26" i="2"/>
  <c r="EM25" i="2"/>
  <c r="EM24" i="2"/>
  <c r="EM23" i="2"/>
  <c r="EM22" i="2"/>
  <c r="EM21" i="2"/>
  <c r="EM20" i="2"/>
  <c r="EM19" i="2"/>
  <c r="EM18" i="2"/>
  <c r="EM17" i="2"/>
  <c r="EM16" i="2"/>
  <c r="EM15" i="2"/>
  <c r="EM14" i="2"/>
  <c r="EM13" i="2"/>
  <c r="EM12" i="2"/>
  <c r="EM34" i="2" l="1"/>
  <c r="EM30" i="2"/>
  <c r="EJ34" i="2"/>
  <c r="EJ30" i="2"/>
  <c r="EN34" i="2"/>
  <c r="EN30" i="2"/>
  <c r="EN37" i="2" s="1"/>
  <c r="F42" i="8" s="1"/>
  <c r="F38" i="8" s="1"/>
  <c r="EM37" i="2" l="1"/>
  <c r="EN42" i="2"/>
  <c r="EJ37" i="2"/>
  <c r="E42" i="8" s="1"/>
  <c r="E38" i="8" s="1"/>
  <c r="KU32" i="17"/>
  <c r="KR32" i="17"/>
  <c r="KQ32" i="17"/>
  <c r="KV32" i="17"/>
  <c r="KQ28" i="17"/>
  <c r="KU28" i="17"/>
  <c r="KU35" i="17" s="1"/>
  <c r="KV28" i="17"/>
  <c r="KR28" i="17"/>
  <c r="D397" i="8"/>
  <c r="H441" i="8"/>
  <c r="G441" i="8"/>
  <c r="I441" i="8" s="1"/>
  <c r="D440" i="8"/>
  <c r="H438" i="8"/>
  <c r="G438" i="8"/>
  <c r="I438" i="8" s="1"/>
  <c r="D437" i="8"/>
  <c r="J436" i="8"/>
  <c r="BO32" i="6"/>
  <c r="KS31" i="17" s="1"/>
  <c r="KT31" i="17" s="1"/>
  <c r="BO31" i="6"/>
  <c r="BO12" i="6"/>
  <c r="KS11" i="17" s="1"/>
  <c r="BO13" i="6"/>
  <c r="KS12" i="17" s="1"/>
  <c r="KT12" i="17" s="1"/>
  <c r="BO14" i="6"/>
  <c r="KS13" i="17" s="1"/>
  <c r="KT13" i="17" s="1"/>
  <c r="BO15" i="6"/>
  <c r="KS14" i="17" s="1"/>
  <c r="KT14" i="17" s="1"/>
  <c r="BO16" i="6"/>
  <c r="KS15" i="17" s="1"/>
  <c r="KT15" i="17" s="1"/>
  <c r="BO17" i="6"/>
  <c r="KS16" i="17" s="1"/>
  <c r="KT16" i="17" s="1"/>
  <c r="BO18" i="6"/>
  <c r="KS17" i="17" s="1"/>
  <c r="KT17" i="17" s="1"/>
  <c r="BO19" i="6"/>
  <c r="KS18" i="17" s="1"/>
  <c r="KT18" i="17" s="1"/>
  <c r="BO20" i="6"/>
  <c r="KS19" i="17" s="1"/>
  <c r="KT19" i="17" s="1"/>
  <c r="BO21" i="6"/>
  <c r="KS20" i="17" s="1"/>
  <c r="KT20" i="17" s="1"/>
  <c r="BO22" i="6"/>
  <c r="KS21" i="17" s="1"/>
  <c r="KT21" i="17" s="1"/>
  <c r="BO23" i="6"/>
  <c r="KS22" i="17" s="1"/>
  <c r="KT22" i="17" s="1"/>
  <c r="BO24" i="6"/>
  <c r="KS23" i="17" s="1"/>
  <c r="KT23" i="17" s="1"/>
  <c r="BO25" i="6"/>
  <c r="KS24" i="17" s="1"/>
  <c r="KT24" i="17" s="1"/>
  <c r="BO26" i="6"/>
  <c r="KS25" i="17" s="1"/>
  <c r="KT25" i="17" s="1"/>
  <c r="BO27" i="6"/>
  <c r="KS26" i="17" s="1"/>
  <c r="KT26" i="17" s="1"/>
  <c r="BO28" i="6"/>
  <c r="BO11" i="6"/>
  <c r="KS10" i="17" s="1"/>
  <c r="KT10" i="17" s="1"/>
  <c r="KR35" i="17" l="1"/>
  <c r="KV35" i="17"/>
  <c r="KT11" i="17"/>
  <c r="BO33" i="6"/>
  <c r="KS30" i="17"/>
  <c r="KT30" i="17" s="1"/>
  <c r="KT32" i="17" s="1"/>
  <c r="BO29" i="6"/>
  <c r="BO36" i="6" s="1"/>
  <c r="KS27" i="17"/>
  <c r="KT27" i="17" s="1"/>
  <c r="KT28" i="17" s="1"/>
  <c r="KQ35" i="17"/>
  <c r="KT35" i="17" l="1"/>
  <c r="KS32" i="17"/>
  <c r="KS28" i="17"/>
  <c r="QE33" i="2"/>
  <c r="BN32" i="6" s="1"/>
  <c r="KO31" i="17" s="1"/>
  <c r="KP31" i="17" s="1"/>
  <c r="QD33" i="2"/>
  <c r="QE32" i="2"/>
  <c r="QD32" i="2"/>
  <c r="QD13" i="2"/>
  <c r="QE13" i="2"/>
  <c r="BN12" i="6" s="1"/>
  <c r="KO11" i="17" s="1"/>
  <c r="KP11" i="17" s="1"/>
  <c r="QD14" i="2"/>
  <c r="QE14" i="2"/>
  <c r="BN13" i="6" s="1"/>
  <c r="KO12" i="17" s="1"/>
  <c r="KP12" i="17" s="1"/>
  <c r="QD15" i="2"/>
  <c r="QE15" i="2"/>
  <c r="BN14" i="6" s="1"/>
  <c r="KO13" i="17" s="1"/>
  <c r="KP13" i="17" s="1"/>
  <c r="QD16" i="2"/>
  <c r="QE16" i="2"/>
  <c r="BN15" i="6" s="1"/>
  <c r="KO14" i="17" s="1"/>
  <c r="KP14" i="17" s="1"/>
  <c r="QD17" i="2"/>
  <c r="QE17" i="2"/>
  <c r="BN16" i="6" s="1"/>
  <c r="KO15" i="17" s="1"/>
  <c r="KP15" i="17" s="1"/>
  <c r="QD18" i="2"/>
  <c r="QE18" i="2"/>
  <c r="BN17" i="6" s="1"/>
  <c r="KO16" i="17" s="1"/>
  <c r="KP16" i="17" s="1"/>
  <c r="QD19" i="2"/>
  <c r="QE19" i="2"/>
  <c r="BN18" i="6" s="1"/>
  <c r="KO17" i="17" s="1"/>
  <c r="KP17" i="17" s="1"/>
  <c r="QD20" i="2"/>
  <c r="QE20" i="2"/>
  <c r="BN19" i="6" s="1"/>
  <c r="KO18" i="17" s="1"/>
  <c r="KP18" i="17" s="1"/>
  <c r="QD21" i="2"/>
  <c r="QE21" i="2"/>
  <c r="BN20" i="6" s="1"/>
  <c r="KO19" i="17" s="1"/>
  <c r="KP19" i="17" s="1"/>
  <c r="QD22" i="2"/>
  <c r="QE22" i="2"/>
  <c r="BN21" i="6" s="1"/>
  <c r="KO20" i="17" s="1"/>
  <c r="KP20" i="17" s="1"/>
  <c r="QD23" i="2"/>
  <c r="QE23" i="2"/>
  <c r="BN22" i="6" s="1"/>
  <c r="KO21" i="17" s="1"/>
  <c r="KP21" i="17" s="1"/>
  <c r="QD24" i="2"/>
  <c r="QE24" i="2"/>
  <c r="BN23" i="6" s="1"/>
  <c r="KO22" i="17" s="1"/>
  <c r="KP22" i="17" s="1"/>
  <c r="QD25" i="2"/>
  <c r="QE25" i="2"/>
  <c r="BN24" i="6" s="1"/>
  <c r="KO23" i="17" s="1"/>
  <c r="KP23" i="17" s="1"/>
  <c r="QD26" i="2"/>
  <c r="QE26" i="2"/>
  <c r="BN25" i="6" s="1"/>
  <c r="KO24" i="17" s="1"/>
  <c r="KP24" i="17" s="1"/>
  <c r="QD27" i="2"/>
  <c r="QE27" i="2"/>
  <c r="BN26" i="6" s="1"/>
  <c r="KO25" i="17" s="1"/>
  <c r="KP25" i="17" s="1"/>
  <c r="QD28" i="2"/>
  <c r="QE28" i="2"/>
  <c r="BN27" i="6" s="1"/>
  <c r="KO26" i="17" s="1"/>
  <c r="KP26" i="17" s="1"/>
  <c r="QD29" i="2"/>
  <c r="QE29" i="2"/>
  <c r="BN28" i="6" s="1"/>
  <c r="KO27" i="17" s="1"/>
  <c r="KP27" i="17" s="1"/>
  <c r="QE12" i="2"/>
  <c r="BN11" i="6" s="1"/>
  <c r="QD12" i="2"/>
  <c r="QG40" i="2"/>
  <c r="QH34" i="2"/>
  <c r="QG34" i="2"/>
  <c r="QF33" i="2"/>
  <c r="QF32" i="2"/>
  <c r="QH30" i="2"/>
  <c r="QG30" i="2"/>
  <c r="QF29" i="2"/>
  <c r="QF28" i="2"/>
  <c r="QF27" i="2"/>
  <c r="QF26" i="2"/>
  <c r="QF25" i="2"/>
  <c r="QF24" i="2"/>
  <c r="QF23" i="2"/>
  <c r="QF22" i="2"/>
  <c r="QF21" i="2"/>
  <c r="QF20" i="2"/>
  <c r="QF19" i="2"/>
  <c r="QF18" i="2"/>
  <c r="QF17" i="2"/>
  <c r="QF16" i="2"/>
  <c r="QF15" i="2"/>
  <c r="QF14" i="2"/>
  <c r="QF13" i="2"/>
  <c r="QF12" i="2"/>
  <c r="QF34" i="2" l="1"/>
  <c r="QH37" i="2"/>
  <c r="F439" i="8" s="1"/>
  <c r="F440" i="8" s="1"/>
  <c r="QF30" i="2"/>
  <c r="QF37" i="2" s="1"/>
  <c r="QG37" i="2"/>
  <c r="F436" i="8" s="1"/>
  <c r="F437" i="8" s="1"/>
  <c r="QC22" i="2"/>
  <c r="QC32" i="2"/>
  <c r="QC14" i="2"/>
  <c r="QC29" i="2"/>
  <c r="QC24" i="2"/>
  <c r="QC16" i="2"/>
  <c r="QC20" i="2"/>
  <c r="QC18" i="2"/>
  <c r="QC26" i="2"/>
  <c r="QC13" i="2"/>
  <c r="QC17" i="2"/>
  <c r="QC19" i="2"/>
  <c r="QC21" i="2"/>
  <c r="QC23" i="2"/>
  <c r="QC25" i="2"/>
  <c r="QC27" i="2"/>
  <c r="QC15" i="2"/>
  <c r="QE30" i="2"/>
  <c r="QC33" i="2"/>
  <c r="QD34" i="2"/>
  <c r="KS35" i="17"/>
  <c r="KS36" i="17" s="1"/>
  <c r="QC28" i="2"/>
  <c r="BN29" i="6"/>
  <c r="KO10" i="17"/>
  <c r="QE34" i="2"/>
  <c r="BN31" i="6"/>
  <c r="QC12" i="2"/>
  <c r="QH42" i="2"/>
  <c r="QD30" i="2"/>
  <c r="C24" i="7" l="1"/>
  <c r="QG42" i="2"/>
  <c r="QC34" i="2"/>
  <c r="QE37" i="2"/>
  <c r="E439" i="8" s="1"/>
  <c r="QD37" i="2"/>
  <c r="E436" i="8" s="1"/>
  <c r="H436" i="8" s="1"/>
  <c r="KO30" i="17"/>
  <c r="BN33" i="6"/>
  <c r="BN36" i="6" s="1"/>
  <c r="KP10" i="17"/>
  <c r="KP28" i="17" s="1"/>
  <c r="KO28" i="17"/>
  <c r="QC30" i="2"/>
  <c r="QC37" i="2" l="1"/>
  <c r="B24" i="7"/>
  <c r="G436" i="8"/>
  <c r="I436" i="8" s="1"/>
  <c r="E437" i="8"/>
  <c r="G437" i="8" s="1"/>
  <c r="I437" i="8" s="1"/>
  <c r="KP30" i="17"/>
  <c r="KP32" i="17" s="1"/>
  <c r="KP35" i="17" s="1"/>
  <c r="KO32" i="17"/>
  <c r="KO35" i="17" s="1"/>
  <c r="E440" i="8"/>
  <c r="H439" i="8"/>
  <c r="G439" i="8"/>
  <c r="I439" i="8" s="1"/>
  <c r="H437" i="8" l="1"/>
  <c r="KO36" i="17"/>
  <c r="G440" i="8"/>
  <c r="I440" i="8" s="1"/>
  <c r="H440" i="8"/>
  <c r="EZ32" i="17" l="1"/>
  <c r="EY32" i="17"/>
  <c r="EX32" i="17"/>
  <c r="EW32" i="17"/>
  <c r="EV32" i="17"/>
  <c r="EU32" i="17"/>
  <c r="ET32" i="17"/>
  <c r="ES32" i="17"/>
  <c r="EX31" i="17"/>
  <c r="EX30" i="17"/>
  <c r="EZ28" i="17"/>
  <c r="EZ35" i="17" s="1"/>
  <c r="EY28" i="17"/>
  <c r="EY35" i="17" s="1"/>
  <c r="EV28" i="17"/>
  <c r="EV35" i="17" s="1"/>
  <c r="EU28" i="17"/>
  <c r="EU35" i="17" s="1"/>
  <c r="AM32" i="6"/>
  <c r="AM31" i="6"/>
  <c r="AM12" i="6"/>
  <c r="EW11" i="17" s="1"/>
  <c r="AM13" i="6"/>
  <c r="EW12" i="17" s="1"/>
  <c r="EX12" i="17" s="1"/>
  <c r="AM14" i="6"/>
  <c r="EW13" i="17" s="1"/>
  <c r="EX13" i="17" s="1"/>
  <c r="AM15" i="6"/>
  <c r="EW14" i="17" s="1"/>
  <c r="EX14" i="17" s="1"/>
  <c r="AM16" i="6"/>
  <c r="EW15" i="17" s="1"/>
  <c r="EX15" i="17" s="1"/>
  <c r="AM17" i="6"/>
  <c r="EW16" i="17" s="1"/>
  <c r="EX16" i="17" s="1"/>
  <c r="AM18" i="6"/>
  <c r="EW17" i="17" s="1"/>
  <c r="EX17" i="17" s="1"/>
  <c r="AM19" i="6"/>
  <c r="EW18" i="17" s="1"/>
  <c r="EX18" i="17" s="1"/>
  <c r="AM20" i="6"/>
  <c r="EW19" i="17" s="1"/>
  <c r="EX19" i="17" s="1"/>
  <c r="AM21" i="6"/>
  <c r="EW20" i="17" s="1"/>
  <c r="EX20" i="17" s="1"/>
  <c r="AM22" i="6"/>
  <c r="EW21" i="17" s="1"/>
  <c r="EX21" i="17" s="1"/>
  <c r="AM23" i="6"/>
  <c r="EW22" i="17" s="1"/>
  <c r="EX22" i="17" s="1"/>
  <c r="AM24" i="6"/>
  <c r="EW23" i="17" s="1"/>
  <c r="EX23" i="17" s="1"/>
  <c r="AM25" i="6"/>
  <c r="EW24" i="17" s="1"/>
  <c r="EX24" i="17" s="1"/>
  <c r="AM26" i="6"/>
  <c r="EW25" i="17" s="1"/>
  <c r="EX25" i="17" s="1"/>
  <c r="AM27" i="6"/>
  <c r="EW26" i="17" s="1"/>
  <c r="EX26" i="17" s="1"/>
  <c r="AM28" i="6"/>
  <c r="EW27" i="17" s="1"/>
  <c r="EX27" i="17" s="1"/>
  <c r="AM11" i="6"/>
  <c r="IK33" i="2"/>
  <c r="AL32" i="6" s="1"/>
  <c r="IJ33" i="2"/>
  <c r="IK32" i="2"/>
  <c r="IJ32" i="2"/>
  <c r="IJ13" i="2"/>
  <c r="IK13" i="2"/>
  <c r="AL12" i="6" s="1"/>
  <c r="ES11" i="17" s="1"/>
  <c r="ET11" i="17" s="1"/>
  <c r="IJ14" i="2"/>
  <c r="IK14" i="2"/>
  <c r="AL13" i="6" s="1"/>
  <c r="IJ15" i="2"/>
  <c r="IK15" i="2"/>
  <c r="AL14" i="6" s="1"/>
  <c r="ES13" i="17" s="1"/>
  <c r="IJ16" i="2"/>
  <c r="IK16" i="2"/>
  <c r="AL15" i="6" s="1"/>
  <c r="ES14" i="17" s="1"/>
  <c r="ET14" i="17" s="1"/>
  <c r="IJ17" i="2"/>
  <c r="IK17" i="2"/>
  <c r="AL16" i="6" s="1"/>
  <c r="ES15" i="17" s="1"/>
  <c r="ET15" i="17" s="1"/>
  <c r="IJ18" i="2"/>
  <c r="IK18" i="2"/>
  <c r="AL17" i="6" s="1"/>
  <c r="ES16" i="17" s="1"/>
  <c r="ET16" i="17" s="1"/>
  <c r="IJ19" i="2"/>
  <c r="IK19" i="2"/>
  <c r="AL18" i="6" s="1"/>
  <c r="ES17" i="17" s="1"/>
  <c r="ET17" i="17" s="1"/>
  <c r="IJ20" i="2"/>
  <c r="IK20" i="2"/>
  <c r="AL19" i="6" s="1"/>
  <c r="ES18" i="17" s="1"/>
  <c r="ET18" i="17" s="1"/>
  <c r="IJ21" i="2"/>
  <c r="IK21" i="2"/>
  <c r="AL20" i="6" s="1"/>
  <c r="ES19" i="17" s="1"/>
  <c r="ET19" i="17" s="1"/>
  <c r="IJ22" i="2"/>
  <c r="IK22" i="2"/>
  <c r="AL21" i="6" s="1"/>
  <c r="ES20" i="17" s="1"/>
  <c r="ET20" i="17" s="1"/>
  <c r="IJ23" i="2"/>
  <c r="IK23" i="2"/>
  <c r="AL22" i="6" s="1"/>
  <c r="ES21" i="17" s="1"/>
  <c r="ET21" i="17" s="1"/>
  <c r="IJ24" i="2"/>
  <c r="IK24" i="2"/>
  <c r="AL23" i="6" s="1"/>
  <c r="ES22" i="17" s="1"/>
  <c r="ET22" i="17" s="1"/>
  <c r="IJ25" i="2"/>
  <c r="IK25" i="2"/>
  <c r="AL24" i="6" s="1"/>
  <c r="ES23" i="17" s="1"/>
  <c r="ET23" i="17" s="1"/>
  <c r="IJ26" i="2"/>
  <c r="IK26" i="2"/>
  <c r="AL25" i="6" s="1"/>
  <c r="ES24" i="17" s="1"/>
  <c r="ET24" i="17" s="1"/>
  <c r="IJ27" i="2"/>
  <c r="IK27" i="2"/>
  <c r="AL26" i="6" s="1"/>
  <c r="ES25" i="17" s="1"/>
  <c r="ET25" i="17" s="1"/>
  <c r="IJ28" i="2"/>
  <c r="IK28" i="2"/>
  <c r="AL27" i="6" s="1"/>
  <c r="ES26" i="17" s="1"/>
  <c r="ET26" i="17" s="1"/>
  <c r="IJ29" i="2"/>
  <c r="IK29" i="2"/>
  <c r="AL28" i="6" s="1"/>
  <c r="ES27" i="17" s="1"/>
  <c r="ET27" i="17" s="1"/>
  <c r="IK12" i="2"/>
  <c r="AL11" i="6" s="1"/>
  <c r="ES10" i="17" s="1"/>
  <c r="ET10" i="17" s="1"/>
  <c r="IJ12" i="2"/>
  <c r="IM40" i="2"/>
  <c r="IN34" i="2"/>
  <c r="IM34" i="2"/>
  <c r="IL33" i="2"/>
  <c r="IL32" i="2"/>
  <c r="IL29" i="2"/>
  <c r="IL28" i="2"/>
  <c r="IL27" i="2"/>
  <c r="IL26" i="2"/>
  <c r="IL25" i="2"/>
  <c r="IL24" i="2"/>
  <c r="IL23" i="2"/>
  <c r="IL22" i="2"/>
  <c r="IL21" i="2"/>
  <c r="IL20" i="2"/>
  <c r="IN30" i="2"/>
  <c r="IL19" i="2"/>
  <c r="IL18" i="2"/>
  <c r="IL17" i="2"/>
  <c r="IL15" i="2"/>
  <c r="IL14" i="2"/>
  <c r="IL13" i="2"/>
  <c r="IL12" i="2"/>
  <c r="H99" i="8"/>
  <c r="G99" i="8"/>
  <c r="H95" i="8"/>
  <c r="G95" i="8"/>
  <c r="I95" i="8" s="1"/>
  <c r="IL34" i="2" l="1"/>
  <c r="AM33" i="6"/>
  <c r="IN37" i="2"/>
  <c r="IN42" i="2" s="1"/>
  <c r="I99" i="8"/>
  <c r="G101" i="8"/>
  <c r="I101" i="8" s="1"/>
  <c r="II22" i="2"/>
  <c r="II14" i="2"/>
  <c r="II28" i="2"/>
  <c r="EX11" i="17"/>
  <c r="II29" i="2"/>
  <c r="II27" i="2"/>
  <c r="II25" i="2"/>
  <c r="II23" i="2"/>
  <c r="II21" i="2"/>
  <c r="II19" i="2"/>
  <c r="II17" i="2"/>
  <c r="II15" i="2"/>
  <c r="II13" i="2"/>
  <c r="F98" i="8"/>
  <c r="F101" i="8" s="1"/>
  <c r="AM29" i="6"/>
  <c r="C45" i="7"/>
  <c r="EW10" i="17"/>
  <c r="EX10" i="17" s="1"/>
  <c r="II20" i="2"/>
  <c r="II18" i="2"/>
  <c r="II32" i="2"/>
  <c r="II26" i="2"/>
  <c r="II24" i="2"/>
  <c r="AL29" i="6"/>
  <c r="ES12" i="17"/>
  <c r="ET12" i="17" s="1"/>
  <c r="ET13" i="17"/>
  <c r="II33" i="2"/>
  <c r="AL31" i="6"/>
  <c r="AL33" i="6" s="1"/>
  <c r="IK34" i="2"/>
  <c r="IJ34" i="2"/>
  <c r="IJ30" i="2"/>
  <c r="IM30" i="2"/>
  <c r="IM37" i="2" s="1"/>
  <c r="IL16" i="2"/>
  <c r="IL30" i="2" s="1"/>
  <c r="IL37" i="2" s="1"/>
  <c r="II12" i="2"/>
  <c r="II16" i="2"/>
  <c r="IK30" i="2"/>
  <c r="IK37" i="2" s="1"/>
  <c r="J94" i="8"/>
  <c r="AM36" i="6" l="1"/>
  <c r="IJ37" i="2"/>
  <c r="E94" i="8" s="1"/>
  <c r="ET28" i="17"/>
  <c r="ET35" i="17" s="1"/>
  <c r="ES28" i="17"/>
  <c r="ES35" i="17" s="1"/>
  <c r="EX28" i="17"/>
  <c r="EX35" i="17" s="1"/>
  <c r="AL36" i="6"/>
  <c r="IM42" i="2"/>
  <c r="F94" i="8"/>
  <c r="F97" i="8" s="1"/>
  <c r="II34" i="2"/>
  <c r="EW28" i="17"/>
  <c r="EW35" i="17" s="1"/>
  <c r="E98" i="8"/>
  <c r="E101" i="8" s="1"/>
  <c r="H101" i="8" s="1"/>
  <c r="B45" i="7"/>
  <c r="II30" i="2"/>
  <c r="II37" i="2" l="1"/>
  <c r="EW36" i="17"/>
  <c r="I24" i="18"/>
  <c r="G24" i="18" s="1"/>
  <c r="G94" i="8"/>
  <c r="I94" i="8" s="1"/>
  <c r="E97" i="8"/>
  <c r="H24" i="18" s="1"/>
  <c r="ES36" i="17"/>
  <c r="G96" i="8"/>
  <c r="I96" i="8" s="1"/>
  <c r="H94" i="8"/>
  <c r="H100" i="8"/>
  <c r="H98" i="8"/>
  <c r="G98" i="8"/>
  <c r="G97" i="8" l="1"/>
  <c r="I97" i="8" s="1"/>
  <c r="H97" i="8"/>
  <c r="H96" i="8"/>
  <c r="I98" i="8"/>
  <c r="G100" i="8"/>
  <c r="I100" i="8" s="1"/>
  <c r="DG34" i="2"/>
  <c r="DF33" i="2"/>
  <c r="DF32" i="2"/>
  <c r="DG30" i="2"/>
  <c r="DF29" i="2"/>
  <c r="DF28" i="2"/>
  <c r="DF27" i="2"/>
  <c r="DF26" i="2"/>
  <c r="DF25" i="2"/>
  <c r="DF24" i="2"/>
  <c r="DF23" i="2"/>
  <c r="DF22" i="2"/>
  <c r="DF21" i="2"/>
  <c r="DF20" i="2"/>
  <c r="DF19" i="2"/>
  <c r="DF18" i="2"/>
  <c r="DF17" i="2"/>
  <c r="DF16" i="2"/>
  <c r="DF15" i="2"/>
  <c r="DF14" i="2"/>
  <c r="DF13" i="2"/>
  <c r="DF12" i="2"/>
  <c r="LB11" i="17"/>
  <c r="LD11" i="17"/>
  <c r="LB12" i="17"/>
  <c r="LD12" i="17"/>
  <c r="LB13" i="17"/>
  <c r="LD13" i="17"/>
  <c r="LB14" i="17"/>
  <c r="LD14" i="17"/>
  <c r="LB15" i="17"/>
  <c r="LD15" i="17"/>
  <c r="LB16" i="17"/>
  <c r="LD16" i="17"/>
  <c r="LB17" i="17"/>
  <c r="LD17" i="17"/>
  <c r="LB18" i="17"/>
  <c r="LD18" i="17"/>
  <c r="LB19" i="17"/>
  <c r="LD19" i="17"/>
  <c r="LB20" i="17"/>
  <c r="LD20" i="17"/>
  <c r="LB21" i="17"/>
  <c r="LD21" i="17"/>
  <c r="LB22" i="17"/>
  <c r="LD22" i="17"/>
  <c r="LB23" i="17"/>
  <c r="LD23" i="17"/>
  <c r="LB24" i="17"/>
  <c r="LD24" i="17"/>
  <c r="LB25" i="17"/>
  <c r="LD25" i="17"/>
  <c r="LB26" i="17"/>
  <c r="LD26" i="17"/>
  <c r="LB27" i="17"/>
  <c r="LD27" i="17"/>
  <c r="LB10" i="17"/>
  <c r="EJ11" i="17"/>
  <c r="EJ12" i="17"/>
  <c r="EJ13" i="17"/>
  <c r="EJ14" i="17"/>
  <c r="EJ15" i="17"/>
  <c r="EJ16" i="17"/>
  <c r="EJ17" i="17"/>
  <c r="EJ18" i="17"/>
  <c r="EJ19" i="17"/>
  <c r="EJ20" i="17"/>
  <c r="EJ21" i="17"/>
  <c r="EJ22" i="17"/>
  <c r="EJ23" i="17"/>
  <c r="EJ24" i="17"/>
  <c r="EJ25" i="17"/>
  <c r="EJ26" i="17"/>
  <c r="EJ27" i="17"/>
  <c r="EJ10" i="17"/>
  <c r="E31" i="17"/>
  <c r="E30" i="17"/>
  <c r="DF34" i="2" l="1"/>
  <c r="DD34" i="2"/>
  <c r="DF30" i="2"/>
  <c r="DG37" i="2"/>
  <c r="DG42" i="2" s="1"/>
  <c r="DD30" i="2"/>
  <c r="DF37" i="2" l="1"/>
  <c r="DD37" i="2"/>
  <c r="DH30" i="2" l="1"/>
  <c r="DH34" i="2"/>
  <c r="DE33" i="2"/>
  <c r="DE32" i="2"/>
  <c r="DE13" i="2"/>
  <c r="DE14" i="2"/>
  <c r="DE15" i="2"/>
  <c r="DE16" i="2"/>
  <c r="DE17" i="2"/>
  <c r="DE18" i="2"/>
  <c r="DE19" i="2"/>
  <c r="DE20" i="2"/>
  <c r="DE21" i="2"/>
  <c r="DE22" i="2"/>
  <c r="DE23" i="2"/>
  <c r="DE24" i="2"/>
  <c r="DE25" i="2"/>
  <c r="DE26" i="2"/>
  <c r="DE27" i="2"/>
  <c r="DE28" i="2"/>
  <c r="DE29" i="2"/>
  <c r="DE12" i="2"/>
  <c r="I186" i="8"/>
  <c r="H186" i="8"/>
  <c r="DC28" i="2" l="1"/>
  <c r="DC20" i="2"/>
  <c r="DC16" i="2"/>
  <c r="DC27" i="2"/>
  <c r="DC23" i="2"/>
  <c r="DC19" i="2"/>
  <c r="DC15" i="2"/>
  <c r="DC33" i="2"/>
  <c r="DC24" i="2"/>
  <c r="DC12" i="2"/>
  <c r="DC26" i="2"/>
  <c r="DC22" i="2"/>
  <c r="DC18" i="2"/>
  <c r="DC14" i="2"/>
  <c r="DC29" i="2"/>
  <c r="DC25" i="2"/>
  <c r="DC21" i="2"/>
  <c r="DC17" i="2"/>
  <c r="DC13" i="2"/>
  <c r="DH37" i="2"/>
  <c r="DH42" i="2" s="1"/>
  <c r="DE34" i="2"/>
  <c r="DC32" i="2"/>
  <c r="DE30" i="2"/>
  <c r="F185" i="8" l="1"/>
  <c r="F187" i="8" s="1"/>
  <c r="I16" i="16" s="1"/>
  <c r="G16" i="16" s="1"/>
  <c r="DC30" i="2"/>
  <c r="DE37" i="2"/>
  <c r="E185" i="8" s="1"/>
  <c r="DC34" i="2"/>
  <c r="G185" i="8" l="1"/>
  <c r="G187" i="8" s="1"/>
  <c r="I187" i="8" s="1"/>
  <c r="E187" i="8"/>
  <c r="DC37" i="2"/>
  <c r="H185" i="8"/>
  <c r="DE32" i="6"/>
  <c r="DE31" i="6"/>
  <c r="DE12" i="6"/>
  <c r="DE13" i="6"/>
  <c r="DE14" i="6"/>
  <c r="DE15" i="6"/>
  <c r="DE16" i="6"/>
  <c r="DE17" i="6"/>
  <c r="DE18" i="6"/>
  <c r="DE19" i="6"/>
  <c r="DE20" i="6"/>
  <c r="DE21" i="6"/>
  <c r="DE22" i="6"/>
  <c r="DE23" i="6"/>
  <c r="DE24" i="6"/>
  <c r="DE25" i="6"/>
  <c r="DE26" i="6"/>
  <c r="DE27" i="6"/>
  <c r="DE28" i="6"/>
  <c r="DE11" i="6"/>
  <c r="WY33" i="2"/>
  <c r="DD32" i="6" s="1"/>
  <c r="WX33" i="2"/>
  <c r="WY32" i="2"/>
  <c r="WX32" i="2"/>
  <c r="WX13" i="2"/>
  <c r="WY13" i="2"/>
  <c r="DD12" i="6" s="1"/>
  <c r="WX14" i="2"/>
  <c r="WY14" i="2"/>
  <c r="WX15" i="2"/>
  <c r="WY15" i="2"/>
  <c r="DD14" i="6" s="1"/>
  <c r="WX16" i="2"/>
  <c r="WY16" i="2"/>
  <c r="WX17" i="2"/>
  <c r="WY17" i="2"/>
  <c r="DD16" i="6" s="1"/>
  <c r="WX18" i="2"/>
  <c r="WY18" i="2"/>
  <c r="WX19" i="2"/>
  <c r="WY19" i="2"/>
  <c r="DD18" i="6" s="1"/>
  <c r="WX20" i="2"/>
  <c r="WY20" i="2"/>
  <c r="WX21" i="2"/>
  <c r="WY21" i="2"/>
  <c r="DD20" i="6" s="1"/>
  <c r="WX22" i="2"/>
  <c r="WY22" i="2"/>
  <c r="WX23" i="2"/>
  <c r="WY23" i="2"/>
  <c r="DD22" i="6" s="1"/>
  <c r="WX24" i="2"/>
  <c r="WY24" i="2"/>
  <c r="WX25" i="2"/>
  <c r="WY25" i="2"/>
  <c r="DD24" i="6" s="1"/>
  <c r="WX26" i="2"/>
  <c r="WY26" i="2"/>
  <c r="WX27" i="2"/>
  <c r="WY27" i="2"/>
  <c r="DD26" i="6" s="1"/>
  <c r="WX28" i="2"/>
  <c r="WY28" i="2"/>
  <c r="WX29" i="2"/>
  <c r="WY29" i="2"/>
  <c r="DD28" i="6" s="1"/>
  <c r="WY12" i="2"/>
  <c r="DD11" i="6" s="1"/>
  <c r="WX12" i="2"/>
  <c r="XB34" i="2"/>
  <c r="XA34" i="2"/>
  <c r="WZ33" i="2"/>
  <c r="WZ32" i="2"/>
  <c r="XB30" i="2"/>
  <c r="XA30" i="2"/>
  <c r="WZ29" i="2"/>
  <c r="WZ28" i="2"/>
  <c r="WZ27" i="2"/>
  <c r="WZ26" i="2"/>
  <c r="WZ25" i="2"/>
  <c r="WZ24" i="2"/>
  <c r="WZ23" i="2"/>
  <c r="WZ22" i="2"/>
  <c r="WZ21" i="2"/>
  <c r="WZ20" i="2"/>
  <c r="WZ19" i="2"/>
  <c r="WZ18" i="2"/>
  <c r="WZ17" i="2"/>
  <c r="WZ16" i="2"/>
  <c r="WZ15" i="2"/>
  <c r="WZ14" i="2"/>
  <c r="WZ13" i="2"/>
  <c r="WZ12" i="2"/>
  <c r="WZ34" i="2" l="1"/>
  <c r="I185" i="8"/>
  <c r="H187" i="8"/>
  <c r="H16" i="16"/>
  <c r="WW32" i="2"/>
  <c r="WW28" i="2"/>
  <c r="WW26" i="2"/>
  <c r="WW20" i="2"/>
  <c r="WW18" i="2"/>
  <c r="WW16" i="2"/>
  <c r="WW14" i="2"/>
  <c r="DE33" i="6"/>
  <c r="XB37" i="2"/>
  <c r="XA37" i="2"/>
  <c r="C67" i="7"/>
  <c r="WZ30" i="2"/>
  <c r="WZ37" i="2" s="1"/>
  <c r="WW24" i="2"/>
  <c r="WW22" i="2"/>
  <c r="WW23" i="2"/>
  <c r="WW15" i="2"/>
  <c r="DD13" i="6"/>
  <c r="DD21" i="6"/>
  <c r="DE29" i="6"/>
  <c r="WW17" i="2"/>
  <c r="WW25" i="2"/>
  <c r="DD27" i="6"/>
  <c r="DD19" i="6"/>
  <c r="WW13" i="2"/>
  <c r="WW21" i="2"/>
  <c r="WW29" i="2"/>
  <c r="DD23" i="6"/>
  <c r="DD15" i="6"/>
  <c r="WW19" i="2"/>
  <c r="WW27" i="2"/>
  <c r="DD25" i="6"/>
  <c r="DD17" i="6"/>
  <c r="WX30" i="2"/>
  <c r="WY34" i="2"/>
  <c r="WW33" i="2"/>
  <c r="DD31" i="6"/>
  <c r="DD33" i="6" s="1"/>
  <c r="WW12" i="2"/>
  <c r="WY30" i="2"/>
  <c r="WX34" i="2"/>
  <c r="D43" i="11"/>
  <c r="F45" i="11" l="1"/>
  <c r="XA42" i="2"/>
  <c r="F46" i="11"/>
  <c r="XB42" i="2"/>
  <c r="DE36" i="6"/>
  <c r="WW34" i="2"/>
  <c r="WX37" i="2"/>
  <c r="E45" i="11" s="1"/>
  <c r="G45" i="11" s="1"/>
  <c r="DD29" i="6"/>
  <c r="DD36" i="6" s="1"/>
  <c r="WW30" i="2"/>
  <c r="WY37" i="2"/>
  <c r="F43" i="11" l="1"/>
  <c r="WW37" i="2"/>
  <c r="B67" i="7"/>
  <c r="E46" i="11"/>
  <c r="G46" i="11" l="1"/>
  <c r="G43" i="11" s="1"/>
  <c r="E43" i="11"/>
  <c r="E31" i="5"/>
  <c r="G31" i="5"/>
  <c r="I31" i="5"/>
  <c r="K31" i="5"/>
  <c r="M31" i="5"/>
  <c r="O31" i="5"/>
  <c r="Q31" i="5"/>
  <c r="S31" i="5"/>
  <c r="U31" i="5"/>
  <c r="W31" i="5"/>
  <c r="Y31" i="5"/>
  <c r="AA31" i="5"/>
  <c r="AC31" i="5"/>
  <c r="AE31" i="5"/>
  <c r="AG31" i="5"/>
  <c r="AI31" i="5"/>
  <c r="AK31" i="5"/>
  <c r="AM31" i="5"/>
  <c r="E32" i="5"/>
  <c r="G32" i="5"/>
  <c r="I32" i="5"/>
  <c r="K32" i="5"/>
  <c r="M32" i="5"/>
  <c r="O32" i="5"/>
  <c r="Q32" i="5"/>
  <c r="S32" i="5"/>
  <c r="U32" i="5"/>
  <c r="W32" i="5"/>
  <c r="Y32" i="5"/>
  <c r="AA32" i="5"/>
  <c r="AC32" i="5"/>
  <c r="AE32" i="5"/>
  <c r="AG32" i="5"/>
  <c r="AI32" i="5"/>
  <c r="AK32" i="5"/>
  <c r="AM32" i="5"/>
  <c r="AP33" i="2" l="1"/>
  <c r="AP32" i="2"/>
  <c r="AP29" i="2"/>
  <c r="AP28" i="2"/>
  <c r="AP27" i="2"/>
  <c r="AP26" i="2"/>
  <c r="AP25" i="2"/>
  <c r="AP24" i="2"/>
  <c r="AP23" i="2"/>
  <c r="AP22" i="2"/>
  <c r="AP21" i="2"/>
  <c r="AP20" i="2"/>
  <c r="AP19" i="2"/>
  <c r="AP18" i="2"/>
  <c r="AP17" i="2"/>
  <c r="AP16" i="2"/>
  <c r="AP15" i="2"/>
  <c r="AP14" i="2"/>
  <c r="AP13" i="2"/>
  <c r="AP12" i="2"/>
  <c r="AP30" i="2" l="1"/>
  <c r="AP34" i="2"/>
  <c r="AP37" i="2" l="1"/>
  <c r="D28" i="8"/>
  <c r="I12" i="18"/>
  <c r="C12" i="18"/>
  <c r="D116" i="8"/>
  <c r="G120" i="8"/>
  <c r="G25" i="18"/>
  <c r="F25" i="18"/>
  <c r="D105" i="8" l="1"/>
  <c r="G12" i="18"/>
  <c r="F12" i="18"/>
  <c r="G540" i="8"/>
  <c r="G539" i="8"/>
  <c r="D541" i="8"/>
  <c r="C15" i="18" s="1"/>
  <c r="F15" i="18" s="1"/>
  <c r="D256" i="8"/>
  <c r="D253" i="8"/>
  <c r="D180" i="8"/>
  <c r="C13" i="18" s="1"/>
  <c r="C24" i="16" l="1"/>
  <c r="F24" i="16" s="1"/>
  <c r="F13" i="18"/>
  <c r="LT32" i="17"/>
  <c r="LS32" i="17"/>
  <c r="LP32" i="17"/>
  <c r="LO32" i="17"/>
  <c r="LT28" i="17"/>
  <c r="LT35" i="17" s="1"/>
  <c r="LS28" i="17"/>
  <c r="LS35" i="17" s="1"/>
  <c r="LP28" i="17"/>
  <c r="LO28" i="17"/>
  <c r="D296" i="8"/>
  <c r="H321" i="8"/>
  <c r="G321" i="8"/>
  <c r="I321" i="8" s="1"/>
  <c r="D320" i="8"/>
  <c r="H318" i="8"/>
  <c r="G318" i="8"/>
  <c r="I318" i="8" s="1"/>
  <c r="D317" i="8"/>
  <c r="J316" i="8"/>
  <c r="BU32" i="6"/>
  <c r="LQ31" i="17" s="1"/>
  <c r="LR31" i="17" s="1"/>
  <c r="BU31" i="6"/>
  <c r="BU12" i="6"/>
  <c r="LQ11" i="17" s="1"/>
  <c r="LR11" i="17" s="1"/>
  <c r="BU13" i="6"/>
  <c r="LQ12" i="17" s="1"/>
  <c r="LR12" i="17" s="1"/>
  <c r="BU14" i="6"/>
  <c r="LQ13" i="17" s="1"/>
  <c r="LR13" i="17" s="1"/>
  <c r="BU15" i="6"/>
  <c r="LQ14" i="17" s="1"/>
  <c r="LR14" i="17" s="1"/>
  <c r="BU16" i="6"/>
  <c r="LQ15" i="17" s="1"/>
  <c r="LR15" i="17" s="1"/>
  <c r="BU17" i="6"/>
  <c r="LQ16" i="17" s="1"/>
  <c r="LR16" i="17" s="1"/>
  <c r="BU18" i="6"/>
  <c r="LQ17" i="17" s="1"/>
  <c r="LR17" i="17" s="1"/>
  <c r="BU19" i="6"/>
  <c r="LQ18" i="17" s="1"/>
  <c r="LR18" i="17" s="1"/>
  <c r="BU20" i="6"/>
  <c r="LQ19" i="17" s="1"/>
  <c r="LR19" i="17" s="1"/>
  <c r="BU21" i="6"/>
  <c r="LQ20" i="17" s="1"/>
  <c r="LR20" i="17" s="1"/>
  <c r="BU22" i="6"/>
  <c r="LQ21" i="17" s="1"/>
  <c r="LR21" i="17" s="1"/>
  <c r="BU23" i="6"/>
  <c r="LQ22" i="17" s="1"/>
  <c r="LR22" i="17" s="1"/>
  <c r="BU24" i="6"/>
  <c r="LQ23" i="17" s="1"/>
  <c r="LR23" i="17" s="1"/>
  <c r="BU25" i="6"/>
  <c r="LQ24" i="17" s="1"/>
  <c r="LR24" i="17" s="1"/>
  <c r="BU26" i="6"/>
  <c r="LQ25" i="17" s="1"/>
  <c r="LR25" i="17" s="1"/>
  <c r="BU27" i="6"/>
  <c r="LQ26" i="17" s="1"/>
  <c r="LR26" i="17" s="1"/>
  <c r="BU28" i="6"/>
  <c r="LQ27" i="17" s="1"/>
  <c r="LR27" i="17" s="1"/>
  <c r="BU11" i="6"/>
  <c r="LQ10" i="17" s="1"/>
  <c r="LR10" i="17" s="1"/>
  <c r="RO33" i="2"/>
  <c r="BT32" i="6" s="1"/>
  <c r="LM31" i="17" s="1"/>
  <c r="LN31" i="17" s="1"/>
  <c r="RN33" i="2"/>
  <c r="RO32" i="2"/>
  <c r="RN32" i="2"/>
  <c r="RN13" i="2"/>
  <c r="RO13" i="2"/>
  <c r="BT12" i="6" s="1"/>
  <c r="LM11" i="17" s="1"/>
  <c r="LN11" i="17" s="1"/>
  <c r="RN14" i="2"/>
  <c r="RO14" i="2"/>
  <c r="BT13" i="6" s="1"/>
  <c r="RN15" i="2"/>
  <c r="RO15" i="2"/>
  <c r="BT14" i="6" s="1"/>
  <c r="LM13" i="17" s="1"/>
  <c r="LN13" i="17" s="1"/>
  <c r="RN16" i="2"/>
  <c r="RO16" i="2"/>
  <c r="BT15" i="6" s="1"/>
  <c r="LM14" i="17" s="1"/>
  <c r="LN14" i="17" s="1"/>
  <c r="RN17" i="2"/>
  <c r="RO17" i="2"/>
  <c r="BT16" i="6" s="1"/>
  <c r="LM15" i="17" s="1"/>
  <c r="LN15" i="17" s="1"/>
  <c r="RN18" i="2"/>
  <c r="RO18" i="2"/>
  <c r="BT17" i="6" s="1"/>
  <c r="LM16" i="17" s="1"/>
  <c r="LN16" i="17" s="1"/>
  <c r="RN19" i="2"/>
  <c r="RO19" i="2"/>
  <c r="BT18" i="6" s="1"/>
  <c r="LM17" i="17" s="1"/>
  <c r="LN17" i="17" s="1"/>
  <c r="RN20" i="2"/>
  <c r="RO20" i="2"/>
  <c r="BT19" i="6" s="1"/>
  <c r="LM18" i="17" s="1"/>
  <c r="LN18" i="17" s="1"/>
  <c r="RN21" i="2"/>
  <c r="RO21" i="2"/>
  <c r="BT20" i="6" s="1"/>
  <c r="LM19" i="17" s="1"/>
  <c r="LN19" i="17" s="1"/>
  <c r="RN22" i="2"/>
  <c r="RO22" i="2"/>
  <c r="BT21" i="6" s="1"/>
  <c r="LM20" i="17" s="1"/>
  <c r="LN20" i="17" s="1"/>
  <c r="RN23" i="2"/>
  <c r="RO23" i="2"/>
  <c r="BT22" i="6" s="1"/>
  <c r="LM21" i="17" s="1"/>
  <c r="LN21" i="17" s="1"/>
  <c r="RN24" i="2"/>
  <c r="RO24" i="2"/>
  <c r="BT23" i="6" s="1"/>
  <c r="LM22" i="17" s="1"/>
  <c r="LN22" i="17" s="1"/>
  <c r="RN25" i="2"/>
  <c r="RO25" i="2"/>
  <c r="BT24" i="6" s="1"/>
  <c r="LM23" i="17" s="1"/>
  <c r="LN23" i="17" s="1"/>
  <c r="RN26" i="2"/>
  <c r="RO26" i="2"/>
  <c r="BT25" i="6" s="1"/>
  <c r="LM24" i="17" s="1"/>
  <c r="LN24" i="17" s="1"/>
  <c r="RN27" i="2"/>
  <c r="RO27" i="2"/>
  <c r="BT26" i="6" s="1"/>
  <c r="LM25" i="17" s="1"/>
  <c r="LN25" i="17" s="1"/>
  <c r="RN28" i="2"/>
  <c r="RO28" i="2"/>
  <c r="BT27" i="6" s="1"/>
  <c r="LM26" i="17" s="1"/>
  <c r="LN26" i="17" s="1"/>
  <c r="RN29" i="2"/>
  <c r="RO29" i="2"/>
  <c r="BT28" i="6" s="1"/>
  <c r="LM27" i="17" s="1"/>
  <c r="LN27" i="17" s="1"/>
  <c r="RO12" i="2"/>
  <c r="BT11" i="6" s="1"/>
  <c r="LM10" i="17" s="1"/>
  <c r="LN10" i="17" s="1"/>
  <c r="RN12" i="2"/>
  <c r="RR34" i="2"/>
  <c r="RQ34" i="2"/>
  <c r="RP33" i="2"/>
  <c r="RP32" i="2"/>
  <c r="RR30" i="2"/>
  <c r="RQ30" i="2"/>
  <c r="RP29" i="2"/>
  <c r="RP28" i="2"/>
  <c r="RP27" i="2"/>
  <c r="RP26" i="2"/>
  <c r="RP25" i="2"/>
  <c r="RP24" i="2"/>
  <c r="RP23" i="2"/>
  <c r="RP22" i="2"/>
  <c r="RP21" i="2"/>
  <c r="RP20" i="2"/>
  <c r="RP19" i="2"/>
  <c r="RP18" i="2"/>
  <c r="RP17" i="2"/>
  <c r="RP16" i="2"/>
  <c r="RP15" i="2"/>
  <c r="RP14" i="2"/>
  <c r="RP13" i="2"/>
  <c r="RP12" i="2"/>
  <c r="AZ32" i="17"/>
  <c r="AY32" i="17"/>
  <c r="AV32" i="17"/>
  <c r="AU32" i="17"/>
  <c r="AZ28" i="17"/>
  <c r="AY28" i="17"/>
  <c r="AV28" i="17"/>
  <c r="AV35" i="17" s="1"/>
  <c r="AU28" i="17"/>
  <c r="AU35" i="17" s="1"/>
  <c r="D161" i="8"/>
  <c r="H160" i="8"/>
  <c r="G160" i="8"/>
  <c r="I160" i="8" s="1"/>
  <c r="D158" i="8"/>
  <c r="D147" i="8" s="1"/>
  <c r="H157" i="8"/>
  <c r="G157" i="8"/>
  <c r="J156" i="8"/>
  <c r="M32" i="6"/>
  <c r="AW31" i="17" s="1"/>
  <c r="AX31" i="17" s="1"/>
  <c r="M31" i="6"/>
  <c r="M12" i="6"/>
  <c r="AW11" i="17" s="1"/>
  <c r="AX11" i="17" s="1"/>
  <c r="M13" i="6"/>
  <c r="AW12" i="17" s="1"/>
  <c r="AX12" i="17" s="1"/>
  <c r="M14" i="6"/>
  <c r="AW13" i="17" s="1"/>
  <c r="AX13" i="17" s="1"/>
  <c r="M15" i="6"/>
  <c r="AW14" i="17" s="1"/>
  <c r="AX14" i="17" s="1"/>
  <c r="M16" i="6"/>
  <c r="AW15" i="17" s="1"/>
  <c r="AX15" i="17" s="1"/>
  <c r="M17" i="6"/>
  <c r="AW16" i="17" s="1"/>
  <c r="AX16" i="17" s="1"/>
  <c r="M18" i="6"/>
  <c r="AW17" i="17" s="1"/>
  <c r="AX17" i="17" s="1"/>
  <c r="M19" i="6"/>
  <c r="AW18" i="17" s="1"/>
  <c r="AX18" i="17" s="1"/>
  <c r="M20" i="6"/>
  <c r="AW19" i="17" s="1"/>
  <c r="AX19" i="17" s="1"/>
  <c r="M21" i="6"/>
  <c r="AW20" i="17" s="1"/>
  <c r="AX20" i="17" s="1"/>
  <c r="M22" i="6"/>
  <c r="AW21" i="17" s="1"/>
  <c r="AX21" i="17" s="1"/>
  <c r="M23" i="6"/>
  <c r="AW22" i="17" s="1"/>
  <c r="AX22" i="17" s="1"/>
  <c r="M24" i="6"/>
  <c r="AW23" i="17" s="1"/>
  <c r="AX23" i="17" s="1"/>
  <c r="M25" i="6"/>
  <c r="AW24" i="17" s="1"/>
  <c r="AX24" i="17" s="1"/>
  <c r="M26" i="6"/>
  <c r="AW25" i="17" s="1"/>
  <c r="AX25" i="17" s="1"/>
  <c r="M27" i="6"/>
  <c r="AW26" i="17" s="1"/>
  <c r="AX26" i="17" s="1"/>
  <c r="M28" i="6"/>
  <c r="AW27" i="17" s="1"/>
  <c r="AX27" i="17" s="1"/>
  <c r="M11" i="6"/>
  <c r="AW10" i="17" s="1"/>
  <c r="DO33" i="2"/>
  <c r="L32" i="6" s="1"/>
  <c r="AS31" i="17" s="1"/>
  <c r="AT31" i="17" s="1"/>
  <c r="DN33" i="2"/>
  <c r="DO32" i="2"/>
  <c r="DN32" i="2"/>
  <c r="DN13" i="2"/>
  <c r="DO13" i="2"/>
  <c r="L12" i="6" s="1"/>
  <c r="AS11" i="17" s="1"/>
  <c r="AT11" i="17" s="1"/>
  <c r="DN14" i="2"/>
  <c r="DO14" i="2"/>
  <c r="L13" i="6" s="1"/>
  <c r="AS12" i="17" s="1"/>
  <c r="AT12" i="17" s="1"/>
  <c r="DN15" i="2"/>
  <c r="DO15" i="2"/>
  <c r="L14" i="6" s="1"/>
  <c r="AS13" i="17" s="1"/>
  <c r="AT13" i="17" s="1"/>
  <c r="DN16" i="2"/>
  <c r="DO16" i="2"/>
  <c r="L15" i="6" s="1"/>
  <c r="AS14" i="17" s="1"/>
  <c r="AT14" i="17" s="1"/>
  <c r="DN17" i="2"/>
  <c r="DO17" i="2"/>
  <c r="L16" i="6" s="1"/>
  <c r="AS15" i="17" s="1"/>
  <c r="AT15" i="17" s="1"/>
  <c r="DN18" i="2"/>
  <c r="DO18" i="2"/>
  <c r="L17" i="6" s="1"/>
  <c r="AS16" i="17" s="1"/>
  <c r="AT16" i="17" s="1"/>
  <c r="DN19" i="2"/>
  <c r="DO19" i="2"/>
  <c r="L18" i="6" s="1"/>
  <c r="AS17" i="17" s="1"/>
  <c r="AT17" i="17" s="1"/>
  <c r="DN20" i="2"/>
  <c r="DO20" i="2"/>
  <c r="L19" i="6" s="1"/>
  <c r="AS18" i="17" s="1"/>
  <c r="AT18" i="17" s="1"/>
  <c r="DN21" i="2"/>
  <c r="DO21" i="2"/>
  <c r="L20" i="6" s="1"/>
  <c r="AS19" i="17" s="1"/>
  <c r="AT19" i="17" s="1"/>
  <c r="DN22" i="2"/>
  <c r="DO22" i="2"/>
  <c r="L21" i="6" s="1"/>
  <c r="AS20" i="17" s="1"/>
  <c r="AT20" i="17" s="1"/>
  <c r="DN23" i="2"/>
  <c r="DO23" i="2"/>
  <c r="L22" i="6" s="1"/>
  <c r="AS21" i="17" s="1"/>
  <c r="AT21" i="17" s="1"/>
  <c r="DN24" i="2"/>
  <c r="DO24" i="2"/>
  <c r="L23" i="6" s="1"/>
  <c r="AS22" i="17" s="1"/>
  <c r="AT22" i="17" s="1"/>
  <c r="DN25" i="2"/>
  <c r="DO25" i="2"/>
  <c r="L24" i="6" s="1"/>
  <c r="AS23" i="17" s="1"/>
  <c r="AT23" i="17" s="1"/>
  <c r="DN26" i="2"/>
  <c r="DO26" i="2"/>
  <c r="L25" i="6" s="1"/>
  <c r="AS24" i="17" s="1"/>
  <c r="AT24" i="17" s="1"/>
  <c r="DN27" i="2"/>
  <c r="DO27" i="2"/>
  <c r="L26" i="6" s="1"/>
  <c r="AS25" i="17" s="1"/>
  <c r="AT25" i="17" s="1"/>
  <c r="DN28" i="2"/>
  <c r="DO28" i="2"/>
  <c r="L27" i="6" s="1"/>
  <c r="AS26" i="17" s="1"/>
  <c r="AT26" i="17" s="1"/>
  <c r="DN29" i="2"/>
  <c r="DO29" i="2"/>
  <c r="L28" i="6" s="1"/>
  <c r="AS27" i="17" s="1"/>
  <c r="AT27" i="17" s="1"/>
  <c r="DO12" i="2"/>
  <c r="DN12" i="2"/>
  <c r="EB34" i="2"/>
  <c r="EA34" i="2"/>
  <c r="EB30" i="2"/>
  <c r="EA30" i="2"/>
  <c r="LD31" i="17"/>
  <c r="T31" i="17" s="1"/>
  <c r="LD30" i="17"/>
  <c r="T30" i="17" s="1"/>
  <c r="LD10" i="17"/>
  <c r="BQ32" i="6"/>
  <c r="LA31" i="17" s="1"/>
  <c r="LB31" i="17" s="1"/>
  <c r="BQ31" i="6"/>
  <c r="LA30" i="17" s="1"/>
  <c r="LB30" i="17" s="1"/>
  <c r="BQ12" i="6"/>
  <c r="LA11" i="17" s="1"/>
  <c r="BQ13" i="6"/>
  <c r="LA12" i="17" s="1"/>
  <c r="BQ14" i="6"/>
  <c r="LA13" i="17" s="1"/>
  <c r="BQ15" i="6"/>
  <c r="LA14" i="17" s="1"/>
  <c r="BQ16" i="6"/>
  <c r="LA15" i="17" s="1"/>
  <c r="BQ17" i="6"/>
  <c r="LA16" i="17" s="1"/>
  <c r="BQ18" i="6"/>
  <c r="LA17" i="17" s="1"/>
  <c r="BQ19" i="6"/>
  <c r="LA18" i="17" s="1"/>
  <c r="BQ20" i="6"/>
  <c r="LA19" i="17" s="1"/>
  <c r="BQ21" i="6"/>
  <c r="LA20" i="17" s="1"/>
  <c r="BQ22" i="6"/>
  <c r="LA21" i="17" s="1"/>
  <c r="BQ23" i="6"/>
  <c r="LA22" i="17" s="1"/>
  <c r="BQ24" i="6"/>
  <c r="LA23" i="17" s="1"/>
  <c r="BQ25" i="6"/>
  <c r="LA24" i="17" s="1"/>
  <c r="BQ26" i="6"/>
  <c r="LA25" i="17" s="1"/>
  <c r="BQ27" i="6"/>
  <c r="LA26" i="17" s="1"/>
  <c r="BQ28" i="6"/>
  <c r="LA27" i="17" s="1"/>
  <c r="BQ11" i="6"/>
  <c r="L11" i="6" l="1"/>
  <c r="AS10" i="17" s="1"/>
  <c r="I157" i="8"/>
  <c r="G146" i="8"/>
  <c r="EB37" i="2"/>
  <c r="C33" i="7" s="1"/>
  <c r="RP34" i="2"/>
  <c r="AZ35" i="17"/>
  <c r="AY35" i="17"/>
  <c r="RR37" i="2"/>
  <c r="C16" i="7" s="1"/>
  <c r="RQ37" i="2"/>
  <c r="F316" i="8" s="1"/>
  <c r="F317" i="8" s="1"/>
  <c r="I30" i="17"/>
  <c r="I31" i="17"/>
  <c r="EA37" i="2"/>
  <c r="F156" i="8" s="1"/>
  <c r="F158" i="8" s="1"/>
  <c r="M29" i="6"/>
  <c r="RP30" i="2"/>
  <c r="RP37" i="2" s="1"/>
  <c r="BU29" i="6"/>
  <c r="BU33" i="6"/>
  <c r="LQ30" i="17"/>
  <c r="RM15" i="2"/>
  <c r="RM13" i="2"/>
  <c r="RM17" i="2"/>
  <c r="DN34" i="2"/>
  <c r="RM33" i="2"/>
  <c r="RN34" i="2"/>
  <c r="RO34" i="2"/>
  <c r="RM25" i="2"/>
  <c r="RM27" i="2"/>
  <c r="RM19" i="2"/>
  <c r="RM23" i="2"/>
  <c r="RM21" i="2"/>
  <c r="RM12" i="2"/>
  <c r="RM29" i="2"/>
  <c r="RM14" i="2"/>
  <c r="RO30" i="2"/>
  <c r="RM16" i="2"/>
  <c r="RM18" i="2"/>
  <c r="RM20" i="2"/>
  <c r="RM22" i="2"/>
  <c r="RM24" i="2"/>
  <c r="RM26" i="2"/>
  <c r="RM28" i="2"/>
  <c r="BT29" i="6"/>
  <c r="LM12" i="17"/>
  <c r="LN12" i="17" s="1"/>
  <c r="LN28" i="17" s="1"/>
  <c r="BT31" i="6"/>
  <c r="LP35" i="17"/>
  <c r="LO35" i="17"/>
  <c r="LR28" i="17"/>
  <c r="LQ28" i="17"/>
  <c r="M33" i="6"/>
  <c r="RN30" i="2"/>
  <c r="RM32" i="2"/>
  <c r="DN30" i="2"/>
  <c r="DO34" i="2"/>
  <c r="L31" i="6"/>
  <c r="F159" i="8"/>
  <c r="F161" i="8" s="1"/>
  <c r="DO30" i="2"/>
  <c r="L29" i="6" s="1"/>
  <c r="AW30" i="17"/>
  <c r="AW28" i="17"/>
  <c r="AX10" i="17"/>
  <c r="AX28" i="17" s="1"/>
  <c r="QP13" i="2"/>
  <c r="QQ13" i="2"/>
  <c r="QP14" i="2"/>
  <c r="QQ14" i="2"/>
  <c r="QP15" i="2"/>
  <c r="QQ15" i="2"/>
  <c r="QP16" i="2"/>
  <c r="QQ16" i="2"/>
  <c r="QP17" i="2"/>
  <c r="QQ17" i="2"/>
  <c r="QP18" i="2"/>
  <c r="QQ18" i="2"/>
  <c r="QP19" i="2"/>
  <c r="QQ19" i="2"/>
  <c r="QP20" i="2"/>
  <c r="QQ20" i="2"/>
  <c r="QP21" i="2"/>
  <c r="QQ21" i="2"/>
  <c r="QP22" i="2"/>
  <c r="QQ22" i="2"/>
  <c r="QP23" i="2"/>
  <c r="QQ23" i="2"/>
  <c r="QP24" i="2"/>
  <c r="QQ24" i="2"/>
  <c r="QP25" i="2"/>
  <c r="QQ25" i="2"/>
  <c r="QP26" i="2"/>
  <c r="QQ26" i="2"/>
  <c r="QP27" i="2"/>
  <c r="QQ27" i="2"/>
  <c r="QP28" i="2"/>
  <c r="QQ28" i="2"/>
  <c r="QP29" i="2"/>
  <c r="QQ29" i="2"/>
  <c r="QQ12" i="2"/>
  <c r="QP12" i="2"/>
  <c r="QZ29" i="2"/>
  <c r="LC27" i="17" s="1"/>
  <c r="QY29" i="2"/>
  <c r="QZ28" i="2"/>
  <c r="LC26" i="17" s="1"/>
  <c r="QY28" i="2"/>
  <c r="QZ27" i="2"/>
  <c r="LC25" i="17" s="1"/>
  <c r="QY27" i="2"/>
  <c r="QZ26" i="2"/>
  <c r="LC24" i="17" s="1"/>
  <c r="QY26" i="2"/>
  <c r="QZ25" i="2"/>
  <c r="LC23" i="17" s="1"/>
  <c r="QY25" i="2"/>
  <c r="QZ24" i="2"/>
  <c r="LC22" i="17" s="1"/>
  <c r="QY24" i="2"/>
  <c r="QZ23" i="2"/>
  <c r="LC21" i="17" s="1"/>
  <c r="QY23" i="2"/>
  <c r="QZ22" i="2"/>
  <c r="LC20" i="17" s="1"/>
  <c r="QY22" i="2"/>
  <c r="QZ21" i="2"/>
  <c r="LC19" i="17" s="1"/>
  <c r="QY21" i="2"/>
  <c r="QZ20" i="2"/>
  <c r="LC18" i="17" s="1"/>
  <c r="QY20" i="2"/>
  <c r="QZ19" i="2"/>
  <c r="LC17" i="17" s="1"/>
  <c r="QY19" i="2"/>
  <c r="QZ18" i="2"/>
  <c r="LC16" i="17" s="1"/>
  <c r="QY18" i="2"/>
  <c r="QZ17" i="2"/>
  <c r="LC15" i="17" s="1"/>
  <c r="QY17" i="2"/>
  <c r="QZ16" i="2"/>
  <c r="LC14" i="17" s="1"/>
  <c r="QY16" i="2"/>
  <c r="QZ15" i="2"/>
  <c r="LC13" i="17" s="1"/>
  <c r="QY15" i="2"/>
  <c r="QZ14" i="2"/>
  <c r="LC12" i="17" s="1"/>
  <c r="QY14" i="2"/>
  <c r="QZ13" i="2"/>
  <c r="LC11" i="17" s="1"/>
  <c r="QY13" i="2"/>
  <c r="QZ12" i="2"/>
  <c r="QY12" i="2"/>
  <c r="RB13" i="2"/>
  <c r="QV13" i="2" s="1"/>
  <c r="RC13" i="2"/>
  <c r="KZ11" i="17" s="1"/>
  <c r="RB14" i="2"/>
  <c r="QV14" i="2" s="1"/>
  <c r="RC14" i="2"/>
  <c r="KZ12" i="17" s="1"/>
  <c r="RB15" i="2"/>
  <c r="RC15" i="2"/>
  <c r="KZ13" i="17" s="1"/>
  <c r="RB16" i="2"/>
  <c r="QV16" i="2" s="1"/>
  <c r="RC16" i="2"/>
  <c r="KZ14" i="17" s="1"/>
  <c r="RB17" i="2"/>
  <c r="RC17" i="2"/>
  <c r="KZ15" i="17" s="1"/>
  <c r="RB18" i="2"/>
  <c r="QV18" i="2" s="1"/>
  <c r="RC18" i="2"/>
  <c r="KZ16" i="17" s="1"/>
  <c r="RB19" i="2"/>
  <c r="RC19" i="2"/>
  <c r="KZ17" i="17" s="1"/>
  <c r="RB20" i="2"/>
  <c r="QV20" i="2" s="1"/>
  <c r="RC20" i="2"/>
  <c r="KZ18" i="17" s="1"/>
  <c r="RB21" i="2"/>
  <c r="RC21" i="2"/>
  <c r="KZ19" i="17" s="1"/>
  <c r="RB22" i="2"/>
  <c r="QV22" i="2" s="1"/>
  <c r="RC22" i="2"/>
  <c r="KZ20" i="17" s="1"/>
  <c r="RB23" i="2"/>
  <c r="QV23" i="2" s="1"/>
  <c r="RC23" i="2"/>
  <c r="KZ21" i="17" s="1"/>
  <c r="RB24" i="2"/>
  <c r="QV24" i="2" s="1"/>
  <c r="RC24" i="2"/>
  <c r="KZ22" i="17" s="1"/>
  <c r="RB25" i="2"/>
  <c r="RC25" i="2"/>
  <c r="KZ23" i="17" s="1"/>
  <c r="RB26" i="2"/>
  <c r="QV26" i="2" s="1"/>
  <c r="RC26" i="2"/>
  <c r="KZ24" i="17" s="1"/>
  <c r="RB27" i="2"/>
  <c r="RC27" i="2"/>
  <c r="KZ25" i="17" s="1"/>
  <c r="RB28" i="2"/>
  <c r="RC28" i="2"/>
  <c r="KZ26" i="17" s="1"/>
  <c r="RB29" i="2"/>
  <c r="RC29" i="2"/>
  <c r="KZ27" i="17" s="1"/>
  <c r="RC12" i="2"/>
  <c r="KZ10" i="17" s="1"/>
  <c r="RB12" i="2"/>
  <c r="RF34" i="2"/>
  <c r="RE34" i="2"/>
  <c r="RD33" i="2"/>
  <c r="RA33" i="2"/>
  <c r="RD32" i="2"/>
  <c r="RC34" i="2"/>
  <c r="RB34" i="2"/>
  <c r="RA32" i="2"/>
  <c r="RF30" i="2"/>
  <c r="RF37" i="2" s="1"/>
  <c r="RE30" i="2"/>
  <c r="RE37" i="2" s="1"/>
  <c r="RD29" i="2"/>
  <c r="RD28" i="2"/>
  <c r="RD27" i="2"/>
  <c r="RD26" i="2"/>
  <c r="RD25" i="2"/>
  <c r="RD24" i="2"/>
  <c r="RD23" i="2"/>
  <c r="RD22" i="2"/>
  <c r="RD21" i="2"/>
  <c r="RD20" i="2"/>
  <c r="RD19" i="2"/>
  <c r="RD18" i="2"/>
  <c r="RD17" i="2"/>
  <c r="RD16" i="2"/>
  <c r="RD15" i="2"/>
  <c r="RD14" i="2"/>
  <c r="RD13" i="2"/>
  <c r="RD12" i="2"/>
  <c r="QZ34" i="2"/>
  <c r="QY34" i="2"/>
  <c r="QX33" i="2"/>
  <c r="QU33" i="2"/>
  <c r="QX32" i="2"/>
  <c r="QW34" i="2"/>
  <c r="QV34" i="2"/>
  <c r="QU32" i="2"/>
  <c r="QT34" i="2"/>
  <c r="QS34" i="2"/>
  <c r="QR33" i="2"/>
  <c r="QQ33" i="2"/>
  <c r="QP33" i="2"/>
  <c r="QR32" i="2"/>
  <c r="QQ32" i="2"/>
  <c r="QP32" i="2"/>
  <c r="QT30" i="2"/>
  <c r="QT37" i="2" s="1"/>
  <c r="QS30" i="2"/>
  <c r="QS37" i="2" s="1"/>
  <c r="QR29" i="2"/>
  <c r="QR28" i="2"/>
  <c r="QR27" i="2"/>
  <c r="QR26" i="2"/>
  <c r="QR25" i="2"/>
  <c r="QR24" i="2"/>
  <c r="QR23" i="2"/>
  <c r="QR22" i="2"/>
  <c r="QR21" i="2"/>
  <c r="QR20" i="2"/>
  <c r="QR19" i="2"/>
  <c r="QR18" i="2"/>
  <c r="QR17" i="2"/>
  <c r="QR16" i="2"/>
  <c r="QR15" i="2"/>
  <c r="QR14" i="2"/>
  <c r="QR13" i="2"/>
  <c r="QR12" i="2"/>
  <c r="QK33" i="2"/>
  <c r="QJ33" i="2"/>
  <c r="QK32" i="2"/>
  <c r="QJ32" i="2"/>
  <c r="QJ13" i="2"/>
  <c r="QK13" i="2"/>
  <c r="KX11" i="17" s="1"/>
  <c r="QJ14" i="2"/>
  <c r="QK14" i="2"/>
  <c r="KX12" i="17" s="1"/>
  <c r="QJ15" i="2"/>
  <c r="QK15" i="2"/>
  <c r="KX13" i="17" s="1"/>
  <c r="QJ16" i="2"/>
  <c r="QK16" i="2"/>
  <c r="KX14" i="17" s="1"/>
  <c r="QJ17" i="2"/>
  <c r="QK17" i="2"/>
  <c r="KX15" i="17" s="1"/>
  <c r="QJ18" i="2"/>
  <c r="QK18" i="2"/>
  <c r="KX16" i="17" s="1"/>
  <c r="QJ19" i="2"/>
  <c r="QK19" i="2"/>
  <c r="KX17" i="17" s="1"/>
  <c r="QJ20" i="2"/>
  <c r="QK20" i="2"/>
  <c r="KX18" i="17" s="1"/>
  <c r="QJ21" i="2"/>
  <c r="QK21" i="2"/>
  <c r="KX19" i="17" s="1"/>
  <c r="QJ22" i="2"/>
  <c r="QK22" i="2"/>
  <c r="KX20" i="17" s="1"/>
  <c r="QJ23" i="2"/>
  <c r="QK23" i="2"/>
  <c r="KX21" i="17" s="1"/>
  <c r="QJ24" i="2"/>
  <c r="QK24" i="2"/>
  <c r="KX22" i="17" s="1"/>
  <c r="QJ25" i="2"/>
  <c r="QK25" i="2"/>
  <c r="KX23" i="17" s="1"/>
  <c r="QJ26" i="2"/>
  <c r="QK26" i="2"/>
  <c r="KX24" i="17" s="1"/>
  <c r="QJ27" i="2"/>
  <c r="QK27" i="2"/>
  <c r="KX25" i="17" s="1"/>
  <c r="QJ28" i="2"/>
  <c r="QK28" i="2"/>
  <c r="KX26" i="17" s="1"/>
  <c r="QJ29" i="2"/>
  <c r="QK29" i="2"/>
  <c r="KX27" i="17" s="1"/>
  <c r="QK12" i="2"/>
  <c r="KX10" i="17" s="1"/>
  <c r="QJ12" i="2"/>
  <c r="AT10" i="17" l="1"/>
  <c r="AT28" i="17" s="1"/>
  <c r="AS28" i="17"/>
  <c r="QV28" i="2"/>
  <c r="QX17" i="2"/>
  <c r="QX21" i="2"/>
  <c r="QX25" i="2"/>
  <c r="QX29" i="2"/>
  <c r="F319" i="8"/>
  <c r="F320" i="8" s="1"/>
  <c r="QX15" i="2"/>
  <c r="QX19" i="2"/>
  <c r="QX23" i="2"/>
  <c r="QX27" i="2"/>
  <c r="M36" i="6"/>
  <c r="BU36" i="6"/>
  <c r="QX18" i="2"/>
  <c r="RA34" i="2"/>
  <c r="LQ32" i="17"/>
  <c r="LQ35" i="17" s="1"/>
  <c r="LR30" i="17"/>
  <c r="LR32" i="17" s="1"/>
  <c r="LR35" i="17" s="1"/>
  <c r="RN37" i="2"/>
  <c r="E316" i="8" s="1"/>
  <c r="G316" i="8" s="1"/>
  <c r="I316" i="8" s="1"/>
  <c r="DN37" i="2"/>
  <c r="E159" i="8" s="1"/>
  <c r="RO37" i="2"/>
  <c r="B16" i="7" s="1"/>
  <c r="LM28" i="17"/>
  <c r="RM30" i="2"/>
  <c r="LM30" i="17"/>
  <c r="BT33" i="6"/>
  <c r="BT36" i="6" s="1"/>
  <c r="RM34" i="2"/>
  <c r="AX30" i="17"/>
  <c r="AX32" i="17" s="1"/>
  <c r="AX35" i="17" s="1"/>
  <c r="AW32" i="17"/>
  <c r="AW35" i="17" s="1"/>
  <c r="AS30" i="17"/>
  <c r="L33" i="6"/>
  <c r="L36" i="6" s="1"/>
  <c r="DO37" i="2"/>
  <c r="B33" i="7" s="1"/>
  <c r="QO28" i="2"/>
  <c r="QO26" i="2"/>
  <c r="QO24" i="2"/>
  <c r="QO22" i="2"/>
  <c r="QO20" i="2"/>
  <c r="QO18" i="2"/>
  <c r="QO16" i="2"/>
  <c r="QO14" i="2"/>
  <c r="BP25" i="6"/>
  <c r="BP21" i="6"/>
  <c r="BP19" i="6"/>
  <c r="BP17" i="6"/>
  <c r="BP15" i="6"/>
  <c r="BP13" i="6"/>
  <c r="QP34" i="2"/>
  <c r="QY30" i="2"/>
  <c r="QY37" i="2" s="1"/>
  <c r="BP27" i="6"/>
  <c r="BP23" i="6"/>
  <c r="BP11" i="6"/>
  <c r="RA16" i="2"/>
  <c r="BP31" i="6"/>
  <c r="RA24" i="2"/>
  <c r="QX13" i="2"/>
  <c r="RD30" i="2"/>
  <c r="RA18" i="2"/>
  <c r="RA26" i="2"/>
  <c r="RA12" i="2"/>
  <c r="RA14" i="2"/>
  <c r="RA22" i="2"/>
  <c r="QX26" i="2"/>
  <c r="RA20" i="2"/>
  <c r="RA28" i="2"/>
  <c r="QO13" i="2"/>
  <c r="QO15" i="2"/>
  <c r="QO17" i="2"/>
  <c r="QO19" i="2"/>
  <c r="QO21" i="2"/>
  <c r="QO23" i="2"/>
  <c r="QO25" i="2"/>
  <c r="QO27" i="2"/>
  <c r="QO29" i="2"/>
  <c r="BP26" i="6"/>
  <c r="BP20" i="6"/>
  <c r="BP16" i="6"/>
  <c r="RA27" i="2"/>
  <c r="QR30" i="2"/>
  <c r="QX34" i="2"/>
  <c r="RD34" i="2"/>
  <c r="QZ30" i="2"/>
  <c r="QZ37" i="2" s="1"/>
  <c r="LC10" i="17"/>
  <c r="QX14" i="2"/>
  <c r="QX16" i="2"/>
  <c r="QX20" i="2"/>
  <c r="QX22" i="2"/>
  <c r="QX24" i="2"/>
  <c r="QX28" i="2"/>
  <c r="BP28" i="6"/>
  <c r="BP22" i="6"/>
  <c r="BP12" i="6"/>
  <c r="RA29" i="2"/>
  <c r="RA21" i="2"/>
  <c r="RA19" i="2"/>
  <c r="RA15" i="2"/>
  <c r="QP30" i="2"/>
  <c r="BP24" i="6"/>
  <c r="BP18" i="6"/>
  <c r="BP14" i="6"/>
  <c r="RA25" i="2"/>
  <c r="RA17" i="2"/>
  <c r="QR34" i="2"/>
  <c r="QV27" i="2"/>
  <c r="QV21" i="2"/>
  <c r="QV15" i="2"/>
  <c r="BP32" i="6"/>
  <c r="QQ34" i="2"/>
  <c r="QV12" i="2"/>
  <c r="QW28" i="2"/>
  <c r="QW26" i="2"/>
  <c r="QW24" i="2"/>
  <c r="QW22" i="2"/>
  <c r="QW20" i="2"/>
  <c r="QW18" i="2"/>
  <c r="QW16" i="2"/>
  <c r="QW14" i="2"/>
  <c r="QV25" i="2"/>
  <c r="QV19" i="2"/>
  <c r="QV17" i="2"/>
  <c r="RA13" i="2"/>
  <c r="RA23" i="2"/>
  <c r="QW12" i="2"/>
  <c r="QQ30" i="2"/>
  <c r="QV29" i="2"/>
  <c r="QO33" i="2"/>
  <c r="QW29" i="2"/>
  <c r="QW27" i="2"/>
  <c r="QW25" i="2"/>
  <c r="QW23" i="2"/>
  <c r="QW21" i="2"/>
  <c r="QW19" i="2"/>
  <c r="QW17" i="2"/>
  <c r="QW15" i="2"/>
  <c r="QW13" i="2"/>
  <c r="QX12" i="2"/>
  <c r="QU34" i="2"/>
  <c r="RB30" i="2"/>
  <c r="RB37" i="2" s="1"/>
  <c r="RC30" i="2"/>
  <c r="RC37" i="2" s="1"/>
  <c r="QO32" i="2"/>
  <c r="QO12" i="2"/>
  <c r="RD37" i="2" l="1"/>
  <c r="QP37" i="2"/>
  <c r="H316" i="8"/>
  <c r="LQ36" i="17"/>
  <c r="E319" i="8"/>
  <c r="H319" i="8" s="1"/>
  <c r="E156" i="8"/>
  <c r="G156" i="8" s="1"/>
  <c r="E317" i="8"/>
  <c r="H317" i="8" s="1"/>
  <c r="RM37" i="2"/>
  <c r="LN30" i="17"/>
  <c r="LN32" i="17" s="1"/>
  <c r="LN35" i="17" s="1"/>
  <c r="LM32" i="17"/>
  <c r="LM35" i="17" s="1"/>
  <c r="AW36" i="17"/>
  <c r="E161" i="8"/>
  <c r="G159" i="8"/>
  <c r="I159" i="8" s="1"/>
  <c r="H159" i="8"/>
  <c r="AT30" i="17"/>
  <c r="AT32" i="17" s="1"/>
  <c r="AT35" i="17" s="1"/>
  <c r="AS32" i="17"/>
  <c r="AS35" i="17" s="1"/>
  <c r="QX30" i="2"/>
  <c r="QX37" i="2" s="1"/>
  <c r="QU19" i="2"/>
  <c r="RA30" i="2"/>
  <c r="RA37" i="2" s="1"/>
  <c r="QU27" i="2"/>
  <c r="QV30" i="2"/>
  <c r="QV37" i="2" s="1"/>
  <c r="QU14" i="2"/>
  <c r="QU22" i="2"/>
  <c r="QR37" i="2"/>
  <c r="AR55" i="1" s="1"/>
  <c r="QU29" i="2"/>
  <c r="QU25" i="2"/>
  <c r="QU23" i="2"/>
  <c r="QU16" i="2"/>
  <c r="QU24" i="2"/>
  <c r="QO34" i="2"/>
  <c r="QW30" i="2"/>
  <c r="QW37" i="2" s="1"/>
  <c r="QU15" i="2"/>
  <c r="QU18" i="2"/>
  <c r="QU26" i="2"/>
  <c r="QU12" i="2"/>
  <c r="QQ37" i="2"/>
  <c r="QU17" i="2"/>
  <c r="QU21" i="2"/>
  <c r="QU13" i="2"/>
  <c r="QU20" i="2"/>
  <c r="QU28" i="2"/>
  <c r="QO30" i="2"/>
  <c r="I156" i="8" l="1"/>
  <c r="QO37" i="2"/>
  <c r="N55" i="1" s="1"/>
  <c r="E320" i="8"/>
  <c r="G320" i="8" s="1"/>
  <c r="I320" i="8" s="1"/>
  <c r="G319" i="8"/>
  <c r="I319" i="8" s="1"/>
  <c r="E158" i="8"/>
  <c r="H156" i="8"/>
  <c r="G317" i="8"/>
  <c r="I317" i="8" s="1"/>
  <c r="AS36" i="17"/>
  <c r="LM36" i="17"/>
  <c r="G161" i="8"/>
  <c r="I161" i="8" s="1"/>
  <c r="H161" i="8"/>
  <c r="QU30" i="2"/>
  <c r="QU37" i="2" s="1"/>
  <c r="G158" i="8" l="1"/>
  <c r="H320" i="8"/>
  <c r="H158" i="8"/>
  <c r="I158" i="8"/>
  <c r="L27" i="5"/>
  <c r="L26" i="5"/>
  <c r="L9" i="5"/>
  <c r="L10" i="5"/>
  <c r="L11" i="5"/>
  <c r="L12" i="5"/>
  <c r="L13" i="5"/>
  <c r="L14" i="5"/>
  <c r="L15" i="5"/>
  <c r="L16" i="5"/>
  <c r="L17" i="5"/>
  <c r="L18" i="5"/>
  <c r="L19" i="5"/>
  <c r="L20" i="5"/>
  <c r="L21" i="5"/>
  <c r="L22" i="5"/>
  <c r="L23" i="5"/>
  <c r="L24" i="5"/>
  <c r="L25" i="5"/>
  <c r="L8" i="5"/>
  <c r="L32" i="5" l="1"/>
  <c r="L31" i="5"/>
  <c r="DG32" i="6"/>
  <c r="DG31" i="6"/>
  <c r="DG12" i="6"/>
  <c r="DG13" i="6"/>
  <c r="DG14" i="6"/>
  <c r="DG15" i="6"/>
  <c r="DG16" i="6"/>
  <c r="DG17" i="6"/>
  <c r="DG18" i="6"/>
  <c r="DG19" i="6"/>
  <c r="DG20" i="6"/>
  <c r="DG21" i="6"/>
  <c r="DG22" i="6"/>
  <c r="DG23" i="6"/>
  <c r="DG24" i="6"/>
  <c r="DG25" i="6"/>
  <c r="DG26" i="6"/>
  <c r="DG27" i="6"/>
  <c r="DG28" i="6"/>
  <c r="DG11" i="6"/>
  <c r="DC32" i="6"/>
  <c r="DC31" i="6"/>
  <c r="DC12" i="6"/>
  <c r="DC13" i="6"/>
  <c r="DC14" i="6"/>
  <c r="DC15" i="6"/>
  <c r="DC16" i="6"/>
  <c r="DC17" i="6"/>
  <c r="DC18" i="6"/>
  <c r="DC19" i="6"/>
  <c r="DC20" i="6"/>
  <c r="DC21" i="6"/>
  <c r="DC22" i="6"/>
  <c r="DC23" i="6"/>
  <c r="DC24" i="6"/>
  <c r="DC25" i="6"/>
  <c r="DC26" i="6"/>
  <c r="DC27" i="6"/>
  <c r="DC28" i="6"/>
  <c r="DC11" i="6"/>
  <c r="XE33" i="2"/>
  <c r="DF32" i="6" s="1"/>
  <c r="XD33" i="2"/>
  <c r="XE32" i="2"/>
  <c r="XD32" i="2"/>
  <c r="XD13" i="2"/>
  <c r="XE13" i="2"/>
  <c r="DF12" i="6" s="1"/>
  <c r="XD14" i="2"/>
  <c r="XE14" i="2"/>
  <c r="DF13" i="6" s="1"/>
  <c r="XD15" i="2"/>
  <c r="XE15" i="2"/>
  <c r="DF14" i="6" s="1"/>
  <c r="XD16" i="2"/>
  <c r="XE16" i="2"/>
  <c r="DF15" i="6" s="1"/>
  <c r="XD17" i="2"/>
  <c r="XE17" i="2"/>
  <c r="DF16" i="6" s="1"/>
  <c r="XD18" i="2"/>
  <c r="XE18" i="2"/>
  <c r="DF17" i="6" s="1"/>
  <c r="XD19" i="2"/>
  <c r="XE19" i="2"/>
  <c r="DF18" i="6" s="1"/>
  <c r="XD20" i="2"/>
  <c r="XE20" i="2"/>
  <c r="DF19" i="6" s="1"/>
  <c r="XD21" i="2"/>
  <c r="XE21" i="2"/>
  <c r="DF20" i="6" s="1"/>
  <c r="XD22" i="2"/>
  <c r="XE22" i="2"/>
  <c r="DF21" i="6" s="1"/>
  <c r="XD23" i="2"/>
  <c r="XE23" i="2"/>
  <c r="DF22" i="6" s="1"/>
  <c r="XD24" i="2"/>
  <c r="XE24" i="2"/>
  <c r="DF23" i="6" s="1"/>
  <c r="XD25" i="2"/>
  <c r="XE25" i="2"/>
  <c r="DF24" i="6" s="1"/>
  <c r="XD26" i="2"/>
  <c r="XE26" i="2"/>
  <c r="DF25" i="6" s="1"/>
  <c r="XD27" i="2"/>
  <c r="XE27" i="2"/>
  <c r="DF26" i="6" s="1"/>
  <c r="XD28" i="2"/>
  <c r="XE28" i="2"/>
  <c r="DF27" i="6" s="1"/>
  <c r="XD29" i="2"/>
  <c r="XE29" i="2"/>
  <c r="DF28" i="6" s="1"/>
  <c r="XE12" i="2"/>
  <c r="DF11" i="6" s="1"/>
  <c r="XD12" i="2"/>
  <c r="XH34" i="2"/>
  <c r="XG34" i="2"/>
  <c r="XF33" i="2"/>
  <c r="XF32" i="2"/>
  <c r="XH30" i="2"/>
  <c r="XG30" i="2"/>
  <c r="XF29" i="2"/>
  <c r="XF28" i="2"/>
  <c r="XF27" i="2"/>
  <c r="XF26" i="2"/>
  <c r="XF25" i="2"/>
  <c r="XF24" i="2"/>
  <c r="XF23" i="2"/>
  <c r="XF22" i="2"/>
  <c r="XF21" i="2"/>
  <c r="XF20" i="2"/>
  <c r="XF19" i="2"/>
  <c r="XF18" i="2"/>
  <c r="XF17" i="2"/>
  <c r="XF16" i="2"/>
  <c r="XF15" i="2"/>
  <c r="XF14" i="2"/>
  <c r="XF13" i="2"/>
  <c r="XF12" i="2"/>
  <c r="D30" i="11"/>
  <c r="XG37" i="2" l="1"/>
  <c r="F35" i="11" s="1"/>
  <c r="XH37" i="2"/>
  <c r="DG33" i="6"/>
  <c r="XC12" i="2"/>
  <c r="XC19" i="2"/>
  <c r="XC15" i="2"/>
  <c r="DG29" i="6"/>
  <c r="XF34" i="2"/>
  <c r="XF30" i="2"/>
  <c r="XC27" i="2"/>
  <c r="XC23" i="2"/>
  <c r="F36" i="11"/>
  <c r="XC33" i="2"/>
  <c r="XC13" i="2"/>
  <c r="XC21" i="2"/>
  <c r="XC29" i="2"/>
  <c r="XC17" i="2"/>
  <c r="XC25" i="2"/>
  <c r="DF29" i="6"/>
  <c r="XC28" i="2"/>
  <c r="XC26" i="2"/>
  <c r="XC24" i="2"/>
  <c r="XC22" i="2"/>
  <c r="XC20" i="2"/>
  <c r="XC18" i="2"/>
  <c r="XC16" i="2"/>
  <c r="XC14" i="2"/>
  <c r="XC32" i="2"/>
  <c r="DF31" i="6"/>
  <c r="DF33" i="6" s="1"/>
  <c r="XE34" i="2"/>
  <c r="XE30" i="2"/>
  <c r="XD30" i="2"/>
  <c r="XD34" i="2"/>
  <c r="DG36" i="6" l="1"/>
  <c r="XH40" i="2"/>
  <c r="XG40" i="2" s="1"/>
  <c r="XG42" i="2" s="1"/>
  <c r="C66" i="7"/>
  <c r="XF37" i="2"/>
  <c r="XC34" i="2"/>
  <c r="DF36" i="6"/>
  <c r="XC30" i="2"/>
  <c r="XE37" i="2"/>
  <c r="XD37" i="2"/>
  <c r="E35" i="11" s="1"/>
  <c r="XH42" i="2" l="1"/>
  <c r="XC37" i="2"/>
  <c r="G35" i="11"/>
  <c r="I35" i="11" s="1"/>
  <c r="H35" i="11"/>
  <c r="E36" i="11"/>
  <c r="B66" i="7"/>
  <c r="G36" i="11" l="1"/>
  <c r="I36" i="11" s="1"/>
  <c r="H36" i="11"/>
  <c r="M28" i="5"/>
  <c r="C32" i="5" l="1"/>
  <c r="C31" i="5"/>
  <c r="L28" i="5"/>
  <c r="LD13" i="2" l="1"/>
  <c r="LE13" i="2"/>
  <c r="LD14" i="2"/>
  <c r="LE14" i="2"/>
  <c r="LD15" i="2"/>
  <c r="LE15" i="2"/>
  <c r="LD16" i="2"/>
  <c r="LE16" i="2"/>
  <c r="LD17" i="2"/>
  <c r="LE17" i="2"/>
  <c r="LD18" i="2"/>
  <c r="LE18" i="2"/>
  <c r="LD19" i="2"/>
  <c r="LE19" i="2"/>
  <c r="LD20" i="2"/>
  <c r="LE20" i="2"/>
  <c r="LD21" i="2"/>
  <c r="LE21" i="2"/>
  <c r="LD22" i="2"/>
  <c r="LE22" i="2"/>
  <c r="LD23" i="2"/>
  <c r="LE23" i="2"/>
  <c r="LD24" i="2"/>
  <c r="LE24" i="2"/>
  <c r="LD25" i="2"/>
  <c r="LE25" i="2"/>
  <c r="LD26" i="2"/>
  <c r="LE26" i="2"/>
  <c r="LD27" i="2"/>
  <c r="LE27" i="2"/>
  <c r="LD28" i="2"/>
  <c r="LE28" i="2"/>
  <c r="LD29" i="2"/>
  <c r="LE29" i="2"/>
  <c r="LE12" i="2"/>
  <c r="LD12" i="2"/>
  <c r="LA13" i="2"/>
  <c r="LB13" i="2"/>
  <c r="LA14" i="2"/>
  <c r="LB14" i="2"/>
  <c r="LA15" i="2"/>
  <c r="LB15" i="2"/>
  <c r="LA16" i="2"/>
  <c r="LB16" i="2"/>
  <c r="LA17" i="2"/>
  <c r="LB17" i="2"/>
  <c r="LA18" i="2"/>
  <c r="LB18" i="2"/>
  <c r="LA19" i="2"/>
  <c r="LB19" i="2"/>
  <c r="LA20" i="2"/>
  <c r="LB20" i="2"/>
  <c r="LA21" i="2"/>
  <c r="LB21" i="2"/>
  <c r="LA22" i="2"/>
  <c r="LB22" i="2"/>
  <c r="LA23" i="2"/>
  <c r="LB23" i="2"/>
  <c r="LA24" i="2"/>
  <c r="LB24" i="2"/>
  <c r="LA25" i="2"/>
  <c r="LB25" i="2"/>
  <c r="LA26" i="2"/>
  <c r="LB26" i="2"/>
  <c r="LA27" i="2"/>
  <c r="LB27" i="2"/>
  <c r="LA28" i="2"/>
  <c r="LB28" i="2"/>
  <c r="LA29" i="2"/>
  <c r="LB29" i="2"/>
  <c r="LB12" i="2"/>
  <c r="LA12" i="2"/>
  <c r="KM33" i="2"/>
  <c r="KL33" i="2"/>
  <c r="KM32" i="2"/>
  <c r="KL32" i="2"/>
  <c r="KL13" i="2"/>
  <c r="KM13" i="2"/>
  <c r="KL14" i="2"/>
  <c r="KM14" i="2"/>
  <c r="KL15" i="2"/>
  <c r="KM15" i="2"/>
  <c r="KL16" i="2"/>
  <c r="KM16" i="2"/>
  <c r="KL17" i="2"/>
  <c r="KM17" i="2"/>
  <c r="KL18" i="2"/>
  <c r="KM18" i="2"/>
  <c r="KL19" i="2"/>
  <c r="KM19" i="2"/>
  <c r="KL20" i="2"/>
  <c r="KM20" i="2"/>
  <c r="KL21" i="2"/>
  <c r="KM21" i="2"/>
  <c r="KL22" i="2"/>
  <c r="KM22" i="2"/>
  <c r="KL23" i="2"/>
  <c r="KM23" i="2"/>
  <c r="KL24" i="2"/>
  <c r="KM24" i="2"/>
  <c r="KL25" i="2"/>
  <c r="KM25" i="2"/>
  <c r="KL26" i="2"/>
  <c r="KM26" i="2"/>
  <c r="KL27" i="2"/>
  <c r="KM27" i="2"/>
  <c r="KL28" i="2"/>
  <c r="KM28" i="2"/>
  <c r="KL29" i="2"/>
  <c r="KM29" i="2"/>
  <c r="KM12" i="2"/>
  <c r="KL12" i="2"/>
  <c r="KR13" i="2"/>
  <c r="KS13" i="2"/>
  <c r="KR14" i="2"/>
  <c r="KS14" i="2"/>
  <c r="KR15" i="2"/>
  <c r="KS15" i="2"/>
  <c r="KR16" i="2"/>
  <c r="KS16" i="2"/>
  <c r="KR17" i="2"/>
  <c r="KS17" i="2"/>
  <c r="KR18" i="2"/>
  <c r="KS18" i="2"/>
  <c r="KR19" i="2"/>
  <c r="KS19" i="2"/>
  <c r="KR20" i="2"/>
  <c r="KS20" i="2"/>
  <c r="KR21" i="2"/>
  <c r="KS21" i="2"/>
  <c r="KR22" i="2"/>
  <c r="KS22" i="2"/>
  <c r="KR23" i="2"/>
  <c r="KS23" i="2"/>
  <c r="KR24" i="2"/>
  <c r="KS24" i="2"/>
  <c r="KR25" i="2"/>
  <c r="KS25" i="2"/>
  <c r="KR26" i="2"/>
  <c r="KS26" i="2"/>
  <c r="KR27" i="2"/>
  <c r="KS27" i="2"/>
  <c r="KR28" i="2"/>
  <c r="KS28" i="2"/>
  <c r="KR29" i="2"/>
  <c r="KS29" i="2"/>
  <c r="KS12" i="2"/>
  <c r="KR12" i="2"/>
  <c r="KV34" i="2"/>
  <c r="KU34" i="2"/>
  <c r="KV30" i="2"/>
  <c r="KU30" i="2"/>
  <c r="KZ26" i="2" l="1"/>
  <c r="KZ22" i="2"/>
  <c r="KZ18" i="2"/>
  <c r="KZ14" i="2"/>
  <c r="KZ28" i="2"/>
  <c r="KZ24" i="2"/>
  <c r="KZ13" i="2"/>
  <c r="KX29" i="2"/>
  <c r="KX27" i="2"/>
  <c r="KX25" i="2"/>
  <c r="KX21" i="2"/>
  <c r="KX19" i="2"/>
  <c r="KX17" i="2"/>
  <c r="KX15" i="2"/>
  <c r="KX13" i="2"/>
  <c r="KY29" i="2"/>
  <c r="KY27" i="2"/>
  <c r="KY25" i="2"/>
  <c r="KY23" i="2"/>
  <c r="KY21" i="2"/>
  <c r="KY19" i="2"/>
  <c r="KY17" i="2"/>
  <c r="KY15" i="2"/>
  <c r="KY13" i="2"/>
  <c r="KY28" i="2"/>
  <c r="KY26" i="2"/>
  <c r="KZ16" i="2"/>
  <c r="KZ29" i="2"/>
  <c r="KZ27" i="2"/>
  <c r="KU37" i="2"/>
  <c r="KX23" i="2"/>
  <c r="KZ23" i="2"/>
  <c r="KV37" i="2"/>
  <c r="KZ21" i="2"/>
  <c r="KZ19" i="2"/>
  <c r="KZ25" i="2"/>
  <c r="KZ20" i="2"/>
  <c r="KZ17" i="2"/>
  <c r="KZ15" i="2"/>
  <c r="KY12" i="2"/>
  <c r="KX18" i="2"/>
  <c r="KX16" i="2"/>
  <c r="KX12" i="2"/>
  <c r="KY24" i="2"/>
  <c r="KY22" i="2"/>
  <c r="KY20" i="2"/>
  <c r="KY18" i="2"/>
  <c r="KY16" i="2"/>
  <c r="KY14" i="2"/>
  <c r="KX28" i="2"/>
  <c r="KX26" i="2"/>
  <c r="KX24" i="2"/>
  <c r="KX22" i="2"/>
  <c r="KX20" i="2"/>
  <c r="KX14" i="2"/>
  <c r="GV32" i="17"/>
  <c r="GR32" i="17"/>
  <c r="GT32" i="17"/>
  <c r="GT28" i="17"/>
  <c r="GR28" i="17"/>
  <c r="GP28" i="17"/>
  <c r="GV28" i="17"/>
  <c r="J31" i="8"/>
  <c r="AY32" i="6"/>
  <c r="GS31" i="17" s="1"/>
  <c r="AY31" i="6"/>
  <c r="GS30" i="17" s="1"/>
  <c r="AY12" i="6"/>
  <c r="GS11" i="17" s="1"/>
  <c r="AY13" i="6"/>
  <c r="GS12" i="17" s="1"/>
  <c r="GU12" i="17" s="1"/>
  <c r="AY14" i="6"/>
  <c r="GS13" i="17" s="1"/>
  <c r="AY15" i="6"/>
  <c r="GS14" i="17" s="1"/>
  <c r="GU14" i="17" s="1"/>
  <c r="AY16" i="6"/>
  <c r="GS15" i="17" s="1"/>
  <c r="AY17" i="6"/>
  <c r="GS16" i="17" s="1"/>
  <c r="GU16" i="17" s="1"/>
  <c r="AY18" i="6"/>
  <c r="GS17" i="17" s="1"/>
  <c r="AY19" i="6"/>
  <c r="GS18" i="17" s="1"/>
  <c r="GU18" i="17" s="1"/>
  <c r="AY20" i="6"/>
  <c r="GS19" i="17" s="1"/>
  <c r="AY21" i="6"/>
  <c r="GS20" i="17" s="1"/>
  <c r="GU20" i="17" s="1"/>
  <c r="AY22" i="6"/>
  <c r="GS21" i="17" s="1"/>
  <c r="AY23" i="6"/>
  <c r="GS22" i="17" s="1"/>
  <c r="GU22" i="17" s="1"/>
  <c r="AY24" i="6"/>
  <c r="GS23" i="17" s="1"/>
  <c r="AY25" i="6"/>
  <c r="GS24" i="17" s="1"/>
  <c r="GU24" i="17" s="1"/>
  <c r="AY26" i="6"/>
  <c r="GS25" i="17" s="1"/>
  <c r="AY27" i="6"/>
  <c r="GS26" i="17" s="1"/>
  <c r="GU26" i="17" s="1"/>
  <c r="AY28" i="6"/>
  <c r="GS27" i="17" s="1"/>
  <c r="AY11" i="6"/>
  <c r="GS10" i="17" s="1"/>
  <c r="KT34" i="2"/>
  <c r="KS34" i="2"/>
  <c r="KR34" i="2"/>
  <c r="KQ34" i="2"/>
  <c r="KT29" i="2"/>
  <c r="KT28" i="2"/>
  <c r="KT27" i="2"/>
  <c r="KT26" i="2"/>
  <c r="KT25" i="2"/>
  <c r="KT24" i="2"/>
  <c r="KT23" i="2"/>
  <c r="KT22" i="2"/>
  <c r="KT21" i="2"/>
  <c r="KT20" i="2"/>
  <c r="KT19" i="2"/>
  <c r="KT18" i="2"/>
  <c r="KT17" i="2"/>
  <c r="KT16" i="2"/>
  <c r="KT15" i="2"/>
  <c r="KT14" i="2"/>
  <c r="KT13" i="2"/>
  <c r="KT12" i="2"/>
  <c r="LH34" i="2"/>
  <c r="LG34" i="2"/>
  <c r="LF34" i="2"/>
  <c r="LE34" i="2"/>
  <c r="LD34" i="2"/>
  <c r="LC34" i="2"/>
  <c r="LB34" i="2"/>
  <c r="LA34" i="2"/>
  <c r="KZ34" i="2"/>
  <c r="KY34" i="2"/>
  <c r="KX34" i="2"/>
  <c r="KW34" i="2"/>
  <c r="LH30" i="2"/>
  <c r="LH37" i="2" s="1"/>
  <c r="LG30" i="2"/>
  <c r="LF29" i="2"/>
  <c r="LC29" i="2"/>
  <c r="LF28" i="2"/>
  <c r="LF27" i="2"/>
  <c r="LC27" i="2"/>
  <c r="LF26" i="2"/>
  <c r="LF25" i="2"/>
  <c r="LF24" i="2"/>
  <c r="LF23" i="2"/>
  <c r="LF22" i="2"/>
  <c r="LF21" i="2"/>
  <c r="LF20" i="2"/>
  <c r="LF19" i="2"/>
  <c r="LF18" i="2"/>
  <c r="LC18" i="2"/>
  <c r="LF17" i="2"/>
  <c r="LF16" i="2"/>
  <c r="LF15" i="2"/>
  <c r="LF14" i="2"/>
  <c r="LF13" i="2"/>
  <c r="LF12" i="2"/>
  <c r="KP34" i="2"/>
  <c r="KO34" i="2"/>
  <c r="KN33" i="2"/>
  <c r="AX32" i="6"/>
  <c r="GO31" i="17" s="1"/>
  <c r="GQ31" i="17" s="1"/>
  <c r="KN32" i="2"/>
  <c r="AX31" i="6"/>
  <c r="GO30" i="17" s="1"/>
  <c r="GQ30" i="17" s="1"/>
  <c r="KP30" i="2"/>
  <c r="KO30" i="2"/>
  <c r="KN29" i="2"/>
  <c r="KN28" i="2"/>
  <c r="KN27" i="2"/>
  <c r="KN26" i="2"/>
  <c r="KK26" i="2"/>
  <c r="KN25" i="2"/>
  <c r="KN24" i="2"/>
  <c r="KN23" i="2"/>
  <c r="KN22" i="2"/>
  <c r="KN21" i="2"/>
  <c r="KN20" i="2"/>
  <c r="KN19" i="2"/>
  <c r="KN18" i="2"/>
  <c r="KK18" i="2"/>
  <c r="KN17" i="2"/>
  <c r="KN16" i="2"/>
  <c r="KN15" i="2"/>
  <c r="KN14" i="2"/>
  <c r="KN13" i="2"/>
  <c r="KN12" i="2"/>
  <c r="KO37" i="2" l="1"/>
  <c r="KP37" i="2"/>
  <c r="GQ32" i="17"/>
  <c r="GU25" i="17"/>
  <c r="GU21" i="17"/>
  <c r="GU17" i="17"/>
  <c r="GU13" i="17"/>
  <c r="GU31" i="17"/>
  <c r="GS28" i="17"/>
  <c r="GU10" i="17"/>
  <c r="GU27" i="17"/>
  <c r="GU23" i="17"/>
  <c r="GU19" i="17"/>
  <c r="GU15" i="17"/>
  <c r="GU11" i="17"/>
  <c r="GS32" i="17"/>
  <c r="GU30" i="17"/>
  <c r="KL34" i="2"/>
  <c r="GV35" i="17"/>
  <c r="GR35" i="17"/>
  <c r="GT35" i="17"/>
  <c r="GP32" i="17"/>
  <c r="GP35" i="17" s="1"/>
  <c r="GO32" i="17"/>
  <c r="KT30" i="2"/>
  <c r="KT37" i="2" s="1"/>
  <c r="LC16" i="2"/>
  <c r="KK23" i="2"/>
  <c r="KW23" i="2" s="1"/>
  <c r="KK27" i="2"/>
  <c r="LB30" i="2"/>
  <c r="LB37" i="2" s="1"/>
  <c r="LC19" i="2"/>
  <c r="LC22" i="2"/>
  <c r="LC23" i="2"/>
  <c r="LC28" i="2"/>
  <c r="KK22" i="2"/>
  <c r="KW26" i="2"/>
  <c r="LC25" i="2"/>
  <c r="KL30" i="2"/>
  <c r="KK16" i="2"/>
  <c r="KK20" i="2"/>
  <c r="KK24" i="2"/>
  <c r="KK28" i="2"/>
  <c r="KZ12" i="2"/>
  <c r="KK14" i="2"/>
  <c r="LC15" i="2"/>
  <c r="LG37" i="2"/>
  <c r="LC17" i="2"/>
  <c r="LF30" i="2"/>
  <c r="LF37" i="2" s="1"/>
  <c r="LC13" i="2"/>
  <c r="KK21" i="2"/>
  <c r="KW21" i="2" s="1"/>
  <c r="KK25" i="2"/>
  <c r="KK29" i="2"/>
  <c r="KK33" i="2"/>
  <c r="LE30" i="2"/>
  <c r="LE37" i="2" s="1"/>
  <c r="LC26" i="2"/>
  <c r="KM30" i="2"/>
  <c r="KM34" i="2"/>
  <c r="LC24" i="2"/>
  <c r="KN30" i="2"/>
  <c r="KK19" i="2"/>
  <c r="KN34" i="2"/>
  <c r="LC12" i="2"/>
  <c r="LD30" i="2"/>
  <c r="LD37" i="2" s="1"/>
  <c r="LC20" i="2"/>
  <c r="LC21" i="2"/>
  <c r="KW27" i="2"/>
  <c r="LA30" i="2"/>
  <c r="LA37" i="2" s="1"/>
  <c r="LC14" i="2"/>
  <c r="KK13" i="2"/>
  <c r="KW13" i="2" s="1"/>
  <c r="KK17" i="2"/>
  <c r="KW17" i="2" s="1"/>
  <c r="KK15" i="2"/>
  <c r="KW15" i="2" s="1"/>
  <c r="KK32" i="2"/>
  <c r="KK12" i="2"/>
  <c r="KP38" i="2" l="1"/>
  <c r="F34" i="8" s="1"/>
  <c r="F35" i="8" s="1"/>
  <c r="KP42" i="2"/>
  <c r="KO38" i="2"/>
  <c r="KO42" i="2"/>
  <c r="C37" i="7"/>
  <c r="F30" i="8"/>
  <c r="GU28" i="17"/>
  <c r="AR45" i="1"/>
  <c r="GU32" i="17"/>
  <c r="GS35" i="17"/>
  <c r="KW25" i="2"/>
  <c r="KW18" i="2"/>
  <c r="KL37" i="2"/>
  <c r="KK34" i="2"/>
  <c r="KW28" i="2"/>
  <c r="KW19" i="2"/>
  <c r="KW20" i="2"/>
  <c r="KY30" i="2"/>
  <c r="KY37" i="2" s="1"/>
  <c r="KW22" i="2"/>
  <c r="KW24" i="2"/>
  <c r="LC30" i="2"/>
  <c r="LC37" i="2" s="1"/>
  <c r="KW14" i="2"/>
  <c r="KZ30" i="2"/>
  <c r="KZ37" i="2" s="1"/>
  <c r="KW16" i="2"/>
  <c r="KX30" i="2"/>
  <c r="KX37" i="2" s="1"/>
  <c r="KW12" i="2"/>
  <c r="KN37" i="2"/>
  <c r="KW29" i="2"/>
  <c r="KM37" i="2"/>
  <c r="KK30" i="2"/>
  <c r="KK37" i="2" l="1"/>
  <c r="F31" i="8"/>
  <c r="KN38" i="2"/>
  <c r="GU35" i="17"/>
  <c r="GS36" i="17" s="1"/>
  <c r="KR30" i="2"/>
  <c r="KR37" i="2" s="1"/>
  <c r="KL38" i="2" s="1"/>
  <c r="KW30" i="2"/>
  <c r="KW37" i="2" s="1"/>
  <c r="F32" i="8" l="1"/>
  <c r="F29" i="8" s="1"/>
  <c r="F28" i="8"/>
  <c r="E31" i="8"/>
  <c r="E32" i="8" s="1"/>
  <c r="H32" i="8" s="1"/>
  <c r="WS33" i="2"/>
  <c r="DB32" i="6" s="1"/>
  <c r="WR33" i="2"/>
  <c r="WS32" i="2"/>
  <c r="DB31" i="6" s="1"/>
  <c r="WR32" i="2"/>
  <c r="WR13" i="2"/>
  <c r="WS13" i="2"/>
  <c r="DB12" i="6" s="1"/>
  <c r="WR14" i="2"/>
  <c r="WS14" i="2"/>
  <c r="DB13" i="6" s="1"/>
  <c r="WR15" i="2"/>
  <c r="WS15" i="2"/>
  <c r="DB14" i="6" s="1"/>
  <c r="WR16" i="2"/>
  <c r="WS16" i="2"/>
  <c r="DB15" i="6" s="1"/>
  <c r="WR17" i="2"/>
  <c r="WS17" i="2"/>
  <c r="DB16" i="6" s="1"/>
  <c r="WR18" i="2"/>
  <c r="WS18" i="2"/>
  <c r="DB17" i="6" s="1"/>
  <c r="WR19" i="2"/>
  <c r="WS19" i="2"/>
  <c r="DB18" i="6" s="1"/>
  <c r="WR20" i="2"/>
  <c r="WS20" i="2"/>
  <c r="DB19" i="6" s="1"/>
  <c r="WR21" i="2"/>
  <c r="WS21" i="2"/>
  <c r="DB20" i="6" s="1"/>
  <c r="WR22" i="2"/>
  <c r="WS22" i="2"/>
  <c r="DB21" i="6" s="1"/>
  <c r="WR23" i="2"/>
  <c r="WS23" i="2"/>
  <c r="DB22" i="6" s="1"/>
  <c r="WR24" i="2"/>
  <c r="WS24" i="2"/>
  <c r="DB23" i="6" s="1"/>
  <c r="WR25" i="2"/>
  <c r="WS25" i="2"/>
  <c r="DB24" i="6" s="1"/>
  <c r="WR26" i="2"/>
  <c r="WS26" i="2"/>
  <c r="DB25" i="6" s="1"/>
  <c r="WR27" i="2"/>
  <c r="WS27" i="2"/>
  <c r="DB26" i="6" s="1"/>
  <c r="WR28" i="2"/>
  <c r="WS28" i="2"/>
  <c r="DB27" i="6" s="1"/>
  <c r="WR29" i="2"/>
  <c r="WS29" i="2"/>
  <c r="DB28" i="6" s="1"/>
  <c r="WS12" i="2"/>
  <c r="DB11" i="6" s="1"/>
  <c r="WR12" i="2"/>
  <c r="WU40" i="2"/>
  <c r="WV34" i="2"/>
  <c r="WU34" i="2"/>
  <c r="WT33" i="2"/>
  <c r="WT32" i="2"/>
  <c r="WV30" i="2"/>
  <c r="WU30" i="2"/>
  <c r="WT29" i="2"/>
  <c r="WT28" i="2"/>
  <c r="WT27" i="2"/>
  <c r="WT26" i="2"/>
  <c r="WT25" i="2"/>
  <c r="WT24" i="2"/>
  <c r="WT23" i="2"/>
  <c r="WT22" i="2"/>
  <c r="WT21" i="2"/>
  <c r="WT20" i="2"/>
  <c r="WT19" i="2"/>
  <c r="WT18" i="2"/>
  <c r="WT17" i="2"/>
  <c r="WT16" i="2"/>
  <c r="WT15" i="2"/>
  <c r="WT14" i="2"/>
  <c r="WT13" i="2"/>
  <c r="WT12" i="2"/>
  <c r="I29" i="11"/>
  <c r="H29" i="11"/>
  <c r="J27" i="11"/>
  <c r="I26" i="11"/>
  <c r="H26" i="11"/>
  <c r="D25" i="11"/>
  <c r="H31" i="8" l="1"/>
  <c r="G31" i="8"/>
  <c r="G32" i="8" s="1"/>
  <c r="WU37" i="2"/>
  <c r="F27" i="11" s="1"/>
  <c r="WQ29" i="2"/>
  <c r="WQ27" i="2"/>
  <c r="WQ25" i="2"/>
  <c r="WQ23" i="2"/>
  <c r="WQ21" i="2"/>
  <c r="WQ19" i="2"/>
  <c r="WQ17" i="2"/>
  <c r="WQ15" i="2"/>
  <c r="WQ13" i="2"/>
  <c r="WQ33" i="2"/>
  <c r="WR34" i="2"/>
  <c r="H33" i="8"/>
  <c r="WT30" i="2"/>
  <c r="WQ12" i="2"/>
  <c r="WS34" i="2"/>
  <c r="DC29" i="6"/>
  <c r="DC33" i="6"/>
  <c r="WS30" i="2"/>
  <c r="DB29" i="6"/>
  <c r="DB33" i="6"/>
  <c r="WT34" i="2"/>
  <c r="WT37" i="2" s="1"/>
  <c r="WV37" i="2"/>
  <c r="F28" i="11" s="1"/>
  <c r="WQ32" i="2"/>
  <c r="WQ14" i="2"/>
  <c r="WQ16" i="2"/>
  <c r="WQ18" i="2"/>
  <c r="WQ20" i="2"/>
  <c r="WQ22" i="2"/>
  <c r="WQ24" i="2"/>
  <c r="WQ26" i="2"/>
  <c r="WQ28" i="2"/>
  <c r="WU42" i="2"/>
  <c r="WR30" i="2"/>
  <c r="I31" i="8" l="1"/>
  <c r="F25" i="11"/>
  <c r="WR37" i="2"/>
  <c r="E27" i="11" s="1"/>
  <c r="H27" i="11" s="1"/>
  <c r="DC36" i="6"/>
  <c r="WS37" i="2"/>
  <c r="E28" i="11" s="1"/>
  <c r="DB36" i="6"/>
  <c r="WV42" i="2"/>
  <c r="C68" i="7"/>
  <c r="WQ34" i="2"/>
  <c r="WQ30" i="2"/>
  <c r="G27" i="11" l="1"/>
  <c r="I27" i="11" s="1"/>
  <c r="B68" i="7"/>
  <c r="WQ37" i="2"/>
  <c r="G28" i="11"/>
  <c r="I28" i="11" s="1"/>
  <c r="H28" i="11"/>
  <c r="E25" i="11"/>
  <c r="H25" i="11" s="1"/>
  <c r="G25" i="11" l="1"/>
  <c r="I25" i="11" s="1"/>
  <c r="AAL13" i="2"/>
  <c r="AAL14" i="2"/>
  <c r="AAL15" i="2"/>
  <c r="AAL16" i="2"/>
  <c r="AAL17" i="2"/>
  <c r="AAL18" i="2"/>
  <c r="AAL19" i="2"/>
  <c r="AAL20" i="2"/>
  <c r="AAL21" i="2"/>
  <c r="AAL22" i="2"/>
  <c r="AAL23" i="2"/>
  <c r="AAL24" i="2"/>
  <c r="AAL25" i="2"/>
  <c r="AAL26" i="2"/>
  <c r="AAL27" i="2"/>
  <c r="AAL28" i="2"/>
  <c r="AAL29" i="2"/>
  <c r="AAL12" i="2"/>
  <c r="AAH33" i="2"/>
  <c r="AAH32" i="2"/>
  <c r="AAH29" i="2"/>
  <c r="AAH28" i="2"/>
  <c r="AAH27" i="2"/>
  <c r="AAH26" i="2"/>
  <c r="AAH25" i="2"/>
  <c r="AAH24" i="2"/>
  <c r="AAH23" i="2"/>
  <c r="AAH22" i="2"/>
  <c r="AAH21" i="2"/>
  <c r="AAH20" i="2"/>
  <c r="AAH19" i="2"/>
  <c r="AAH18" i="2"/>
  <c r="AAH17" i="2"/>
  <c r="AAH16" i="2"/>
  <c r="AAH15" i="2"/>
  <c r="AAH14" i="2"/>
  <c r="AAH13" i="2"/>
  <c r="AAH12" i="2"/>
  <c r="AAD33" i="2"/>
  <c r="AAD32" i="2"/>
  <c r="AAP34" i="2"/>
  <c r="AAP30" i="2"/>
  <c r="AAL34" i="2"/>
  <c r="ZV13" i="2"/>
  <c r="ZV14" i="2"/>
  <c r="ZV15" i="2"/>
  <c r="ZV16" i="2"/>
  <c r="ZV17" i="2"/>
  <c r="ZV18" i="2"/>
  <c r="ZV19" i="2"/>
  <c r="ZV20" i="2"/>
  <c r="ZV21" i="2"/>
  <c r="ZV22" i="2"/>
  <c r="ZV23" i="2"/>
  <c r="ZV24" i="2"/>
  <c r="ZV25" i="2"/>
  <c r="ZV26" i="2"/>
  <c r="ZV27" i="2"/>
  <c r="ZV28" i="2"/>
  <c r="ZV29" i="2"/>
  <c r="ZV12" i="2"/>
  <c r="ZY29" i="2"/>
  <c r="ZY28" i="2"/>
  <c r="ZY27" i="2"/>
  <c r="ZY26" i="2"/>
  <c r="ZY25" i="2"/>
  <c r="ZY24" i="2"/>
  <c r="ZY23" i="2"/>
  <c r="ZY22" i="2"/>
  <c r="ZY21" i="2"/>
  <c r="ZY20" i="2"/>
  <c r="ZY19" i="2"/>
  <c r="ZY18" i="2"/>
  <c r="ZY17" i="2"/>
  <c r="ZY16" i="2"/>
  <c r="ZY15" i="2"/>
  <c r="ZY14" i="2"/>
  <c r="ZY13" i="2"/>
  <c r="ZY12" i="2"/>
  <c r="ZZ34" i="2"/>
  <c r="ZZ30" i="2"/>
  <c r="ZV34" i="2"/>
  <c r="ZG33" i="2"/>
  <c r="ZG32" i="2"/>
  <c r="ZG13" i="2"/>
  <c r="ZG14" i="2"/>
  <c r="ZG15" i="2"/>
  <c r="ZG16" i="2"/>
  <c r="ZG17" i="2"/>
  <c r="ZG18" i="2"/>
  <c r="ZG19" i="2"/>
  <c r="ZG20" i="2"/>
  <c r="ZG21" i="2"/>
  <c r="ZG22" i="2"/>
  <c r="ZG23" i="2"/>
  <c r="ZG24" i="2"/>
  <c r="ZG25" i="2"/>
  <c r="ZG26" i="2"/>
  <c r="ZG27" i="2"/>
  <c r="ZG28" i="2"/>
  <c r="ZG29" i="2"/>
  <c r="ZG12" i="2"/>
  <c r="ZP30" i="2"/>
  <c r="ZP34" i="2"/>
  <c r="I61" i="11"/>
  <c r="H61" i="11"/>
  <c r="D60" i="11"/>
  <c r="AAP37" i="2" l="1"/>
  <c r="AAK34" i="2"/>
  <c r="AAD26" i="2"/>
  <c r="AAD22" i="2"/>
  <c r="AAD18" i="2"/>
  <c r="AAD14" i="2"/>
  <c r="AAD28" i="2"/>
  <c r="AAD24" i="2"/>
  <c r="AAD20" i="2"/>
  <c r="AAD16" i="2"/>
  <c r="AAD29" i="2"/>
  <c r="AAD25" i="2"/>
  <c r="AAD21" i="2"/>
  <c r="AAD17" i="2"/>
  <c r="AAD13" i="2"/>
  <c r="AAD34" i="2"/>
  <c r="AAH34" i="2"/>
  <c r="AAH30" i="2"/>
  <c r="AAD19" i="2"/>
  <c r="AAD27" i="2"/>
  <c r="AAD23" i="2"/>
  <c r="AAD12" i="2"/>
  <c r="AAD15" i="2"/>
  <c r="AAL30" i="2"/>
  <c r="AAL37" i="2" s="1"/>
  <c r="ZP37" i="2"/>
  <c r="ZZ37" i="2"/>
  <c r="ZG30" i="2"/>
  <c r="ZG34" i="2"/>
  <c r="ZV30" i="2"/>
  <c r="ZV37" i="2" s="1"/>
  <c r="ZP38" i="2" l="1"/>
  <c r="AAH37" i="2"/>
  <c r="AAD30" i="2"/>
  <c r="AAD37" i="2" s="1"/>
  <c r="ZG37" i="2"/>
  <c r="ZG38" i="2" s="1"/>
  <c r="E62" i="11" s="1"/>
  <c r="F62" i="11" l="1"/>
  <c r="F60" i="11" s="1"/>
  <c r="G62" i="11"/>
  <c r="H62" i="11"/>
  <c r="E60" i="11"/>
  <c r="H60" i="11" l="1"/>
  <c r="I62" i="11"/>
  <c r="G60" i="11"/>
  <c r="I60" i="11" s="1"/>
  <c r="H224" i="8" l="1"/>
  <c r="G224" i="8"/>
  <c r="I224" i="8" s="1"/>
  <c r="D223" i="8"/>
  <c r="AF9" i="4"/>
  <c r="AF10" i="4"/>
  <c r="AF11" i="4"/>
  <c r="AF12" i="4"/>
  <c r="AF13" i="4"/>
  <c r="AF14" i="4"/>
  <c r="AF15" i="4"/>
  <c r="AF16" i="4"/>
  <c r="AF17" i="4"/>
  <c r="AF18" i="4"/>
  <c r="AF19" i="4"/>
  <c r="AF20" i="4"/>
  <c r="AF21" i="4"/>
  <c r="AF22" i="4"/>
  <c r="AF23" i="4"/>
  <c r="AF24" i="4"/>
  <c r="AF25" i="4"/>
  <c r="AF8" i="4"/>
  <c r="AK26" i="4"/>
  <c r="AG26" i="4"/>
  <c r="AI25" i="4"/>
  <c r="AI24" i="4"/>
  <c r="AI23" i="4"/>
  <c r="AI22" i="4"/>
  <c r="AI21" i="4"/>
  <c r="AI20" i="4"/>
  <c r="AI19" i="4"/>
  <c r="AI18" i="4"/>
  <c r="AI17" i="4"/>
  <c r="AI16" i="4"/>
  <c r="AI15" i="4"/>
  <c r="AI14" i="4"/>
  <c r="AI13" i="4"/>
  <c r="AI12" i="4"/>
  <c r="AI11" i="4"/>
  <c r="AI10" i="4"/>
  <c r="AI9" i="4"/>
  <c r="AI8" i="4"/>
  <c r="AH29" i="3"/>
  <c r="AH28" i="3"/>
  <c r="AH9" i="3"/>
  <c r="AH10" i="3"/>
  <c r="AH11" i="3"/>
  <c r="AH12" i="3"/>
  <c r="AH13" i="3"/>
  <c r="AH14" i="3"/>
  <c r="AH15" i="3"/>
  <c r="AH16" i="3"/>
  <c r="AH17" i="3"/>
  <c r="AH18" i="3"/>
  <c r="AH19" i="3"/>
  <c r="AH20" i="3"/>
  <c r="AH21" i="3"/>
  <c r="AH22" i="3"/>
  <c r="AH23" i="3"/>
  <c r="AH24" i="3"/>
  <c r="AH25" i="3"/>
  <c r="AH8" i="3"/>
  <c r="AI30" i="3"/>
  <c r="AI26" i="3"/>
  <c r="AI26" i="4" l="1"/>
  <c r="AH25" i="4"/>
  <c r="AH12" i="4"/>
  <c r="AH16" i="4"/>
  <c r="AH20" i="4"/>
  <c r="AH24" i="4"/>
  <c r="AH23" i="4"/>
  <c r="AH10" i="4"/>
  <c r="AH13" i="4"/>
  <c r="AH17" i="4"/>
  <c r="AH18" i="4"/>
  <c r="AH22" i="4"/>
  <c r="AH30" i="3"/>
  <c r="AH8" i="4"/>
  <c r="AH9" i="4"/>
  <c r="AH14" i="4"/>
  <c r="AI33" i="3"/>
  <c r="AI38" i="3" s="1"/>
  <c r="AI40" i="3" s="1"/>
  <c r="AH21" i="4"/>
  <c r="AH19" i="4"/>
  <c r="AH15" i="4"/>
  <c r="AH11" i="4"/>
  <c r="AJ26" i="4"/>
  <c r="AF26" i="4"/>
  <c r="AH36" i="3" s="1"/>
  <c r="AH26" i="3"/>
  <c r="AH33" i="3" l="1"/>
  <c r="AH38" i="3" s="1"/>
  <c r="E222" i="8" s="1"/>
  <c r="AH26" i="4"/>
  <c r="F222" i="8"/>
  <c r="F223" i="8" l="1"/>
  <c r="G222" i="8"/>
  <c r="I222" i="8" s="1"/>
  <c r="E223" i="8"/>
  <c r="H222" i="8"/>
  <c r="I15" i="11"/>
  <c r="H15" i="11"/>
  <c r="D14" i="11"/>
  <c r="ZF33" i="2"/>
  <c r="ZF32" i="2"/>
  <c r="ZF13" i="2"/>
  <c r="ZF14" i="2"/>
  <c r="ZF15" i="2"/>
  <c r="ZF16" i="2"/>
  <c r="ZF17" i="2"/>
  <c r="ZF18" i="2"/>
  <c r="ZF19" i="2"/>
  <c r="ZF20" i="2"/>
  <c r="ZF21" i="2"/>
  <c r="ZF22" i="2"/>
  <c r="ZF23" i="2"/>
  <c r="ZF24" i="2"/>
  <c r="ZF25" i="2"/>
  <c r="ZF26" i="2"/>
  <c r="ZF27" i="2"/>
  <c r="ZF28" i="2"/>
  <c r="ZF29" i="2"/>
  <c r="ZF12" i="2"/>
  <c r="ZO34" i="2"/>
  <c r="ZO30" i="2"/>
  <c r="ZF34" i="2" l="1"/>
  <c r="G223" i="8"/>
  <c r="I223" i="8" s="1"/>
  <c r="H223" i="8"/>
  <c r="ZO37" i="2"/>
  <c r="ZF30" i="2"/>
  <c r="ZF37" i="2" l="1"/>
  <c r="E16" i="11" s="1"/>
  <c r="G16" i="11" s="1"/>
  <c r="I16" i="11" s="1"/>
  <c r="F16" i="11"/>
  <c r="F14" i="11" s="1"/>
  <c r="ZO42" i="2"/>
  <c r="J42" i="8"/>
  <c r="E14" i="11" l="1"/>
  <c r="H14" i="11" s="1"/>
  <c r="G14" i="11"/>
  <c r="I14" i="11" s="1"/>
  <c r="H16" i="11"/>
  <c r="D45" i="8"/>
  <c r="D41" i="8" l="1"/>
  <c r="C6" i="18"/>
  <c r="F45" i="8"/>
  <c r="F6" i="18" l="1"/>
  <c r="F41" i="8"/>
  <c r="I6" i="18"/>
  <c r="AD29" i="3"/>
  <c r="AD28" i="3"/>
  <c r="AD9" i="3"/>
  <c r="AD10" i="3"/>
  <c r="AD11" i="3"/>
  <c r="AD12" i="3"/>
  <c r="AD13" i="3"/>
  <c r="AD14" i="3"/>
  <c r="AD15" i="3"/>
  <c r="AD16" i="3"/>
  <c r="AD17" i="3"/>
  <c r="AD18" i="3"/>
  <c r="AD19" i="3"/>
  <c r="AD20" i="3"/>
  <c r="AD21" i="3"/>
  <c r="AD22" i="3"/>
  <c r="AD23" i="3"/>
  <c r="AD24" i="3"/>
  <c r="AD25" i="3"/>
  <c r="AD8" i="3"/>
  <c r="AE30" i="3"/>
  <c r="D184" i="8"/>
  <c r="C14" i="18" s="1"/>
  <c r="H183" i="8"/>
  <c r="G183" i="8"/>
  <c r="I183" i="8" s="1"/>
  <c r="H182" i="8"/>
  <c r="G182" i="8"/>
  <c r="I182" i="8" s="1"/>
  <c r="G6" i="18" l="1"/>
  <c r="F14" i="18"/>
  <c r="AE14" i="3"/>
  <c r="AD30" i="3"/>
  <c r="AD26" i="3"/>
  <c r="AE26" i="3" l="1"/>
  <c r="AE33" i="3" s="1"/>
  <c r="AE38" i="3" s="1"/>
  <c r="F181" i="8" s="1"/>
  <c r="AD33" i="3"/>
  <c r="AD38" i="3" s="1"/>
  <c r="E181" i="8" s="1"/>
  <c r="E184" i="8" s="1"/>
  <c r="H14" i="18" s="1"/>
  <c r="G184" i="8" l="1"/>
  <c r="I184" i="8" s="1"/>
  <c r="AE40" i="3"/>
  <c r="G181" i="8"/>
  <c r="I181" i="8" s="1"/>
  <c r="F184" i="8"/>
  <c r="H181" i="8"/>
  <c r="H184" i="8" l="1"/>
  <c r="I14" i="18"/>
  <c r="LL32" i="17"/>
  <c r="LK32" i="17"/>
  <c r="LH32" i="17"/>
  <c r="LG32" i="17"/>
  <c r="LL28" i="17"/>
  <c r="LL35" i="17" s="1"/>
  <c r="LK28" i="17"/>
  <c r="LK35" i="17" s="1"/>
  <c r="LH28" i="17"/>
  <c r="LG28" i="17"/>
  <c r="LD32" i="17"/>
  <c r="LC32" i="17"/>
  <c r="KZ32" i="17"/>
  <c r="KY32" i="17"/>
  <c r="LD28" i="17"/>
  <c r="LC28" i="17"/>
  <c r="KZ28" i="17"/>
  <c r="KY28" i="17"/>
  <c r="H447" i="8"/>
  <c r="G447" i="8"/>
  <c r="I447" i="8" s="1"/>
  <c r="D446" i="8"/>
  <c r="H444" i="8"/>
  <c r="G444" i="8"/>
  <c r="I444" i="8" s="1"/>
  <c r="D443" i="8"/>
  <c r="J442" i="8"/>
  <c r="H453" i="8"/>
  <c r="G453" i="8"/>
  <c r="I453" i="8" s="1"/>
  <c r="D452" i="8"/>
  <c r="H450" i="8"/>
  <c r="G450" i="8"/>
  <c r="I450" i="8" s="1"/>
  <c r="D449" i="8"/>
  <c r="J448" i="8"/>
  <c r="LG35" i="17" l="1"/>
  <c r="KZ35" i="17"/>
  <c r="LC35" i="17"/>
  <c r="G14" i="18"/>
  <c r="LH35" i="17"/>
  <c r="LD35" i="17"/>
  <c r="KY35" i="17"/>
  <c r="BS32" i="6" l="1"/>
  <c r="LI31" i="17" s="1"/>
  <c r="LJ31" i="17" s="1"/>
  <c r="BS31" i="6"/>
  <c r="BS12" i="6"/>
  <c r="LI11" i="17" s="1"/>
  <c r="BS13" i="6"/>
  <c r="LI12" i="17" s="1"/>
  <c r="LJ12" i="17" s="1"/>
  <c r="BS14" i="6"/>
  <c r="LI13" i="17" s="1"/>
  <c r="LJ13" i="17" s="1"/>
  <c r="BS15" i="6"/>
  <c r="LI14" i="17" s="1"/>
  <c r="LJ14" i="17" s="1"/>
  <c r="BS16" i="6"/>
  <c r="LI15" i="17" s="1"/>
  <c r="LJ15" i="17" s="1"/>
  <c r="BS17" i="6"/>
  <c r="LI16" i="17" s="1"/>
  <c r="LJ16" i="17" s="1"/>
  <c r="BS18" i="6"/>
  <c r="LI17" i="17" s="1"/>
  <c r="LJ17" i="17" s="1"/>
  <c r="BS19" i="6"/>
  <c r="LI18" i="17" s="1"/>
  <c r="LJ18" i="17" s="1"/>
  <c r="BS20" i="6"/>
  <c r="LI19" i="17" s="1"/>
  <c r="LJ19" i="17" s="1"/>
  <c r="BS21" i="6"/>
  <c r="LI20" i="17" s="1"/>
  <c r="LJ20" i="17" s="1"/>
  <c r="BS22" i="6"/>
  <c r="LI21" i="17" s="1"/>
  <c r="LJ21" i="17" s="1"/>
  <c r="BS23" i="6"/>
  <c r="LI22" i="17" s="1"/>
  <c r="LJ22" i="17" s="1"/>
  <c r="BS24" i="6"/>
  <c r="LI23" i="17" s="1"/>
  <c r="LJ23" i="17" s="1"/>
  <c r="BS25" i="6"/>
  <c r="LI24" i="17" s="1"/>
  <c r="LJ24" i="17" s="1"/>
  <c r="BS26" i="6"/>
  <c r="LI25" i="17" s="1"/>
  <c r="LJ25" i="17" s="1"/>
  <c r="BS27" i="6"/>
  <c r="LI26" i="17" s="1"/>
  <c r="LJ26" i="17" s="1"/>
  <c r="BS28" i="6"/>
  <c r="LI27" i="17" s="1"/>
  <c r="LJ27" i="17" s="1"/>
  <c r="BS11" i="6"/>
  <c r="LA10" i="17"/>
  <c r="BQ33" i="6" l="1"/>
  <c r="BS33" i="6"/>
  <c r="LI30" i="17"/>
  <c r="LB28" i="17"/>
  <c r="LA28" i="17"/>
  <c r="BS29" i="6"/>
  <c r="BS36" i="6" s="1"/>
  <c r="LI10" i="17"/>
  <c r="LJ10" i="17" s="1"/>
  <c r="LJ11" i="17"/>
  <c r="BQ29" i="6"/>
  <c r="KW31" i="17"/>
  <c r="KX31" i="17" s="1"/>
  <c r="KW11" i="17"/>
  <c r="KW12" i="17"/>
  <c r="KW13" i="17"/>
  <c r="KW14" i="17"/>
  <c r="KW15" i="17"/>
  <c r="KW16" i="17"/>
  <c r="KW17" i="17"/>
  <c r="KW18" i="17"/>
  <c r="KW19" i="17"/>
  <c r="KW20" i="17"/>
  <c r="KW21" i="17"/>
  <c r="KW22" i="17"/>
  <c r="KW23" i="17"/>
  <c r="KW24" i="17"/>
  <c r="KW25" i="17"/>
  <c r="KW26" i="17"/>
  <c r="KW27" i="17"/>
  <c r="KW10" i="17"/>
  <c r="QM40" i="2"/>
  <c r="QN34" i="2"/>
  <c r="QM34" i="2"/>
  <c r="QL33" i="2"/>
  <c r="QL32" i="2"/>
  <c r="QN30" i="2"/>
  <c r="QM30" i="2"/>
  <c r="QL29" i="2"/>
  <c r="QL28" i="2"/>
  <c r="QL27" i="2"/>
  <c r="QL26" i="2"/>
  <c r="QL25" i="2"/>
  <c r="QL24" i="2"/>
  <c r="QL23" i="2"/>
  <c r="QL22" i="2"/>
  <c r="QL21" i="2"/>
  <c r="QL20" i="2"/>
  <c r="QL19" i="2"/>
  <c r="QL18" i="2"/>
  <c r="QL17" i="2"/>
  <c r="QL16" i="2"/>
  <c r="QL15" i="2"/>
  <c r="QL14" i="2"/>
  <c r="QL13" i="2"/>
  <c r="QL12" i="2"/>
  <c r="QM37" i="2" l="1"/>
  <c r="QM38" i="2" s="1"/>
  <c r="F442" i="8" s="1"/>
  <c r="QL30" i="2"/>
  <c r="QL34" i="2"/>
  <c r="QN37" i="2"/>
  <c r="BQ36" i="6"/>
  <c r="LJ28" i="17"/>
  <c r="QI13" i="2"/>
  <c r="QJ34" i="2"/>
  <c r="F443" i="8"/>
  <c r="QI29" i="2"/>
  <c r="LI28" i="17"/>
  <c r="LI32" i="17"/>
  <c r="LJ30" i="17"/>
  <c r="LJ32" i="17" s="1"/>
  <c r="QI25" i="2"/>
  <c r="QI21" i="2"/>
  <c r="LB32" i="17"/>
  <c r="LB35" i="17" s="1"/>
  <c r="LA32" i="17"/>
  <c r="LA35" i="17" s="1"/>
  <c r="QI17" i="2"/>
  <c r="QI27" i="2"/>
  <c r="QI23" i="2"/>
  <c r="QI19" i="2"/>
  <c r="QI15" i="2"/>
  <c r="BP29" i="6"/>
  <c r="KX28" i="17"/>
  <c r="KW28" i="17"/>
  <c r="QI28" i="2"/>
  <c r="QI26" i="2"/>
  <c r="QI24" i="2"/>
  <c r="QI22" i="2"/>
  <c r="QI20" i="2"/>
  <c r="QI18" i="2"/>
  <c r="QI16" i="2"/>
  <c r="QI14" i="2"/>
  <c r="QK34" i="2"/>
  <c r="QI32" i="2"/>
  <c r="QI33" i="2"/>
  <c r="QJ30" i="2"/>
  <c r="QI12" i="2"/>
  <c r="QK30" i="2"/>
  <c r="RI33" i="2"/>
  <c r="BR32" i="6" s="1"/>
  <c r="RH33" i="2"/>
  <c r="RI32" i="2"/>
  <c r="BR31" i="6" s="1"/>
  <c r="LE30" i="17" s="1"/>
  <c r="RH32" i="2"/>
  <c r="RH13" i="2"/>
  <c r="RI13" i="2"/>
  <c r="BR12" i="6" s="1"/>
  <c r="LE11" i="17" s="1"/>
  <c r="LF11" i="17" s="1"/>
  <c r="RH14" i="2"/>
  <c r="RI14" i="2"/>
  <c r="BR13" i="6" s="1"/>
  <c r="RH15" i="2"/>
  <c r="RI15" i="2"/>
  <c r="BR14" i="6" s="1"/>
  <c r="LE13" i="17" s="1"/>
  <c r="LF13" i="17" s="1"/>
  <c r="RH16" i="2"/>
  <c r="RI16" i="2"/>
  <c r="BR15" i="6" s="1"/>
  <c r="LE14" i="17" s="1"/>
  <c r="LF14" i="17" s="1"/>
  <c r="RH17" i="2"/>
  <c r="RI17" i="2"/>
  <c r="BR16" i="6" s="1"/>
  <c r="LE15" i="17" s="1"/>
  <c r="LF15" i="17" s="1"/>
  <c r="RH18" i="2"/>
  <c r="RI18" i="2"/>
  <c r="BR17" i="6" s="1"/>
  <c r="LE16" i="17" s="1"/>
  <c r="LF16" i="17" s="1"/>
  <c r="RH19" i="2"/>
  <c r="RI19" i="2"/>
  <c r="BR18" i="6" s="1"/>
  <c r="LE17" i="17" s="1"/>
  <c r="LF17" i="17" s="1"/>
  <c r="RH20" i="2"/>
  <c r="RI20" i="2"/>
  <c r="BR19" i="6" s="1"/>
  <c r="LE18" i="17" s="1"/>
  <c r="LF18" i="17" s="1"/>
  <c r="RH21" i="2"/>
  <c r="RI21" i="2"/>
  <c r="BR20" i="6" s="1"/>
  <c r="LE19" i="17" s="1"/>
  <c r="LF19" i="17" s="1"/>
  <c r="RH22" i="2"/>
  <c r="RI22" i="2"/>
  <c r="BR21" i="6" s="1"/>
  <c r="LE20" i="17" s="1"/>
  <c r="LF20" i="17" s="1"/>
  <c r="RH23" i="2"/>
  <c r="RI23" i="2"/>
  <c r="BR22" i="6" s="1"/>
  <c r="LE21" i="17" s="1"/>
  <c r="LF21" i="17" s="1"/>
  <c r="RH24" i="2"/>
  <c r="RI24" i="2"/>
  <c r="BR23" i="6" s="1"/>
  <c r="LE22" i="17" s="1"/>
  <c r="LF22" i="17" s="1"/>
  <c r="RH25" i="2"/>
  <c r="RI25" i="2"/>
  <c r="BR24" i="6" s="1"/>
  <c r="LE23" i="17" s="1"/>
  <c r="LF23" i="17" s="1"/>
  <c r="RH26" i="2"/>
  <c r="RI26" i="2"/>
  <c r="BR25" i="6" s="1"/>
  <c r="LE24" i="17" s="1"/>
  <c r="LF24" i="17" s="1"/>
  <c r="RH27" i="2"/>
  <c r="RI27" i="2"/>
  <c r="BR26" i="6" s="1"/>
  <c r="LE25" i="17" s="1"/>
  <c r="LF25" i="17" s="1"/>
  <c r="RH28" i="2"/>
  <c r="RI28" i="2"/>
  <c r="BR27" i="6" s="1"/>
  <c r="LE26" i="17" s="1"/>
  <c r="LF26" i="17" s="1"/>
  <c r="RH29" i="2"/>
  <c r="RI29" i="2"/>
  <c r="BR28" i="6" s="1"/>
  <c r="LE27" i="17" s="1"/>
  <c r="LF27" i="17" s="1"/>
  <c r="RI12" i="2"/>
  <c r="BR11" i="6" s="1"/>
  <c r="LE10" i="17" s="1"/>
  <c r="RH12" i="2"/>
  <c r="QM42" i="2" l="1"/>
  <c r="QN38" i="2"/>
  <c r="QN42" i="2" s="1"/>
  <c r="QL37" i="2"/>
  <c r="QL38" i="2" s="1"/>
  <c r="LJ35" i="17"/>
  <c r="QJ37" i="2"/>
  <c r="LA36" i="17"/>
  <c r="LI35" i="17"/>
  <c r="QK37" i="2"/>
  <c r="QK38" i="2" s="1"/>
  <c r="BR29" i="6"/>
  <c r="LE12" i="17"/>
  <c r="LF12" i="17" s="1"/>
  <c r="LF10" i="17"/>
  <c r="LF30" i="17"/>
  <c r="QI30" i="2"/>
  <c r="BP33" i="6"/>
  <c r="BP36" i="6" s="1"/>
  <c r="KW30" i="17"/>
  <c r="KX30" i="17" s="1"/>
  <c r="BR33" i="6"/>
  <c r="LE31" i="17"/>
  <c r="LF31" i="17" s="1"/>
  <c r="QI34" i="2"/>
  <c r="RL34" i="2"/>
  <c r="RK34" i="2"/>
  <c r="RJ33" i="2"/>
  <c r="RG33" i="2"/>
  <c r="RJ32" i="2"/>
  <c r="RI34" i="2"/>
  <c r="RH34" i="2"/>
  <c r="RL30" i="2"/>
  <c r="RK30" i="2"/>
  <c r="RJ29" i="2"/>
  <c r="RG29" i="2"/>
  <c r="RJ28" i="2"/>
  <c r="RJ27" i="2"/>
  <c r="RG27" i="2"/>
  <c r="RJ26" i="2"/>
  <c r="RJ25" i="2"/>
  <c r="RG25" i="2"/>
  <c r="RJ24" i="2"/>
  <c r="RJ23" i="2"/>
  <c r="RG23" i="2"/>
  <c r="RJ22" i="2"/>
  <c r="RG22" i="2"/>
  <c r="RJ21" i="2"/>
  <c r="RG21" i="2"/>
  <c r="RJ20" i="2"/>
  <c r="RJ19" i="2"/>
  <c r="RG19" i="2"/>
  <c r="RJ18" i="2"/>
  <c r="RG18" i="2"/>
  <c r="RJ17" i="2"/>
  <c r="RG17" i="2"/>
  <c r="RJ16" i="2"/>
  <c r="RJ15" i="2"/>
  <c r="RG15" i="2"/>
  <c r="RJ14" i="2"/>
  <c r="RG14" i="2"/>
  <c r="RJ13" i="2"/>
  <c r="RG13" i="2"/>
  <c r="RJ12" i="2"/>
  <c r="RI30" i="2"/>
  <c r="F445" i="8" l="1"/>
  <c r="F446" i="8" s="1"/>
  <c r="C25" i="7"/>
  <c r="QJ38" i="2"/>
  <c r="E442" i="8" s="1"/>
  <c r="G442" i="8" s="1"/>
  <c r="I442" i="8" s="1"/>
  <c r="E445" i="8"/>
  <c r="E446" i="8" s="1"/>
  <c r="B25" i="7"/>
  <c r="RJ34" i="2"/>
  <c r="LI36" i="17"/>
  <c r="RK37" i="2"/>
  <c r="F448" i="8" s="1"/>
  <c r="F449" i="8" s="1"/>
  <c r="LE28" i="17"/>
  <c r="LF28" i="17"/>
  <c r="QI37" i="2"/>
  <c r="QI38" i="2" s="1"/>
  <c r="LF32" i="17"/>
  <c r="KX32" i="17"/>
  <c r="KX35" i="17" s="1"/>
  <c r="KW32" i="17"/>
  <c r="KW35" i="17" s="1"/>
  <c r="LE32" i="17"/>
  <c r="BR36" i="6"/>
  <c r="RJ30" i="2"/>
  <c r="RG26" i="2"/>
  <c r="RL37" i="2"/>
  <c r="RG12" i="2"/>
  <c r="RG16" i="2"/>
  <c r="RG20" i="2"/>
  <c r="RG24" i="2"/>
  <c r="RG28" i="2"/>
  <c r="RG32" i="2"/>
  <c r="RI37" i="2"/>
  <c r="RH30" i="2"/>
  <c r="RH37" i="2" s="1"/>
  <c r="E448" i="8" s="1"/>
  <c r="H445" i="8" l="1"/>
  <c r="G445" i="8"/>
  <c r="I445" i="8" s="1"/>
  <c r="E443" i="8"/>
  <c r="H443" i="8" s="1"/>
  <c r="H442" i="8"/>
  <c r="RG34" i="2"/>
  <c r="RJ37" i="2"/>
  <c r="LF35" i="17"/>
  <c r="KW36" i="17"/>
  <c r="LE35" i="17"/>
  <c r="F451" i="8"/>
  <c r="F452" i="8" s="1"/>
  <c r="C26" i="7"/>
  <c r="G446" i="8"/>
  <c r="I446" i="8" s="1"/>
  <c r="H446" i="8"/>
  <c r="E449" i="8"/>
  <c r="G448" i="8"/>
  <c r="I448" i="8" s="1"/>
  <c r="H448" i="8"/>
  <c r="E451" i="8"/>
  <c r="B26" i="7"/>
  <c r="RG30" i="2"/>
  <c r="FH32" i="17"/>
  <c r="FG32" i="17"/>
  <c r="FD32" i="17"/>
  <c r="FC32" i="17"/>
  <c r="FH28" i="17"/>
  <c r="FH35" i="17" s="1"/>
  <c r="FG28" i="17"/>
  <c r="FD28" i="17"/>
  <c r="FC28" i="17"/>
  <c r="G443" i="8" l="1"/>
  <c r="I443" i="8" s="1"/>
  <c r="RG37" i="2"/>
  <c r="LE36" i="17"/>
  <c r="E452" i="8"/>
  <c r="H451" i="8"/>
  <c r="G451" i="8"/>
  <c r="I451" i="8" s="1"/>
  <c r="H449" i="8"/>
  <c r="G449" i="8"/>
  <c r="I449" i="8" s="1"/>
  <c r="FD35" i="17"/>
  <c r="FG35" i="17"/>
  <c r="FC35" i="17"/>
  <c r="G452" i="8" l="1"/>
  <c r="I452" i="8" s="1"/>
  <c r="H452" i="8"/>
  <c r="AO32" i="6"/>
  <c r="FE31" i="17" s="1"/>
  <c r="FF31" i="17" s="1"/>
  <c r="AO31" i="6"/>
  <c r="FE30" i="17" s="1"/>
  <c r="AO12" i="6"/>
  <c r="FE11" i="17" s="1"/>
  <c r="FF11" i="17" s="1"/>
  <c r="AO13" i="6"/>
  <c r="FE12" i="17" s="1"/>
  <c r="FF12" i="17" s="1"/>
  <c r="AO14" i="6"/>
  <c r="FE13" i="17" s="1"/>
  <c r="FF13" i="17" s="1"/>
  <c r="AO15" i="6"/>
  <c r="FE14" i="17" s="1"/>
  <c r="FF14" i="17" s="1"/>
  <c r="AO16" i="6"/>
  <c r="FE15" i="17" s="1"/>
  <c r="FF15" i="17" s="1"/>
  <c r="AO17" i="6"/>
  <c r="FE16" i="17" s="1"/>
  <c r="FF16" i="17" s="1"/>
  <c r="AO18" i="6"/>
  <c r="FE17" i="17" s="1"/>
  <c r="FF17" i="17" s="1"/>
  <c r="AO19" i="6"/>
  <c r="FE18" i="17" s="1"/>
  <c r="FF18" i="17" s="1"/>
  <c r="AO20" i="6"/>
  <c r="FE19" i="17" s="1"/>
  <c r="FF19" i="17" s="1"/>
  <c r="AO21" i="6"/>
  <c r="FE20" i="17" s="1"/>
  <c r="FF20" i="17" s="1"/>
  <c r="AO22" i="6"/>
  <c r="FE21" i="17" s="1"/>
  <c r="FF21" i="17" s="1"/>
  <c r="AO23" i="6"/>
  <c r="FE22" i="17" s="1"/>
  <c r="FF22" i="17" s="1"/>
  <c r="AO24" i="6"/>
  <c r="FE23" i="17" s="1"/>
  <c r="FF23" i="17" s="1"/>
  <c r="AO25" i="6"/>
  <c r="FE24" i="17" s="1"/>
  <c r="FF24" i="17" s="1"/>
  <c r="AO26" i="6"/>
  <c r="FE25" i="17" s="1"/>
  <c r="FF25" i="17" s="1"/>
  <c r="AO27" i="6"/>
  <c r="FE26" i="17" s="1"/>
  <c r="FF26" i="17" s="1"/>
  <c r="AO28" i="6"/>
  <c r="FE27" i="17" s="1"/>
  <c r="FF27" i="17" s="1"/>
  <c r="AO11" i="6"/>
  <c r="AO33" i="6" l="1"/>
  <c r="AO29" i="6"/>
  <c r="FE10" i="17"/>
  <c r="FF30" i="17"/>
  <c r="FF32" i="17" s="1"/>
  <c r="FE32" i="17"/>
  <c r="IQ33" i="2"/>
  <c r="AN32" i="6" s="1"/>
  <c r="FA31" i="17" s="1"/>
  <c r="FB31" i="17" s="1"/>
  <c r="IP33" i="2"/>
  <c r="IQ32" i="2"/>
  <c r="AN31" i="6" s="1"/>
  <c r="IP32" i="2"/>
  <c r="IP13" i="2"/>
  <c r="IQ13" i="2"/>
  <c r="AN12" i="6" s="1"/>
  <c r="FA11" i="17" s="1"/>
  <c r="FB11" i="17" s="1"/>
  <c r="IP14" i="2"/>
  <c r="IQ14" i="2"/>
  <c r="IP15" i="2"/>
  <c r="IQ15" i="2"/>
  <c r="AN14" i="6" s="1"/>
  <c r="FA13" i="17" s="1"/>
  <c r="FB13" i="17" s="1"/>
  <c r="IP16" i="2"/>
  <c r="IQ16" i="2"/>
  <c r="IP17" i="2"/>
  <c r="IQ17" i="2"/>
  <c r="AN16" i="6" s="1"/>
  <c r="FA15" i="17" s="1"/>
  <c r="FB15" i="17" s="1"/>
  <c r="IP18" i="2"/>
  <c r="IQ18" i="2"/>
  <c r="IP19" i="2"/>
  <c r="IQ19" i="2"/>
  <c r="AN18" i="6" s="1"/>
  <c r="FA17" i="17" s="1"/>
  <c r="FB17" i="17" s="1"/>
  <c r="IP20" i="2"/>
  <c r="IQ20" i="2"/>
  <c r="IP21" i="2"/>
  <c r="IQ21" i="2"/>
  <c r="AN20" i="6" s="1"/>
  <c r="FA19" i="17" s="1"/>
  <c r="FB19" i="17" s="1"/>
  <c r="IP22" i="2"/>
  <c r="IQ22" i="2"/>
  <c r="IP23" i="2"/>
  <c r="IQ23" i="2"/>
  <c r="AN22" i="6" s="1"/>
  <c r="FA21" i="17" s="1"/>
  <c r="FB21" i="17" s="1"/>
  <c r="IP24" i="2"/>
  <c r="IQ24" i="2"/>
  <c r="IP25" i="2"/>
  <c r="IQ25" i="2"/>
  <c r="AN24" i="6" s="1"/>
  <c r="FA23" i="17" s="1"/>
  <c r="FB23" i="17" s="1"/>
  <c r="IP26" i="2"/>
  <c r="IQ26" i="2"/>
  <c r="IP27" i="2"/>
  <c r="IQ27" i="2"/>
  <c r="AN26" i="6" s="1"/>
  <c r="FA25" i="17" s="1"/>
  <c r="FB25" i="17" s="1"/>
  <c r="IP28" i="2"/>
  <c r="IQ28" i="2"/>
  <c r="IP29" i="2"/>
  <c r="IQ29" i="2"/>
  <c r="AN28" i="6" s="1"/>
  <c r="FA27" i="17" s="1"/>
  <c r="FB27" i="17" s="1"/>
  <c r="IQ12" i="2"/>
  <c r="AN11" i="6" s="1"/>
  <c r="IP12" i="2"/>
  <c r="IS40" i="2"/>
  <c r="IT34" i="2"/>
  <c r="IS34" i="2"/>
  <c r="IR33" i="2"/>
  <c r="IR32" i="2"/>
  <c r="IT30" i="2"/>
  <c r="IS30" i="2"/>
  <c r="IR29" i="2"/>
  <c r="IR28" i="2"/>
  <c r="IR27" i="2"/>
  <c r="IR26" i="2"/>
  <c r="IR25" i="2"/>
  <c r="IR24" i="2"/>
  <c r="IR23" i="2"/>
  <c r="IR22" i="2"/>
  <c r="IR21" i="2"/>
  <c r="IR20" i="2"/>
  <c r="IR19" i="2"/>
  <c r="IR18" i="2"/>
  <c r="IR17" i="2"/>
  <c r="IR16" i="2"/>
  <c r="IR15" i="2"/>
  <c r="IR14" i="2"/>
  <c r="IR13" i="2"/>
  <c r="IR12" i="2"/>
  <c r="IR34" i="2" l="1"/>
  <c r="IR30" i="2"/>
  <c r="AO36" i="6"/>
  <c r="IO33" i="2"/>
  <c r="IT37" i="2"/>
  <c r="IT42" i="2" s="1"/>
  <c r="IO13" i="2"/>
  <c r="IO15" i="2"/>
  <c r="IP34" i="2"/>
  <c r="IO23" i="2"/>
  <c r="IO19" i="2"/>
  <c r="IO17" i="2"/>
  <c r="IO12" i="2"/>
  <c r="IO32" i="2"/>
  <c r="IS37" i="2"/>
  <c r="F85" i="8" s="1"/>
  <c r="IO27" i="2"/>
  <c r="IO21" i="2"/>
  <c r="IO29" i="2"/>
  <c r="IO25" i="2"/>
  <c r="IO28" i="2"/>
  <c r="AN27" i="6"/>
  <c r="FA26" i="17" s="1"/>
  <c r="FB26" i="17" s="1"/>
  <c r="IO26" i="2"/>
  <c r="AN25" i="6"/>
  <c r="FA24" i="17" s="1"/>
  <c r="FB24" i="17" s="1"/>
  <c r="IO24" i="2"/>
  <c r="AN23" i="6"/>
  <c r="FA22" i="17" s="1"/>
  <c r="FB22" i="17" s="1"/>
  <c r="IO22" i="2"/>
  <c r="AN21" i="6"/>
  <c r="FA20" i="17" s="1"/>
  <c r="FB20" i="17" s="1"/>
  <c r="IO20" i="2"/>
  <c r="AN19" i="6"/>
  <c r="FA18" i="17" s="1"/>
  <c r="FB18" i="17" s="1"/>
  <c r="IO18" i="2"/>
  <c r="AN17" i="6"/>
  <c r="FA16" i="17" s="1"/>
  <c r="FB16" i="17" s="1"/>
  <c r="IO16" i="2"/>
  <c r="AN15" i="6"/>
  <c r="FA14" i="17" s="1"/>
  <c r="FB14" i="17" s="1"/>
  <c r="IO14" i="2"/>
  <c r="AN13" i="6"/>
  <c r="FA12" i="17" s="1"/>
  <c r="FB12" i="17" s="1"/>
  <c r="FE28" i="17"/>
  <c r="FE35" i="17" s="1"/>
  <c r="FF10" i="17"/>
  <c r="FF28" i="17" s="1"/>
  <c r="FF35" i="17" s="1"/>
  <c r="FA10" i="17"/>
  <c r="FA30" i="17"/>
  <c r="AN33" i="6"/>
  <c r="IP30" i="2"/>
  <c r="IQ30" i="2"/>
  <c r="IQ34" i="2"/>
  <c r="C38" i="7" l="1"/>
  <c r="F88" i="8"/>
  <c r="F89" i="8" s="1"/>
  <c r="IR37" i="2"/>
  <c r="IS42" i="2"/>
  <c r="IO34" i="2"/>
  <c r="IP37" i="2"/>
  <c r="E85" i="8" s="1"/>
  <c r="E86" i="8" s="1"/>
  <c r="FE36" i="17"/>
  <c r="IQ37" i="2"/>
  <c r="E88" i="8" s="1"/>
  <c r="E89" i="8" s="1"/>
  <c r="IO30" i="2"/>
  <c r="FB30" i="17"/>
  <c r="FB32" i="17" s="1"/>
  <c r="FA32" i="17"/>
  <c r="AN29" i="6"/>
  <c r="AN36" i="6" s="1"/>
  <c r="FB10" i="17"/>
  <c r="FB28" i="17" s="1"/>
  <c r="FA28" i="17"/>
  <c r="H90" i="8"/>
  <c r="G90" i="8"/>
  <c r="I90" i="8" s="1"/>
  <c r="D89" i="8"/>
  <c r="H87" i="8"/>
  <c r="G87" i="8"/>
  <c r="I87" i="8" s="1"/>
  <c r="F86" i="8"/>
  <c r="D86" i="8"/>
  <c r="IO37" i="2" l="1"/>
  <c r="B38" i="7"/>
  <c r="FA35" i="17"/>
  <c r="FB35" i="17"/>
  <c r="G89" i="8"/>
  <c r="I89" i="8" s="1"/>
  <c r="H86" i="8"/>
  <c r="H89" i="8"/>
  <c r="G86" i="8"/>
  <c r="J85" i="8"/>
  <c r="G85" i="8"/>
  <c r="G88" i="8"/>
  <c r="I88" i="8" s="1"/>
  <c r="H85" i="8"/>
  <c r="H88" i="8"/>
  <c r="FA36" i="17" l="1"/>
  <c r="I85" i="8"/>
  <c r="I86" i="8"/>
  <c r="WK33" i="2" l="1"/>
  <c r="WJ33" i="2"/>
  <c r="WK32" i="2"/>
  <c r="WJ32" i="2"/>
  <c r="WJ13" i="2"/>
  <c r="WK13" i="2"/>
  <c r="WJ14" i="2"/>
  <c r="WK14" i="2"/>
  <c r="WJ15" i="2"/>
  <c r="WK15" i="2"/>
  <c r="WJ16" i="2"/>
  <c r="WK16" i="2"/>
  <c r="WJ17" i="2"/>
  <c r="WK17" i="2"/>
  <c r="WJ18" i="2"/>
  <c r="WK18" i="2"/>
  <c r="WJ19" i="2"/>
  <c r="WK19" i="2"/>
  <c r="WJ20" i="2"/>
  <c r="WK20" i="2"/>
  <c r="WJ21" i="2"/>
  <c r="WK21" i="2"/>
  <c r="WJ22" i="2"/>
  <c r="WK22" i="2"/>
  <c r="WJ23" i="2"/>
  <c r="WK23" i="2"/>
  <c r="WJ24" i="2"/>
  <c r="WK24" i="2"/>
  <c r="WJ25" i="2"/>
  <c r="WK25" i="2"/>
  <c r="WJ26" i="2"/>
  <c r="WK26" i="2"/>
  <c r="WJ27" i="2"/>
  <c r="WK27" i="2"/>
  <c r="WJ28" i="2"/>
  <c r="WK28" i="2"/>
  <c r="WJ29" i="2"/>
  <c r="WK29" i="2"/>
  <c r="WK12" i="2"/>
  <c r="WJ12" i="2"/>
  <c r="WE33" i="2"/>
  <c r="WD33" i="2"/>
  <c r="WE32" i="2"/>
  <c r="WD32" i="2"/>
  <c r="WD13" i="2"/>
  <c r="WE13" i="2"/>
  <c r="WD14" i="2"/>
  <c r="WE14" i="2"/>
  <c r="WD15" i="2"/>
  <c r="WE15" i="2"/>
  <c r="WD16" i="2"/>
  <c r="WE16" i="2"/>
  <c r="WD17" i="2"/>
  <c r="WE17" i="2"/>
  <c r="WD18" i="2"/>
  <c r="WE18" i="2"/>
  <c r="WD19" i="2"/>
  <c r="WE19" i="2"/>
  <c r="WD20" i="2"/>
  <c r="WE20" i="2"/>
  <c r="WD21" i="2"/>
  <c r="WE21" i="2"/>
  <c r="WD22" i="2"/>
  <c r="WE22" i="2"/>
  <c r="WD23" i="2"/>
  <c r="WE23" i="2"/>
  <c r="WD24" i="2"/>
  <c r="WE24" i="2"/>
  <c r="WD25" i="2"/>
  <c r="WE25" i="2"/>
  <c r="WD26" i="2"/>
  <c r="WE26" i="2"/>
  <c r="WD27" i="2"/>
  <c r="WE27" i="2"/>
  <c r="WD28" i="2"/>
  <c r="WE28" i="2"/>
  <c r="WD29" i="2"/>
  <c r="WE29" i="2"/>
  <c r="WE12" i="2"/>
  <c r="WD12" i="2"/>
  <c r="VU33" i="2"/>
  <c r="VU32" i="2"/>
  <c r="VU13" i="2"/>
  <c r="VU14" i="2"/>
  <c r="VU15" i="2"/>
  <c r="VU16" i="2"/>
  <c r="VU17" i="2"/>
  <c r="VU18" i="2"/>
  <c r="VU19" i="2"/>
  <c r="VU20" i="2"/>
  <c r="VU21" i="2"/>
  <c r="VU22" i="2"/>
  <c r="VU23" i="2"/>
  <c r="VU24" i="2"/>
  <c r="VU25" i="2"/>
  <c r="VU26" i="2"/>
  <c r="VU27" i="2"/>
  <c r="VU28" i="2"/>
  <c r="VU29" i="2"/>
  <c r="VU12" i="2"/>
  <c r="VS13" i="2"/>
  <c r="VS14" i="2"/>
  <c r="VS15" i="2"/>
  <c r="VS16" i="2"/>
  <c r="VS17" i="2"/>
  <c r="VS18" i="2"/>
  <c r="VS19" i="2"/>
  <c r="VS20" i="2"/>
  <c r="VS21" i="2"/>
  <c r="VS22" i="2"/>
  <c r="VS23" i="2"/>
  <c r="VS24" i="2"/>
  <c r="VS25" i="2"/>
  <c r="VS26" i="2"/>
  <c r="VS27" i="2"/>
  <c r="VS28" i="2"/>
  <c r="VS29" i="2"/>
  <c r="VS12" i="2"/>
  <c r="VO33" i="2"/>
  <c r="VO32" i="2"/>
  <c r="VO13" i="2"/>
  <c r="VO14" i="2"/>
  <c r="VO15" i="2"/>
  <c r="VO16" i="2"/>
  <c r="VO17" i="2"/>
  <c r="VO18" i="2"/>
  <c r="VO19" i="2"/>
  <c r="VO20" i="2"/>
  <c r="VO21" i="2"/>
  <c r="VO22" i="2"/>
  <c r="VO23" i="2"/>
  <c r="VO24" i="2"/>
  <c r="VO25" i="2"/>
  <c r="VO26" i="2"/>
  <c r="VO27" i="2"/>
  <c r="VO28" i="2"/>
  <c r="VO29" i="2"/>
  <c r="VO12" i="2"/>
  <c r="MB32" i="17" l="1"/>
  <c r="MA32" i="17"/>
  <c r="LX32" i="17"/>
  <c r="LW32" i="17"/>
  <c r="MB28" i="17"/>
  <c r="MA28" i="17"/>
  <c r="MA35" i="17" s="1"/>
  <c r="LX28" i="17"/>
  <c r="LW28" i="17"/>
  <c r="D469" i="8"/>
  <c r="D477" i="8"/>
  <c r="H475" i="8"/>
  <c r="G475" i="8"/>
  <c r="I475" i="8" s="1"/>
  <c r="D474" i="8"/>
  <c r="J473" i="8"/>
  <c r="MB35" i="17" l="1"/>
  <c r="LX35" i="17"/>
  <c r="LW35" i="17"/>
  <c r="H478" i="8" l="1"/>
  <c r="G478" i="8"/>
  <c r="I478" i="8" l="1"/>
  <c r="BW32" i="6" l="1"/>
  <c r="LY31" i="17" s="1"/>
  <c r="LZ31" i="17" s="1"/>
  <c r="BW31" i="6"/>
  <c r="LY30" i="17" s="1"/>
  <c r="BW12" i="6"/>
  <c r="LY11" i="17" s="1"/>
  <c r="LZ11" i="17" s="1"/>
  <c r="BW13" i="6"/>
  <c r="LY12" i="17" s="1"/>
  <c r="LZ12" i="17" s="1"/>
  <c r="BW14" i="6"/>
  <c r="LY13" i="17" s="1"/>
  <c r="LZ13" i="17" s="1"/>
  <c r="BW15" i="6"/>
  <c r="LY14" i="17" s="1"/>
  <c r="LZ14" i="17" s="1"/>
  <c r="BW16" i="6"/>
  <c r="LY15" i="17" s="1"/>
  <c r="LZ15" i="17" s="1"/>
  <c r="BW17" i="6"/>
  <c r="LY16" i="17" s="1"/>
  <c r="LZ16" i="17" s="1"/>
  <c r="BW18" i="6"/>
  <c r="LY17" i="17" s="1"/>
  <c r="LZ17" i="17" s="1"/>
  <c r="BW19" i="6"/>
  <c r="LY18" i="17" s="1"/>
  <c r="LZ18" i="17" s="1"/>
  <c r="BW20" i="6"/>
  <c r="LY19" i="17" s="1"/>
  <c r="LZ19" i="17" s="1"/>
  <c r="BW21" i="6"/>
  <c r="LY20" i="17" s="1"/>
  <c r="LZ20" i="17" s="1"/>
  <c r="BW22" i="6"/>
  <c r="LY21" i="17" s="1"/>
  <c r="LZ21" i="17" s="1"/>
  <c r="BW23" i="6"/>
  <c r="LY22" i="17" s="1"/>
  <c r="LZ22" i="17" s="1"/>
  <c r="BW24" i="6"/>
  <c r="LY23" i="17" s="1"/>
  <c r="LZ23" i="17" s="1"/>
  <c r="BW25" i="6"/>
  <c r="LY24" i="17" s="1"/>
  <c r="LZ24" i="17" s="1"/>
  <c r="BW26" i="6"/>
  <c r="LY25" i="17" s="1"/>
  <c r="LZ25" i="17" s="1"/>
  <c r="BW27" i="6"/>
  <c r="LY26" i="17" s="1"/>
  <c r="LZ26" i="17" s="1"/>
  <c r="BW28" i="6"/>
  <c r="LY27" i="17" s="1"/>
  <c r="LZ27" i="17" s="1"/>
  <c r="BW11" i="6"/>
  <c r="LY10" i="17" s="1"/>
  <c r="BW33" i="6" l="1"/>
  <c r="LZ10" i="17"/>
  <c r="LZ28" i="17" s="1"/>
  <c r="LY28" i="17"/>
  <c r="LZ30" i="17"/>
  <c r="LZ32" i="17" s="1"/>
  <c r="LY32" i="17"/>
  <c r="BW29" i="6"/>
  <c r="BW36" i="6" l="1"/>
  <c r="LY35" i="17"/>
  <c r="LZ35" i="17"/>
  <c r="RU33" i="2"/>
  <c r="BV32" i="6" s="1"/>
  <c r="LU31" i="17" s="1"/>
  <c r="LV31" i="17" s="1"/>
  <c r="RT33" i="2"/>
  <c r="RU32" i="2"/>
  <c r="BV31" i="6" s="1"/>
  <c r="RT32" i="2"/>
  <c r="RT13" i="2"/>
  <c r="RU13" i="2"/>
  <c r="BV12" i="6" s="1"/>
  <c r="LU11" i="17" s="1"/>
  <c r="LV11" i="17" s="1"/>
  <c r="RT14" i="2"/>
  <c r="RU14" i="2"/>
  <c r="BV13" i="6" s="1"/>
  <c r="LU12" i="17" s="1"/>
  <c r="LV12" i="17" s="1"/>
  <c r="RT15" i="2"/>
  <c r="RU15" i="2"/>
  <c r="BV14" i="6" s="1"/>
  <c r="LU13" i="17" s="1"/>
  <c r="LV13" i="17" s="1"/>
  <c r="RT16" i="2"/>
  <c r="RU16" i="2"/>
  <c r="RT17" i="2"/>
  <c r="RU17" i="2"/>
  <c r="BV16" i="6" s="1"/>
  <c r="LU15" i="17" s="1"/>
  <c r="LV15" i="17" s="1"/>
  <c r="RT18" i="2"/>
  <c r="RU18" i="2"/>
  <c r="RT19" i="2"/>
  <c r="RU19" i="2"/>
  <c r="BV18" i="6" s="1"/>
  <c r="LU17" i="17" s="1"/>
  <c r="LV17" i="17" s="1"/>
  <c r="RT20" i="2"/>
  <c r="RU20" i="2"/>
  <c r="RT21" i="2"/>
  <c r="RU21" i="2"/>
  <c r="BV20" i="6" s="1"/>
  <c r="LU19" i="17" s="1"/>
  <c r="LV19" i="17" s="1"/>
  <c r="RT22" i="2"/>
  <c r="RU22" i="2"/>
  <c r="RT23" i="2"/>
  <c r="RU23" i="2"/>
  <c r="BV22" i="6" s="1"/>
  <c r="LU21" i="17" s="1"/>
  <c r="LV21" i="17" s="1"/>
  <c r="RT24" i="2"/>
  <c r="RU24" i="2"/>
  <c r="RT25" i="2"/>
  <c r="RU25" i="2"/>
  <c r="BV24" i="6" s="1"/>
  <c r="LU23" i="17" s="1"/>
  <c r="LV23" i="17" s="1"/>
  <c r="RT26" i="2"/>
  <c r="RU26" i="2"/>
  <c r="RT27" i="2"/>
  <c r="RU27" i="2"/>
  <c r="BV26" i="6" s="1"/>
  <c r="LU25" i="17" s="1"/>
  <c r="LV25" i="17" s="1"/>
  <c r="RT28" i="2"/>
  <c r="RU28" i="2"/>
  <c r="RT29" i="2"/>
  <c r="RU29" i="2"/>
  <c r="BV28" i="6" s="1"/>
  <c r="LU27" i="17" s="1"/>
  <c r="LV27" i="17" s="1"/>
  <c r="RU12" i="2"/>
  <c r="BV11" i="6" s="1"/>
  <c r="LU10" i="17" s="1"/>
  <c r="RT12" i="2"/>
  <c r="RX34" i="2"/>
  <c r="RW34" i="2"/>
  <c r="RV33" i="2"/>
  <c r="RV32" i="2"/>
  <c r="RX30" i="2"/>
  <c r="RX37" i="2" s="1"/>
  <c r="RX42" i="2" s="1"/>
  <c r="RW30" i="2"/>
  <c r="RV29" i="2"/>
  <c r="RV28" i="2"/>
  <c r="RV27" i="2"/>
  <c r="RV26" i="2"/>
  <c r="RV25" i="2"/>
  <c r="RV24" i="2"/>
  <c r="RV23" i="2"/>
  <c r="RV22" i="2"/>
  <c r="RV21" i="2"/>
  <c r="RV20" i="2"/>
  <c r="RV19" i="2"/>
  <c r="RV18" i="2"/>
  <c r="RV17" i="2"/>
  <c r="RV16" i="2"/>
  <c r="RV15" i="2"/>
  <c r="RV14" i="2"/>
  <c r="RV13" i="2"/>
  <c r="RV12" i="2"/>
  <c r="RW37" i="2" l="1"/>
  <c r="LY36" i="17"/>
  <c r="F476" i="8"/>
  <c r="F477" i="8" s="1"/>
  <c r="C8" i="7"/>
  <c r="RV30" i="2"/>
  <c r="RS14" i="2"/>
  <c r="LV10" i="17"/>
  <c r="BV33" i="6"/>
  <c r="LU30" i="17"/>
  <c r="RS32" i="2"/>
  <c r="RS20" i="2"/>
  <c r="BV19" i="6"/>
  <c r="LU18" i="17" s="1"/>
  <c r="LV18" i="17" s="1"/>
  <c r="RS28" i="2"/>
  <c r="BV27" i="6"/>
  <c r="LU26" i="17" s="1"/>
  <c r="LV26" i="17" s="1"/>
  <c r="RS26" i="2"/>
  <c r="BV25" i="6"/>
  <c r="LU24" i="17" s="1"/>
  <c r="LV24" i="17" s="1"/>
  <c r="RS24" i="2"/>
  <c r="BV23" i="6"/>
  <c r="LU22" i="17" s="1"/>
  <c r="LV22" i="17" s="1"/>
  <c r="RS22" i="2"/>
  <c r="BV21" i="6"/>
  <c r="LU20" i="17" s="1"/>
  <c r="LV20" i="17" s="1"/>
  <c r="RS18" i="2"/>
  <c r="BV17" i="6"/>
  <c r="LU16" i="17" s="1"/>
  <c r="LV16" i="17" s="1"/>
  <c r="RS16" i="2"/>
  <c r="BV15" i="6"/>
  <c r="LU14" i="17" s="1"/>
  <c r="LV14" i="17" s="1"/>
  <c r="RS29" i="2"/>
  <c r="RS27" i="2"/>
  <c r="RS25" i="2"/>
  <c r="RS23" i="2"/>
  <c r="RS21" i="2"/>
  <c r="RS19" i="2"/>
  <c r="RS17" i="2"/>
  <c r="RS13" i="2"/>
  <c r="RU34" i="2"/>
  <c r="RT30" i="2"/>
  <c r="RV34" i="2"/>
  <c r="RU30" i="2"/>
  <c r="RS15" i="2"/>
  <c r="RS33" i="2"/>
  <c r="RT34" i="2"/>
  <c r="RS12" i="2"/>
  <c r="AU30" i="3"/>
  <c r="AU26" i="3"/>
  <c r="AT29" i="3"/>
  <c r="AT28" i="3"/>
  <c r="AT25" i="3"/>
  <c r="AT24" i="3"/>
  <c r="AT23" i="3"/>
  <c r="AT22" i="3"/>
  <c r="AT21" i="3"/>
  <c r="AT20" i="3"/>
  <c r="AT19" i="3"/>
  <c r="AT18" i="3"/>
  <c r="AT17" i="3"/>
  <c r="AT16" i="3"/>
  <c r="AT15" i="3"/>
  <c r="AT14" i="3"/>
  <c r="AT13" i="3"/>
  <c r="AT12" i="3"/>
  <c r="AT11" i="3"/>
  <c r="AT10" i="3"/>
  <c r="AT9" i="3"/>
  <c r="AT8" i="3"/>
  <c r="F473" i="8" l="1"/>
  <c r="F474" i="8" s="1"/>
  <c r="RW42" i="2"/>
  <c r="RS34" i="2"/>
  <c r="RV37" i="2"/>
  <c r="LU28" i="17"/>
  <c r="LV28" i="17"/>
  <c r="LV30" i="17"/>
  <c r="LV32" i="17" s="1"/>
  <c r="LU32" i="17"/>
  <c r="AT30" i="3"/>
  <c r="BV29" i="6"/>
  <c r="BV36" i="6" s="1"/>
  <c r="RU37" i="2"/>
  <c r="RS30" i="2"/>
  <c r="RT37" i="2"/>
  <c r="E473" i="8" s="1"/>
  <c r="AT26" i="3"/>
  <c r="AU33" i="3"/>
  <c r="AU38" i="3" s="1"/>
  <c r="AU40" i="3" s="1"/>
  <c r="RS37" i="2" l="1"/>
  <c r="AT33" i="3"/>
  <c r="AT38" i="3" s="1"/>
  <c r="LU35" i="17"/>
  <c r="B8" i="7"/>
  <c r="E476" i="8"/>
  <c r="E474" i="8"/>
  <c r="G473" i="8"/>
  <c r="I473" i="8" s="1"/>
  <c r="H473" i="8"/>
  <c r="LV35" i="17"/>
  <c r="CG32" i="6"/>
  <c r="CG31" i="6"/>
  <c r="CG12" i="6"/>
  <c r="CG13" i="6"/>
  <c r="CG14" i="6"/>
  <c r="CG15" i="6"/>
  <c r="CG16" i="6"/>
  <c r="CG17" i="6"/>
  <c r="CG18" i="6"/>
  <c r="CG19" i="6"/>
  <c r="CG20" i="6"/>
  <c r="CG21" i="6"/>
  <c r="CG22" i="6"/>
  <c r="CG23" i="6"/>
  <c r="CG24" i="6"/>
  <c r="CG25" i="6"/>
  <c r="CG26" i="6"/>
  <c r="CG27" i="6"/>
  <c r="CG28" i="6"/>
  <c r="CG11" i="6"/>
  <c r="SK33" i="2"/>
  <c r="CF32" i="6" s="1"/>
  <c r="SJ33" i="2"/>
  <c r="SK32" i="2"/>
  <c r="CF31" i="6" s="1"/>
  <c r="SJ32" i="2"/>
  <c r="SJ13" i="2"/>
  <c r="SK13" i="2"/>
  <c r="CF12" i="6" s="1"/>
  <c r="SJ14" i="2"/>
  <c r="SK14" i="2"/>
  <c r="CF13" i="6" s="1"/>
  <c r="SJ15" i="2"/>
  <c r="SK15" i="2"/>
  <c r="CF14" i="6" s="1"/>
  <c r="SJ16" i="2"/>
  <c r="SK16" i="2"/>
  <c r="CF15" i="6" s="1"/>
  <c r="SJ17" i="2"/>
  <c r="SK17" i="2"/>
  <c r="CF16" i="6" s="1"/>
  <c r="SJ18" i="2"/>
  <c r="SK18" i="2"/>
  <c r="CF17" i="6" s="1"/>
  <c r="SJ19" i="2"/>
  <c r="SK19" i="2"/>
  <c r="CF18" i="6" s="1"/>
  <c r="SJ20" i="2"/>
  <c r="SK20" i="2"/>
  <c r="CF19" i="6" s="1"/>
  <c r="SJ21" i="2"/>
  <c r="SK21" i="2"/>
  <c r="CF20" i="6" s="1"/>
  <c r="SJ22" i="2"/>
  <c r="SK22" i="2"/>
  <c r="CF21" i="6" s="1"/>
  <c r="SJ23" i="2"/>
  <c r="SK23" i="2"/>
  <c r="CF22" i="6" s="1"/>
  <c r="SJ24" i="2"/>
  <c r="SK24" i="2"/>
  <c r="CF23" i="6" s="1"/>
  <c r="SJ25" i="2"/>
  <c r="SK25" i="2"/>
  <c r="CF24" i="6" s="1"/>
  <c r="SJ26" i="2"/>
  <c r="SK26" i="2"/>
  <c r="CF25" i="6" s="1"/>
  <c r="SJ27" i="2"/>
  <c r="SK27" i="2"/>
  <c r="CF26" i="6" s="1"/>
  <c r="SJ28" i="2"/>
  <c r="SK28" i="2"/>
  <c r="CF27" i="6" s="1"/>
  <c r="SJ29" i="2"/>
  <c r="SK29" i="2"/>
  <c r="CF28" i="6" s="1"/>
  <c r="SK12" i="2"/>
  <c r="CF11" i="6" s="1"/>
  <c r="SJ12" i="2"/>
  <c r="ST34" i="2"/>
  <c r="SS34" i="2"/>
  <c r="ST30" i="2"/>
  <c r="SS30" i="2"/>
  <c r="LU36" i="17" l="1"/>
  <c r="G474" i="8"/>
  <c r="I474" i="8" s="1"/>
  <c r="H474" i="8"/>
  <c r="H476" i="8"/>
  <c r="G476" i="8"/>
  <c r="I476" i="8" s="1"/>
  <c r="E477" i="8"/>
  <c r="SS37" i="2"/>
  <c r="SS38" i="2" s="1"/>
  <c r="F542" i="8" s="1"/>
  <c r="F544" i="8" s="1"/>
  <c r="ST37" i="2"/>
  <c r="ST38" i="2" s="1"/>
  <c r="F545" i="8" s="1"/>
  <c r="F547" i="8" s="1"/>
  <c r="SJ34" i="2"/>
  <c r="SK34" i="2"/>
  <c r="SJ30" i="2"/>
  <c r="SK30" i="2"/>
  <c r="D547" i="8"/>
  <c r="H546" i="8"/>
  <c r="G546" i="8"/>
  <c r="I546" i="8" s="1"/>
  <c r="D544" i="8"/>
  <c r="H543" i="8"/>
  <c r="G543" i="8"/>
  <c r="I543" i="8" s="1"/>
  <c r="J542" i="8"/>
  <c r="G477" i="8" l="1"/>
  <c r="I477" i="8" s="1"/>
  <c r="H477" i="8"/>
  <c r="C47" i="7"/>
  <c r="SK37" i="2"/>
  <c r="SK38" i="2" s="1"/>
  <c r="B47" i="7" s="1"/>
  <c r="SJ37" i="2"/>
  <c r="SJ38" i="2" s="1"/>
  <c r="E542" i="8" s="1"/>
  <c r="E544" i="8" s="1"/>
  <c r="G544" i="8" s="1"/>
  <c r="I544" i="8" s="1"/>
  <c r="KF32" i="17"/>
  <c r="KE32" i="17"/>
  <c r="KB32" i="17"/>
  <c r="KA32" i="17"/>
  <c r="KF28" i="17"/>
  <c r="KE28" i="17"/>
  <c r="KB28" i="17"/>
  <c r="KA28" i="17"/>
  <c r="KC31" i="17"/>
  <c r="KC30" i="17"/>
  <c r="KD30" i="17" s="1"/>
  <c r="KC11" i="17"/>
  <c r="KD11" i="17" s="1"/>
  <c r="KC12" i="17"/>
  <c r="KD12" i="17" s="1"/>
  <c r="KC13" i="17"/>
  <c r="KD13" i="17" s="1"/>
  <c r="KC14" i="17"/>
  <c r="KD14" i="17" s="1"/>
  <c r="KC15" i="17"/>
  <c r="KD15" i="17" s="1"/>
  <c r="KC16" i="17"/>
  <c r="KD16" i="17" s="1"/>
  <c r="KC17" i="17"/>
  <c r="KD17" i="17" s="1"/>
  <c r="KC18" i="17"/>
  <c r="KD18" i="17" s="1"/>
  <c r="KC19" i="17"/>
  <c r="KD19" i="17" s="1"/>
  <c r="KC20" i="17"/>
  <c r="KD20" i="17" s="1"/>
  <c r="KC21" i="17"/>
  <c r="KD21" i="17" s="1"/>
  <c r="KC22" i="17"/>
  <c r="KD22" i="17" s="1"/>
  <c r="KC23" i="17"/>
  <c r="KD23" i="17" s="1"/>
  <c r="KC24" i="17"/>
  <c r="KD24" i="17" s="1"/>
  <c r="KC25" i="17"/>
  <c r="KD25" i="17" s="1"/>
  <c r="KC26" i="17"/>
  <c r="KD26" i="17" s="1"/>
  <c r="KC27" i="17"/>
  <c r="KD27" i="17" s="1"/>
  <c r="KC10" i="17"/>
  <c r="KD10" i="17" s="1"/>
  <c r="KB35" i="17" l="1"/>
  <c r="G542" i="8"/>
  <c r="I542" i="8" s="1"/>
  <c r="H544" i="8"/>
  <c r="H542" i="8"/>
  <c r="E545" i="8"/>
  <c r="E547" i="8" s="1"/>
  <c r="H547" i="8" s="1"/>
  <c r="CG33" i="6"/>
  <c r="KD31" i="17"/>
  <c r="KD32" i="17" s="1"/>
  <c r="KC32" i="17"/>
  <c r="CG29" i="6"/>
  <c r="KE35" i="17"/>
  <c r="KF35" i="17"/>
  <c r="KA35" i="17"/>
  <c r="KD28" i="17"/>
  <c r="KC28" i="17"/>
  <c r="KC35" i="17" l="1"/>
  <c r="G545" i="8"/>
  <c r="G547" i="8" s="1"/>
  <c r="I547" i="8" s="1"/>
  <c r="H545" i="8"/>
  <c r="CG36" i="6"/>
  <c r="KD35" i="17"/>
  <c r="KC36" i="17" l="1"/>
  <c r="I545" i="8"/>
  <c r="AR32" i="17"/>
  <c r="AQ32" i="17"/>
  <c r="AN32" i="17"/>
  <c r="AM32" i="17"/>
  <c r="AR28" i="17"/>
  <c r="AR35" i="17" s="1"/>
  <c r="AQ28" i="17"/>
  <c r="AQ35" i="17" s="1"/>
  <c r="AN28" i="17"/>
  <c r="AM28" i="17"/>
  <c r="D65" i="8"/>
  <c r="D57" i="8" s="1"/>
  <c r="H64" i="8"/>
  <c r="G64" i="8"/>
  <c r="I64" i="8" s="1"/>
  <c r="D62" i="8"/>
  <c r="H61" i="8"/>
  <c r="G61" i="8"/>
  <c r="I61" i="8" s="1"/>
  <c r="J60" i="8"/>
  <c r="AM35" i="17" l="1"/>
  <c r="C7" i="16"/>
  <c r="AN35" i="17"/>
  <c r="K32" i="6"/>
  <c r="AO31" i="17" s="1"/>
  <c r="AP31" i="17" s="1"/>
  <c r="K31" i="6"/>
  <c r="K12" i="6"/>
  <c r="K13" i="6"/>
  <c r="AO12" i="17" s="1"/>
  <c r="AP12" i="17" s="1"/>
  <c r="K14" i="6"/>
  <c r="AO13" i="17" s="1"/>
  <c r="AP13" i="17" s="1"/>
  <c r="K15" i="6"/>
  <c r="AO14" i="17" s="1"/>
  <c r="AP14" i="17" s="1"/>
  <c r="K16" i="6"/>
  <c r="AO15" i="17" s="1"/>
  <c r="AP15" i="17" s="1"/>
  <c r="K17" i="6"/>
  <c r="AO16" i="17" s="1"/>
  <c r="AP16" i="17" s="1"/>
  <c r="K18" i="6"/>
  <c r="AO17" i="17" s="1"/>
  <c r="AP17" i="17" s="1"/>
  <c r="K19" i="6"/>
  <c r="AO18" i="17" s="1"/>
  <c r="AP18" i="17" s="1"/>
  <c r="K20" i="6"/>
  <c r="AO19" i="17" s="1"/>
  <c r="AP19" i="17" s="1"/>
  <c r="K21" i="6"/>
  <c r="AO20" i="17" s="1"/>
  <c r="AP20" i="17" s="1"/>
  <c r="K22" i="6"/>
  <c r="AO21" i="17" s="1"/>
  <c r="AP21" i="17" s="1"/>
  <c r="K23" i="6"/>
  <c r="AO22" i="17" s="1"/>
  <c r="AP22" i="17" s="1"/>
  <c r="K24" i="6"/>
  <c r="AO23" i="17" s="1"/>
  <c r="AP23" i="17" s="1"/>
  <c r="K25" i="6"/>
  <c r="AO24" i="17" s="1"/>
  <c r="AP24" i="17" s="1"/>
  <c r="K26" i="6"/>
  <c r="AO25" i="17" s="1"/>
  <c r="AP25" i="17" s="1"/>
  <c r="K27" i="6"/>
  <c r="AO26" i="17" s="1"/>
  <c r="AP26" i="17" s="1"/>
  <c r="K28" i="6"/>
  <c r="AO27" i="17" s="1"/>
  <c r="AP27" i="17" s="1"/>
  <c r="K11" i="6"/>
  <c r="AO10" i="17" s="1"/>
  <c r="DM33" i="2"/>
  <c r="J32" i="6" s="1"/>
  <c r="AK31" i="17" s="1"/>
  <c r="AL31" i="17" s="1"/>
  <c r="DL33" i="2"/>
  <c r="DM32" i="2"/>
  <c r="DL32" i="2"/>
  <c r="DL13" i="2"/>
  <c r="DM13" i="2"/>
  <c r="J12" i="6" s="1"/>
  <c r="AK11" i="17" s="1"/>
  <c r="AL11" i="17" s="1"/>
  <c r="DL14" i="2"/>
  <c r="DM14" i="2"/>
  <c r="J13" i="6" s="1"/>
  <c r="DL15" i="2"/>
  <c r="DM15" i="2"/>
  <c r="J14" i="6" s="1"/>
  <c r="AK13" i="17" s="1"/>
  <c r="AL13" i="17" s="1"/>
  <c r="DL16" i="2"/>
  <c r="DM16" i="2"/>
  <c r="J15" i="6" s="1"/>
  <c r="DL17" i="2"/>
  <c r="DM17" i="2"/>
  <c r="DL18" i="2"/>
  <c r="DM18" i="2"/>
  <c r="J17" i="6" s="1"/>
  <c r="DL19" i="2"/>
  <c r="DM19" i="2"/>
  <c r="J18" i="6" s="1"/>
  <c r="AK17" i="17" s="1"/>
  <c r="AL17" i="17" s="1"/>
  <c r="DL20" i="2"/>
  <c r="DM20" i="2"/>
  <c r="J19" i="6" s="1"/>
  <c r="AK18" i="17" s="1"/>
  <c r="AL18" i="17" s="1"/>
  <c r="DL21" i="2"/>
  <c r="DM21" i="2"/>
  <c r="DL22" i="2"/>
  <c r="DM22" i="2"/>
  <c r="J21" i="6" s="1"/>
  <c r="AK20" i="17" s="1"/>
  <c r="AL20" i="17" s="1"/>
  <c r="DL23" i="2"/>
  <c r="DM23" i="2"/>
  <c r="J22" i="6" s="1"/>
  <c r="AK21" i="17" s="1"/>
  <c r="AL21" i="17" s="1"/>
  <c r="DL24" i="2"/>
  <c r="DM24" i="2"/>
  <c r="J23" i="6" s="1"/>
  <c r="AK22" i="17" s="1"/>
  <c r="AL22" i="17" s="1"/>
  <c r="DL25" i="2"/>
  <c r="DM25" i="2"/>
  <c r="DL26" i="2"/>
  <c r="DM26" i="2"/>
  <c r="J25" i="6" s="1"/>
  <c r="AK24" i="17" s="1"/>
  <c r="AL24" i="17" s="1"/>
  <c r="DL27" i="2"/>
  <c r="DM27" i="2"/>
  <c r="J26" i="6" s="1"/>
  <c r="AK25" i="17" s="1"/>
  <c r="AL25" i="17" s="1"/>
  <c r="DL28" i="2"/>
  <c r="DM28" i="2"/>
  <c r="J27" i="6" s="1"/>
  <c r="AK26" i="17" s="1"/>
  <c r="AL26" i="17" s="1"/>
  <c r="DL29" i="2"/>
  <c r="DM29" i="2"/>
  <c r="DM12" i="2"/>
  <c r="J11" i="6" s="1"/>
  <c r="DL12" i="2"/>
  <c r="DZ34" i="2"/>
  <c r="DY34" i="2"/>
  <c r="DZ30" i="2"/>
  <c r="DY30" i="2"/>
  <c r="F7" i="16" l="1"/>
  <c r="DZ37" i="2"/>
  <c r="DL34" i="2"/>
  <c r="DL30" i="2"/>
  <c r="DM30" i="2"/>
  <c r="J29" i="6" s="1"/>
  <c r="DM34" i="2"/>
  <c r="AK16" i="17"/>
  <c r="AL16" i="17" s="1"/>
  <c r="AK14" i="17"/>
  <c r="AL14" i="17" s="1"/>
  <c r="AK12" i="17"/>
  <c r="AL12" i="17" s="1"/>
  <c r="AO30" i="17"/>
  <c r="K33" i="6"/>
  <c r="AO11" i="17"/>
  <c r="AP11" i="17" s="1"/>
  <c r="DY37" i="2"/>
  <c r="DY42" i="2" s="1"/>
  <c r="K29" i="6"/>
  <c r="J31" i="6"/>
  <c r="AK10" i="17"/>
  <c r="AP10" i="17"/>
  <c r="J28" i="6"/>
  <c r="AK27" i="17" s="1"/>
  <c r="AL27" i="17" s="1"/>
  <c r="J24" i="6"/>
  <c r="AK23" i="17" s="1"/>
  <c r="AL23" i="17" s="1"/>
  <c r="J20" i="6"/>
  <c r="AK19" i="17" s="1"/>
  <c r="AL19" i="17" s="1"/>
  <c r="J16" i="6"/>
  <c r="AK15" i="17" s="1"/>
  <c r="AL15" i="17" s="1"/>
  <c r="DZ42" i="2" l="1"/>
  <c r="C32" i="7"/>
  <c r="DL37" i="2"/>
  <c r="E60" i="8" s="1"/>
  <c r="G60" i="8" s="1"/>
  <c r="I60" i="8" s="1"/>
  <c r="DM37" i="2"/>
  <c r="E63" i="8" s="1"/>
  <c r="AK28" i="17"/>
  <c r="AL10" i="17"/>
  <c r="AL28" i="17" s="1"/>
  <c r="AP28" i="17"/>
  <c r="K36" i="6"/>
  <c r="AP30" i="17"/>
  <c r="AP32" i="17" s="1"/>
  <c r="AO32" i="17"/>
  <c r="AO28" i="17"/>
  <c r="AK30" i="17"/>
  <c r="J33" i="6"/>
  <c r="J36" i="6" s="1"/>
  <c r="V29" i="3"/>
  <c r="V28" i="3"/>
  <c r="V9" i="3"/>
  <c r="V10" i="3"/>
  <c r="V11" i="3"/>
  <c r="V12" i="3"/>
  <c r="V13" i="3"/>
  <c r="V14" i="3"/>
  <c r="V15" i="3"/>
  <c r="V16" i="3"/>
  <c r="V17" i="3"/>
  <c r="V18" i="3"/>
  <c r="V19" i="3"/>
  <c r="V20" i="3"/>
  <c r="V21" i="3"/>
  <c r="V22" i="3"/>
  <c r="V23" i="3"/>
  <c r="V24" i="3"/>
  <c r="V25" i="3"/>
  <c r="V8" i="3"/>
  <c r="W30" i="3"/>
  <c r="W26" i="3"/>
  <c r="N9" i="4"/>
  <c r="Q9" i="4"/>
  <c r="R9" i="4"/>
  <c r="N10" i="4"/>
  <c r="Q10" i="4"/>
  <c r="R10" i="4"/>
  <c r="N11" i="4"/>
  <c r="Q11" i="4"/>
  <c r="R11" i="4"/>
  <c r="N12" i="4"/>
  <c r="Q12" i="4"/>
  <c r="R12" i="4"/>
  <c r="N13" i="4"/>
  <c r="Q13" i="4"/>
  <c r="R13" i="4"/>
  <c r="N14" i="4"/>
  <c r="Q14" i="4"/>
  <c r="R14" i="4"/>
  <c r="N15" i="4"/>
  <c r="Q15" i="4"/>
  <c r="R15" i="4"/>
  <c r="N16" i="4"/>
  <c r="Q16" i="4"/>
  <c r="R16" i="4"/>
  <c r="N17" i="4"/>
  <c r="Q17" i="4"/>
  <c r="R17" i="4"/>
  <c r="N18" i="4"/>
  <c r="Q18" i="4"/>
  <c r="R18" i="4"/>
  <c r="N19" i="4"/>
  <c r="Q19" i="4"/>
  <c r="R19" i="4"/>
  <c r="N20" i="4"/>
  <c r="Q20" i="4"/>
  <c r="R20" i="4"/>
  <c r="N21" i="4"/>
  <c r="Q21" i="4"/>
  <c r="R21" i="4"/>
  <c r="N22" i="4"/>
  <c r="Q22" i="4"/>
  <c r="R22" i="4"/>
  <c r="N23" i="4"/>
  <c r="Q23" i="4"/>
  <c r="R23" i="4"/>
  <c r="N24" i="4"/>
  <c r="Q24" i="4"/>
  <c r="R24" i="4"/>
  <c r="N25" i="4"/>
  <c r="Q25" i="4"/>
  <c r="R25" i="4"/>
  <c r="R8" i="4"/>
  <c r="N8" i="4"/>
  <c r="S26" i="4"/>
  <c r="O26" i="4"/>
  <c r="W36" i="3" s="1"/>
  <c r="Q8" i="4"/>
  <c r="H115" i="8"/>
  <c r="G115" i="8"/>
  <c r="I115" i="8" s="1"/>
  <c r="V30" i="3" l="1"/>
  <c r="E62" i="8"/>
  <c r="G62" i="8" s="1"/>
  <c r="I62" i="8" s="1"/>
  <c r="W33" i="3"/>
  <c r="W38" i="3" s="1"/>
  <c r="P24" i="4"/>
  <c r="P20" i="4"/>
  <c r="P16" i="4"/>
  <c r="P12" i="4"/>
  <c r="B32" i="7"/>
  <c r="Q26" i="4"/>
  <c r="AL30" i="17"/>
  <c r="AL32" i="17" s="1"/>
  <c r="AL35" i="17" s="1"/>
  <c r="AK32" i="17"/>
  <c r="AK35" i="17" s="1"/>
  <c r="AO35" i="17"/>
  <c r="AP35" i="17"/>
  <c r="E65" i="8"/>
  <c r="G63" i="8"/>
  <c r="I63" i="8" s="1"/>
  <c r="P25" i="4"/>
  <c r="P21" i="4"/>
  <c r="P17" i="4"/>
  <c r="P13" i="4"/>
  <c r="P9" i="4"/>
  <c r="V26" i="3"/>
  <c r="P23" i="4"/>
  <c r="P19" i="4"/>
  <c r="P15" i="4"/>
  <c r="P11" i="4"/>
  <c r="P22" i="4"/>
  <c r="P18" i="4"/>
  <c r="P14" i="4"/>
  <c r="P10" i="4"/>
  <c r="R26" i="4"/>
  <c r="N26" i="4"/>
  <c r="P8" i="4"/>
  <c r="F114" i="8" l="1"/>
  <c r="F116" i="8" s="1"/>
  <c r="W40" i="3"/>
  <c r="AK36" i="17"/>
  <c r="G65" i="8"/>
  <c r="I65" i="8" s="1"/>
  <c r="H7" i="16"/>
  <c r="AO36" i="17"/>
  <c r="V33" i="3"/>
  <c r="V36" i="3"/>
  <c r="P26" i="4"/>
  <c r="H178" i="8"/>
  <c r="I178" i="8"/>
  <c r="AB29" i="3"/>
  <c r="AB28" i="3"/>
  <c r="AB9" i="3"/>
  <c r="AB10" i="3"/>
  <c r="AB11" i="3"/>
  <c r="AB12" i="3"/>
  <c r="AB13" i="3"/>
  <c r="AB14" i="3"/>
  <c r="AB15" i="3"/>
  <c r="AB16" i="3"/>
  <c r="AB17" i="3"/>
  <c r="AB18" i="3"/>
  <c r="AB19" i="3"/>
  <c r="AB20" i="3"/>
  <c r="AB21" i="3"/>
  <c r="AB22" i="3"/>
  <c r="AB23" i="3"/>
  <c r="AB24" i="3"/>
  <c r="AB25" i="3"/>
  <c r="AB8" i="3"/>
  <c r="AC30" i="3"/>
  <c r="AC26" i="3"/>
  <c r="F105" i="8" l="1"/>
  <c r="AC33" i="3"/>
  <c r="AC38" i="3" s="1"/>
  <c r="AC40" i="3" s="1"/>
  <c r="V38" i="3"/>
  <c r="E114" i="8" s="1"/>
  <c r="E117" i="8" s="1"/>
  <c r="AB30" i="3"/>
  <c r="AB26" i="3"/>
  <c r="H12" i="18" l="1"/>
  <c r="H117" i="8"/>
  <c r="G117" i="8"/>
  <c r="I117" i="8" s="1"/>
  <c r="H114" i="8"/>
  <c r="F177" i="8"/>
  <c r="F180" i="8" s="1"/>
  <c r="I13" i="18" s="1"/>
  <c r="G114" i="8"/>
  <c r="I114" i="8" s="1"/>
  <c r="AB33" i="3"/>
  <c r="AB38" i="3" s="1"/>
  <c r="E177" i="8" s="1"/>
  <c r="E105" i="8" l="1"/>
  <c r="G13" i="18"/>
  <c r="G116" i="8"/>
  <c r="G177" i="8"/>
  <c r="E180" i="8"/>
  <c r="H13" i="18" s="1"/>
  <c r="H116" i="8"/>
  <c r="H179" i="8"/>
  <c r="H177" i="8"/>
  <c r="ZH33" i="2"/>
  <c r="ZH32" i="2"/>
  <c r="I13" i="13"/>
  <c r="E9" i="9"/>
  <c r="E10" i="9"/>
  <c r="E11" i="9"/>
  <c r="E12" i="9"/>
  <c r="E13" i="9"/>
  <c r="E8" i="9"/>
  <c r="SM33" i="2"/>
  <c r="SL33" i="2"/>
  <c r="SI33" i="2"/>
  <c r="SH33" i="2"/>
  <c r="JY31" i="17"/>
  <c r="JZ31" i="17" s="1"/>
  <c r="SG33" i="2"/>
  <c r="SF33" i="2"/>
  <c r="SM32" i="2"/>
  <c r="SL32" i="2"/>
  <c r="SI32" i="2"/>
  <c r="SH32" i="2"/>
  <c r="SG32" i="2"/>
  <c r="SF32" i="2"/>
  <c r="SF13" i="2"/>
  <c r="SG13" i="2"/>
  <c r="JY11" i="17"/>
  <c r="JZ11" i="17" s="1"/>
  <c r="SH13" i="2"/>
  <c r="SI13" i="2"/>
  <c r="SL13" i="2"/>
  <c r="SM13" i="2"/>
  <c r="SF14" i="2"/>
  <c r="SG14" i="2"/>
  <c r="JY12" i="17"/>
  <c r="JZ12" i="17" s="1"/>
  <c r="SH14" i="2"/>
  <c r="SI14" i="2"/>
  <c r="SL14" i="2"/>
  <c r="SM14" i="2"/>
  <c r="SF15" i="2"/>
  <c r="SG15" i="2"/>
  <c r="JY13" i="17"/>
  <c r="JZ13" i="17" s="1"/>
  <c r="SH15" i="2"/>
  <c r="SI15" i="2"/>
  <c r="SL15" i="2"/>
  <c r="SM15" i="2"/>
  <c r="SF16" i="2"/>
  <c r="SG16" i="2"/>
  <c r="JY14" i="17"/>
  <c r="JZ14" i="17" s="1"/>
  <c r="SH16" i="2"/>
  <c r="SI16" i="2"/>
  <c r="SL16" i="2"/>
  <c r="SM16" i="2"/>
  <c r="SF17" i="2"/>
  <c r="SG17" i="2"/>
  <c r="JY15" i="17"/>
  <c r="JZ15" i="17" s="1"/>
  <c r="SH17" i="2"/>
  <c r="SI17" i="2"/>
  <c r="SL17" i="2"/>
  <c r="SM17" i="2"/>
  <c r="SF18" i="2"/>
  <c r="SG18" i="2"/>
  <c r="JY16" i="17"/>
  <c r="JZ16" i="17" s="1"/>
  <c r="SH18" i="2"/>
  <c r="SI18" i="2"/>
  <c r="SL18" i="2"/>
  <c r="SM18" i="2"/>
  <c r="SF19" i="2"/>
  <c r="SG19" i="2"/>
  <c r="JY17" i="17"/>
  <c r="JZ17" i="17" s="1"/>
  <c r="SH19" i="2"/>
  <c r="SI19" i="2"/>
  <c r="SL19" i="2"/>
  <c r="SM19" i="2"/>
  <c r="SF20" i="2"/>
  <c r="SG20" i="2"/>
  <c r="JY18" i="17"/>
  <c r="JZ18" i="17" s="1"/>
  <c r="SH20" i="2"/>
  <c r="SI20" i="2"/>
  <c r="SL20" i="2"/>
  <c r="SM20" i="2"/>
  <c r="SF21" i="2"/>
  <c r="SG21" i="2"/>
  <c r="JY19" i="17"/>
  <c r="JZ19" i="17" s="1"/>
  <c r="SH21" i="2"/>
  <c r="SI21" i="2"/>
  <c r="SL21" i="2"/>
  <c r="SM21" i="2"/>
  <c r="SF22" i="2"/>
  <c r="SG22" i="2"/>
  <c r="JY20" i="17"/>
  <c r="JZ20" i="17" s="1"/>
  <c r="SH22" i="2"/>
  <c r="SI22" i="2"/>
  <c r="SL22" i="2"/>
  <c r="SM22" i="2"/>
  <c r="SF23" i="2"/>
  <c r="SG23" i="2"/>
  <c r="JY21" i="17"/>
  <c r="JZ21" i="17" s="1"/>
  <c r="SH23" i="2"/>
  <c r="SI23" i="2"/>
  <c r="SL23" i="2"/>
  <c r="SM23" i="2"/>
  <c r="SF24" i="2"/>
  <c r="SG24" i="2"/>
  <c r="JY22" i="17"/>
  <c r="JZ22" i="17" s="1"/>
  <c r="SH24" i="2"/>
  <c r="SI24" i="2"/>
  <c r="SL24" i="2"/>
  <c r="SM24" i="2"/>
  <c r="SF25" i="2"/>
  <c r="SG25" i="2"/>
  <c r="JY23" i="17"/>
  <c r="JZ23" i="17" s="1"/>
  <c r="SH25" i="2"/>
  <c r="SI25" i="2"/>
  <c r="SL25" i="2"/>
  <c r="SM25" i="2"/>
  <c r="SF26" i="2"/>
  <c r="SG26" i="2"/>
  <c r="JY24" i="17"/>
  <c r="JZ24" i="17" s="1"/>
  <c r="SH26" i="2"/>
  <c r="SI26" i="2"/>
  <c r="SL26" i="2"/>
  <c r="SM26" i="2"/>
  <c r="SF27" i="2"/>
  <c r="SG27" i="2"/>
  <c r="JY25" i="17"/>
  <c r="JZ25" i="17" s="1"/>
  <c r="SH27" i="2"/>
  <c r="SI27" i="2"/>
  <c r="SL27" i="2"/>
  <c r="SM27" i="2"/>
  <c r="SF28" i="2"/>
  <c r="SG28" i="2"/>
  <c r="JY26" i="17"/>
  <c r="JZ26" i="17" s="1"/>
  <c r="SH28" i="2"/>
  <c r="SI28" i="2"/>
  <c r="SL28" i="2"/>
  <c r="SM28" i="2"/>
  <c r="SF29" i="2"/>
  <c r="SG29" i="2"/>
  <c r="JY27" i="17"/>
  <c r="JZ27" i="17" s="1"/>
  <c r="SH29" i="2"/>
  <c r="SI29" i="2"/>
  <c r="SL29" i="2"/>
  <c r="SM29" i="2"/>
  <c r="SF12" i="2"/>
  <c r="SG12" i="2"/>
  <c r="SH12" i="2"/>
  <c r="SI12" i="2"/>
  <c r="SL12" i="2"/>
  <c r="SM12" i="2"/>
  <c r="SX13" i="2"/>
  <c r="SY13" i="2"/>
  <c r="SZ13" i="2"/>
  <c r="TA13" i="2"/>
  <c r="TB13" i="2"/>
  <c r="TC13" i="2"/>
  <c r="TD13" i="2"/>
  <c r="TE13" i="2"/>
  <c r="SX14" i="2"/>
  <c r="SY14" i="2"/>
  <c r="SZ14" i="2"/>
  <c r="TA14" i="2"/>
  <c r="TB14" i="2"/>
  <c r="TC14" i="2"/>
  <c r="TD14" i="2"/>
  <c r="TE14" i="2"/>
  <c r="SX15" i="2"/>
  <c r="SY15" i="2"/>
  <c r="SZ15" i="2"/>
  <c r="TA15" i="2"/>
  <c r="TB15" i="2"/>
  <c r="TC15" i="2"/>
  <c r="TD15" i="2"/>
  <c r="TE15" i="2"/>
  <c r="SX16" i="2"/>
  <c r="SY16" i="2"/>
  <c r="SZ16" i="2"/>
  <c r="TA16" i="2"/>
  <c r="TB16" i="2"/>
  <c r="TC16" i="2"/>
  <c r="TD16" i="2"/>
  <c r="TE16" i="2"/>
  <c r="SX17" i="2"/>
  <c r="SY17" i="2"/>
  <c r="SZ17" i="2"/>
  <c r="TA17" i="2"/>
  <c r="TB17" i="2"/>
  <c r="TC17" i="2"/>
  <c r="TD17" i="2"/>
  <c r="TE17" i="2"/>
  <c r="SX18" i="2"/>
  <c r="SY18" i="2"/>
  <c r="SZ18" i="2"/>
  <c r="TA18" i="2"/>
  <c r="TB18" i="2"/>
  <c r="TC18" i="2"/>
  <c r="TD18" i="2"/>
  <c r="TE18" i="2"/>
  <c r="SX19" i="2"/>
  <c r="SY19" i="2"/>
  <c r="SZ19" i="2"/>
  <c r="TA19" i="2"/>
  <c r="TB19" i="2"/>
  <c r="TC19" i="2"/>
  <c r="TD19" i="2"/>
  <c r="TE19" i="2"/>
  <c r="SX20" i="2"/>
  <c r="SY20" i="2"/>
  <c r="SZ20" i="2"/>
  <c r="TA20" i="2"/>
  <c r="TB20" i="2"/>
  <c r="TC20" i="2"/>
  <c r="TD20" i="2"/>
  <c r="TE20" i="2"/>
  <c r="SX21" i="2"/>
  <c r="SY21" i="2"/>
  <c r="SZ21" i="2"/>
  <c r="TA21" i="2"/>
  <c r="TB21" i="2"/>
  <c r="TC21" i="2"/>
  <c r="TD21" i="2"/>
  <c r="TE21" i="2"/>
  <c r="SX22" i="2"/>
  <c r="SY22" i="2"/>
  <c r="SZ22" i="2"/>
  <c r="TA22" i="2"/>
  <c r="TB22" i="2"/>
  <c r="TC22" i="2"/>
  <c r="TD22" i="2"/>
  <c r="TE22" i="2"/>
  <c r="SX23" i="2"/>
  <c r="SY23" i="2"/>
  <c r="SZ23" i="2"/>
  <c r="TA23" i="2"/>
  <c r="TB23" i="2"/>
  <c r="TC23" i="2"/>
  <c r="TD23" i="2"/>
  <c r="TE23" i="2"/>
  <c r="SX24" i="2"/>
  <c r="SY24" i="2"/>
  <c r="SZ24" i="2"/>
  <c r="TA24" i="2"/>
  <c r="TB24" i="2"/>
  <c r="TC24" i="2"/>
  <c r="TD24" i="2"/>
  <c r="TE24" i="2"/>
  <c r="SX25" i="2"/>
  <c r="SY25" i="2"/>
  <c r="SZ25" i="2"/>
  <c r="TA25" i="2"/>
  <c r="TB25" i="2"/>
  <c r="TC25" i="2"/>
  <c r="TD25" i="2"/>
  <c r="TE25" i="2"/>
  <c r="SX26" i="2"/>
  <c r="SY26" i="2"/>
  <c r="SZ26" i="2"/>
  <c r="TA26" i="2"/>
  <c r="TB26" i="2"/>
  <c r="TC26" i="2"/>
  <c r="TD26" i="2"/>
  <c r="TE26" i="2"/>
  <c r="SX27" i="2"/>
  <c r="SY27" i="2"/>
  <c r="SZ27" i="2"/>
  <c r="TA27" i="2"/>
  <c r="TB27" i="2"/>
  <c r="TC27" i="2"/>
  <c r="TD27" i="2"/>
  <c r="TE27" i="2"/>
  <c r="SX28" i="2"/>
  <c r="SY28" i="2"/>
  <c r="SZ28" i="2"/>
  <c r="TA28" i="2"/>
  <c r="TB28" i="2"/>
  <c r="TC28" i="2"/>
  <c r="TD28" i="2"/>
  <c r="TE28" i="2"/>
  <c r="SX29" i="2"/>
  <c r="SY29" i="2"/>
  <c r="SZ29" i="2"/>
  <c r="TA29" i="2"/>
  <c r="TB29" i="2"/>
  <c r="TC29" i="2"/>
  <c r="TD29" i="2"/>
  <c r="TE29" i="2"/>
  <c r="SX12" i="2"/>
  <c r="SY12" i="2"/>
  <c r="SZ12" i="2"/>
  <c r="TA12" i="2"/>
  <c r="TB12" i="2"/>
  <c r="TC12" i="2"/>
  <c r="TD12" i="2"/>
  <c r="TE12" i="2"/>
  <c r="UH13" i="2"/>
  <c r="UI13" i="2"/>
  <c r="UJ13" i="2"/>
  <c r="UK13" i="2"/>
  <c r="UL13" i="2"/>
  <c r="UM13" i="2"/>
  <c r="UN13" i="2"/>
  <c r="UO13" i="2"/>
  <c r="UH14" i="2"/>
  <c r="UI14" i="2"/>
  <c r="UJ14" i="2"/>
  <c r="UK14" i="2"/>
  <c r="UL14" i="2"/>
  <c r="UM14" i="2"/>
  <c r="UN14" i="2"/>
  <c r="UO14" i="2"/>
  <c r="UH15" i="2"/>
  <c r="UI15" i="2"/>
  <c r="UJ15" i="2"/>
  <c r="UK15" i="2"/>
  <c r="UL15" i="2"/>
  <c r="UM15" i="2"/>
  <c r="UN15" i="2"/>
  <c r="UO15" i="2"/>
  <c r="UH16" i="2"/>
  <c r="UI16" i="2"/>
  <c r="UJ16" i="2"/>
  <c r="UK16" i="2"/>
  <c r="UL16" i="2"/>
  <c r="UM16" i="2"/>
  <c r="UN16" i="2"/>
  <c r="UO16" i="2"/>
  <c r="UH17" i="2"/>
  <c r="UI17" i="2"/>
  <c r="UJ17" i="2"/>
  <c r="UK17" i="2"/>
  <c r="UL17" i="2"/>
  <c r="UM17" i="2"/>
  <c r="UN17" i="2"/>
  <c r="UO17" i="2"/>
  <c r="UH18" i="2"/>
  <c r="UI18" i="2"/>
  <c r="UJ18" i="2"/>
  <c r="UK18" i="2"/>
  <c r="UL18" i="2"/>
  <c r="UM18" i="2"/>
  <c r="UN18" i="2"/>
  <c r="UO18" i="2"/>
  <c r="UH19" i="2"/>
  <c r="UI19" i="2"/>
  <c r="UJ19" i="2"/>
  <c r="UK19" i="2"/>
  <c r="UL19" i="2"/>
  <c r="UM19" i="2"/>
  <c r="UN19" i="2"/>
  <c r="UO19" i="2"/>
  <c r="UH20" i="2"/>
  <c r="UI20" i="2"/>
  <c r="UJ20" i="2"/>
  <c r="UK20" i="2"/>
  <c r="UL20" i="2"/>
  <c r="UM20" i="2"/>
  <c r="UN20" i="2"/>
  <c r="UO20" i="2"/>
  <c r="UH21" i="2"/>
  <c r="UI21" i="2"/>
  <c r="UJ21" i="2"/>
  <c r="UK21" i="2"/>
  <c r="UL21" i="2"/>
  <c r="UM21" i="2"/>
  <c r="UN21" i="2"/>
  <c r="UO21" i="2"/>
  <c r="UH22" i="2"/>
  <c r="UI22" i="2"/>
  <c r="UJ22" i="2"/>
  <c r="UK22" i="2"/>
  <c r="UL22" i="2"/>
  <c r="UM22" i="2"/>
  <c r="UN22" i="2"/>
  <c r="UO22" i="2"/>
  <c r="UH23" i="2"/>
  <c r="UI23" i="2"/>
  <c r="UJ23" i="2"/>
  <c r="UK23" i="2"/>
  <c r="UL23" i="2"/>
  <c r="UM23" i="2"/>
  <c r="UN23" i="2"/>
  <c r="UO23" i="2"/>
  <c r="UH24" i="2"/>
  <c r="UI24" i="2"/>
  <c r="UJ24" i="2"/>
  <c r="UK24" i="2"/>
  <c r="UL24" i="2"/>
  <c r="UM24" i="2"/>
  <c r="UN24" i="2"/>
  <c r="UO24" i="2"/>
  <c r="UH25" i="2"/>
  <c r="UI25" i="2"/>
  <c r="UJ25" i="2"/>
  <c r="UK25" i="2"/>
  <c r="UL25" i="2"/>
  <c r="UM25" i="2"/>
  <c r="UN25" i="2"/>
  <c r="UO25" i="2"/>
  <c r="UH26" i="2"/>
  <c r="UI26" i="2"/>
  <c r="UJ26" i="2"/>
  <c r="UK26" i="2"/>
  <c r="UL26" i="2"/>
  <c r="UM26" i="2"/>
  <c r="UN26" i="2"/>
  <c r="UO26" i="2"/>
  <c r="UH27" i="2"/>
  <c r="UI27" i="2"/>
  <c r="UJ27" i="2"/>
  <c r="UK27" i="2"/>
  <c r="UL27" i="2"/>
  <c r="UM27" i="2"/>
  <c r="UN27" i="2"/>
  <c r="UO27" i="2"/>
  <c r="UH28" i="2"/>
  <c r="UI28" i="2"/>
  <c r="UJ28" i="2"/>
  <c r="UK28" i="2"/>
  <c r="UL28" i="2"/>
  <c r="UM28" i="2"/>
  <c r="UN28" i="2"/>
  <c r="UO28" i="2"/>
  <c r="UH29" i="2"/>
  <c r="UI29" i="2"/>
  <c r="UJ29" i="2"/>
  <c r="UK29" i="2"/>
  <c r="UL29" i="2"/>
  <c r="UM29" i="2"/>
  <c r="UN29" i="2"/>
  <c r="UO29" i="2"/>
  <c r="UO12" i="2"/>
  <c r="UN12" i="2"/>
  <c r="UM12" i="2"/>
  <c r="UL12" i="2"/>
  <c r="UK12" i="2"/>
  <c r="UJ12" i="2"/>
  <c r="UI12" i="2"/>
  <c r="UH12" i="2"/>
  <c r="SA33" i="2"/>
  <c r="RZ33" i="2"/>
  <c r="SA32" i="2"/>
  <c r="RZ32" i="2"/>
  <c r="RZ13" i="2"/>
  <c r="SA13" i="2"/>
  <c r="RZ14" i="2"/>
  <c r="SA14" i="2"/>
  <c r="RZ15" i="2"/>
  <c r="SA15" i="2"/>
  <c r="RZ16" i="2"/>
  <c r="SA16" i="2"/>
  <c r="RZ17" i="2"/>
  <c r="SA17" i="2"/>
  <c r="RZ18" i="2"/>
  <c r="SC18" i="2" s="1"/>
  <c r="SA18" i="2"/>
  <c r="SD18" i="2" s="1"/>
  <c r="RZ19" i="2"/>
  <c r="SA19" i="2"/>
  <c r="RZ20" i="2"/>
  <c r="SA20" i="2"/>
  <c r="RZ21" i="2"/>
  <c r="SA21" i="2"/>
  <c r="RZ22" i="2"/>
  <c r="SA22" i="2"/>
  <c r="RZ23" i="2"/>
  <c r="SA23" i="2"/>
  <c r="RZ24" i="2"/>
  <c r="SA24" i="2"/>
  <c r="RZ25" i="2"/>
  <c r="SA25" i="2"/>
  <c r="RZ26" i="2"/>
  <c r="SA26" i="2"/>
  <c r="RZ27" i="2"/>
  <c r="SA27" i="2"/>
  <c r="RZ28" i="2"/>
  <c r="SA28" i="2"/>
  <c r="RZ29" i="2"/>
  <c r="SA29" i="2"/>
  <c r="SA12" i="2"/>
  <c r="RZ12" i="2"/>
  <c r="PL13" i="2"/>
  <c r="PM13" i="2"/>
  <c r="PL14" i="2"/>
  <c r="PM14" i="2"/>
  <c r="PL15" i="2"/>
  <c r="PM15" i="2"/>
  <c r="PL16" i="2"/>
  <c r="PM16" i="2"/>
  <c r="PL17" i="2"/>
  <c r="PM17" i="2"/>
  <c r="PL18" i="2"/>
  <c r="PM18" i="2"/>
  <c r="PL19" i="2"/>
  <c r="PM19" i="2"/>
  <c r="PL20" i="2"/>
  <c r="PM20" i="2"/>
  <c r="PL21" i="2"/>
  <c r="PM21" i="2"/>
  <c r="PL22" i="2"/>
  <c r="PM22" i="2"/>
  <c r="PL23" i="2"/>
  <c r="PM23" i="2"/>
  <c r="PL24" i="2"/>
  <c r="PM24" i="2"/>
  <c r="PL25" i="2"/>
  <c r="PM25" i="2"/>
  <c r="PL26" i="2"/>
  <c r="PM26" i="2"/>
  <c r="PL27" i="2"/>
  <c r="PM27" i="2"/>
  <c r="PL28" i="2"/>
  <c r="PM28" i="2"/>
  <c r="PL29" i="2"/>
  <c r="PM29" i="2"/>
  <c r="PM12" i="2"/>
  <c r="PL12" i="2"/>
  <c r="PX13" i="2"/>
  <c r="PY13" i="2"/>
  <c r="PX14" i="2"/>
  <c r="PY14" i="2"/>
  <c r="PX15" i="2"/>
  <c r="PY15" i="2"/>
  <c r="PX16" i="2"/>
  <c r="PY16" i="2"/>
  <c r="PX17" i="2"/>
  <c r="PY17" i="2"/>
  <c r="PX18" i="2"/>
  <c r="PY18" i="2"/>
  <c r="PX19" i="2"/>
  <c r="PY19" i="2"/>
  <c r="PX20" i="2"/>
  <c r="PY20" i="2"/>
  <c r="PX21" i="2"/>
  <c r="PY21" i="2"/>
  <c r="PX22" i="2"/>
  <c r="PY22" i="2"/>
  <c r="PX23" i="2"/>
  <c r="PY23" i="2"/>
  <c r="PX24" i="2"/>
  <c r="PY24" i="2"/>
  <c r="PX25" i="2"/>
  <c r="PY25" i="2"/>
  <c r="PX26" i="2"/>
  <c r="PY26" i="2"/>
  <c r="PX27" i="2"/>
  <c r="PY27" i="2"/>
  <c r="PX28" i="2"/>
  <c r="PY28" i="2"/>
  <c r="PX29" i="2"/>
  <c r="PY29" i="2"/>
  <c r="PY12" i="2"/>
  <c r="PX12" i="2"/>
  <c r="PD13" i="2"/>
  <c r="PE13" i="2"/>
  <c r="PF13" i="2"/>
  <c r="PD14" i="2"/>
  <c r="PE14" i="2"/>
  <c r="PF14" i="2"/>
  <c r="PD15" i="2"/>
  <c r="PE15" i="2"/>
  <c r="PF15" i="2"/>
  <c r="PD16" i="2"/>
  <c r="PE16" i="2"/>
  <c r="PF16" i="2"/>
  <c r="PD17" i="2"/>
  <c r="PE17" i="2"/>
  <c r="PF17" i="2"/>
  <c r="PD18" i="2"/>
  <c r="PE18" i="2"/>
  <c r="PF18" i="2"/>
  <c r="PD19" i="2"/>
  <c r="PE19" i="2"/>
  <c r="PF19" i="2"/>
  <c r="PD20" i="2"/>
  <c r="PE20" i="2"/>
  <c r="PF20" i="2"/>
  <c r="PD21" i="2"/>
  <c r="PE21" i="2"/>
  <c r="PF21" i="2"/>
  <c r="PD22" i="2"/>
  <c r="PE22" i="2"/>
  <c r="PF22" i="2"/>
  <c r="PD23" i="2"/>
  <c r="PE23" i="2"/>
  <c r="PF23" i="2"/>
  <c r="PD24" i="2"/>
  <c r="PE24" i="2"/>
  <c r="PF24" i="2"/>
  <c r="PD25" i="2"/>
  <c r="PE25" i="2"/>
  <c r="PF25" i="2"/>
  <c r="PD26" i="2"/>
  <c r="PE26" i="2"/>
  <c r="PF26" i="2"/>
  <c r="PD27" i="2"/>
  <c r="PE27" i="2"/>
  <c r="PF27" i="2"/>
  <c r="PD28" i="2"/>
  <c r="PE28" i="2"/>
  <c r="PF28" i="2"/>
  <c r="PD29" i="2"/>
  <c r="PE29" i="2"/>
  <c r="PF29" i="2"/>
  <c r="PF12" i="2"/>
  <c r="PE12" i="2"/>
  <c r="PD12" i="2"/>
  <c r="ON13" i="2"/>
  <c r="OR13" i="2" s="1"/>
  <c r="OO13" i="2"/>
  <c r="OS13" i="2" s="1"/>
  <c r="PI13" i="2" s="1"/>
  <c r="OP13" i="2"/>
  <c r="ON14" i="2"/>
  <c r="OO14" i="2"/>
  <c r="OP14" i="2"/>
  <c r="ON15" i="2"/>
  <c r="OO15" i="2"/>
  <c r="OP15" i="2"/>
  <c r="ON16" i="2"/>
  <c r="OO16" i="2"/>
  <c r="OP16" i="2"/>
  <c r="ON17" i="2"/>
  <c r="OO17" i="2"/>
  <c r="OP17" i="2"/>
  <c r="ON18" i="2"/>
  <c r="OO18" i="2"/>
  <c r="OP18" i="2"/>
  <c r="ON19" i="2"/>
  <c r="OO19" i="2"/>
  <c r="OP19" i="2"/>
  <c r="ON20" i="2"/>
  <c r="OO20" i="2"/>
  <c r="OP20" i="2"/>
  <c r="ON21" i="2"/>
  <c r="OO21" i="2"/>
  <c r="OP21" i="2"/>
  <c r="ON22" i="2"/>
  <c r="OO22" i="2"/>
  <c r="OP22" i="2"/>
  <c r="ON23" i="2"/>
  <c r="OO23" i="2"/>
  <c r="OP23" i="2"/>
  <c r="ON24" i="2"/>
  <c r="OO24" i="2"/>
  <c r="OP24" i="2"/>
  <c r="ON25" i="2"/>
  <c r="OO25" i="2"/>
  <c r="OP25" i="2"/>
  <c r="ON26" i="2"/>
  <c r="OO26" i="2"/>
  <c r="OP26" i="2"/>
  <c r="ON27" i="2"/>
  <c r="OO27" i="2"/>
  <c r="OP27" i="2"/>
  <c r="ON28" i="2"/>
  <c r="OO28" i="2"/>
  <c r="OP28" i="2"/>
  <c r="ON29" i="2"/>
  <c r="OO29" i="2"/>
  <c r="OP29" i="2"/>
  <c r="OP12" i="2"/>
  <c r="OO12" i="2"/>
  <c r="ON12" i="2"/>
  <c r="NZ33" i="2"/>
  <c r="NY33" i="2"/>
  <c r="NX33" i="2"/>
  <c r="NZ32" i="2"/>
  <c r="NY32" i="2"/>
  <c r="NX32" i="2"/>
  <c r="NX13" i="2"/>
  <c r="NY13" i="2"/>
  <c r="NZ13" i="2"/>
  <c r="NX14" i="2"/>
  <c r="NY14" i="2"/>
  <c r="NZ14" i="2"/>
  <c r="NX15" i="2"/>
  <c r="NY15" i="2"/>
  <c r="NZ15" i="2"/>
  <c r="NX16" i="2"/>
  <c r="NY16" i="2"/>
  <c r="NZ16" i="2"/>
  <c r="NX17" i="2"/>
  <c r="NY17" i="2"/>
  <c r="NZ17" i="2"/>
  <c r="NX18" i="2"/>
  <c r="NY18" i="2"/>
  <c r="NZ18" i="2"/>
  <c r="NX19" i="2"/>
  <c r="NY19" i="2"/>
  <c r="NZ19" i="2"/>
  <c r="NX20" i="2"/>
  <c r="NY20" i="2"/>
  <c r="NZ20" i="2"/>
  <c r="NX21" i="2"/>
  <c r="NY21" i="2"/>
  <c r="NZ21" i="2"/>
  <c r="NX22" i="2"/>
  <c r="NY22" i="2"/>
  <c r="NZ22" i="2"/>
  <c r="NX23" i="2"/>
  <c r="NY23" i="2"/>
  <c r="NZ23" i="2"/>
  <c r="NX24" i="2"/>
  <c r="NY24" i="2"/>
  <c r="NZ24" i="2"/>
  <c r="NX25" i="2"/>
  <c r="NY25" i="2"/>
  <c r="NZ25" i="2"/>
  <c r="NX26" i="2"/>
  <c r="NY26" i="2"/>
  <c r="NZ26" i="2"/>
  <c r="NX27" i="2"/>
  <c r="NY27" i="2"/>
  <c r="NZ27" i="2"/>
  <c r="NX28" i="2"/>
  <c r="NY28" i="2"/>
  <c r="NZ28" i="2"/>
  <c r="NX29" i="2"/>
  <c r="NY29" i="2"/>
  <c r="NZ29" i="2"/>
  <c r="NZ12" i="2"/>
  <c r="NY12" i="2"/>
  <c r="NX12" i="2"/>
  <c r="OH33" i="2"/>
  <c r="OH32" i="2"/>
  <c r="OG33" i="2"/>
  <c r="OF33" i="2"/>
  <c r="OG32" i="2"/>
  <c r="OF32" i="2"/>
  <c r="OF13" i="2"/>
  <c r="OG13" i="2"/>
  <c r="OF14" i="2"/>
  <c r="OG14" i="2"/>
  <c r="OF15" i="2"/>
  <c r="OG15" i="2"/>
  <c r="OF16" i="2"/>
  <c r="OG16" i="2"/>
  <c r="OF17" i="2"/>
  <c r="OG17" i="2"/>
  <c r="OF18" i="2"/>
  <c r="OG18" i="2"/>
  <c r="OF19" i="2"/>
  <c r="OG19" i="2"/>
  <c r="OF20" i="2"/>
  <c r="OG20" i="2"/>
  <c r="OF21" i="2"/>
  <c r="OG21" i="2"/>
  <c r="OF22" i="2"/>
  <c r="OG22" i="2"/>
  <c r="OF23" i="2"/>
  <c r="OG23" i="2"/>
  <c r="OF24" i="2"/>
  <c r="OG24" i="2"/>
  <c r="OF25" i="2"/>
  <c r="OG25" i="2"/>
  <c r="OF26" i="2"/>
  <c r="OG26" i="2"/>
  <c r="OF27" i="2"/>
  <c r="OG27" i="2"/>
  <c r="OF28" i="2"/>
  <c r="OG28" i="2"/>
  <c r="OF29" i="2"/>
  <c r="OG29" i="2"/>
  <c r="OG12" i="2"/>
  <c r="OF12" i="2"/>
  <c r="NF13" i="2"/>
  <c r="NG13" i="2"/>
  <c r="NF14" i="2"/>
  <c r="NG14" i="2"/>
  <c r="NF15" i="2"/>
  <c r="NG15" i="2"/>
  <c r="NF16" i="2"/>
  <c r="NG16" i="2"/>
  <c r="NF17" i="2"/>
  <c r="NG17" i="2"/>
  <c r="NF18" i="2"/>
  <c r="NG18" i="2"/>
  <c r="NF19" i="2"/>
  <c r="NG19" i="2"/>
  <c r="NF20" i="2"/>
  <c r="NG20" i="2"/>
  <c r="NF21" i="2"/>
  <c r="NG21" i="2"/>
  <c r="NF22" i="2"/>
  <c r="NG22" i="2"/>
  <c r="NF23" i="2"/>
  <c r="NG23" i="2"/>
  <c r="NF24" i="2"/>
  <c r="NG24" i="2"/>
  <c r="NF25" i="2"/>
  <c r="NG25" i="2"/>
  <c r="NF26" i="2"/>
  <c r="NG26" i="2"/>
  <c r="NF27" i="2"/>
  <c r="NG27" i="2"/>
  <c r="NF28" i="2"/>
  <c r="NG28" i="2"/>
  <c r="NF29" i="2"/>
  <c r="NG29" i="2"/>
  <c r="NG12" i="2"/>
  <c r="NF12" i="2"/>
  <c r="NR13" i="2"/>
  <c r="NS13" i="2"/>
  <c r="NR14" i="2"/>
  <c r="NS14" i="2"/>
  <c r="NR15" i="2"/>
  <c r="NS15" i="2"/>
  <c r="NR16" i="2"/>
  <c r="NS16" i="2"/>
  <c r="NR17" i="2"/>
  <c r="NS17" i="2"/>
  <c r="NR18" i="2"/>
  <c r="NS18" i="2"/>
  <c r="NR19" i="2"/>
  <c r="NS19" i="2"/>
  <c r="NR20" i="2"/>
  <c r="NS20" i="2"/>
  <c r="NR21" i="2"/>
  <c r="NS21" i="2"/>
  <c r="NR22" i="2"/>
  <c r="NS22" i="2"/>
  <c r="NR23" i="2"/>
  <c r="NS23" i="2"/>
  <c r="NR24" i="2"/>
  <c r="NS24" i="2"/>
  <c r="NR25" i="2"/>
  <c r="NS25" i="2"/>
  <c r="NR26" i="2"/>
  <c r="NS26" i="2"/>
  <c r="NR27" i="2"/>
  <c r="NS27" i="2"/>
  <c r="NR28" i="2"/>
  <c r="NS28" i="2"/>
  <c r="NR29" i="2"/>
  <c r="NS29" i="2"/>
  <c r="NS12" i="2"/>
  <c r="NR12" i="2"/>
  <c r="MV33" i="2"/>
  <c r="MU33" i="2"/>
  <c r="MT33" i="2"/>
  <c r="MS33" i="2"/>
  <c r="MR33" i="2"/>
  <c r="MQ33" i="2"/>
  <c r="MP33" i="2"/>
  <c r="MV32" i="2"/>
  <c r="ND32" i="2" s="1"/>
  <c r="MU32" i="2"/>
  <c r="MT32" i="2"/>
  <c r="MS32" i="2"/>
  <c r="MR32" i="2"/>
  <c r="MQ32" i="2"/>
  <c r="MP32" i="2"/>
  <c r="MP13" i="2"/>
  <c r="MQ13" i="2"/>
  <c r="MR13" i="2"/>
  <c r="MS13" i="2"/>
  <c r="MT13" i="2"/>
  <c r="MU13" i="2"/>
  <c r="MV13" i="2"/>
  <c r="ND13" i="2" s="1"/>
  <c r="MP14" i="2"/>
  <c r="MQ14" i="2"/>
  <c r="MR14" i="2"/>
  <c r="MS14" i="2"/>
  <c r="MT14" i="2"/>
  <c r="MU14" i="2"/>
  <c r="MV14" i="2"/>
  <c r="ND14" i="2" s="1"/>
  <c r="MP15" i="2"/>
  <c r="MQ15" i="2"/>
  <c r="MR15" i="2"/>
  <c r="MS15" i="2"/>
  <c r="MT15" i="2"/>
  <c r="MU15" i="2"/>
  <c r="MV15" i="2"/>
  <c r="ND15" i="2" s="1"/>
  <c r="MP16" i="2"/>
  <c r="MQ16" i="2"/>
  <c r="MR16" i="2"/>
  <c r="MS16" i="2"/>
  <c r="MT16" i="2"/>
  <c r="MU16" i="2"/>
  <c r="MV16" i="2"/>
  <c r="ND16" i="2" s="1"/>
  <c r="MP17" i="2"/>
  <c r="MQ17" i="2"/>
  <c r="MR17" i="2"/>
  <c r="MS17" i="2"/>
  <c r="MT17" i="2"/>
  <c r="MU17" i="2"/>
  <c r="MV17" i="2"/>
  <c r="ND17" i="2" s="1"/>
  <c r="MP18" i="2"/>
  <c r="MQ18" i="2"/>
  <c r="MR18" i="2"/>
  <c r="MS18" i="2"/>
  <c r="MT18" i="2"/>
  <c r="MU18" i="2"/>
  <c r="MV18" i="2"/>
  <c r="ND18" i="2" s="1"/>
  <c r="MP19" i="2"/>
  <c r="MQ19" i="2"/>
  <c r="MR19" i="2"/>
  <c r="MS19" i="2"/>
  <c r="MT19" i="2"/>
  <c r="MU19" i="2"/>
  <c r="MV19" i="2"/>
  <c r="ND19" i="2" s="1"/>
  <c r="MP20" i="2"/>
  <c r="MQ20" i="2"/>
  <c r="MR20" i="2"/>
  <c r="MS20" i="2"/>
  <c r="MT20" i="2"/>
  <c r="MU20" i="2"/>
  <c r="MV20" i="2"/>
  <c r="ND20" i="2" s="1"/>
  <c r="MP21" i="2"/>
  <c r="MQ21" i="2"/>
  <c r="MR21" i="2"/>
  <c r="MS21" i="2"/>
  <c r="MT21" i="2"/>
  <c r="MU21" i="2"/>
  <c r="MV21" i="2"/>
  <c r="ND21" i="2" s="1"/>
  <c r="MP22" i="2"/>
  <c r="MQ22" i="2"/>
  <c r="MR22" i="2"/>
  <c r="MS22" i="2"/>
  <c r="MT22" i="2"/>
  <c r="MU22" i="2"/>
  <c r="MV22" i="2"/>
  <c r="ND22" i="2" s="1"/>
  <c r="MP23" i="2"/>
  <c r="MQ23" i="2"/>
  <c r="MR23" i="2"/>
  <c r="MS23" i="2"/>
  <c r="MT23" i="2"/>
  <c r="MU23" i="2"/>
  <c r="MV23" i="2"/>
  <c r="ND23" i="2" s="1"/>
  <c r="MP24" i="2"/>
  <c r="MQ24" i="2"/>
  <c r="MR24" i="2"/>
  <c r="MS24" i="2"/>
  <c r="MT24" i="2"/>
  <c r="MU24" i="2"/>
  <c r="MV24" i="2"/>
  <c r="ND24" i="2" s="1"/>
  <c r="MP25" i="2"/>
  <c r="MQ25" i="2"/>
  <c r="MR25" i="2"/>
  <c r="MS25" i="2"/>
  <c r="MT25" i="2"/>
  <c r="MU25" i="2"/>
  <c r="MV25" i="2"/>
  <c r="ND25" i="2" s="1"/>
  <c r="MP26" i="2"/>
  <c r="MQ26" i="2"/>
  <c r="MR26" i="2"/>
  <c r="MS26" i="2"/>
  <c r="MT26" i="2"/>
  <c r="MU26" i="2"/>
  <c r="MV26" i="2"/>
  <c r="ND26" i="2" s="1"/>
  <c r="MP27" i="2"/>
  <c r="MQ27" i="2"/>
  <c r="MR27" i="2"/>
  <c r="MS27" i="2"/>
  <c r="MT27" i="2"/>
  <c r="MU27" i="2"/>
  <c r="MV27" i="2"/>
  <c r="ND27" i="2" s="1"/>
  <c r="MP28" i="2"/>
  <c r="MQ28" i="2"/>
  <c r="MR28" i="2"/>
  <c r="MS28" i="2"/>
  <c r="MT28" i="2"/>
  <c r="MU28" i="2"/>
  <c r="MV28" i="2"/>
  <c r="ND28" i="2" s="1"/>
  <c r="MP29" i="2"/>
  <c r="MQ29" i="2"/>
  <c r="MR29" i="2"/>
  <c r="MS29" i="2"/>
  <c r="MT29" i="2"/>
  <c r="MU29" i="2"/>
  <c r="MV29" i="2"/>
  <c r="ND29" i="2" s="1"/>
  <c r="MV12" i="2"/>
  <c r="ND12" i="2" s="1"/>
  <c r="MU12" i="2"/>
  <c r="MT12" i="2"/>
  <c r="MS12" i="2"/>
  <c r="MR12" i="2"/>
  <c r="MQ12" i="2"/>
  <c r="MP12" i="2"/>
  <c r="MH13" i="2"/>
  <c r="MI13" i="2"/>
  <c r="MJ13" i="2"/>
  <c r="MH14" i="2"/>
  <c r="MI14" i="2"/>
  <c r="MJ14" i="2"/>
  <c r="MH15" i="2"/>
  <c r="MI15" i="2"/>
  <c r="MJ15" i="2"/>
  <c r="MH16" i="2"/>
  <c r="MI16" i="2"/>
  <c r="MJ16" i="2"/>
  <c r="MH17" i="2"/>
  <c r="MI17" i="2"/>
  <c r="MJ17" i="2"/>
  <c r="MH18" i="2"/>
  <c r="MI18" i="2"/>
  <c r="MJ18" i="2"/>
  <c r="MH19" i="2"/>
  <c r="MI19" i="2"/>
  <c r="MJ19" i="2"/>
  <c r="MH20" i="2"/>
  <c r="MI20" i="2"/>
  <c r="MJ20" i="2"/>
  <c r="MH21" i="2"/>
  <c r="MI21" i="2"/>
  <c r="MJ21" i="2"/>
  <c r="MH22" i="2"/>
  <c r="MI22" i="2"/>
  <c r="MJ22" i="2"/>
  <c r="MH23" i="2"/>
  <c r="MI23" i="2"/>
  <c r="MJ23" i="2"/>
  <c r="MH24" i="2"/>
  <c r="MI24" i="2"/>
  <c r="MJ24" i="2"/>
  <c r="MH25" i="2"/>
  <c r="MI25" i="2"/>
  <c r="MJ25" i="2"/>
  <c r="MH26" i="2"/>
  <c r="MI26" i="2"/>
  <c r="MJ26" i="2"/>
  <c r="MH27" i="2"/>
  <c r="MI27" i="2"/>
  <c r="MJ27" i="2"/>
  <c r="MH28" i="2"/>
  <c r="MI28" i="2"/>
  <c r="MJ28" i="2"/>
  <c r="MH29" i="2"/>
  <c r="MI29" i="2"/>
  <c r="MJ29" i="2"/>
  <c r="MJ12" i="2"/>
  <c r="MI12" i="2"/>
  <c r="MH12" i="2"/>
  <c r="LR13" i="2"/>
  <c r="LS13" i="2"/>
  <c r="LT13" i="2"/>
  <c r="LR14" i="2"/>
  <c r="LS14" i="2"/>
  <c r="LT14" i="2"/>
  <c r="LR15" i="2"/>
  <c r="LS15" i="2"/>
  <c r="LT15" i="2"/>
  <c r="LR16" i="2"/>
  <c r="LS16" i="2"/>
  <c r="LT16" i="2"/>
  <c r="LR17" i="2"/>
  <c r="LS17" i="2"/>
  <c r="LT17" i="2"/>
  <c r="LR18" i="2"/>
  <c r="LS18" i="2"/>
  <c r="LT18" i="2"/>
  <c r="LR19" i="2"/>
  <c r="LS19" i="2"/>
  <c r="LT19" i="2"/>
  <c r="LR20" i="2"/>
  <c r="LS20" i="2"/>
  <c r="LT20" i="2"/>
  <c r="LR21" i="2"/>
  <c r="LS21" i="2"/>
  <c r="LT21" i="2"/>
  <c r="LR22" i="2"/>
  <c r="LS22" i="2"/>
  <c r="LT22" i="2"/>
  <c r="LR23" i="2"/>
  <c r="LS23" i="2"/>
  <c r="LT23" i="2"/>
  <c r="LR24" i="2"/>
  <c r="LS24" i="2"/>
  <c r="LT24" i="2"/>
  <c r="LR25" i="2"/>
  <c r="LS25" i="2"/>
  <c r="LT25" i="2"/>
  <c r="LR26" i="2"/>
  <c r="LS26" i="2"/>
  <c r="LT26" i="2"/>
  <c r="LR27" i="2"/>
  <c r="LS27" i="2"/>
  <c r="LT27" i="2"/>
  <c r="LR28" i="2"/>
  <c r="LS28" i="2"/>
  <c r="LT28" i="2"/>
  <c r="LR29" i="2"/>
  <c r="LS29" i="2"/>
  <c r="LT29" i="2"/>
  <c r="LT12" i="2"/>
  <c r="LS12" i="2"/>
  <c r="LR12" i="2"/>
  <c r="LL33" i="2"/>
  <c r="LK33" i="2"/>
  <c r="LJ33" i="2"/>
  <c r="LL32" i="2"/>
  <c r="LK32" i="2"/>
  <c r="LJ32" i="2"/>
  <c r="LJ13" i="2"/>
  <c r="LK13" i="2"/>
  <c r="LL13" i="2"/>
  <c r="LJ14" i="2"/>
  <c r="LK14" i="2"/>
  <c r="LL14" i="2"/>
  <c r="LJ15" i="2"/>
  <c r="LK15" i="2"/>
  <c r="LL15" i="2"/>
  <c r="LJ16" i="2"/>
  <c r="LK16" i="2"/>
  <c r="LL16" i="2"/>
  <c r="LJ17" i="2"/>
  <c r="LK17" i="2"/>
  <c r="LL17" i="2"/>
  <c r="LJ18" i="2"/>
  <c r="LK18" i="2"/>
  <c r="LL18" i="2"/>
  <c r="LJ19" i="2"/>
  <c r="LK19" i="2"/>
  <c r="LL19" i="2"/>
  <c r="LJ20" i="2"/>
  <c r="LK20" i="2"/>
  <c r="LL20" i="2"/>
  <c r="LJ21" i="2"/>
  <c r="LK21" i="2"/>
  <c r="LL21" i="2"/>
  <c r="LJ22" i="2"/>
  <c r="LK22" i="2"/>
  <c r="LL22" i="2"/>
  <c r="LJ23" i="2"/>
  <c r="LK23" i="2"/>
  <c r="LL23" i="2"/>
  <c r="LJ24" i="2"/>
  <c r="LK24" i="2"/>
  <c r="LL24" i="2"/>
  <c r="LJ25" i="2"/>
  <c r="LK25" i="2"/>
  <c r="LL25" i="2"/>
  <c r="LJ26" i="2"/>
  <c r="LK26" i="2"/>
  <c r="LL26" i="2"/>
  <c r="LJ27" i="2"/>
  <c r="LK27" i="2"/>
  <c r="LL27" i="2"/>
  <c r="LJ28" i="2"/>
  <c r="LK28" i="2"/>
  <c r="LL28" i="2"/>
  <c r="LJ29" i="2"/>
  <c r="LK29" i="2"/>
  <c r="LL29" i="2"/>
  <c r="LL12" i="2"/>
  <c r="LK12" i="2"/>
  <c r="LJ12" i="2"/>
  <c r="KG33" i="2"/>
  <c r="KF33" i="2"/>
  <c r="KG32" i="2"/>
  <c r="KF32" i="2"/>
  <c r="KF13" i="2"/>
  <c r="KG13" i="2"/>
  <c r="KF14" i="2"/>
  <c r="KG14" i="2"/>
  <c r="KF15" i="2"/>
  <c r="KG15" i="2"/>
  <c r="KF16" i="2"/>
  <c r="KG16" i="2"/>
  <c r="KF17" i="2"/>
  <c r="KG17" i="2"/>
  <c r="KF18" i="2"/>
  <c r="KG18" i="2"/>
  <c r="KF19" i="2"/>
  <c r="KG19" i="2"/>
  <c r="KF20" i="2"/>
  <c r="KG20" i="2"/>
  <c r="KF21" i="2"/>
  <c r="KG21" i="2"/>
  <c r="KF22" i="2"/>
  <c r="KG22" i="2"/>
  <c r="KF23" i="2"/>
  <c r="KG23" i="2"/>
  <c r="KF24" i="2"/>
  <c r="KG24" i="2"/>
  <c r="KF25" i="2"/>
  <c r="KG25" i="2"/>
  <c r="KF26" i="2"/>
  <c r="KG26" i="2"/>
  <c r="KF27" i="2"/>
  <c r="KG27" i="2"/>
  <c r="KF28" i="2"/>
  <c r="KG28" i="2"/>
  <c r="KF29" i="2"/>
  <c r="KG29" i="2"/>
  <c r="JZ13" i="2"/>
  <c r="KA13" i="2"/>
  <c r="JZ14" i="2"/>
  <c r="KA14" i="2"/>
  <c r="JZ15" i="2"/>
  <c r="KA15" i="2"/>
  <c r="JZ16" i="2"/>
  <c r="KA16" i="2"/>
  <c r="JZ17" i="2"/>
  <c r="KA17" i="2"/>
  <c r="JZ18" i="2"/>
  <c r="KA18" i="2"/>
  <c r="JZ19" i="2"/>
  <c r="KA19" i="2"/>
  <c r="JZ20" i="2"/>
  <c r="KA20" i="2"/>
  <c r="JZ21" i="2"/>
  <c r="KA21" i="2"/>
  <c r="JZ22" i="2"/>
  <c r="KA22" i="2"/>
  <c r="JZ23" i="2"/>
  <c r="KA23" i="2"/>
  <c r="JZ24" i="2"/>
  <c r="KA24" i="2"/>
  <c r="JZ25" i="2"/>
  <c r="KA25" i="2"/>
  <c r="JZ26" i="2"/>
  <c r="KA26" i="2"/>
  <c r="JZ27" i="2"/>
  <c r="KA27" i="2"/>
  <c r="JZ28" i="2"/>
  <c r="KA28" i="2"/>
  <c r="JZ29" i="2"/>
  <c r="KA29" i="2"/>
  <c r="KA12" i="2"/>
  <c r="JZ12" i="2"/>
  <c r="KG12" i="2"/>
  <c r="KF12" i="2"/>
  <c r="JC33" i="2"/>
  <c r="JB33" i="2"/>
  <c r="JC32" i="2"/>
  <c r="JF32" i="2" s="1"/>
  <c r="JB32" i="2"/>
  <c r="JE32" i="2" s="1"/>
  <c r="JB13" i="2"/>
  <c r="JC13" i="2"/>
  <c r="JB14" i="2"/>
  <c r="JC14" i="2"/>
  <c r="JB15" i="2"/>
  <c r="JC15" i="2"/>
  <c r="JB16" i="2"/>
  <c r="JC16" i="2"/>
  <c r="JB17" i="2"/>
  <c r="JC17" i="2"/>
  <c r="JB18" i="2"/>
  <c r="JC18" i="2"/>
  <c r="JB19" i="2"/>
  <c r="JC19" i="2"/>
  <c r="JB20" i="2"/>
  <c r="JC20" i="2"/>
  <c r="JB21" i="2"/>
  <c r="JC21" i="2"/>
  <c r="JB22" i="2"/>
  <c r="JC22" i="2"/>
  <c r="JB23" i="2"/>
  <c r="JC23" i="2"/>
  <c r="JB24" i="2"/>
  <c r="JC24" i="2"/>
  <c r="JB25" i="2"/>
  <c r="JC25" i="2"/>
  <c r="JB26" i="2"/>
  <c r="JC26" i="2"/>
  <c r="JB27" i="2"/>
  <c r="JC27" i="2"/>
  <c r="JB28" i="2"/>
  <c r="JC28" i="2"/>
  <c r="JB29" i="2"/>
  <c r="JC29" i="2"/>
  <c r="JC12" i="2"/>
  <c r="JB12" i="2"/>
  <c r="JN13" i="2"/>
  <c r="JO13" i="2"/>
  <c r="JN14" i="2"/>
  <c r="JO14" i="2"/>
  <c r="JN15" i="2"/>
  <c r="JO15" i="2"/>
  <c r="JN16" i="2"/>
  <c r="JO16" i="2"/>
  <c r="JN17" i="2"/>
  <c r="JO17" i="2"/>
  <c r="JN18" i="2"/>
  <c r="JO18" i="2"/>
  <c r="JN19" i="2"/>
  <c r="JO19" i="2"/>
  <c r="JN20" i="2"/>
  <c r="JO20" i="2"/>
  <c r="JN21" i="2"/>
  <c r="JO21" i="2"/>
  <c r="JN22" i="2"/>
  <c r="JO22" i="2"/>
  <c r="JN23" i="2"/>
  <c r="JO23" i="2"/>
  <c r="JN24" i="2"/>
  <c r="JO24" i="2"/>
  <c r="JN25" i="2"/>
  <c r="JO25" i="2"/>
  <c r="JN26" i="2"/>
  <c r="JO26" i="2"/>
  <c r="JN27" i="2"/>
  <c r="JO27" i="2"/>
  <c r="JN28" i="2"/>
  <c r="JO28" i="2"/>
  <c r="JN29" i="2"/>
  <c r="JO29" i="2"/>
  <c r="JO12" i="2"/>
  <c r="JN12" i="2"/>
  <c r="JI33" i="2"/>
  <c r="JH33" i="2"/>
  <c r="JI32" i="2"/>
  <c r="JH32" i="2"/>
  <c r="JH13" i="2"/>
  <c r="JI13" i="2"/>
  <c r="JH14" i="2"/>
  <c r="JI14" i="2"/>
  <c r="JH15" i="2"/>
  <c r="JI15" i="2"/>
  <c r="JH16" i="2"/>
  <c r="JI16" i="2"/>
  <c r="JH17" i="2"/>
  <c r="JI17" i="2"/>
  <c r="JH18" i="2"/>
  <c r="JI18" i="2"/>
  <c r="JH19" i="2"/>
  <c r="JI19" i="2"/>
  <c r="JH20" i="2"/>
  <c r="JI20" i="2"/>
  <c r="JH21" i="2"/>
  <c r="JI21" i="2"/>
  <c r="JH22" i="2"/>
  <c r="JI22" i="2"/>
  <c r="JH23" i="2"/>
  <c r="JI23" i="2"/>
  <c r="JH24" i="2"/>
  <c r="JI24" i="2"/>
  <c r="JH25" i="2"/>
  <c r="JI25" i="2"/>
  <c r="JH26" i="2"/>
  <c r="JI26" i="2"/>
  <c r="JH27" i="2"/>
  <c r="JI27" i="2"/>
  <c r="JH28" i="2"/>
  <c r="JI28" i="2"/>
  <c r="JH29" i="2"/>
  <c r="JI29" i="2"/>
  <c r="JI12" i="2"/>
  <c r="JH12" i="2"/>
  <c r="HY33" i="2"/>
  <c r="HX33" i="2"/>
  <c r="HY32" i="2"/>
  <c r="HX32" i="2"/>
  <c r="HX13" i="2"/>
  <c r="HY13" i="2"/>
  <c r="EF11" i="17" s="1"/>
  <c r="HX14" i="2"/>
  <c r="HY14" i="2"/>
  <c r="EF12" i="17" s="1"/>
  <c r="HX15" i="2"/>
  <c r="HY15" i="2"/>
  <c r="EF13" i="17" s="1"/>
  <c r="HX16" i="2"/>
  <c r="HY16" i="2"/>
  <c r="EF14" i="17" s="1"/>
  <c r="HX17" i="2"/>
  <c r="HY17" i="2"/>
  <c r="EF15" i="17" s="1"/>
  <c r="HX18" i="2"/>
  <c r="HY18" i="2"/>
  <c r="EF16" i="17" s="1"/>
  <c r="HX19" i="2"/>
  <c r="HY19" i="2"/>
  <c r="EF17" i="17" s="1"/>
  <c r="HX20" i="2"/>
  <c r="HY20" i="2"/>
  <c r="EF18" i="17" s="1"/>
  <c r="HX21" i="2"/>
  <c r="HY21" i="2"/>
  <c r="EF19" i="17" s="1"/>
  <c r="HX22" i="2"/>
  <c r="HY22" i="2"/>
  <c r="EF20" i="17" s="1"/>
  <c r="HX23" i="2"/>
  <c r="HY23" i="2"/>
  <c r="EF21" i="17" s="1"/>
  <c r="HX24" i="2"/>
  <c r="HY24" i="2"/>
  <c r="EF22" i="17" s="1"/>
  <c r="HX25" i="2"/>
  <c r="HY25" i="2"/>
  <c r="EF23" i="17" s="1"/>
  <c r="HX26" i="2"/>
  <c r="HY26" i="2"/>
  <c r="EF24" i="17" s="1"/>
  <c r="HX27" i="2"/>
  <c r="HY27" i="2"/>
  <c r="EF25" i="17" s="1"/>
  <c r="HX28" i="2"/>
  <c r="HY28" i="2"/>
  <c r="EF26" i="17" s="1"/>
  <c r="HX29" i="2"/>
  <c r="HY29" i="2"/>
  <c r="EF27" i="17" s="1"/>
  <c r="HY12" i="2"/>
  <c r="EF10" i="17" s="1"/>
  <c r="HX12" i="2"/>
  <c r="HF33" i="2"/>
  <c r="HG33" i="2"/>
  <c r="HG32" i="2"/>
  <c r="HF32" i="2"/>
  <c r="HL13" i="2"/>
  <c r="HM13" i="2"/>
  <c r="HL14" i="2"/>
  <c r="HM14" i="2"/>
  <c r="HL15" i="2"/>
  <c r="HM15" i="2"/>
  <c r="HL16" i="2"/>
  <c r="HM16" i="2"/>
  <c r="HL17" i="2"/>
  <c r="HM17" i="2"/>
  <c r="HL18" i="2"/>
  <c r="HM18" i="2"/>
  <c r="HL19" i="2"/>
  <c r="HM19" i="2"/>
  <c r="HL20" i="2"/>
  <c r="HM20" i="2"/>
  <c r="HL21" i="2"/>
  <c r="HM21" i="2"/>
  <c r="HP21" i="2" s="1"/>
  <c r="HL22" i="2"/>
  <c r="HM22" i="2"/>
  <c r="HL23" i="2"/>
  <c r="HM23" i="2"/>
  <c r="HL24" i="2"/>
  <c r="HM24" i="2"/>
  <c r="HL25" i="2"/>
  <c r="HM25" i="2"/>
  <c r="HL26" i="2"/>
  <c r="HM26" i="2"/>
  <c r="HL27" i="2"/>
  <c r="HM27" i="2"/>
  <c r="HL28" i="2"/>
  <c r="HM28" i="2"/>
  <c r="HL29" i="2"/>
  <c r="HM29" i="2"/>
  <c r="HM12" i="2"/>
  <c r="HL12" i="2"/>
  <c r="GU33" i="2"/>
  <c r="GT33" i="2"/>
  <c r="GU32" i="2"/>
  <c r="GT32" i="2"/>
  <c r="GT29" i="2"/>
  <c r="GU29" i="2"/>
  <c r="GT13" i="2"/>
  <c r="GU13" i="2"/>
  <c r="GT14" i="2"/>
  <c r="GU14" i="2"/>
  <c r="GT15" i="2"/>
  <c r="GU15" i="2"/>
  <c r="GT16" i="2"/>
  <c r="GU16" i="2"/>
  <c r="GT17" i="2"/>
  <c r="GU17" i="2"/>
  <c r="GT18" i="2"/>
  <c r="GU18" i="2"/>
  <c r="GT19" i="2"/>
  <c r="GU19" i="2"/>
  <c r="GT20" i="2"/>
  <c r="GU20" i="2"/>
  <c r="GT21" i="2"/>
  <c r="GU21" i="2"/>
  <c r="GT22" i="2"/>
  <c r="GU22" i="2"/>
  <c r="GT23" i="2"/>
  <c r="GU23" i="2"/>
  <c r="GT24" i="2"/>
  <c r="GU24" i="2"/>
  <c r="GT25" i="2"/>
  <c r="GU25" i="2"/>
  <c r="GT26" i="2"/>
  <c r="GU26" i="2"/>
  <c r="GT27" i="2"/>
  <c r="GU27" i="2"/>
  <c r="GT28" i="2"/>
  <c r="GU28" i="2"/>
  <c r="HA33" i="2"/>
  <c r="GZ33" i="2"/>
  <c r="HA32" i="2"/>
  <c r="GZ32" i="2"/>
  <c r="GZ13" i="2"/>
  <c r="HA13" i="2"/>
  <c r="GZ14" i="2"/>
  <c r="HA14" i="2"/>
  <c r="GZ15" i="2"/>
  <c r="HA15" i="2"/>
  <c r="GZ16" i="2"/>
  <c r="HA16" i="2"/>
  <c r="GZ17" i="2"/>
  <c r="HA17" i="2"/>
  <c r="GZ18" i="2"/>
  <c r="HA18" i="2"/>
  <c r="GZ19" i="2"/>
  <c r="HA19" i="2"/>
  <c r="GZ20" i="2"/>
  <c r="HA20" i="2"/>
  <c r="GZ21" i="2"/>
  <c r="HA21" i="2"/>
  <c r="GZ22" i="2"/>
  <c r="HA22" i="2"/>
  <c r="GZ23" i="2"/>
  <c r="HA23" i="2"/>
  <c r="GZ24" i="2"/>
  <c r="HA24" i="2"/>
  <c r="GZ25" i="2"/>
  <c r="HA25" i="2"/>
  <c r="GZ26" i="2"/>
  <c r="HA26" i="2"/>
  <c r="GZ27" i="2"/>
  <c r="HA27" i="2"/>
  <c r="GZ28" i="2"/>
  <c r="HA28" i="2"/>
  <c r="GZ29" i="2"/>
  <c r="HA29" i="2"/>
  <c r="GU12" i="2"/>
  <c r="GT12" i="2"/>
  <c r="HA12" i="2"/>
  <c r="GZ12" i="2"/>
  <c r="GJ13" i="2"/>
  <c r="GK13" i="2"/>
  <c r="GJ14" i="2"/>
  <c r="GK14" i="2"/>
  <c r="GJ15" i="2"/>
  <c r="GK15" i="2"/>
  <c r="GJ16" i="2"/>
  <c r="GK16" i="2"/>
  <c r="GJ17" i="2"/>
  <c r="GK17" i="2"/>
  <c r="GJ18" i="2"/>
  <c r="GK18" i="2"/>
  <c r="GJ19" i="2"/>
  <c r="GK19" i="2"/>
  <c r="GJ20" i="2"/>
  <c r="GK20" i="2"/>
  <c r="GJ21" i="2"/>
  <c r="GK21" i="2"/>
  <c r="GJ22" i="2"/>
  <c r="GK22" i="2"/>
  <c r="GJ23" i="2"/>
  <c r="GK23" i="2"/>
  <c r="GJ24" i="2"/>
  <c r="GK24" i="2"/>
  <c r="GJ25" i="2"/>
  <c r="GK25" i="2"/>
  <c r="GJ26" i="2"/>
  <c r="GK26" i="2"/>
  <c r="GJ27" i="2"/>
  <c r="GK27" i="2"/>
  <c r="GJ28" i="2"/>
  <c r="GK28" i="2"/>
  <c r="GJ29" i="2"/>
  <c r="GK29" i="2"/>
  <c r="GK12" i="2"/>
  <c r="GJ12" i="2"/>
  <c r="GE33" i="2"/>
  <c r="GD33" i="2"/>
  <c r="GE32" i="2"/>
  <c r="GD32" i="2"/>
  <c r="GD13" i="2"/>
  <c r="GE13" i="2"/>
  <c r="GD14" i="2"/>
  <c r="GE14" i="2"/>
  <c r="GD15" i="2"/>
  <c r="GE15" i="2"/>
  <c r="GD16" i="2"/>
  <c r="GE16" i="2"/>
  <c r="GD17" i="2"/>
  <c r="GE17" i="2"/>
  <c r="GD18" i="2"/>
  <c r="GE18" i="2"/>
  <c r="GD19" i="2"/>
  <c r="GE19" i="2"/>
  <c r="GD20" i="2"/>
  <c r="GE20" i="2"/>
  <c r="GD21" i="2"/>
  <c r="GE21" i="2"/>
  <c r="GD22" i="2"/>
  <c r="GE22" i="2"/>
  <c r="GD23" i="2"/>
  <c r="GE23" i="2"/>
  <c r="GD24" i="2"/>
  <c r="GE24" i="2"/>
  <c r="GD25" i="2"/>
  <c r="GE25" i="2"/>
  <c r="GD26" i="2"/>
  <c r="GE26" i="2"/>
  <c r="GD27" i="2"/>
  <c r="GE27" i="2"/>
  <c r="GD28" i="2"/>
  <c r="GE28" i="2"/>
  <c r="GD29" i="2"/>
  <c r="GE29" i="2"/>
  <c r="GE12" i="2"/>
  <c r="GD12" i="2"/>
  <c r="FS33" i="2"/>
  <c r="FR33" i="2"/>
  <c r="FS32" i="2"/>
  <c r="FR32" i="2"/>
  <c r="FR13" i="2"/>
  <c r="FS13" i="2"/>
  <c r="FR14" i="2"/>
  <c r="FS14" i="2"/>
  <c r="FR15" i="2"/>
  <c r="FS15" i="2"/>
  <c r="FR16" i="2"/>
  <c r="FS16" i="2"/>
  <c r="FR17" i="2"/>
  <c r="FS17" i="2"/>
  <c r="FR18" i="2"/>
  <c r="FS18" i="2"/>
  <c r="FR19" i="2"/>
  <c r="FS19" i="2"/>
  <c r="FR20" i="2"/>
  <c r="FS20" i="2"/>
  <c r="FR21" i="2"/>
  <c r="FS21" i="2"/>
  <c r="FR22" i="2"/>
  <c r="FS22" i="2"/>
  <c r="FR23" i="2"/>
  <c r="FS23" i="2"/>
  <c r="FR24" i="2"/>
  <c r="FS24" i="2"/>
  <c r="FR25" i="2"/>
  <c r="FS25" i="2"/>
  <c r="FR26" i="2"/>
  <c r="FS26" i="2"/>
  <c r="FR27" i="2"/>
  <c r="FS27" i="2"/>
  <c r="FR28" i="2"/>
  <c r="FS28" i="2"/>
  <c r="FR29" i="2"/>
  <c r="FS29" i="2"/>
  <c r="FS12" i="2"/>
  <c r="FR12" i="2"/>
  <c r="FY33" i="2"/>
  <c r="FX33" i="2"/>
  <c r="FY32" i="2"/>
  <c r="FX32" i="2"/>
  <c r="FX13" i="2"/>
  <c r="FY13" i="2"/>
  <c r="FX14" i="2"/>
  <c r="FY14" i="2"/>
  <c r="FX15" i="2"/>
  <c r="FY15" i="2"/>
  <c r="FX16" i="2"/>
  <c r="FY16" i="2"/>
  <c r="FX17" i="2"/>
  <c r="FY17" i="2"/>
  <c r="FX18" i="2"/>
  <c r="FY18" i="2"/>
  <c r="FX19" i="2"/>
  <c r="FY19" i="2"/>
  <c r="FX20" i="2"/>
  <c r="FY20" i="2"/>
  <c r="FX21" i="2"/>
  <c r="FY21" i="2"/>
  <c r="FX22" i="2"/>
  <c r="FY22" i="2"/>
  <c r="FX23" i="2"/>
  <c r="FY23" i="2"/>
  <c r="FX24" i="2"/>
  <c r="FY24" i="2"/>
  <c r="FX25" i="2"/>
  <c r="FY25" i="2"/>
  <c r="FX26" i="2"/>
  <c r="FY26" i="2"/>
  <c r="FX27" i="2"/>
  <c r="FY27" i="2"/>
  <c r="FX28" i="2"/>
  <c r="FY28" i="2"/>
  <c r="FX29" i="2"/>
  <c r="FY29" i="2"/>
  <c r="FY12" i="2"/>
  <c r="FX12" i="2"/>
  <c r="FC33" i="2"/>
  <c r="FB33" i="2"/>
  <c r="FA33" i="2"/>
  <c r="EZ33" i="2"/>
  <c r="EY33" i="2"/>
  <c r="EX33" i="2"/>
  <c r="FC32" i="2"/>
  <c r="FB32" i="2"/>
  <c r="FA32" i="2"/>
  <c r="EZ32" i="2"/>
  <c r="EY32" i="2"/>
  <c r="EX32" i="2"/>
  <c r="EX13" i="2"/>
  <c r="EY13" i="2"/>
  <c r="EZ13" i="2"/>
  <c r="FA13" i="2"/>
  <c r="FB13" i="2"/>
  <c r="FC13" i="2"/>
  <c r="EX14" i="2"/>
  <c r="EY14" i="2"/>
  <c r="EZ14" i="2"/>
  <c r="FA14" i="2"/>
  <c r="FB14" i="2"/>
  <c r="FC14" i="2"/>
  <c r="EX15" i="2"/>
  <c r="EY15" i="2"/>
  <c r="EZ15" i="2"/>
  <c r="FA15" i="2"/>
  <c r="FB15" i="2"/>
  <c r="FC15" i="2"/>
  <c r="EX16" i="2"/>
  <c r="EY16" i="2"/>
  <c r="EZ16" i="2"/>
  <c r="FA16" i="2"/>
  <c r="FB16" i="2"/>
  <c r="FC16" i="2"/>
  <c r="EX17" i="2"/>
  <c r="EY17" i="2"/>
  <c r="EZ17" i="2"/>
  <c r="FA17" i="2"/>
  <c r="FB17" i="2"/>
  <c r="FC17" i="2"/>
  <c r="EX18" i="2"/>
  <c r="EY18" i="2"/>
  <c r="EZ18" i="2"/>
  <c r="FA18" i="2"/>
  <c r="FB18" i="2"/>
  <c r="FC18" i="2"/>
  <c r="EX19" i="2"/>
  <c r="EY19" i="2"/>
  <c r="EZ19" i="2"/>
  <c r="FA19" i="2"/>
  <c r="FB19" i="2"/>
  <c r="FC19" i="2"/>
  <c r="EX20" i="2"/>
  <c r="EY20" i="2"/>
  <c r="EZ20" i="2"/>
  <c r="FA20" i="2"/>
  <c r="FB20" i="2"/>
  <c r="FC20" i="2"/>
  <c r="EX21" i="2"/>
  <c r="EY21" i="2"/>
  <c r="EZ21" i="2"/>
  <c r="FA21" i="2"/>
  <c r="FB21" i="2"/>
  <c r="FC21" i="2"/>
  <c r="EX22" i="2"/>
  <c r="EY22" i="2"/>
  <c r="EZ22" i="2"/>
  <c r="FA22" i="2"/>
  <c r="FB22" i="2"/>
  <c r="FC22" i="2"/>
  <c r="EX23" i="2"/>
  <c r="EY23" i="2"/>
  <c r="EZ23" i="2"/>
  <c r="FA23" i="2"/>
  <c r="FB23" i="2"/>
  <c r="FC23" i="2"/>
  <c r="EX24" i="2"/>
  <c r="EY24" i="2"/>
  <c r="EZ24" i="2"/>
  <c r="FA24" i="2"/>
  <c r="FB24" i="2"/>
  <c r="FC24" i="2"/>
  <c r="EX25" i="2"/>
  <c r="EY25" i="2"/>
  <c r="EZ25" i="2"/>
  <c r="FA25" i="2"/>
  <c r="FB25" i="2"/>
  <c r="FC25" i="2"/>
  <c r="EX26" i="2"/>
  <c r="EY26" i="2"/>
  <c r="EZ26" i="2"/>
  <c r="FA26" i="2"/>
  <c r="FB26" i="2"/>
  <c r="FC26" i="2"/>
  <c r="EX27" i="2"/>
  <c r="EY27" i="2"/>
  <c r="EZ27" i="2"/>
  <c r="FA27" i="2"/>
  <c r="FB27" i="2"/>
  <c r="FC27" i="2"/>
  <c r="EX28" i="2"/>
  <c r="EY28" i="2"/>
  <c r="EZ28" i="2"/>
  <c r="FA28" i="2"/>
  <c r="FB28" i="2"/>
  <c r="FC28" i="2"/>
  <c r="EX29" i="2"/>
  <c r="EY29" i="2"/>
  <c r="EZ29" i="2"/>
  <c r="FA29" i="2"/>
  <c r="FB29" i="2"/>
  <c r="FC29" i="2"/>
  <c r="FC12" i="2"/>
  <c r="FB12" i="2"/>
  <c r="FA12" i="2"/>
  <c r="EZ12" i="2"/>
  <c r="EY12" i="2"/>
  <c r="EX12" i="2"/>
  <c r="FM33" i="2"/>
  <c r="FL33" i="2"/>
  <c r="FM32" i="2"/>
  <c r="FL32" i="2"/>
  <c r="FL13" i="2"/>
  <c r="FM13" i="2"/>
  <c r="FL14" i="2"/>
  <c r="FM14" i="2"/>
  <c r="FL15" i="2"/>
  <c r="FM15" i="2"/>
  <c r="FL16" i="2"/>
  <c r="FM16" i="2"/>
  <c r="FL17" i="2"/>
  <c r="FM17" i="2"/>
  <c r="FL18" i="2"/>
  <c r="FM18" i="2"/>
  <c r="FL19" i="2"/>
  <c r="FM19" i="2"/>
  <c r="FL20" i="2"/>
  <c r="FM20" i="2"/>
  <c r="FL21" i="2"/>
  <c r="FM21" i="2"/>
  <c r="FL22" i="2"/>
  <c r="FM22" i="2"/>
  <c r="FL23" i="2"/>
  <c r="FM23" i="2"/>
  <c r="FL24" i="2"/>
  <c r="FM24" i="2"/>
  <c r="FL25" i="2"/>
  <c r="FM25" i="2"/>
  <c r="FL26" i="2"/>
  <c r="FM26" i="2"/>
  <c r="FL27" i="2"/>
  <c r="FM27" i="2"/>
  <c r="FL28" i="2"/>
  <c r="FM28" i="2"/>
  <c r="FL29" i="2"/>
  <c r="FM29" i="2"/>
  <c r="FM12" i="2"/>
  <c r="FL12" i="2"/>
  <c r="ES33" i="2"/>
  <c r="ER33" i="2"/>
  <c r="ES32" i="2"/>
  <c r="ER32" i="2"/>
  <c r="ER13" i="2"/>
  <c r="ES13" i="2"/>
  <c r="ER14" i="2"/>
  <c r="ES14" i="2"/>
  <c r="ER15" i="2"/>
  <c r="ES15" i="2"/>
  <c r="ER16" i="2"/>
  <c r="ES16" i="2"/>
  <c r="ER17" i="2"/>
  <c r="ES17" i="2"/>
  <c r="ER18" i="2"/>
  <c r="ES18" i="2"/>
  <c r="ER19" i="2"/>
  <c r="ES19" i="2"/>
  <c r="ER20" i="2"/>
  <c r="ES20" i="2"/>
  <c r="ER21" i="2"/>
  <c r="ES21" i="2"/>
  <c r="ER22" i="2"/>
  <c r="ES22" i="2"/>
  <c r="ER23" i="2"/>
  <c r="ES23" i="2"/>
  <c r="ER24" i="2"/>
  <c r="ES24" i="2"/>
  <c r="ER25" i="2"/>
  <c r="ES25" i="2"/>
  <c r="ER26" i="2"/>
  <c r="ES26" i="2"/>
  <c r="ER27" i="2"/>
  <c r="ES27" i="2"/>
  <c r="ER28" i="2"/>
  <c r="ES28" i="2"/>
  <c r="ER29" i="2"/>
  <c r="ES29" i="2"/>
  <c r="ES12" i="2"/>
  <c r="ER12" i="2"/>
  <c r="DK33" i="2"/>
  <c r="DJ33" i="2"/>
  <c r="DK32" i="2"/>
  <c r="DJ32" i="2"/>
  <c r="DJ13" i="2"/>
  <c r="DK13" i="2"/>
  <c r="DJ14" i="2"/>
  <c r="DK14" i="2"/>
  <c r="DJ15" i="2"/>
  <c r="DK15" i="2"/>
  <c r="DJ16" i="2"/>
  <c r="DK16" i="2"/>
  <c r="DJ17" i="2"/>
  <c r="DK17" i="2"/>
  <c r="DJ18" i="2"/>
  <c r="DK18" i="2"/>
  <c r="DJ19" i="2"/>
  <c r="DK19" i="2"/>
  <c r="DJ20" i="2"/>
  <c r="DK20" i="2"/>
  <c r="DJ21" i="2"/>
  <c r="DK21" i="2"/>
  <c r="DJ22" i="2"/>
  <c r="DK22" i="2"/>
  <c r="DJ23" i="2"/>
  <c r="DK23" i="2"/>
  <c r="DJ24" i="2"/>
  <c r="DK24" i="2"/>
  <c r="DJ25" i="2"/>
  <c r="DK25" i="2"/>
  <c r="DJ26" i="2"/>
  <c r="DK26" i="2"/>
  <c r="DJ27" i="2"/>
  <c r="DK27" i="2"/>
  <c r="DJ28" i="2"/>
  <c r="DK28" i="2"/>
  <c r="DJ29" i="2"/>
  <c r="DK29" i="2"/>
  <c r="DK12" i="2"/>
  <c r="H11" i="6" s="1"/>
  <c r="DJ12" i="2"/>
  <c r="EL33" i="2"/>
  <c r="EK33" i="2"/>
  <c r="EL32" i="2"/>
  <c r="EK32" i="2"/>
  <c r="EK13" i="2"/>
  <c r="EL13" i="2"/>
  <c r="EK14" i="2"/>
  <c r="EL14" i="2"/>
  <c r="EK15" i="2"/>
  <c r="EL15" i="2"/>
  <c r="EK16" i="2"/>
  <c r="EL16" i="2"/>
  <c r="EK17" i="2"/>
  <c r="EL17" i="2"/>
  <c r="EK18" i="2"/>
  <c r="EL18" i="2"/>
  <c r="EK19" i="2"/>
  <c r="EL19" i="2"/>
  <c r="EK20" i="2"/>
  <c r="EL20" i="2"/>
  <c r="EK21" i="2"/>
  <c r="EL21" i="2"/>
  <c r="EK22" i="2"/>
  <c r="EL22" i="2"/>
  <c r="EK23" i="2"/>
  <c r="EL23" i="2"/>
  <c r="EK24" i="2"/>
  <c r="EL24" i="2"/>
  <c r="EK25" i="2"/>
  <c r="EL25" i="2"/>
  <c r="EK26" i="2"/>
  <c r="EL26" i="2"/>
  <c r="EK27" i="2"/>
  <c r="EL27" i="2"/>
  <c r="EK28" i="2"/>
  <c r="EL28" i="2"/>
  <c r="EK29" i="2"/>
  <c r="EL29" i="2"/>
  <c r="EL12" i="2"/>
  <c r="EK12" i="2"/>
  <c r="DA13" i="2"/>
  <c r="DA14" i="2"/>
  <c r="DA15" i="2"/>
  <c r="DA16" i="2"/>
  <c r="DA17" i="2"/>
  <c r="DA18" i="2"/>
  <c r="DA19" i="2"/>
  <c r="DA20" i="2"/>
  <c r="DA21" i="2"/>
  <c r="DA22" i="2"/>
  <c r="DA23" i="2"/>
  <c r="DA24" i="2"/>
  <c r="DA25" i="2"/>
  <c r="DA26" i="2"/>
  <c r="DA27" i="2"/>
  <c r="DA28" i="2"/>
  <c r="DA29" i="2"/>
  <c r="DA12" i="2"/>
  <c r="CU33" i="2"/>
  <c r="CU32" i="2"/>
  <c r="CU13" i="2"/>
  <c r="CW13" i="2"/>
  <c r="CU14" i="2"/>
  <c r="CW14" i="2"/>
  <c r="CU15" i="2"/>
  <c r="CW15" i="2"/>
  <c r="CU16" i="2"/>
  <c r="CW16" i="2"/>
  <c r="CU17" i="2"/>
  <c r="CW17" i="2"/>
  <c r="CU18" i="2"/>
  <c r="CW18" i="2"/>
  <c r="CU19" i="2"/>
  <c r="CW19" i="2"/>
  <c r="CU20" i="2"/>
  <c r="CW20" i="2"/>
  <c r="CU21" i="2"/>
  <c r="CW21" i="2"/>
  <c r="CU22" i="2"/>
  <c r="CW22" i="2"/>
  <c r="CU23" i="2"/>
  <c r="CW23" i="2"/>
  <c r="CU24" i="2"/>
  <c r="CW24" i="2"/>
  <c r="CU25" i="2"/>
  <c r="CW25" i="2"/>
  <c r="CU26" i="2"/>
  <c r="CW26" i="2"/>
  <c r="CU27" i="2"/>
  <c r="CW27" i="2"/>
  <c r="CU28" i="2"/>
  <c r="CW28" i="2"/>
  <c r="CU29" i="2"/>
  <c r="CW29" i="2"/>
  <c r="CW12" i="2"/>
  <c r="CU12" i="2"/>
  <c r="CS13" i="2"/>
  <c r="CS14" i="2"/>
  <c r="CS15" i="2"/>
  <c r="CS16" i="2"/>
  <c r="CS17" i="2"/>
  <c r="CS18" i="2"/>
  <c r="CS19" i="2"/>
  <c r="CS20" i="2"/>
  <c r="CS21" i="2"/>
  <c r="CS22" i="2"/>
  <c r="CS23" i="2"/>
  <c r="CS24" i="2"/>
  <c r="CS25" i="2"/>
  <c r="CS26" i="2"/>
  <c r="CS27" i="2"/>
  <c r="CS28" i="2"/>
  <c r="CS29" i="2"/>
  <c r="CS12" i="2"/>
  <c r="CM33" i="2"/>
  <c r="CM32" i="2"/>
  <c r="CM13" i="2"/>
  <c r="CO13" i="2"/>
  <c r="CM14" i="2"/>
  <c r="CO14" i="2"/>
  <c r="CM15" i="2"/>
  <c r="CO15" i="2"/>
  <c r="CM16" i="2"/>
  <c r="CO16" i="2"/>
  <c r="CM17" i="2"/>
  <c r="CO17" i="2"/>
  <c r="CM18" i="2"/>
  <c r="CO18" i="2"/>
  <c r="CM19" i="2"/>
  <c r="CO19" i="2"/>
  <c r="CM20" i="2"/>
  <c r="CO20" i="2"/>
  <c r="CM21" i="2"/>
  <c r="CO21" i="2"/>
  <c r="CM22" i="2"/>
  <c r="CO22" i="2"/>
  <c r="CM23" i="2"/>
  <c r="CO23" i="2"/>
  <c r="CM24" i="2"/>
  <c r="CO24" i="2"/>
  <c r="CM25" i="2"/>
  <c r="CO25" i="2"/>
  <c r="CM26" i="2"/>
  <c r="CO26" i="2"/>
  <c r="CM27" i="2"/>
  <c r="CO27" i="2"/>
  <c r="CM28" i="2"/>
  <c r="CO28" i="2"/>
  <c r="CM29" i="2"/>
  <c r="CO29" i="2"/>
  <c r="CO12" i="2"/>
  <c r="CM12" i="2"/>
  <c r="CB13" i="2"/>
  <c r="CC13" i="2"/>
  <c r="CD13" i="2"/>
  <c r="CB14" i="2"/>
  <c r="CC14" i="2"/>
  <c r="CD14" i="2"/>
  <c r="CB15" i="2"/>
  <c r="CC15" i="2"/>
  <c r="CD15" i="2"/>
  <c r="CB16" i="2"/>
  <c r="CC16" i="2"/>
  <c r="CD16" i="2"/>
  <c r="CB17" i="2"/>
  <c r="CC17" i="2"/>
  <c r="CD17" i="2"/>
  <c r="CB18" i="2"/>
  <c r="CC18" i="2"/>
  <c r="CD18" i="2"/>
  <c r="CB19" i="2"/>
  <c r="CC19" i="2"/>
  <c r="CD19" i="2"/>
  <c r="CB20" i="2"/>
  <c r="CC20" i="2"/>
  <c r="CD20" i="2"/>
  <c r="CB21" i="2"/>
  <c r="CC21" i="2"/>
  <c r="CD21" i="2"/>
  <c r="CB22" i="2"/>
  <c r="CC22" i="2"/>
  <c r="CD22" i="2"/>
  <c r="CB23" i="2"/>
  <c r="CC23" i="2"/>
  <c r="CD23" i="2"/>
  <c r="CB24" i="2"/>
  <c r="CC24" i="2"/>
  <c r="CD24" i="2"/>
  <c r="CB25" i="2"/>
  <c r="CC25" i="2"/>
  <c r="CD25" i="2"/>
  <c r="CB26" i="2"/>
  <c r="CC26" i="2"/>
  <c r="CD26" i="2"/>
  <c r="CB27" i="2"/>
  <c r="CC27" i="2"/>
  <c r="CG27" i="2" s="1"/>
  <c r="CD27" i="2"/>
  <c r="CB28" i="2"/>
  <c r="CC28" i="2"/>
  <c r="CD28" i="2"/>
  <c r="CB29" i="2"/>
  <c r="CC29" i="2"/>
  <c r="CD29" i="2"/>
  <c r="CD12" i="2"/>
  <c r="CC12" i="2"/>
  <c r="CB12" i="2"/>
  <c r="BT33" i="2"/>
  <c r="BU33" i="2"/>
  <c r="BV33" i="2"/>
  <c r="BV32" i="2"/>
  <c r="BU32" i="2"/>
  <c r="BT32" i="2"/>
  <c r="BT13" i="2"/>
  <c r="BU13" i="2"/>
  <c r="BV13" i="2"/>
  <c r="BT14" i="2"/>
  <c r="BU14" i="2"/>
  <c r="BV14" i="2"/>
  <c r="BT15" i="2"/>
  <c r="BU15" i="2"/>
  <c r="BV15" i="2"/>
  <c r="BT16" i="2"/>
  <c r="BU16" i="2"/>
  <c r="BV16" i="2"/>
  <c r="BT17" i="2"/>
  <c r="BU17" i="2"/>
  <c r="BV17" i="2"/>
  <c r="BT18" i="2"/>
  <c r="BU18" i="2"/>
  <c r="BV18" i="2"/>
  <c r="BT19" i="2"/>
  <c r="BU19" i="2"/>
  <c r="BV19" i="2"/>
  <c r="BT20" i="2"/>
  <c r="BU20" i="2"/>
  <c r="BV20" i="2"/>
  <c r="BT21" i="2"/>
  <c r="BU21" i="2"/>
  <c r="BV21" i="2"/>
  <c r="BT22" i="2"/>
  <c r="BU22" i="2"/>
  <c r="BV22" i="2"/>
  <c r="BT23" i="2"/>
  <c r="BU23" i="2"/>
  <c r="BV23" i="2"/>
  <c r="BT24" i="2"/>
  <c r="BU24" i="2"/>
  <c r="BV24" i="2"/>
  <c r="BT25" i="2"/>
  <c r="BU25" i="2"/>
  <c r="BV25" i="2"/>
  <c r="BT26" i="2"/>
  <c r="BU26" i="2"/>
  <c r="BV26" i="2"/>
  <c r="BT27" i="2"/>
  <c r="BU27" i="2"/>
  <c r="BV27" i="2"/>
  <c r="BT28" i="2"/>
  <c r="BU28" i="2"/>
  <c r="BV28" i="2"/>
  <c r="BT29" i="2"/>
  <c r="BU29" i="2"/>
  <c r="BV29" i="2"/>
  <c r="BV12" i="2"/>
  <c r="BU12" i="2"/>
  <c r="BT12" i="2"/>
  <c r="BL13" i="2"/>
  <c r="BM13" i="2"/>
  <c r="BN13" i="2"/>
  <c r="BL14" i="2"/>
  <c r="BM14" i="2"/>
  <c r="BN14" i="2"/>
  <c r="BL15" i="2"/>
  <c r="BM15" i="2"/>
  <c r="BN15" i="2"/>
  <c r="BL16" i="2"/>
  <c r="BM16" i="2"/>
  <c r="BN16" i="2"/>
  <c r="BL17" i="2"/>
  <c r="BM17" i="2"/>
  <c r="BN17" i="2"/>
  <c r="BL18" i="2"/>
  <c r="BM18" i="2"/>
  <c r="BN18" i="2"/>
  <c r="BL19" i="2"/>
  <c r="BM19" i="2"/>
  <c r="BN19" i="2"/>
  <c r="BL20" i="2"/>
  <c r="BM20" i="2"/>
  <c r="BN20" i="2"/>
  <c r="BL21" i="2"/>
  <c r="BM21" i="2"/>
  <c r="BN21" i="2"/>
  <c r="BL22" i="2"/>
  <c r="BM22" i="2"/>
  <c r="BN22" i="2"/>
  <c r="BL23" i="2"/>
  <c r="BM23" i="2"/>
  <c r="BN23" i="2"/>
  <c r="BL24" i="2"/>
  <c r="BM24" i="2"/>
  <c r="BN24" i="2"/>
  <c r="BL25" i="2"/>
  <c r="BM25" i="2"/>
  <c r="BN25" i="2"/>
  <c r="BL26" i="2"/>
  <c r="BM26" i="2"/>
  <c r="BN26" i="2"/>
  <c r="BL27" i="2"/>
  <c r="BM27" i="2"/>
  <c r="BN27" i="2"/>
  <c r="BL28" i="2"/>
  <c r="BM28" i="2"/>
  <c r="BN28" i="2"/>
  <c r="BL29" i="2"/>
  <c r="BM29" i="2"/>
  <c r="BN29" i="2"/>
  <c r="BN12" i="2"/>
  <c r="BM12" i="2"/>
  <c r="BL12" i="2"/>
  <c r="PH13" i="2" l="1"/>
  <c r="HO21" i="2"/>
  <c r="BX22" i="2"/>
  <c r="BX32" i="2"/>
  <c r="DI33" i="2"/>
  <c r="DI26" i="2"/>
  <c r="DI22" i="2"/>
  <c r="DI18" i="2"/>
  <c r="DI14" i="2"/>
  <c r="DI29" i="2"/>
  <c r="DI25" i="2"/>
  <c r="DI21" i="2"/>
  <c r="DI17" i="2"/>
  <c r="DI13" i="2"/>
  <c r="DI32" i="2"/>
  <c r="DI28" i="2"/>
  <c r="DI24" i="2"/>
  <c r="DI20" i="2"/>
  <c r="DI27" i="2"/>
  <c r="DI23" i="2"/>
  <c r="DI19" i="2"/>
  <c r="DI15" i="2"/>
  <c r="DI12" i="2"/>
  <c r="DI16" i="2"/>
  <c r="NC23" i="2"/>
  <c r="NC15" i="2"/>
  <c r="NC24" i="2"/>
  <c r="NC16" i="2"/>
  <c r="NC32" i="2"/>
  <c r="NC25" i="2"/>
  <c r="NC17" i="2"/>
  <c r="NC12" i="2"/>
  <c r="NC26" i="2"/>
  <c r="NC18" i="2"/>
  <c r="NC27" i="2"/>
  <c r="NC19" i="2"/>
  <c r="NC28" i="2"/>
  <c r="NC20" i="2"/>
  <c r="NC29" i="2"/>
  <c r="NC21" i="2"/>
  <c r="NC13" i="2"/>
  <c r="NC22" i="2"/>
  <c r="NC14" i="2"/>
  <c r="ND30" i="2"/>
  <c r="I116" i="8"/>
  <c r="EI28" i="2"/>
  <c r="EI26" i="2"/>
  <c r="EI24" i="2"/>
  <c r="EI22" i="2"/>
  <c r="EI20" i="2"/>
  <c r="EI18" i="2"/>
  <c r="EI16" i="2"/>
  <c r="EI32" i="2"/>
  <c r="EI14" i="2"/>
  <c r="EI33" i="2"/>
  <c r="EI27" i="2"/>
  <c r="EI23" i="2"/>
  <c r="EI21" i="2"/>
  <c r="EI17" i="2"/>
  <c r="EI13" i="2"/>
  <c r="EI12" i="2"/>
  <c r="EI29" i="2"/>
  <c r="EI25" i="2"/>
  <c r="EI19" i="2"/>
  <c r="EI15" i="2"/>
  <c r="I177" i="8"/>
  <c r="G180" i="8"/>
  <c r="JY10" i="17"/>
  <c r="CF29" i="6"/>
  <c r="JY30" i="17"/>
  <c r="CF33" i="6"/>
  <c r="I179" i="8"/>
  <c r="JB30" i="2"/>
  <c r="JC30" i="2"/>
  <c r="AV13" i="2"/>
  <c r="AW13" i="2"/>
  <c r="AX13" i="2"/>
  <c r="AV14" i="2"/>
  <c r="AW14" i="2"/>
  <c r="AX14" i="2"/>
  <c r="AV15" i="2"/>
  <c r="AW15" i="2"/>
  <c r="AX15" i="2"/>
  <c r="AV16" i="2"/>
  <c r="AW16" i="2"/>
  <c r="AX16" i="2"/>
  <c r="AV17" i="2"/>
  <c r="AW17" i="2"/>
  <c r="AX17" i="2"/>
  <c r="AV18" i="2"/>
  <c r="AW18" i="2"/>
  <c r="AX18" i="2"/>
  <c r="AV19" i="2"/>
  <c r="AW19" i="2"/>
  <c r="AX19" i="2"/>
  <c r="AV20" i="2"/>
  <c r="AW20" i="2"/>
  <c r="AX20" i="2"/>
  <c r="AV21" i="2"/>
  <c r="AW21" i="2"/>
  <c r="AX21" i="2"/>
  <c r="AV22" i="2"/>
  <c r="AW22" i="2"/>
  <c r="AX22" i="2"/>
  <c r="AV23" i="2"/>
  <c r="AW23" i="2"/>
  <c r="AX23" i="2"/>
  <c r="AV24" i="2"/>
  <c r="AW24" i="2"/>
  <c r="AX24" i="2"/>
  <c r="AV25" i="2"/>
  <c r="AW25" i="2"/>
  <c r="AX25" i="2"/>
  <c r="AV26" i="2"/>
  <c r="AW26" i="2"/>
  <c r="AX26" i="2"/>
  <c r="AV27" i="2"/>
  <c r="AW27" i="2"/>
  <c r="AX27" i="2"/>
  <c r="AV28" i="2"/>
  <c r="AW28" i="2"/>
  <c r="AX28" i="2"/>
  <c r="AV29" i="2"/>
  <c r="AW29" i="2"/>
  <c r="AX29" i="2"/>
  <c r="AX12" i="2"/>
  <c r="AW12" i="2"/>
  <c r="AV12" i="2"/>
  <c r="AO33" i="2"/>
  <c r="AN33" i="2"/>
  <c r="AM33" i="2"/>
  <c r="AL33" i="2"/>
  <c r="AO32" i="2"/>
  <c r="AN32" i="2"/>
  <c r="AM32" i="2"/>
  <c r="AL32" i="2"/>
  <c r="AL13" i="2"/>
  <c r="AM13" i="2"/>
  <c r="AN13" i="2"/>
  <c r="AO13" i="2"/>
  <c r="AL14" i="2"/>
  <c r="AM14" i="2"/>
  <c r="AN14" i="2"/>
  <c r="AO14" i="2"/>
  <c r="AL15" i="2"/>
  <c r="AM15" i="2"/>
  <c r="AN15" i="2"/>
  <c r="AO15" i="2"/>
  <c r="AL16" i="2"/>
  <c r="AM16" i="2"/>
  <c r="AN16" i="2"/>
  <c r="AO16" i="2"/>
  <c r="AL17" i="2"/>
  <c r="AM17" i="2"/>
  <c r="AN17" i="2"/>
  <c r="AO17" i="2"/>
  <c r="AL18" i="2"/>
  <c r="AM18" i="2"/>
  <c r="AN18" i="2"/>
  <c r="AO18" i="2"/>
  <c r="AL19" i="2"/>
  <c r="AM19" i="2"/>
  <c r="AN19" i="2"/>
  <c r="AO19" i="2"/>
  <c r="AL20" i="2"/>
  <c r="AM20" i="2"/>
  <c r="AN20" i="2"/>
  <c r="AO20" i="2"/>
  <c r="AL21" i="2"/>
  <c r="AM21" i="2"/>
  <c r="AN21" i="2"/>
  <c r="AO21" i="2"/>
  <c r="AL22" i="2"/>
  <c r="AM22" i="2"/>
  <c r="AN22" i="2"/>
  <c r="AO22" i="2"/>
  <c r="AL23" i="2"/>
  <c r="AM23" i="2"/>
  <c r="AN23" i="2"/>
  <c r="AO23" i="2"/>
  <c r="AL24" i="2"/>
  <c r="AM24" i="2"/>
  <c r="AN24" i="2"/>
  <c r="AO24" i="2"/>
  <c r="AL25" i="2"/>
  <c r="AM25" i="2"/>
  <c r="AN25" i="2"/>
  <c r="AO25" i="2"/>
  <c r="AL26" i="2"/>
  <c r="AM26" i="2"/>
  <c r="AN26" i="2"/>
  <c r="AO26" i="2"/>
  <c r="AL27" i="2"/>
  <c r="AM27" i="2"/>
  <c r="AN27" i="2"/>
  <c r="AO27" i="2"/>
  <c r="AL28" i="2"/>
  <c r="AM28" i="2"/>
  <c r="AN28" i="2"/>
  <c r="AO28" i="2"/>
  <c r="AL29" i="2"/>
  <c r="AM29" i="2"/>
  <c r="AN29" i="2"/>
  <c r="AO29" i="2"/>
  <c r="AO12" i="2"/>
  <c r="AN12" i="2"/>
  <c r="AM12" i="2"/>
  <c r="AL12" i="2"/>
  <c r="V33" i="2"/>
  <c r="V32" i="2"/>
  <c r="V13" i="2"/>
  <c r="V14" i="2"/>
  <c r="V15" i="2"/>
  <c r="V16" i="2"/>
  <c r="V17" i="2"/>
  <c r="V18" i="2"/>
  <c r="V19" i="2"/>
  <c r="V20" i="2"/>
  <c r="V21" i="2"/>
  <c r="V22" i="2"/>
  <c r="V23" i="2"/>
  <c r="V24" i="2"/>
  <c r="V25" i="2"/>
  <c r="V26" i="2"/>
  <c r="V27" i="2"/>
  <c r="V28" i="2"/>
  <c r="V29" i="2"/>
  <c r="V12" i="2"/>
  <c r="AG13" i="2"/>
  <c r="AG14" i="2"/>
  <c r="AG15" i="2"/>
  <c r="AG16" i="2"/>
  <c r="AG17" i="2"/>
  <c r="AG18" i="2"/>
  <c r="AG19" i="2"/>
  <c r="AG20" i="2"/>
  <c r="AG21" i="2"/>
  <c r="AG22" i="2"/>
  <c r="AG23" i="2"/>
  <c r="AG24" i="2"/>
  <c r="AG25" i="2"/>
  <c r="AG26" i="2"/>
  <c r="AG27" i="2"/>
  <c r="AG28" i="2"/>
  <c r="AG29" i="2"/>
  <c r="AG12" i="2"/>
  <c r="AA13" i="2"/>
  <c r="AA14" i="2"/>
  <c r="AA15" i="2"/>
  <c r="AA16" i="2"/>
  <c r="AA17" i="2"/>
  <c r="AA18" i="2"/>
  <c r="AA19" i="2"/>
  <c r="AA20" i="2"/>
  <c r="AA21" i="2"/>
  <c r="AA22" i="2"/>
  <c r="AA23" i="2"/>
  <c r="AA24" i="2"/>
  <c r="AA25" i="2"/>
  <c r="AA26" i="2"/>
  <c r="AA27" i="2"/>
  <c r="AA28" i="2"/>
  <c r="AA29" i="2"/>
  <c r="AA12" i="2"/>
  <c r="T15" i="2"/>
  <c r="T16" i="2"/>
  <c r="T17" i="2"/>
  <c r="T18" i="2"/>
  <c r="T20" i="2"/>
  <c r="T21" i="2"/>
  <c r="T23" i="2"/>
  <c r="T24" i="2"/>
  <c r="T25" i="2"/>
  <c r="T26" i="2"/>
  <c r="T28" i="2"/>
  <c r="T12" i="2"/>
  <c r="N13" i="2"/>
  <c r="N15" i="2"/>
  <c r="N17" i="2"/>
  <c r="N18" i="2"/>
  <c r="N19" i="2"/>
  <c r="N21" i="2"/>
  <c r="N23" i="2"/>
  <c r="N24" i="2"/>
  <c r="N26" i="2"/>
  <c r="N29" i="2"/>
  <c r="L15" i="2"/>
  <c r="L16" i="2"/>
  <c r="L17" i="2"/>
  <c r="L18" i="2"/>
  <c r="L20" i="2"/>
  <c r="L21" i="2"/>
  <c r="L23" i="2"/>
  <c r="L24" i="2"/>
  <c r="L25" i="2"/>
  <c r="L26" i="2"/>
  <c r="L28" i="2"/>
  <c r="L12" i="2"/>
  <c r="VQ33" i="2"/>
  <c r="VQ32" i="2"/>
  <c r="VQ13" i="2"/>
  <c r="VQ14" i="2"/>
  <c r="VQ15" i="2"/>
  <c r="VQ16" i="2"/>
  <c r="VQ17" i="2"/>
  <c r="VQ18" i="2"/>
  <c r="VQ19" i="2"/>
  <c r="VQ20" i="2"/>
  <c r="VQ21" i="2"/>
  <c r="VQ22" i="2"/>
  <c r="VQ23" i="2"/>
  <c r="VQ24" i="2"/>
  <c r="VQ25" i="2"/>
  <c r="VQ26" i="2"/>
  <c r="VQ27" i="2"/>
  <c r="VQ28" i="2"/>
  <c r="VQ29" i="2"/>
  <c r="WA33" i="2"/>
  <c r="VY33" i="2"/>
  <c r="VW33" i="2"/>
  <c r="WA32" i="2"/>
  <c r="VY32" i="2"/>
  <c r="VW32" i="2"/>
  <c r="VW13" i="2"/>
  <c r="VY13" i="2"/>
  <c r="WA13" i="2"/>
  <c r="VW14" i="2"/>
  <c r="VY14" i="2"/>
  <c r="WA14" i="2"/>
  <c r="VW15" i="2"/>
  <c r="VY15" i="2"/>
  <c r="WA15" i="2"/>
  <c r="VW16" i="2"/>
  <c r="VY16" i="2"/>
  <c r="WA16" i="2"/>
  <c r="VW17" i="2"/>
  <c r="VY17" i="2"/>
  <c r="WA17" i="2"/>
  <c r="VW18" i="2"/>
  <c r="VY18" i="2"/>
  <c r="WA18" i="2"/>
  <c r="VW19" i="2"/>
  <c r="VY19" i="2"/>
  <c r="WA19" i="2"/>
  <c r="VW20" i="2"/>
  <c r="VY20" i="2"/>
  <c r="WA20" i="2"/>
  <c r="VW21" i="2"/>
  <c r="VY21" i="2"/>
  <c r="WA21" i="2"/>
  <c r="VW22" i="2"/>
  <c r="VY22" i="2"/>
  <c r="WA22" i="2"/>
  <c r="VW23" i="2"/>
  <c r="VY23" i="2"/>
  <c r="WA23" i="2"/>
  <c r="VW24" i="2"/>
  <c r="VY24" i="2"/>
  <c r="WA24" i="2"/>
  <c r="VW25" i="2"/>
  <c r="VY25" i="2"/>
  <c r="WA25" i="2"/>
  <c r="VW26" i="2"/>
  <c r="VY26" i="2"/>
  <c r="WA26" i="2"/>
  <c r="VW27" i="2"/>
  <c r="VY27" i="2"/>
  <c r="WA27" i="2"/>
  <c r="VW28" i="2"/>
  <c r="VY28" i="2"/>
  <c r="WA28" i="2"/>
  <c r="VW29" i="2"/>
  <c r="VY29" i="2"/>
  <c r="WA29" i="2"/>
  <c r="VW12" i="2"/>
  <c r="VY12" i="2"/>
  <c r="WA12" i="2"/>
  <c r="XK33" i="2"/>
  <c r="XJ33" i="2"/>
  <c r="XK32" i="2"/>
  <c r="XJ32" i="2"/>
  <c r="XO33" i="2"/>
  <c r="XO32" i="2"/>
  <c r="XU33" i="2"/>
  <c r="XS33" i="2"/>
  <c r="XU32" i="2"/>
  <c r="XS32" i="2"/>
  <c r="YB33" i="2"/>
  <c r="YC33" i="2"/>
  <c r="YC32" i="2"/>
  <c r="YB32" i="2"/>
  <c r="YS33" i="2"/>
  <c r="YR33" i="2"/>
  <c r="YS32" i="2"/>
  <c r="YR32" i="2"/>
  <c r="YY33" i="2"/>
  <c r="YX33" i="2"/>
  <c r="YY32" i="2"/>
  <c r="YX32" i="2"/>
  <c r="ZE33" i="2"/>
  <c r="ZD33" i="2"/>
  <c r="ZE32" i="2"/>
  <c r="ZD32" i="2"/>
  <c r="XJ13" i="2"/>
  <c r="XK13" i="2"/>
  <c r="XL13" i="2"/>
  <c r="XO13" i="2"/>
  <c r="XQ13" i="2"/>
  <c r="XS13" i="2"/>
  <c r="XU13" i="2"/>
  <c r="XZ13" i="2" s="1"/>
  <c r="YA13" i="2"/>
  <c r="YD13" i="2"/>
  <c r="YH13" i="2"/>
  <c r="YI13" i="2"/>
  <c r="YJ13" i="2"/>
  <c r="YP13" i="2" s="1"/>
  <c r="YN13" i="2" s="1"/>
  <c r="YR13" i="2"/>
  <c r="YS13" i="2"/>
  <c r="YT13" i="2"/>
  <c r="YX13" i="2"/>
  <c r="YY13" i="2"/>
  <c r="YZ13" i="2"/>
  <c r="ZD13" i="2"/>
  <c r="ZE13" i="2"/>
  <c r="ZL13" i="2"/>
  <c r="ZW13" i="2"/>
  <c r="AAI13" i="2"/>
  <c r="AAG13" i="2" s="1"/>
  <c r="AAM13" i="2"/>
  <c r="AAK13" i="2" s="1"/>
  <c r="XJ14" i="2"/>
  <c r="XK14" i="2"/>
  <c r="XL14" i="2"/>
  <c r="XO14" i="2"/>
  <c r="XQ14" i="2"/>
  <c r="XS14" i="2"/>
  <c r="XU14" i="2"/>
  <c r="XZ14" i="2" s="1"/>
  <c r="YA14" i="2"/>
  <c r="YD14" i="2"/>
  <c r="YH14" i="2"/>
  <c r="YI14" i="2"/>
  <c r="YJ14" i="2"/>
  <c r="YP14" i="2" s="1"/>
  <c r="YR14" i="2"/>
  <c r="YS14" i="2"/>
  <c r="YT14" i="2"/>
  <c r="YX14" i="2"/>
  <c r="YY14" i="2"/>
  <c r="YZ14" i="2"/>
  <c r="ZD14" i="2"/>
  <c r="ZE14" i="2"/>
  <c r="ZL14" i="2"/>
  <c r="ZW14" i="2"/>
  <c r="AAI14" i="2"/>
  <c r="AAG14" i="2" s="1"/>
  <c r="AAM14" i="2"/>
  <c r="AAK14" i="2" s="1"/>
  <c r="XJ15" i="2"/>
  <c r="XK15" i="2"/>
  <c r="XL15" i="2"/>
  <c r="XO15" i="2"/>
  <c r="XQ15" i="2"/>
  <c r="XS15" i="2"/>
  <c r="XU15" i="2"/>
  <c r="YA15" i="2"/>
  <c r="YD15" i="2"/>
  <c r="YH15" i="2"/>
  <c r="YI15" i="2"/>
  <c r="YJ15" i="2"/>
  <c r="YR15" i="2"/>
  <c r="YS15" i="2"/>
  <c r="YT15" i="2"/>
  <c r="YX15" i="2"/>
  <c r="YY15" i="2"/>
  <c r="YZ15" i="2"/>
  <c r="ZD15" i="2"/>
  <c r="ZE15" i="2"/>
  <c r="ZL15" i="2"/>
  <c r="ZW15" i="2"/>
  <c r="AAI15" i="2"/>
  <c r="AAG15" i="2" s="1"/>
  <c r="AAM15" i="2"/>
  <c r="AAK15" i="2" s="1"/>
  <c r="XJ16" i="2"/>
  <c r="XK16" i="2"/>
  <c r="XL16" i="2"/>
  <c r="XO16" i="2"/>
  <c r="XQ16" i="2"/>
  <c r="XS16" i="2"/>
  <c r="XU16" i="2"/>
  <c r="YA16" i="2"/>
  <c r="YD16" i="2"/>
  <c r="YH16" i="2"/>
  <c r="YI16" i="2"/>
  <c r="YJ16" i="2"/>
  <c r="YP16" i="2" s="1"/>
  <c r="YN16" i="2" s="1"/>
  <c r="YR16" i="2"/>
  <c r="YS16" i="2"/>
  <c r="YT16" i="2"/>
  <c r="YX16" i="2"/>
  <c r="YY16" i="2"/>
  <c r="YZ16" i="2"/>
  <c r="ZD16" i="2"/>
  <c r="ZE16" i="2"/>
  <c r="ZL16" i="2"/>
  <c r="ZW16" i="2"/>
  <c r="AAI16" i="2"/>
  <c r="AAG16" i="2" s="1"/>
  <c r="AAM16" i="2"/>
  <c r="AAK16" i="2" s="1"/>
  <c r="XJ17" i="2"/>
  <c r="XK17" i="2"/>
  <c r="XL17" i="2"/>
  <c r="XO17" i="2"/>
  <c r="XQ17" i="2"/>
  <c r="XS17" i="2"/>
  <c r="XU17" i="2"/>
  <c r="XZ17" i="2" s="1"/>
  <c r="YA17" i="2"/>
  <c r="YD17" i="2"/>
  <c r="YH17" i="2"/>
  <c r="YI17" i="2"/>
  <c r="YJ17" i="2"/>
  <c r="YP17" i="2" s="1"/>
  <c r="YN17" i="2" s="1"/>
  <c r="YR17" i="2"/>
  <c r="YS17" i="2"/>
  <c r="YT17" i="2"/>
  <c r="YX17" i="2"/>
  <c r="YY17" i="2"/>
  <c r="YZ17" i="2"/>
  <c r="ZD17" i="2"/>
  <c r="ZE17" i="2"/>
  <c r="ZL17" i="2"/>
  <c r="ZW17" i="2"/>
  <c r="AAI17" i="2"/>
  <c r="AAG17" i="2" s="1"/>
  <c r="AAM17" i="2"/>
  <c r="AAK17" i="2" s="1"/>
  <c r="XJ18" i="2"/>
  <c r="XK18" i="2"/>
  <c r="XL18" i="2"/>
  <c r="XO18" i="2"/>
  <c r="XQ18" i="2"/>
  <c r="XS18" i="2"/>
  <c r="XU18" i="2"/>
  <c r="XZ18" i="2" s="1"/>
  <c r="YA18" i="2"/>
  <c r="YD18" i="2"/>
  <c r="YH18" i="2"/>
  <c r="YI18" i="2"/>
  <c r="YJ18" i="2"/>
  <c r="YP18" i="2" s="1"/>
  <c r="YR18" i="2"/>
  <c r="YS18" i="2"/>
  <c r="YT18" i="2"/>
  <c r="YX18" i="2"/>
  <c r="YY18" i="2"/>
  <c r="YZ18" i="2"/>
  <c r="ZD18" i="2"/>
  <c r="ZE18" i="2"/>
  <c r="ZL18" i="2"/>
  <c r="ZW18" i="2"/>
  <c r="AAI18" i="2"/>
  <c r="AAG18" i="2" s="1"/>
  <c r="AAM18" i="2"/>
  <c r="AAK18" i="2" s="1"/>
  <c r="XJ19" i="2"/>
  <c r="XK19" i="2"/>
  <c r="XL19" i="2"/>
  <c r="XO19" i="2"/>
  <c r="XQ19" i="2"/>
  <c r="XS19" i="2"/>
  <c r="XU19" i="2"/>
  <c r="YA19" i="2"/>
  <c r="YD19" i="2"/>
  <c r="YH19" i="2"/>
  <c r="YI19" i="2"/>
  <c r="YJ19" i="2"/>
  <c r="YP19" i="2" s="1"/>
  <c r="YN19" i="2" s="1"/>
  <c r="YR19" i="2"/>
  <c r="YS19" i="2"/>
  <c r="YT19" i="2"/>
  <c r="YX19" i="2"/>
  <c r="YY19" i="2"/>
  <c r="YZ19" i="2"/>
  <c r="ZD19" i="2"/>
  <c r="ZE19" i="2"/>
  <c r="ZL19" i="2"/>
  <c r="ZW19" i="2"/>
  <c r="AAI19" i="2"/>
  <c r="AAG19" i="2" s="1"/>
  <c r="AAM19" i="2"/>
  <c r="AAK19" i="2" s="1"/>
  <c r="XJ20" i="2"/>
  <c r="XK20" i="2"/>
  <c r="XL20" i="2"/>
  <c r="XO20" i="2"/>
  <c r="XQ20" i="2"/>
  <c r="XS20" i="2"/>
  <c r="XU20" i="2"/>
  <c r="XZ20" i="2" s="1"/>
  <c r="YA20" i="2"/>
  <c r="YD20" i="2"/>
  <c r="YH20" i="2"/>
  <c r="YI20" i="2"/>
  <c r="YJ20" i="2"/>
  <c r="YP20" i="2" s="1"/>
  <c r="YN20" i="2" s="1"/>
  <c r="YR20" i="2"/>
  <c r="YS20" i="2"/>
  <c r="YT20" i="2"/>
  <c r="YX20" i="2"/>
  <c r="YY20" i="2"/>
  <c r="YZ20" i="2"/>
  <c r="ZD20" i="2"/>
  <c r="ZE20" i="2"/>
  <c r="ZL20" i="2"/>
  <c r="ZW20" i="2"/>
  <c r="AAI20" i="2"/>
  <c r="AAG20" i="2" s="1"/>
  <c r="AAM20" i="2"/>
  <c r="AAK20" i="2" s="1"/>
  <c r="XJ21" i="2"/>
  <c r="XK21" i="2"/>
  <c r="XL21" i="2"/>
  <c r="XO21" i="2"/>
  <c r="XQ21" i="2"/>
  <c r="XS21" i="2"/>
  <c r="XU21" i="2"/>
  <c r="XZ21" i="2" s="1"/>
  <c r="YA21" i="2"/>
  <c r="YD21" i="2"/>
  <c r="YH21" i="2"/>
  <c r="YI21" i="2"/>
  <c r="YJ21" i="2"/>
  <c r="YP21" i="2" s="1"/>
  <c r="YN21" i="2" s="1"/>
  <c r="YR21" i="2"/>
  <c r="YS21" i="2"/>
  <c r="YT21" i="2"/>
  <c r="YX21" i="2"/>
  <c r="YY21" i="2"/>
  <c r="YZ21" i="2"/>
  <c r="ZD21" i="2"/>
  <c r="ZE21" i="2"/>
  <c r="ZL21" i="2"/>
  <c r="ZW21" i="2"/>
  <c r="AAI21" i="2"/>
  <c r="AAG21" i="2" s="1"/>
  <c r="AAM21" i="2"/>
  <c r="AAK21" i="2" s="1"/>
  <c r="XJ22" i="2"/>
  <c r="XK22" i="2"/>
  <c r="XL22" i="2"/>
  <c r="XO22" i="2"/>
  <c r="XQ22" i="2"/>
  <c r="XS22" i="2"/>
  <c r="XU22" i="2"/>
  <c r="XZ22" i="2" s="1"/>
  <c r="YA22" i="2"/>
  <c r="YD22" i="2"/>
  <c r="YH22" i="2"/>
  <c r="YI22" i="2"/>
  <c r="YJ22" i="2"/>
  <c r="YP22" i="2" s="1"/>
  <c r="YN22" i="2" s="1"/>
  <c r="YR22" i="2"/>
  <c r="YS22" i="2"/>
  <c r="YT22" i="2"/>
  <c r="YX22" i="2"/>
  <c r="YY22" i="2"/>
  <c r="YZ22" i="2"/>
  <c r="ZD22" i="2"/>
  <c r="ZE22" i="2"/>
  <c r="ZL22" i="2"/>
  <c r="ZW22" i="2"/>
  <c r="AAI22" i="2"/>
  <c r="AAG22" i="2" s="1"/>
  <c r="AAM22" i="2"/>
  <c r="AAK22" i="2" s="1"/>
  <c r="XJ23" i="2"/>
  <c r="XK23" i="2"/>
  <c r="XL23" i="2"/>
  <c r="XO23" i="2"/>
  <c r="XQ23" i="2"/>
  <c r="XS23" i="2"/>
  <c r="XU23" i="2"/>
  <c r="XZ23" i="2" s="1"/>
  <c r="YA23" i="2"/>
  <c r="YD23" i="2"/>
  <c r="YH23" i="2"/>
  <c r="YI23" i="2"/>
  <c r="YJ23" i="2"/>
  <c r="YP23" i="2" s="1"/>
  <c r="YR23" i="2"/>
  <c r="YS23" i="2"/>
  <c r="YT23" i="2"/>
  <c r="YX23" i="2"/>
  <c r="YY23" i="2"/>
  <c r="YZ23" i="2"/>
  <c r="ZD23" i="2"/>
  <c r="ZE23" i="2"/>
  <c r="ZL23" i="2"/>
  <c r="ZW23" i="2"/>
  <c r="AAI23" i="2"/>
  <c r="AAG23" i="2" s="1"/>
  <c r="AAM23" i="2"/>
  <c r="AAK23" i="2" s="1"/>
  <c r="XJ24" i="2"/>
  <c r="XK24" i="2"/>
  <c r="XL24" i="2"/>
  <c r="XO24" i="2"/>
  <c r="XQ24" i="2"/>
  <c r="XS24" i="2"/>
  <c r="XU24" i="2"/>
  <c r="YA24" i="2"/>
  <c r="YD24" i="2"/>
  <c r="YH24" i="2"/>
  <c r="YI24" i="2"/>
  <c r="YJ24" i="2"/>
  <c r="YR24" i="2"/>
  <c r="YS24" i="2"/>
  <c r="YT24" i="2"/>
  <c r="YX24" i="2"/>
  <c r="YY24" i="2"/>
  <c r="YZ24" i="2"/>
  <c r="ZD24" i="2"/>
  <c r="ZE24" i="2"/>
  <c r="ZL24" i="2"/>
  <c r="ZW24" i="2"/>
  <c r="AAI24" i="2"/>
  <c r="AAG24" i="2" s="1"/>
  <c r="AAM24" i="2"/>
  <c r="AAK24" i="2" s="1"/>
  <c r="XJ25" i="2"/>
  <c r="XK25" i="2"/>
  <c r="XL25" i="2"/>
  <c r="XO25" i="2"/>
  <c r="XQ25" i="2"/>
  <c r="XS25" i="2"/>
  <c r="XU25" i="2"/>
  <c r="YA25" i="2"/>
  <c r="YD25" i="2"/>
  <c r="YH25" i="2"/>
  <c r="YI25" i="2"/>
  <c r="YJ25" i="2"/>
  <c r="YP25" i="2" s="1"/>
  <c r="YN25" i="2" s="1"/>
  <c r="YR25" i="2"/>
  <c r="YS25" i="2"/>
  <c r="YT25" i="2"/>
  <c r="YX25" i="2"/>
  <c r="YY25" i="2"/>
  <c r="YZ25" i="2"/>
  <c r="ZD25" i="2"/>
  <c r="ZE25" i="2"/>
  <c r="ZL25" i="2"/>
  <c r="ZW25" i="2"/>
  <c r="AAI25" i="2"/>
  <c r="AAG25" i="2" s="1"/>
  <c r="AAM25" i="2"/>
  <c r="AAK25" i="2" s="1"/>
  <c r="XJ26" i="2"/>
  <c r="XK26" i="2"/>
  <c r="XL26" i="2"/>
  <c r="XO26" i="2"/>
  <c r="XQ26" i="2"/>
  <c r="XS26" i="2"/>
  <c r="XU26" i="2"/>
  <c r="XZ26" i="2" s="1"/>
  <c r="YA26" i="2"/>
  <c r="YD26" i="2"/>
  <c r="YH26" i="2"/>
  <c r="YI26" i="2"/>
  <c r="YJ26" i="2"/>
  <c r="YR26" i="2"/>
  <c r="YS26" i="2"/>
  <c r="YT26" i="2"/>
  <c r="YX26" i="2"/>
  <c r="YY26" i="2"/>
  <c r="YZ26" i="2"/>
  <c r="ZD26" i="2"/>
  <c r="ZE26" i="2"/>
  <c r="ZL26" i="2"/>
  <c r="ZW26" i="2"/>
  <c r="AAI26" i="2"/>
  <c r="AAG26" i="2" s="1"/>
  <c r="AAM26" i="2"/>
  <c r="AAK26" i="2" s="1"/>
  <c r="XJ27" i="2"/>
  <c r="XK27" i="2"/>
  <c r="XL27" i="2"/>
  <c r="XO27" i="2"/>
  <c r="XQ27" i="2"/>
  <c r="XS27" i="2"/>
  <c r="XU27" i="2"/>
  <c r="XZ27" i="2" s="1"/>
  <c r="YA27" i="2"/>
  <c r="YD27" i="2"/>
  <c r="YH27" i="2"/>
  <c r="YI27" i="2"/>
  <c r="YJ27" i="2"/>
  <c r="YP27" i="2" s="1"/>
  <c r="YR27" i="2"/>
  <c r="YS27" i="2"/>
  <c r="YT27" i="2"/>
  <c r="YX27" i="2"/>
  <c r="YY27" i="2"/>
  <c r="YZ27" i="2"/>
  <c r="ZD27" i="2"/>
  <c r="ZE27" i="2"/>
  <c r="ZL27" i="2"/>
  <c r="ZW27" i="2"/>
  <c r="AAI27" i="2"/>
  <c r="AAG27" i="2" s="1"/>
  <c r="AAM27" i="2"/>
  <c r="AAK27" i="2" s="1"/>
  <c r="XJ28" i="2"/>
  <c r="XK28" i="2"/>
  <c r="XL28" i="2"/>
  <c r="XO28" i="2"/>
  <c r="XQ28" i="2"/>
  <c r="XS28" i="2"/>
  <c r="XU28" i="2"/>
  <c r="XZ28" i="2" s="1"/>
  <c r="YA28" i="2"/>
  <c r="YD28" i="2"/>
  <c r="YH28" i="2"/>
  <c r="YI28" i="2"/>
  <c r="YJ28" i="2"/>
  <c r="YP28" i="2" s="1"/>
  <c r="YN28" i="2" s="1"/>
  <c r="YR28" i="2"/>
  <c r="YS28" i="2"/>
  <c r="YT28" i="2"/>
  <c r="YX28" i="2"/>
  <c r="YY28" i="2"/>
  <c r="YZ28" i="2"/>
  <c r="ZD28" i="2"/>
  <c r="ZE28" i="2"/>
  <c r="ZL28" i="2"/>
  <c r="ZW28" i="2"/>
  <c r="AAI28" i="2"/>
  <c r="AAG28" i="2" s="1"/>
  <c r="AAM28" i="2"/>
  <c r="AAK28" i="2" s="1"/>
  <c r="XJ29" i="2"/>
  <c r="XK29" i="2"/>
  <c r="XL29" i="2"/>
  <c r="XO29" i="2"/>
  <c r="XQ29" i="2"/>
  <c r="XS29" i="2"/>
  <c r="XU29" i="2"/>
  <c r="XZ29" i="2" s="1"/>
  <c r="YA29" i="2"/>
  <c r="YD29" i="2"/>
  <c r="YH29" i="2"/>
  <c r="YI29" i="2"/>
  <c r="YJ29" i="2"/>
  <c r="YP29" i="2" s="1"/>
  <c r="YN29" i="2" s="1"/>
  <c r="YR29" i="2"/>
  <c r="YS29" i="2"/>
  <c r="YT29" i="2"/>
  <c r="YX29" i="2"/>
  <c r="YY29" i="2"/>
  <c r="YZ29" i="2"/>
  <c r="ZD29" i="2"/>
  <c r="ZE29" i="2"/>
  <c r="ZL29" i="2"/>
  <c r="ZW29" i="2"/>
  <c r="AAI29" i="2"/>
  <c r="AAG29" i="2" s="1"/>
  <c r="AAM29" i="2"/>
  <c r="AAK29" i="2" s="1"/>
  <c r="XJ12" i="2"/>
  <c r="XK12" i="2"/>
  <c r="YH12" i="2"/>
  <c r="YI12" i="2"/>
  <c r="YR12" i="2"/>
  <c r="YS12" i="2"/>
  <c r="YX12" i="2"/>
  <c r="YY12" i="2"/>
  <c r="ZD12" i="2"/>
  <c r="ZE12" i="2"/>
  <c r="V30" i="2" l="1"/>
  <c r="WB26" i="2"/>
  <c r="DI34" i="2"/>
  <c r="AA30" i="2"/>
  <c r="AG30" i="2"/>
  <c r="DI30" i="2"/>
  <c r="WB32" i="2"/>
  <c r="WB21" i="2"/>
  <c r="WB20" i="2"/>
  <c r="WB29" i="2"/>
  <c r="VI12" i="2"/>
  <c r="WP29" i="2"/>
  <c r="WP28" i="2"/>
  <c r="WP27" i="2"/>
  <c r="WP26" i="2"/>
  <c r="WP25" i="2"/>
  <c r="WP24" i="2"/>
  <c r="WP23" i="2"/>
  <c r="WP22" i="2"/>
  <c r="WP21" i="2"/>
  <c r="WP20" i="2"/>
  <c r="WP19" i="2"/>
  <c r="WP18" i="2"/>
  <c r="WP17" i="2"/>
  <c r="WP16" i="2"/>
  <c r="WP15" i="2"/>
  <c r="WP14" i="2"/>
  <c r="WP13" i="2"/>
  <c r="ZU29" i="2"/>
  <c r="ZU28" i="2"/>
  <c r="ZU27" i="2"/>
  <c r="ZU26" i="2"/>
  <c r="ZU25" i="2"/>
  <c r="ZU24" i="2"/>
  <c r="ZU23" i="2"/>
  <c r="ZU22" i="2"/>
  <c r="ZU21" i="2"/>
  <c r="ZU20" i="2"/>
  <c r="ZU19" i="2"/>
  <c r="ZU18" i="2"/>
  <c r="ZU17" i="2"/>
  <c r="ZU16" i="2"/>
  <c r="ZU15" i="2"/>
  <c r="ZU14" i="2"/>
  <c r="ZU13" i="2"/>
  <c r="AK29" i="2"/>
  <c r="AK27" i="2"/>
  <c r="AK25" i="2"/>
  <c r="AK23" i="2"/>
  <c r="AK21" i="2"/>
  <c r="AK19" i="2"/>
  <c r="AK17" i="2"/>
  <c r="AK15" i="2"/>
  <c r="AK14" i="2"/>
  <c r="AK12" i="2"/>
  <c r="AK32" i="2"/>
  <c r="AK33" i="2"/>
  <c r="AK28" i="2"/>
  <c r="AK26" i="2"/>
  <c r="AK24" i="2"/>
  <c r="AK22" i="2"/>
  <c r="AK20" i="2"/>
  <c r="AK18" i="2"/>
  <c r="AK16" i="2"/>
  <c r="AK13" i="2"/>
  <c r="EI34" i="2"/>
  <c r="XY14" i="2"/>
  <c r="XY26" i="2"/>
  <c r="XY22" i="2"/>
  <c r="XY21" i="2"/>
  <c r="XY17" i="2"/>
  <c r="XY13" i="2"/>
  <c r="XY28" i="2"/>
  <c r="XY24" i="2"/>
  <c r="XY19" i="2"/>
  <c r="XY15" i="2"/>
  <c r="XY27" i="2"/>
  <c r="XY23" i="2"/>
  <c r="XY18" i="2"/>
  <c r="XY29" i="2"/>
  <c r="XY25" i="2"/>
  <c r="XY20" i="2"/>
  <c r="XY16" i="2"/>
  <c r="EI30" i="2"/>
  <c r="JY32" i="17"/>
  <c r="JZ30" i="17"/>
  <c r="JZ32" i="17" s="1"/>
  <c r="CF36" i="6"/>
  <c r="JZ10" i="17"/>
  <c r="JZ28" i="17" s="1"/>
  <c r="JY28" i="17"/>
  <c r="YP15" i="2"/>
  <c r="YN15" i="2" s="1"/>
  <c r="YP26" i="2"/>
  <c r="YN26" i="2" s="1"/>
  <c r="YP24" i="2"/>
  <c r="YN24" i="2" s="1"/>
  <c r="AAE26" i="2"/>
  <c r="AAC26" i="2" s="1"/>
  <c r="AAE14" i="2"/>
  <c r="AAC14" i="2" s="1"/>
  <c r="AAE28" i="2"/>
  <c r="AAC28" i="2" s="1"/>
  <c r="AAE17" i="2"/>
  <c r="AAC17" i="2" s="1"/>
  <c r="AAE24" i="2"/>
  <c r="AAC24" i="2" s="1"/>
  <c r="AAE22" i="2"/>
  <c r="AAC22" i="2" s="1"/>
  <c r="YG20" i="2"/>
  <c r="AAE18" i="2"/>
  <c r="AAC18" i="2" s="1"/>
  <c r="XX28" i="2"/>
  <c r="YN27" i="2"/>
  <c r="XZ25" i="2"/>
  <c r="XX25" i="2" s="1"/>
  <c r="YN23" i="2"/>
  <c r="YN18" i="2"/>
  <c r="XZ16" i="2"/>
  <c r="XX16" i="2" s="1"/>
  <c r="YN14" i="2"/>
  <c r="XX29" i="2"/>
  <c r="XX20" i="2"/>
  <c r="XX26" i="2"/>
  <c r="AAE25" i="2"/>
  <c r="AAC25" i="2" s="1"/>
  <c r="XX22" i="2"/>
  <c r="AAE21" i="2"/>
  <c r="AAC21" i="2" s="1"/>
  <c r="XX21" i="2"/>
  <c r="XX17" i="2"/>
  <c r="AAE16" i="2"/>
  <c r="AAC16" i="2" s="1"/>
  <c r="XX13" i="2"/>
  <c r="WC29" i="2"/>
  <c r="WC27" i="2"/>
  <c r="WC25" i="2"/>
  <c r="WC23" i="2"/>
  <c r="WC21" i="2"/>
  <c r="WC19" i="2"/>
  <c r="XX27" i="2"/>
  <c r="XZ24" i="2"/>
  <c r="XX24" i="2" s="1"/>
  <c r="XX23" i="2"/>
  <c r="XZ19" i="2"/>
  <c r="XX19" i="2" s="1"/>
  <c r="XX18" i="2"/>
  <c r="XZ15" i="2"/>
  <c r="XX15" i="2" s="1"/>
  <c r="XX14" i="2"/>
  <c r="YG21" i="2"/>
  <c r="AAE20" i="2"/>
  <c r="AAC20" i="2" s="1"/>
  <c r="AAE19" i="2"/>
  <c r="AAC19" i="2" s="1"/>
  <c r="AAE29" i="2"/>
  <c r="AAC29" i="2" s="1"/>
  <c r="AAE27" i="2"/>
  <c r="AAC27" i="2" s="1"/>
  <c r="AAE23" i="2"/>
  <c r="AAC23" i="2" s="1"/>
  <c r="YG17" i="2"/>
  <c r="YG16" i="2"/>
  <c r="AAE15" i="2"/>
  <c r="AAC15" i="2" s="1"/>
  <c r="AAE13" i="2"/>
  <c r="AAC13" i="2" s="1"/>
  <c r="YG28" i="2"/>
  <c r="YG27" i="2"/>
  <c r="XI32" i="2"/>
  <c r="WC32" i="2"/>
  <c r="YG26" i="2"/>
  <c r="YG24" i="2"/>
  <c r="YG23" i="2"/>
  <c r="YQ22" i="2"/>
  <c r="ZC21" i="2"/>
  <c r="ZC20" i="2"/>
  <c r="ZC22" i="2"/>
  <c r="YG22" i="2"/>
  <c r="YQ21" i="2"/>
  <c r="YQ20" i="2"/>
  <c r="YQ19" i="2"/>
  <c r="YQ15" i="2"/>
  <c r="YG14" i="2"/>
  <c r="WC28" i="2"/>
  <c r="WC26" i="2"/>
  <c r="WC24" i="2"/>
  <c r="WC22" i="2"/>
  <c r="WC17" i="2"/>
  <c r="WC15" i="2"/>
  <c r="WC20" i="2"/>
  <c r="WC13" i="2"/>
  <c r="ZC14" i="2"/>
  <c r="YW14" i="2"/>
  <c r="WC18" i="2"/>
  <c r="WC16" i="2"/>
  <c r="ZC15" i="2"/>
  <c r="YW15" i="2"/>
  <c r="YG15" i="2"/>
  <c r="XI13" i="2"/>
  <c r="ZC28" i="2"/>
  <c r="YG25" i="2"/>
  <c r="ZC17" i="2"/>
  <c r="WC14" i="2"/>
  <c r="YG29" i="2"/>
  <c r="YQ27" i="2"/>
  <c r="YQ26" i="2"/>
  <c r="YQ25" i="2"/>
  <c r="YQ24" i="2"/>
  <c r="ZC19" i="2"/>
  <c r="YG19" i="2"/>
  <c r="YG18" i="2"/>
  <c r="YQ17" i="2"/>
  <c r="YQ16" i="2"/>
  <c r="ZC13" i="2"/>
  <c r="YG13" i="2"/>
  <c r="XI33" i="2"/>
  <c r="WC33" i="2"/>
  <c r="YQ29" i="2"/>
  <c r="YQ28" i="2"/>
  <c r="XI28" i="2"/>
  <c r="XI26" i="2"/>
  <c r="XI24" i="2"/>
  <c r="XI22" i="2"/>
  <c r="XI20" i="2"/>
  <c r="YQ18" i="2"/>
  <c r="XI18" i="2"/>
  <c r="XI16" i="2"/>
  <c r="YQ14" i="2"/>
  <c r="XI14" i="2"/>
  <c r="YQ32" i="2"/>
  <c r="ZC27" i="2"/>
  <c r="YW27" i="2"/>
  <c r="ZC25" i="2"/>
  <c r="YW25" i="2"/>
  <c r="ZC23" i="2"/>
  <c r="YW23" i="2"/>
  <c r="YW21" i="2"/>
  <c r="YW19" i="2"/>
  <c r="YW17" i="2"/>
  <c r="YW13" i="2"/>
  <c r="XI29" i="2"/>
  <c r="XI27" i="2"/>
  <c r="XI25" i="2"/>
  <c r="YQ23" i="2"/>
  <c r="XI23" i="2"/>
  <c r="XI21" i="2"/>
  <c r="XI19" i="2"/>
  <c r="XI17" i="2"/>
  <c r="XI15" i="2"/>
  <c r="YQ13" i="2"/>
  <c r="ZC29" i="2"/>
  <c r="YW29" i="2"/>
  <c r="YW28" i="2"/>
  <c r="ZC26" i="2"/>
  <c r="YW26" i="2"/>
  <c r="ZC24" i="2"/>
  <c r="YW24" i="2"/>
  <c r="YW22" i="2"/>
  <c r="YW20" i="2"/>
  <c r="ZC18" i="2"/>
  <c r="YW18" i="2"/>
  <c r="ZC16" i="2"/>
  <c r="YW16" i="2"/>
  <c r="YQ33" i="2"/>
  <c r="DI37" i="2" l="1"/>
  <c r="WO20" i="2"/>
  <c r="WO28" i="2"/>
  <c r="WO16" i="2"/>
  <c r="WO14" i="2"/>
  <c r="WO18" i="2"/>
  <c r="WO22" i="2"/>
  <c r="WO26" i="2"/>
  <c r="WO15" i="2"/>
  <c r="WO19" i="2"/>
  <c r="WO23" i="2"/>
  <c r="WO27" i="2"/>
  <c r="WO24" i="2"/>
  <c r="WO13" i="2"/>
  <c r="WO17" i="2"/>
  <c r="WO21" i="2"/>
  <c r="WO25" i="2"/>
  <c r="WO29" i="2"/>
  <c r="YO27" i="2"/>
  <c r="YM27" i="2" s="1"/>
  <c r="YO20" i="2"/>
  <c r="YM20" i="2" s="1"/>
  <c r="YO18" i="2"/>
  <c r="YM18" i="2" s="1"/>
  <c r="YO14" i="2"/>
  <c r="YM14" i="2" s="1"/>
  <c r="YO28" i="2"/>
  <c r="YM28" i="2" s="1"/>
  <c r="YO19" i="2"/>
  <c r="YM19" i="2" s="1"/>
  <c r="YO15" i="2"/>
  <c r="YM15" i="2" s="1"/>
  <c r="YO22" i="2"/>
  <c r="YM22" i="2" s="1"/>
  <c r="YO29" i="2"/>
  <c r="YM29" i="2" s="1"/>
  <c r="YO24" i="2"/>
  <c r="YM24" i="2" s="1"/>
  <c r="YO16" i="2"/>
  <c r="YM16" i="2" s="1"/>
  <c r="YO13" i="2"/>
  <c r="YM13" i="2" s="1"/>
  <c r="YO26" i="2"/>
  <c r="YM26" i="2" s="1"/>
  <c r="YO17" i="2"/>
  <c r="YM17" i="2" s="1"/>
  <c r="YO25" i="2"/>
  <c r="YM25" i="2" s="1"/>
  <c r="YO23" i="2"/>
  <c r="YM23" i="2" s="1"/>
  <c r="YO21" i="2"/>
  <c r="YM21" i="2" s="1"/>
  <c r="JY35" i="17"/>
  <c r="XW16" i="2"/>
  <c r="XW21" i="2"/>
  <c r="XW25" i="2"/>
  <c r="XW18" i="2"/>
  <c r="XW27" i="2"/>
  <c r="XW19" i="2"/>
  <c r="XW28" i="2"/>
  <c r="XW13" i="2"/>
  <c r="XW26" i="2"/>
  <c r="XW20" i="2"/>
  <c r="XW29" i="2"/>
  <c r="XW23" i="2"/>
  <c r="XW15" i="2"/>
  <c r="XW24" i="2"/>
  <c r="XW17" i="2"/>
  <c r="XW22" i="2"/>
  <c r="XW14" i="2"/>
  <c r="JZ35" i="17"/>
  <c r="VI33" i="2"/>
  <c r="VI32" i="2"/>
  <c r="VI13" i="2"/>
  <c r="VI14" i="2"/>
  <c r="VI15" i="2"/>
  <c r="VI16" i="2"/>
  <c r="VI17" i="2"/>
  <c r="VI18" i="2"/>
  <c r="VI19" i="2"/>
  <c r="VI20" i="2"/>
  <c r="VI21" i="2"/>
  <c r="VI22" i="2"/>
  <c r="VI23" i="2"/>
  <c r="VI24" i="2"/>
  <c r="VI25" i="2"/>
  <c r="VI26" i="2"/>
  <c r="VI27" i="2"/>
  <c r="VI28" i="2"/>
  <c r="VI29" i="2"/>
  <c r="VQ34" i="2"/>
  <c r="VQ12" i="2"/>
  <c r="VR34" i="2"/>
  <c r="VR30" i="2"/>
  <c r="JY36" i="17" l="1"/>
  <c r="VR37" i="2"/>
  <c r="VQ30" i="2"/>
  <c r="VQ37" i="2" s="1"/>
  <c r="H26" i="5" l="1"/>
  <c r="H27" i="5"/>
  <c r="H9" i="5"/>
  <c r="H10" i="5"/>
  <c r="H11" i="5"/>
  <c r="H12" i="5"/>
  <c r="H13" i="5"/>
  <c r="H14" i="5"/>
  <c r="H15" i="5"/>
  <c r="H16" i="5"/>
  <c r="H17" i="5"/>
  <c r="H18" i="5"/>
  <c r="H19" i="5"/>
  <c r="H20" i="5"/>
  <c r="H21" i="5"/>
  <c r="H22" i="5"/>
  <c r="H23" i="5"/>
  <c r="H24" i="5"/>
  <c r="H25" i="5"/>
  <c r="H8" i="5"/>
  <c r="I28" i="5"/>
  <c r="H31" i="5" l="1"/>
  <c r="H32" i="5"/>
  <c r="H28" i="5"/>
  <c r="ZW12" i="2"/>
  <c r="AAM12" i="2"/>
  <c r="F3" i="2"/>
  <c r="A3" i="20" s="1"/>
  <c r="BD29" i="3"/>
  <c r="AZ29" i="3"/>
  <c r="AX29" i="3"/>
  <c r="AV29" i="3"/>
  <c r="AR29" i="3"/>
  <c r="AP29" i="3"/>
  <c r="AN29" i="3"/>
  <c r="AL29" i="3"/>
  <c r="AJ29" i="3"/>
  <c r="AF29" i="3"/>
  <c r="Z29" i="3"/>
  <c r="X29" i="3"/>
  <c r="T29" i="3"/>
  <c r="R29" i="3"/>
  <c r="P29" i="3"/>
  <c r="N29" i="3"/>
  <c r="L29" i="3"/>
  <c r="J29" i="3"/>
  <c r="H29" i="3"/>
  <c r="F29" i="3"/>
  <c r="D29" i="3"/>
  <c r="BD28" i="3"/>
  <c r="AZ28" i="3"/>
  <c r="AX28" i="3"/>
  <c r="AV28" i="3"/>
  <c r="AR28" i="3"/>
  <c r="AP28" i="3"/>
  <c r="AN28" i="3"/>
  <c r="AL28" i="3"/>
  <c r="AJ28" i="3"/>
  <c r="AF28" i="3"/>
  <c r="Z28" i="3"/>
  <c r="X28" i="3"/>
  <c r="T28" i="3"/>
  <c r="R28" i="3"/>
  <c r="P28" i="3"/>
  <c r="N28" i="3"/>
  <c r="L28" i="3"/>
  <c r="J28" i="3"/>
  <c r="H28" i="3"/>
  <c r="F28" i="3"/>
  <c r="D28" i="3"/>
  <c r="D9" i="3"/>
  <c r="F9" i="3"/>
  <c r="H9" i="3"/>
  <c r="J9" i="3"/>
  <c r="L9" i="3"/>
  <c r="N9" i="3"/>
  <c r="P9" i="3"/>
  <c r="R9" i="3"/>
  <c r="T9" i="3"/>
  <c r="X9" i="3"/>
  <c r="Z9" i="3"/>
  <c r="AF9" i="3"/>
  <c r="AJ9" i="3"/>
  <c r="AL9" i="3"/>
  <c r="AN9" i="3"/>
  <c r="AP9" i="3"/>
  <c r="AR9" i="3"/>
  <c r="AV9" i="3"/>
  <c r="AX9" i="3"/>
  <c r="AZ9" i="3"/>
  <c r="BD9" i="3"/>
  <c r="D10" i="3"/>
  <c r="F10" i="3"/>
  <c r="H10" i="3"/>
  <c r="J10" i="3"/>
  <c r="L10" i="3"/>
  <c r="N10" i="3"/>
  <c r="P10" i="3"/>
  <c r="R10" i="3"/>
  <c r="T10" i="3"/>
  <c r="X10" i="3"/>
  <c r="Z10" i="3"/>
  <c r="AF10" i="3"/>
  <c r="AJ10" i="3"/>
  <c r="AL10" i="3"/>
  <c r="AN10" i="3"/>
  <c r="AP10" i="3"/>
  <c r="AR10" i="3"/>
  <c r="AV10" i="3"/>
  <c r="AX10" i="3"/>
  <c r="AZ10" i="3"/>
  <c r="BD10" i="3"/>
  <c r="D11" i="3"/>
  <c r="F11" i="3"/>
  <c r="H11" i="3"/>
  <c r="J11" i="3"/>
  <c r="L11" i="3"/>
  <c r="N11" i="3"/>
  <c r="P11" i="3"/>
  <c r="R11" i="3"/>
  <c r="T11" i="3"/>
  <c r="X11" i="3"/>
  <c r="Z11" i="3"/>
  <c r="AF11" i="3"/>
  <c r="AJ11" i="3"/>
  <c r="AL11" i="3"/>
  <c r="AN11" i="3"/>
  <c r="AP11" i="3"/>
  <c r="AR11" i="3"/>
  <c r="AV11" i="3"/>
  <c r="AX11" i="3"/>
  <c r="AZ11" i="3"/>
  <c r="BD11" i="3"/>
  <c r="D12" i="3"/>
  <c r="F12" i="3"/>
  <c r="H12" i="3"/>
  <c r="J12" i="3"/>
  <c r="L12" i="3"/>
  <c r="N12" i="3"/>
  <c r="P12" i="3"/>
  <c r="R12" i="3"/>
  <c r="T12" i="3"/>
  <c r="X12" i="3"/>
  <c r="Z12" i="3"/>
  <c r="AF12" i="3"/>
  <c r="AJ12" i="3"/>
  <c r="AL12" i="3"/>
  <c r="AN12" i="3"/>
  <c r="AP12" i="3"/>
  <c r="AR12" i="3"/>
  <c r="AV12" i="3"/>
  <c r="AX12" i="3"/>
  <c r="AZ12" i="3"/>
  <c r="BD12" i="3"/>
  <c r="D13" i="3"/>
  <c r="F13" i="3"/>
  <c r="H13" i="3"/>
  <c r="J13" i="3"/>
  <c r="L13" i="3"/>
  <c r="N13" i="3"/>
  <c r="P13" i="3"/>
  <c r="R13" i="3"/>
  <c r="T13" i="3"/>
  <c r="X13" i="3"/>
  <c r="Z13" i="3"/>
  <c r="AF13" i="3"/>
  <c r="AJ13" i="3"/>
  <c r="AL13" i="3"/>
  <c r="AN13" i="3"/>
  <c r="AP13" i="3"/>
  <c r="AR13" i="3"/>
  <c r="AV13" i="3"/>
  <c r="AX13" i="3"/>
  <c r="AZ13" i="3"/>
  <c r="BD13" i="3"/>
  <c r="D14" i="3"/>
  <c r="F14" i="3"/>
  <c r="H14" i="3"/>
  <c r="J14" i="3"/>
  <c r="L14" i="3"/>
  <c r="N14" i="3"/>
  <c r="P14" i="3"/>
  <c r="R14" i="3"/>
  <c r="T14" i="3"/>
  <c r="X14" i="3"/>
  <c r="Z14" i="3"/>
  <c r="AF14" i="3"/>
  <c r="AJ14" i="3"/>
  <c r="AL14" i="3"/>
  <c r="AN14" i="3"/>
  <c r="AP14" i="3"/>
  <c r="AR14" i="3"/>
  <c r="AV14" i="3"/>
  <c r="AX14" i="3"/>
  <c r="AZ14" i="3"/>
  <c r="BD14" i="3"/>
  <c r="D15" i="3"/>
  <c r="F15" i="3"/>
  <c r="H15" i="3"/>
  <c r="J15" i="3"/>
  <c r="L15" i="3"/>
  <c r="N15" i="3"/>
  <c r="P15" i="3"/>
  <c r="R15" i="3"/>
  <c r="T15" i="3"/>
  <c r="X15" i="3"/>
  <c r="Z15" i="3"/>
  <c r="AF15" i="3"/>
  <c r="AJ15" i="3"/>
  <c r="AL15" i="3"/>
  <c r="AN15" i="3"/>
  <c r="AP15" i="3"/>
  <c r="AR15" i="3"/>
  <c r="AV15" i="3"/>
  <c r="AX15" i="3"/>
  <c r="AZ15" i="3"/>
  <c r="BD15" i="3"/>
  <c r="D16" i="3"/>
  <c r="F16" i="3"/>
  <c r="H16" i="3"/>
  <c r="J16" i="3"/>
  <c r="L16" i="3"/>
  <c r="N16" i="3"/>
  <c r="P16" i="3"/>
  <c r="R16" i="3"/>
  <c r="T16" i="3"/>
  <c r="X16" i="3"/>
  <c r="Z16" i="3"/>
  <c r="AF16" i="3"/>
  <c r="AJ16" i="3"/>
  <c r="AL16" i="3"/>
  <c r="AN16" i="3"/>
  <c r="AP16" i="3"/>
  <c r="AR16" i="3"/>
  <c r="AV16" i="3"/>
  <c r="AX16" i="3"/>
  <c r="AZ16" i="3"/>
  <c r="BD16" i="3"/>
  <c r="D17" i="3"/>
  <c r="F17" i="3"/>
  <c r="H17" i="3"/>
  <c r="J17" i="3"/>
  <c r="L17" i="3"/>
  <c r="N17" i="3"/>
  <c r="P17" i="3"/>
  <c r="R17" i="3"/>
  <c r="T17" i="3"/>
  <c r="X17" i="3"/>
  <c r="Z17" i="3"/>
  <c r="AF17" i="3"/>
  <c r="AJ17" i="3"/>
  <c r="AL17" i="3"/>
  <c r="AN17" i="3"/>
  <c r="AP17" i="3"/>
  <c r="AR17" i="3"/>
  <c r="AV17" i="3"/>
  <c r="AX17" i="3"/>
  <c r="AZ17" i="3"/>
  <c r="BD17" i="3"/>
  <c r="D18" i="3"/>
  <c r="F18" i="3"/>
  <c r="H18" i="3"/>
  <c r="J18" i="3"/>
  <c r="L18" i="3"/>
  <c r="N18" i="3"/>
  <c r="P18" i="3"/>
  <c r="R18" i="3"/>
  <c r="T18" i="3"/>
  <c r="X18" i="3"/>
  <c r="Z18" i="3"/>
  <c r="AF18" i="3"/>
  <c r="AJ18" i="3"/>
  <c r="AL18" i="3"/>
  <c r="AN18" i="3"/>
  <c r="AP18" i="3"/>
  <c r="AR18" i="3"/>
  <c r="AV18" i="3"/>
  <c r="AX18" i="3"/>
  <c r="AZ18" i="3"/>
  <c r="BD18" i="3"/>
  <c r="D19" i="3"/>
  <c r="F19" i="3"/>
  <c r="H19" i="3"/>
  <c r="J19" i="3"/>
  <c r="L19" i="3"/>
  <c r="N19" i="3"/>
  <c r="P19" i="3"/>
  <c r="R19" i="3"/>
  <c r="T19" i="3"/>
  <c r="X19" i="3"/>
  <c r="Z19" i="3"/>
  <c r="AF19" i="3"/>
  <c r="AJ19" i="3"/>
  <c r="AL19" i="3"/>
  <c r="AN19" i="3"/>
  <c r="AP19" i="3"/>
  <c r="AR19" i="3"/>
  <c r="AV19" i="3"/>
  <c r="AX19" i="3"/>
  <c r="AZ19" i="3"/>
  <c r="BD19" i="3"/>
  <c r="D20" i="3"/>
  <c r="F20" i="3"/>
  <c r="H20" i="3"/>
  <c r="J20" i="3"/>
  <c r="L20" i="3"/>
  <c r="N20" i="3"/>
  <c r="P20" i="3"/>
  <c r="R20" i="3"/>
  <c r="T20" i="3"/>
  <c r="X20" i="3"/>
  <c r="Z20" i="3"/>
  <c r="AF20" i="3"/>
  <c r="AJ20" i="3"/>
  <c r="AL20" i="3"/>
  <c r="AN20" i="3"/>
  <c r="AP20" i="3"/>
  <c r="AR20" i="3"/>
  <c r="AV20" i="3"/>
  <c r="AX20" i="3"/>
  <c r="AZ20" i="3"/>
  <c r="BD20" i="3"/>
  <c r="D21" i="3"/>
  <c r="F21" i="3"/>
  <c r="H21" i="3"/>
  <c r="J21" i="3"/>
  <c r="L21" i="3"/>
  <c r="N21" i="3"/>
  <c r="P21" i="3"/>
  <c r="R21" i="3"/>
  <c r="T21" i="3"/>
  <c r="X21" i="3"/>
  <c r="Z21" i="3"/>
  <c r="AF21" i="3"/>
  <c r="AJ21" i="3"/>
  <c r="AL21" i="3"/>
  <c r="AN21" i="3"/>
  <c r="AP21" i="3"/>
  <c r="AR21" i="3"/>
  <c r="AV21" i="3"/>
  <c r="AX21" i="3"/>
  <c r="AZ21" i="3"/>
  <c r="BD21" i="3"/>
  <c r="D22" i="3"/>
  <c r="F22" i="3"/>
  <c r="H22" i="3"/>
  <c r="J22" i="3"/>
  <c r="L22" i="3"/>
  <c r="N22" i="3"/>
  <c r="P22" i="3"/>
  <c r="R22" i="3"/>
  <c r="T22" i="3"/>
  <c r="X22" i="3"/>
  <c r="Z22" i="3"/>
  <c r="AF22" i="3"/>
  <c r="AJ22" i="3"/>
  <c r="AL22" i="3"/>
  <c r="AN22" i="3"/>
  <c r="AP22" i="3"/>
  <c r="AR22" i="3"/>
  <c r="AV22" i="3"/>
  <c r="AX22" i="3"/>
  <c r="AZ22" i="3"/>
  <c r="BD22" i="3"/>
  <c r="D23" i="3"/>
  <c r="F23" i="3"/>
  <c r="H23" i="3"/>
  <c r="J23" i="3"/>
  <c r="L23" i="3"/>
  <c r="N23" i="3"/>
  <c r="P23" i="3"/>
  <c r="R23" i="3"/>
  <c r="T23" i="3"/>
  <c r="X23" i="3"/>
  <c r="Z23" i="3"/>
  <c r="AF23" i="3"/>
  <c r="AJ23" i="3"/>
  <c r="AL23" i="3"/>
  <c r="AN23" i="3"/>
  <c r="AP23" i="3"/>
  <c r="AR23" i="3"/>
  <c r="AV23" i="3"/>
  <c r="AX23" i="3"/>
  <c r="AZ23" i="3"/>
  <c r="BD23" i="3"/>
  <c r="D24" i="3"/>
  <c r="F24" i="3"/>
  <c r="H24" i="3"/>
  <c r="J24" i="3"/>
  <c r="L24" i="3"/>
  <c r="N24" i="3"/>
  <c r="P24" i="3"/>
  <c r="R24" i="3"/>
  <c r="T24" i="3"/>
  <c r="X24" i="3"/>
  <c r="Z24" i="3"/>
  <c r="AF24" i="3"/>
  <c r="AJ24" i="3"/>
  <c r="AL24" i="3"/>
  <c r="AN24" i="3"/>
  <c r="AP24" i="3"/>
  <c r="AR24" i="3"/>
  <c r="AV24" i="3"/>
  <c r="AX24" i="3"/>
  <c r="AZ24" i="3"/>
  <c r="BD24" i="3"/>
  <c r="D25" i="3"/>
  <c r="F25" i="3"/>
  <c r="H25" i="3"/>
  <c r="J25" i="3"/>
  <c r="L25" i="3"/>
  <c r="N25" i="3"/>
  <c r="P25" i="3"/>
  <c r="R25" i="3"/>
  <c r="T25" i="3"/>
  <c r="X25" i="3"/>
  <c r="Z25" i="3"/>
  <c r="AF25" i="3"/>
  <c r="AJ25" i="3"/>
  <c r="AL25" i="3"/>
  <c r="AN25" i="3"/>
  <c r="AP25" i="3"/>
  <c r="AR25" i="3"/>
  <c r="AV25" i="3"/>
  <c r="AX25" i="3"/>
  <c r="AZ25" i="3"/>
  <c r="BD25" i="3"/>
  <c r="BD8" i="3"/>
  <c r="AZ8" i="3"/>
  <c r="AX8" i="3"/>
  <c r="AV8" i="3"/>
  <c r="AR8" i="3"/>
  <c r="AP8" i="3"/>
  <c r="AN8" i="3"/>
  <c r="AL8" i="3"/>
  <c r="AJ8" i="3"/>
  <c r="AF8" i="3"/>
  <c r="Z8" i="3"/>
  <c r="X8" i="3"/>
  <c r="T8" i="3"/>
  <c r="R8" i="3"/>
  <c r="P8" i="3"/>
  <c r="N8" i="3"/>
  <c r="L8" i="3"/>
  <c r="J8" i="3"/>
  <c r="H8" i="3"/>
  <c r="F8" i="3"/>
  <c r="D8" i="3"/>
  <c r="H9" i="4"/>
  <c r="L9" i="4"/>
  <c r="T9" i="4"/>
  <c r="W9" i="4"/>
  <c r="X9" i="4"/>
  <c r="Z9" i="4"/>
  <c r="AC9" i="4"/>
  <c r="AD9" i="4"/>
  <c r="AL9" i="4"/>
  <c r="AO9" i="4"/>
  <c r="AP9" i="4"/>
  <c r="AR9" i="4"/>
  <c r="AU9" i="4"/>
  <c r="AV9" i="4"/>
  <c r="AX9" i="4"/>
  <c r="BA9" i="4"/>
  <c r="BB9" i="4"/>
  <c r="BD9" i="4"/>
  <c r="BG9" i="4"/>
  <c r="BH9" i="4"/>
  <c r="BJ9" i="4"/>
  <c r="BN9" i="4"/>
  <c r="BO9" i="4"/>
  <c r="BW9" i="4"/>
  <c r="BZ9" i="4"/>
  <c r="CA9" i="4"/>
  <c r="H10" i="4"/>
  <c r="L10" i="4"/>
  <c r="T10" i="4"/>
  <c r="W10" i="4"/>
  <c r="X10" i="4"/>
  <c r="Z10" i="4"/>
  <c r="AC10" i="4"/>
  <c r="AD10" i="4"/>
  <c r="AL10" i="4"/>
  <c r="AO10" i="4"/>
  <c r="AP10" i="4"/>
  <c r="AR10" i="4"/>
  <c r="AU10" i="4"/>
  <c r="AV10" i="4"/>
  <c r="AX10" i="4"/>
  <c r="BA10" i="4"/>
  <c r="BB10" i="4"/>
  <c r="BD10" i="4"/>
  <c r="BG10" i="4"/>
  <c r="BH10" i="4"/>
  <c r="BJ10" i="4"/>
  <c r="BN10" i="4"/>
  <c r="BO10" i="4"/>
  <c r="BW10" i="4"/>
  <c r="BZ10" i="4"/>
  <c r="CA10" i="4"/>
  <c r="H11" i="4"/>
  <c r="L11" i="4"/>
  <c r="T11" i="4"/>
  <c r="W11" i="4"/>
  <c r="X11" i="4"/>
  <c r="Z11" i="4"/>
  <c r="AC11" i="4"/>
  <c r="AD11" i="4"/>
  <c r="AL11" i="4"/>
  <c r="AO11" i="4"/>
  <c r="AP11" i="4"/>
  <c r="AR11" i="4"/>
  <c r="AU11" i="4"/>
  <c r="AV11" i="4"/>
  <c r="AX11" i="4"/>
  <c r="BA11" i="4"/>
  <c r="BB11" i="4"/>
  <c r="BD11" i="4"/>
  <c r="BG11" i="4"/>
  <c r="BH11" i="4"/>
  <c r="BJ11" i="4"/>
  <c r="BN11" i="4"/>
  <c r="BO11" i="4"/>
  <c r="BW11" i="4"/>
  <c r="BZ11" i="4"/>
  <c r="CA11" i="4"/>
  <c r="H12" i="4"/>
  <c r="L12" i="4"/>
  <c r="T12" i="4"/>
  <c r="W12" i="4"/>
  <c r="X12" i="4"/>
  <c r="Z12" i="4"/>
  <c r="AC12" i="4"/>
  <c r="AD12" i="4"/>
  <c r="AL12" i="4"/>
  <c r="AO12" i="4"/>
  <c r="AP12" i="4"/>
  <c r="AR12" i="4"/>
  <c r="AS12" i="4" s="1"/>
  <c r="AV12" i="4"/>
  <c r="AX12" i="4"/>
  <c r="BA12" i="4"/>
  <c r="BB12" i="4"/>
  <c r="BD12" i="4"/>
  <c r="BG12" i="4"/>
  <c r="BH12" i="4"/>
  <c r="BJ12" i="4"/>
  <c r="BN12" i="4"/>
  <c r="BO12" i="4"/>
  <c r="BW12" i="4"/>
  <c r="BZ12" i="4"/>
  <c r="CA12" i="4"/>
  <c r="H13" i="4"/>
  <c r="L13" i="4"/>
  <c r="T13" i="4"/>
  <c r="W13" i="4"/>
  <c r="X13" i="4"/>
  <c r="Z13" i="4"/>
  <c r="AC13" i="4"/>
  <c r="AD13" i="4"/>
  <c r="AL13" i="4"/>
  <c r="AO13" i="4"/>
  <c r="AP13" i="4"/>
  <c r="AR13" i="4"/>
  <c r="AU13" i="4"/>
  <c r="AV13" i="4"/>
  <c r="AX13" i="4"/>
  <c r="BA13" i="4"/>
  <c r="BB13" i="4"/>
  <c r="BD13" i="4"/>
  <c r="BG13" i="4"/>
  <c r="BH13" i="4"/>
  <c r="BJ13" i="4"/>
  <c r="BN13" i="4"/>
  <c r="BO13" i="4"/>
  <c r="BW13" i="4"/>
  <c r="BZ13" i="4"/>
  <c r="CA13" i="4"/>
  <c r="H14" i="4"/>
  <c r="L14" i="4"/>
  <c r="T14" i="4"/>
  <c r="W14" i="4"/>
  <c r="X14" i="4"/>
  <c r="Z14" i="4"/>
  <c r="AC14" i="4"/>
  <c r="AD14" i="4"/>
  <c r="AL14" i="4"/>
  <c r="AO14" i="4"/>
  <c r="AP14" i="4"/>
  <c r="AR14" i="4"/>
  <c r="AU14" i="4"/>
  <c r="AV14" i="4"/>
  <c r="AX14" i="4"/>
  <c r="BA14" i="4"/>
  <c r="BB14" i="4"/>
  <c r="BD14" i="4"/>
  <c r="BG14" i="4"/>
  <c r="BH14" i="4"/>
  <c r="BJ14" i="4"/>
  <c r="BN14" i="4"/>
  <c r="BO14" i="4"/>
  <c r="BW14" i="4"/>
  <c r="BZ14" i="4"/>
  <c r="CA14" i="4"/>
  <c r="H15" i="4"/>
  <c r="L15" i="4"/>
  <c r="T15" i="4"/>
  <c r="W15" i="4"/>
  <c r="X15" i="4"/>
  <c r="Z15" i="4"/>
  <c r="AC15" i="4"/>
  <c r="AD15" i="4"/>
  <c r="AL15" i="4"/>
  <c r="AO15" i="4"/>
  <c r="AP15" i="4"/>
  <c r="AR15" i="4"/>
  <c r="AU15" i="4"/>
  <c r="AV15" i="4"/>
  <c r="AX15" i="4"/>
  <c r="BA15" i="4"/>
  <c r="BB15" i="4"/>
  <c r="BD15" i="4"/>
  <c r="BG15" i="4"/>
  <c r="BH15" i="4"/>
  <c r="BJ15" i="4"/>
  <c r="BN15" i="4"/>
  <c r="BO15" i="4"/>
  <c r="BW15" i="4"/>
  <c r="BZ15" i="4"/>
  <c r="CA15" i="4"/>
  <c r="H16" i="4"/>
  <c r="L16" i="4"/>
  <c r="T16" i="4"/>
  <c r="W16" i="4"/>
  <c r="X16" i="4"/>
  <c r="Z16" i="4"/>
  <c r="AC16" i="4"/>
  <c r="AD16" i="4"/>
  <c r="AL16" i="4"/>
  <c r="AO16" i="4"/>
  <c r="AP16" i="4"/>
  <c r="AR16" i="4"/>
  <c r="AU16" i="4"/>
  <c r="AV16" i="4"/>
  <c r="AX16" i="4"/>
  <c r="BA16" i="4"/>
  <c r="BB16" i="4"/>
  <c r="BD16" i="4"/>
  <c r="BG16" i="4"/>
  <c r="BH16" i="4"/>
  <c r="BJ16" i="4"/>
  <c r="BN16" i="4"/>
  <c r="BO16" i="4"/>
  <c r="BW16" i="4"/>
  <c r="BZ16" i="4"/>
  <c r="CA16" i="4"/>
  <c r="H17" i="4"/>
  <c r="L17" i="4"/>
  <c r="T17" i="4"/>
  <c r="W17" i="4"/>
  <c r="X17" i="4"/>
  <c r="Z17" i="4"/>
  <c r="AC17" i="4"/>
  <c r="AD17" i="4"/>
  <c r="AL17" i="4"/>
  <c r="AO17" i="4"/>
  <c r="AP17" i="4"/>
  <c r="AR17" i="4"/>
  <c r="AU17" i="4"/>
  <c r="AV17" i="4"/>
  <c r="AX17" i="4"/>
  <c r="BA17" i="4"/>
  <c r="BB17" i="4"/>
  <c r="BD17" i="4"/>
  <c r="BG17" i="4"/>
  <c r="BH17" i="4"/>
  <c r="BJ17" i="4"/>
  <c r="BN17" i="4"/>
  <c r="BO17" i="4"/>
  <c r="BW17" i="4"/>
  <c r="BZ17" i="4"/>
  <c r="CA17" i="4"/>
  <c r="H18" i="4"/>
  <c r="L18" i="4"/>
  <c r="T18" i="4"/>
  <c r="W18" i="4"/>
  <c r="X18" i="4"/>
  <c r="Z18" i="4"/>
  <c r="AC18" i="4"/>
  <c r="AD18" i="4"/>
  <c r="AL18" i="4"/>
  <c r="AO18" i="4"/>
  <c r="AP18" i="4"/>
  <c r="AR18" i="4"/>
  <c r="AU18" i="4"/>
  <c r="AV18" i="4"/>
  <c r="AX18" i="4"/>
  <c r="BA18" i="4"/>
  <c r="BB18" i="4"/>
  <c r="BD18" i="4"/>
  <c r="BG18" i="4"/>
  <c r="BH18" i="4"/>
  <c r="BJ18" i="4"/>
  <c r="BN18" i="4"/>
  <c r="BO18" i="4"/>
  <c r="BW18" i="4"/>
  <c r="BZ18" i="4"/>
  <c r="CA18" i="4"/>
  <c r="H19" i="4"/>
  <c r="L19" i="4"/>
  <c r="T19" i="4"/>
  <c r="W19" i="4"/>
  <c r="X19" i="4"/>
  <c r="Z19" i="4"/>
  <c r="AC19" i="4"/>
  <c r="AD19" i="4"/>
  <c r="AL19" i="4"/>
  <c r="AO19" i="4"/>
  <c r="AP19" i="4"/>
  <c r="AR19" i="4"/>
  <c r="AU19" i="4"/>
  <c r="AV19" i="4"/>
  <c r="AX19" i="4"/>
  <c r="BA19" i="4"/>
  <c r="BB19" i="4"/>
  <c r="BD19" i="4"/>
  <c r="BG19" i="4"/>
  <c r="BH19" i="4"/>
  <c r="BJ19" i="4"/>
  <c r="BN19" i="4"/>
  <c r="BO19" i="4"/>
  <c r="BW19" i="4"/>
  <c r="BZ19" i="4"/>
  <c r="CA19" i="4"/>
  <c r="H20" i="4"/>
  <c r="L20" i="4"/>
  <c r="T20" i="4"/>
  <c r="W20" i="4"/>
  <c r="X20" i="4"/>
  <c r="Z20" i="4"/>
  <c r="AC20" i="4"/>
  <c r="AD20" i="4"/>
  <c r="AL20" i="4"/>
  <c r="AO20" i="4"/>
  <c r="AP20" i="4"/>
  <c r="AR20" i="4"/>
  <c r="AU20" i="4"/>
  <c r="AV20" i="4"/>
  <c r="AX20" i="4"/>
  <c r="BA20" i="4"/>
  <c r="BB20" i="4"/>
  <c r="BD20" i="4"/>
  <c r="BG20" i="4"/>
  <c r="BH20" i="4"/>
  <c r="BJ20" i="4"/>
  <c r="BN20" i="4"/>
  <c r="BO20" i="4"/>
  <c r="BW20" i="4"/>
  <c r="BZ20" i="4"/>
  <c r="CA20" i="4"/>
  <c r="H21" i="4"/>
  <c r="L21" i="4"/>
  <c r="T21" i="4"/>
  <c r="W21" i="4"/>
  <c r="X21" i="4"/>
  <c r="Z21" i="4"/>
  <c r="AC21" i="4"/>
  <c r="AD21" i="4"/>
  <c r="AL21" i="4"/>
  <c r="AO21" i="4"/>
  <c r="AP21" i="4"/>
  <c r="AR21" i="4"/>
  <c r="AU21" i="4"/>
  <c r="AV21" i="4"/>
  <c r="AX21" i="4"/>
  <c r="BA21" i="4"/>
  <c r="BB21" i="4"/>
  <c r="BD21" i="4"/>
  <c r="BG21" i="4"/>
  <c r="BH21" i="4"/>
  <c r="BJ21" i="4"/>
  <c r="BN21" i="4"/>
  <c r="BO21" i="4"/>
  <c r="BW21" i="4"/>
  <c r="BZ21" i="4"/>
  <c r="CA21" i="4"/>
  <c r="H22" i="4"/>
  <c r="L22" i="4"/>
  <c r="T22" i="4"/>
  <c r="W22" i="4"/>
  <c r="X22" i="4"/>
  <c r="Z22" i="4"/>
  <c r="AC22" i="4"/>
  <c r="AD22" i="4"/>
  <c r="AL22" i="4"/>
  <c r="AO22" i="4"/>
  <c r="AP22" i="4"/>
  <c r="AR22" i="4"/>
  <c r="AU22" i="4"/>
  <c r="AV22" i="4"/>
  <c r="AX22" i="4"/>
  <c r="BA22" i="4"/>
  <c r="BB22" i="4"/>
  <c r="BD22" i="4"/>
  <c r="BG22" i="4"/>
  <c r="BH22" i="4"/>
  <c r="BJ22" i="4"/>
  <c r="BN22" i="4"/>
  <c r="BO22" i="4"/>
  <c r="BW22" i="4"/>
  <c r="BZ22" i="4"/>
  <c r="CA22" i="4"/>
  <c r="H23" i="4"/>
  <c r="L23" i="4"/>
  <c r="T23" i="4"/>
  <c r="W23" i="4"/>
  <c r="X23" i="4"/>
  <c r="Z23" i="4"/>
  <c r="AC23" i="4"/>
  <c r="AD23" i="4"/>
  <c r="AL23" i="4"/>
  <c r="AO23" i="4"/>
  <c r="AP23" i="4"/>
  <c r="AR23" i="4"/>
  <c r="AU23" i="4"/>
  <c r="AV23" i="4"/>
  <c r="AX23" i="4"/>
  <c r="BA23" i="4"/>
  <c r="BB23" i="4"/>
  <c r="BD23" i="4"/>
  <c r="BG23" i="4"/>
  <c r="BH23" i="4"/>
  <c r="BJ23" i="4"/>
  <c r="BN23" i="4"/>
  <c r="BO23" i="4"/>
  <c r="BW23" i="4"/>
  <c r="BZ23" i="4"/>
  <c r="CA23" i="4"/>
  <c r="H24" i="4"/>
  <c r="L24" i="4"/>
  <c r="T24" i="4"/>
  <c r="W24" i="4"/>
  <c r="X24" i="4"/>
  <c r="Z24" i="4"/>
  <c r="AC24" i="4"/>
  <c r="AD24" i="4"/>
  <c r="AL24" i="4"/>
  <c r="AO24" i="4"/>
  <c r="AP24" i="4"/>
  <c r="AR24" i="4"/>
  <c r="AU24" i="4"/>
  <c r="AV24" i="4"/>
  <c r="AX24" i="4"/>
  <c r="BA24" i="4"/>
  <c r="BB24" i="4"/>
  <c r="BD24" i="4"/>
  <c r="BG24" i="4"/>
  <c r="BH24" i="4"/>
  <c r="BJ24" i="4"/>
  <c r="BN24" i="4"/>
  <c r="BO24" i="4"/>
  <c r="BW24" i="4"/>
  <c r="BZ24" i="4"/>
  <c r="CA24" i="4"/>
  <c r="H25" i="4"/>
  <c r="L25" i="4"/>
  <c r="T25" i="4"/>
  <c r="W25" i="4"/>
  <c r="X25" i="4"/>
  <c r="Z25" i="4"/>
  <c r="AC25" i="4"/>
  <c r="AD25" i="4"/>
  <c r="AL25" i="4"/>
  <c r="AO25" i="4"/>
  <c r="AP25" i="4"/>
  <c r="AR25" i="4"/>
  <c r="AU25" i="4"/>
  <c r="AV25" i="4"/>
  <c r="AX25" i="4"/>
  <c r="BA25" i="4"/>
  <c r="BB25" i="4"/>
  <c r="BD25" i="4"/>
  <c r="BG25" i="4"/>
  <c r="BH25" i="4"/>
  <c r="BJ25" i="4"/>
  <c r="BN25" i="4"/>
  <c r="BO25" i="4"/>
  <c r="BW25" i="4"/>
  <c r="BZ25" i="4"/>
  <c r="CA25" i="4"/>
  <c r="CA8" i="4"/>
  <c r="BW8" i="4"/>
  <c r="BO8" i="4"/>
  <c r="BJ8" i="4"/>
  <c r="BH8" i="4"/>
  <c r="BD8" i="4"/>
  <c r="BB8" i="4"/>
  <c r="AX8" i="4"/>
  <c r="AV8" i="4"/>
  <c r="AR8" i="4"/>
  <c r="AP8" i="4"/>
  <c r="AL8" i="4"/>
  <c r="AD8" i="4"/>
  <c r="Z8" i="4"/>
  <c r="AA8" i="4" s="1"/>
  <c r="X8" i="4"/>
  <c r="T8" i="4"/>
  <c r="L8" i="4"/>
  <c r="H8" i="4"/>
  <c r="B16" i="4" l="1"/>
  <c r="F11" i="4"/>
  <c r="F23" i="4"/>
  <c r="F19" i="4"/>
  <c r="M15" i="4"/>
  <c r="G15" i="4" s="1"/>
  <c r="F15" i="4"/>
  <c r="B11" i="4"/>
  <c r="I20" i="4"/>
  <c r="C20" i="4" s="1"/>
  <c r="B20" i="4"/>
  <c r="B15" i="4"/>
  <c r="F10" i="4"/>
  <c r="I8" i="4"/>
  <c r="C8" i="4" s="1"/>
  <c r="B8" i="4"/>
  <c r="F22" i="4"/>
  <c r="M18" i="4"/>
  <c r="G18" i="4" s="1"/>
  <c r="F18" i="4"/>
  <c r="F14" i="4"/>
  <c r="B10" i="4"/>
  <c r="F8" i="4"/>
  <c r="I22" i="4"/>
  <c r="C22" i="4" s="1"/>
  <c r="B22" i="4"/>
  <c r="B18" i="4"/>
  <c r="I14" i="4"/>
  <c r="C14" i="4" s="1"/>
  <c r="B14" i="4"/>
  <c r="F9" i="4"/>
  <c r="I24" i="4"/>
  <c r="C24" i="4" s="1"/>
  <c r="B24" i="4"/>
  <c r="I19" i="4"/>
  <c r="C19" i="4" s="1"/>
  <c r="B19" i="4"/>
  <c r="F25" i="4"/>
  <c r="F21" i="4"/>
  <c r="F17" i="4"/>
  <c r="F13" i="4"/>
  <c r="I9" i="4"/>
  <c r="C9" i="4" s="1"/>
  <c r="B9" i="4"/>
  <c r="I23" i="4"/>
  <c r="C23" i="4" s="1"/>
  <c r="B23" i="4"/>
  <c r="I25" i="4"/>
  <c r="C25" i="4" s="1"/>
  <c r="B25" i="4"/>
  <c r="I21" i="4"/>
  <c r="C21" i="4" s="1"/>
  <c r="B21" i="4"/>
  <c r="B17" i="4"/>
  <c r="B13" i="4"/>
  <c r="F12" i="4"/>
  <c r="F24" i="4"/>
  <c r="F20" i="4"/>
  <c r="F16" i="4"/>
  <c r="B12" i="4"/>
  <c r="AY16" i="3"/>
  <c r="AAK12" i="2"/>
  <c r="AAK30" i="2" s="1"/>
  <c r="AAK37" i="2" s="1"/>
  <c r="AU12" i="4"/>
  <c r="I15" i="4"/>
  <c r="C15" i="4" s="1"/>
  <c r="I11" i="4"/>
  <c r="C11" i="4" s="1"/>
  <c r="S20" i="3"/>
  <c r="S12" i="3"/>
  <c r="S23" i="3"/>
  <c r="S15" i="3"/>
  <c r="I18" i="4"/>
  <c r="C18" i="4" s="1"/>
  <c r="I10" i="4"/>
  <c r="C10" i="4" s="1"/>
  <c r="S18" i="3"/>
  <c r="S10" i="3"/>
  <c r="S21" i="3"/>
  <c r="S13" i="3"/>
  <c r="I17" i="4"/>
  <c r="C17" i="4" s="1"/>
  <c r="I13" i="4"/>
  <c r="C13" i="4" s="1"/>
  <c r="S16" i="3"/>
  <c r="S19" i="3"/>
  <c r="S11" i="3"/>
  <c r="I16" i="4"/>
  <c r="C16" i="4" s="1"/>
  <c r="I12" i="4"/>
  <c r="C12" i="4" s="1"/>
  <c r="S22" i="3"/>
  <c r="S14" i="3"/>
  <c r="K19" i="4"/>
  <c r="E19" i="4" s="1"/>
  <c r="S17" i="3"/>
  <c r="S8" i="3"/>
  <c r="S28" i="3"/>
  <c r="S24" i="3"/>
  <c r="S25" i="3"/>
  <c r="S9" i="3"/>
  <c r="S29" i="3"/>
  <c r="K25" i="4"/>
  <c r="E25" i="4" s="1"/>
  <c r="K22" i="4"/>
  <c r="E22" i="4" s="1"/>
  <c r="K14" i="4"/>
  <c r="E14" i="4" s="1"/>
  <c r="K23" i="4"/>
  <c r="E23" i="4" s="1"/>
  <c r="B8" i="3"/>
  <c r="B29" i="3"/>
  <c r="B24" i="3"/>
  <c r="B20" i="3"/>
  <c r="B16" i="3"/>
  <c r="B12" i="3"/>
  <c r="B28" i="3"/>
  <c r="B23" i="3"/>
  <c r="B19" i="3"/>
  <c r="B15" i="3"/>
  <c r="B11" i="3"/>
  <c r="B22" i="3"/>
  <c r="B18" i="3"/>
  <c r="B14" i="3"/>
  <c r="B10" i="3"/>
  <c r="B25" i="3"/>
  <c r="B21" i="3"/>
  <c r="B17" i="3"/>
  <c r="B13" i="3"/>
  <c r="B9" i="3"/>
  <c r="ZU12" i="2"/>
  <c r="BY19" i="4"/>
  <c r="AT19" i="4"/>
  <c r="J15" i="4"/>
  <c r="AZ12" i="4"/>
  <c r="V12" i="4"/>
  <c r="BY11" i="4"/>
  <c r="V19" i="4"/>
  <c r="BY23" i="4"/>
  <c r="AT23" i="4"/>
  <c r="J23" i="4"/>
  <c r="AZ22" i="4"/>
  <c r="V22" i="4"/>
  <c r="BY21" i="4"/>
  <c r="AT21" i="4"/>
  <c r="J21" i="4"/>
  <c r="BM20" i="4"/>
  <c r="AN20" i="4"/>
  <c r="J19" i="4"/>
  <c r="BF15" i="4"/>
  <c r="AB11" i="4"/>
  <c r="AZ10" i="4"/>
  <c r="V10" i="4"/>
  <c r="BY9" i="4"/>
  <c r="AT9" i="4"/>
  <c r="J9" i="4"/>
  <c r="BM19" i="4"/>
  <c r="AN19" i="4"/>
  <c r="BM11" i="4"/>
  <c r="AN11" i="4"/>
  <c r="AB19" i="4"/>
  <c r="AZ16" i="4"/>
  <c r="AT11" i="4"/>
  <c r="J11" i="4"/>
  <c r="BF19" i="4"/>
  <c r="AB15" i="4"/>
  <c r="BF11" i="4"/>
  <c r="AN23" i="4"/>
  <c r="BY22" i="4"/>
  <c r="AT22" i="4"/>
  <c r="J22" i="4"/>
  <c r="BM21" i="4"/>
  <c r="AN21" i="4"/>
  <c r="BF20" i="4"/>
  <c r="AB20" i="4"/>
  <c r="AZ19" i="4"/>
  <c r="AZ15" i="4"/>
  <c r="V15" i="4"/>
  <c r="BY14" i="4"/>
  <c r="AT14" i="4"/>
  <c r="J14" i="4"/>
  <c r="BM13" i="4"/>
  <c r="AN13" i="4"/>
  <c r="BF12" i="4"/>
  <c r="AB12" i="4"/>
  <c r="AZ11" i="4"/>
  <c r="V11" i="4"/>
  <c r="BY24" i="4"/>
  <c r="AT24" i="4"/>
  <c r="J24" i="4"/>
  <c r="AZ23" i="4"/>
  <c r="V23" i="4"/>
  <c r="V16" i="4"/>
  <c r="BY15" i="4"/>
  <c r="AT15" i="4"/>
  <c r="AZ24" i="4"/>
  <c r="V24" i="4"/>
  <c r="BF23" i="4"/>
  <c r="AB23" i="4"/>
  <c r="BY16" i="4"/>
  <c r="AT16" i="4"/>
  <c r="J16" i="4"/>
  <c r="BM15" i="4"/>
  <c r="AN15" i="4"/>
  <c r="BY10" i="4"/>
  <c r="AT10" i="4"/>
  <c r="J10" i="4"/>
  <c r="BM9" i="4"/>
  <c r="AN9" i="4"/>
  <c r="BM25" i="4"/>
  <c r="AN25" i="4"/>
  <c r="BF24" i="4"/>
  <c r="AB24" i="4"/>
  <c r="BM23" i="4"/>
  <c r="BY20" i="4"/>
  <c r="AT20" i="4"/>
  <c r="J20" i="4"/>
  <c r="BY18" i="4"/>
  <c r="AT18" i="4"/>
  <c r="J18" i="4"/>
  <c r="BM17" i="4"/>
  <c r="AN17" i="4"/>
  <c r="BF16" i="4"/>
  <c r="AB16" i="4"/>
  <c r="AZ14" i="4"/>
  <c r="V14" i="4"/>
  <c r="BY13" i="4"/>
  <c r="AT13" i="4"/>
  <c r="J13" i="4"/>
  <c r="BM12" i="4"/>
  <c r="AN12" i="4"/>
  <c r="BY25" i="4"/>
  <c r="AT25" i="4"/>
  <c r="J25" i="4"/>
  <c r="BM24" i="4"/>
  <c r="AN24" i="4"/>
  <c r="AZ20" i="4"/>
  <c r="V20" i="4"/>
  <c r="AZ18" i="4"/>
  <c r="V18" i="4"/>
  <c r="BY17" i="4"/>
  <c r="AT17" i="4"/>
  <c r="J17" i="4"/>
  <c r="BM16" i="4"/>
  <c r="AN16" i="4"/>
  <c r="BY12" i="4"/>
  <c r="AT12" i="4"/>
  <c r="J12" i="4"/>
  <c r="AB25" i="4"/>
  <c r="BF21" i="4"/>
  <c r="AZ25" i="4"/>
  <c r="V25" i="4"/>
  <c r="BF22" i="4"/>
  <c r="AB22" i="4"/>
  <c r="AZ21" i="4"/>
  <c r="V21" i="4"/>
  <c r="BF18" i="4"/>
  <c r="AB18" i="4"/>
  <c r="AZ17" i="4"/>
  <c r="V17" i="4"/>
  <c r="BF14" i="4"/>
  <c r="AB14" i="4"/>
  <c r="AZ13" i="4"/>
  <c r="V13" i="4"/>
  <c r="BF10" i="4"/>
  <c r="AB10" i="4"/>
  <c r="AZ9" i="4"/>
  <c r="V9" i="4"/>
  <c r="BF25" i="4"/>
  <c r="BM22" i="4"/>
  <c r="AN22" i="4"/>
  <c r="AB21" i="4"/>
  <c r="BM18" i="4"/>
  <c r="AN18" i="4"/>
  <c r="BF17" i="4"/>
  <c r="AB17" i="4"/>
  <c r="BM14" i="4"/>
  <c r="AN14" i="4"/>
  <c r="BF13" i="4"/>
  <c r="AB13" i="4"/>
  <c r="BM10" i="4"/>
  <c r="AN10" i="4"/>
  <c r="BF9" i="4"/>
  <c r="AB9" i="4"/>
  <c r="AL26" i="5"/>
  <c r="AJ26" i="5"/>
  <c r="AH26" i="5"/>
  <c r="AF26" i="5"/>
  <c r="AD26" i="5"/>
  <c r="AB26" i="5"/>
  <c r="Z26" i="5"/>
  <c r="X26" i="5"/>
  <c r="V26" i="5"/>
  <c r="T26" i="5"/>
  <c r="R26" i="5"/>
  <c r="P26" i="5"/>
  <c r="N26" i="5"/>
  <c r="J26" i="5"/>
  <c r="F26" i="5"/>
  <c r="D26" i="5"/>
  <c r="AL27" i="5"/>
  <c r="AJ27" i="5"/>
  <c r="AH27" i="5"/>
  <c r="AF27" i="5"/>
  <c r="AD27" i="5"/>
  <c r="AB27" i="5"/>
  <c r="Z27" i="5"/>
  <c r="X27" i="5"/>
  <c r="V27" i="5"/>
  <c r="T27" i="5"/>
  <c r="R27" i="5"/>
  <c r="P27" i="5"/>
  <c r="N27" i="5"/>
  <c r="J27" i="5"/>
  <c r="F27" i="5"/>
  <c r="D27" i="5"/>
  <c r="AL25" i="5"/>
  <c r="AJ25" i="5"/>
  <c r="AH25" i="5"/>
  <c r="AF25" i="5"/>
  <c r="AD25" i="5"/>
  <c r="AB25" i="5"/>
  <c r="Z25" i="5"/>
  <c r="X25" i="5"/>
  <c r="V25" i="5"/>
  <c r="T25" i="5"/>
  <c r="R25" i="5"/>
  <c r="P25" i="5"/>
  <c r="N25" i="5"/>
  <c r="J25" i="5"/>
  <c r="F25" i="5"/>
  <c r="D25" i="5"/>
  <c r="AL24" i="5"/>
  <c r="AJ24" i="5"/>
  <c r="AH24" i="5"/>
  <c r="AF24" i="5"/>
  <c r="AD24" i="5"/>
  <c r="AB24" i="5"/>
  <c r="Z24" i="5"/>
  <c r="X24" i="5"/>
  <c r="V24" i="5"/>
  <c r="T24" i="5"/>
  <c r="R24" i="5"/>
  <c r="P24" i="5"/>
  <c r="N24" i="5"/>
  <c r="J24" i="5"/>
  <c r="F24" i="5"/>
  <c r="D24" i="5"/>
  <c r="AL23" i="5"/>
  <c r="AJ23" i="5"/>
  <c r="AH23" i="5"/>
  <c r="AF23" i="5"/>
  <c r="AD23" i="5"/>
  <c r="AB23" i="5"/>
  <c r="Z23" i="5"/>
  <c r="X23" i="5"/>
  <c r="V23" i="5"/>
  <c r="T23" i="5"/>
  <c r="R23" i="5"/>
  <c r="P23" i="5"/>
  <c r="N23" i="5"/>
  <c r="J23" i="5"/>
  <c r="F23" i="5"/>
  <c r="D23" i="5"/>
  <c r="AL22" i="5"/>
  <c r="AJ22" i="5"/>
  <c r="AH22" i="5"/>
  <c r="AF22" i="5"/>
  <c r="AD22" i="5"/>
  <c r="AB22" i="5"/>
  <c r="Z22" i="5"/>
  <c r="X22" i="5"/>
  <c r="V22" i="5"/>
  <c r="T22" i="5"/>
  <c r="R22" i="5"/>
  <c r="P22" i="5"/>
  <c r="N22" i="5"/>
  <c r="J22" i="5"/>
  <c r="F22" i="5"/>
  <c r="D22" i="5"/>
  <c r="AL21" i="5"/>
  <c r="AJ21" i="5"/>
  <c r="AH21" i="5"/>
  <c r="AF21" i="5"/>
  <c r="AD21" i="5"/>
  <c r="AB21" i="5"/>
  <c r="Z21" i="5"/>
  <c r="X21" i="5"/>
  <c r="V21" i="5"/>
  <c r="T21" i="5"/>
  <c r="R21" i="5"/>
  <c r="P21" i="5"/>
  <c r="N21" i="5"/>
  <c r="J21" i="5"/>
  <c r="F21" i="5"/>
  <c r="D21" i="5"/>
  <c r="AL20" i="5"/>
  <c r="AJ20" i="5"/>
  <c r="AH20" i="5"/>
  <c r="AF20" i="5"/>
  <c r="AD20" i="5"/>
  <c r="AB20" i="5"/>
  <c r="Z20" i="5"/>
  <c r="X20" i="5"/>
  <c r="V20" i="5"/>
  <c r="T20" i="5"/>
  <c r="R20" i="5"/>
  <c r="P20" i="5"/>
  <c r="N20" i="5"/>
  <c r="J20" i="5"/>
  <c r="F20" i="5"/>
  <c r="D20" i="5"/>
  <c r="AL19" i="5"/>
  <c r="AJ19" i="5"/>
  <c r="AH19" i="5"/>
  <c r="AF19" i="5"/>
  <c r="AD19" i="5"/>
  <c r="AB19" i="5"/>
  <c r="Z19" i="5"/>
  <c r="X19" i="5"/>
  <c r="V19" i="5"/>
  <c r="T19" i="5"/>
  <c r="R19" i="5"/>
  <c r="P19" i="5"/>
  <c r="N19" i="5"/>
  <c r="J19" i="5"/>
  <c r="F19" i="5"/>
  <c r="D19" i="5"/>
  <c r="AL18" i="5"/>
  <c r="AJ18" i="5"/>
  <c r="AH18" i="5"/>
  <c r="AF18" i="5"/>
  <c r="AD18" i="5"/>
  <c r="AB18" i="5"/>
  <c r="Z18" i="5"/>
  <c r="X18" i="5"/>
  <c r="V18" i="5"/>
  <c r="T18" i="5"/>
  <c r="R18" i="5"/>
  <c r="P18" i="5"/>
  <c r="N18" i="5"/>
  <c r="J18" i="5"/>
  <c r="F18" i="5"/>
  <c r="D18" i="5"/>
  <c r="AL17" i="5"/>
  <c r="AJ17" i="5"/>
  <c r="AH17" i="5"/>
  <c r="AF17" i="5"/>
  <c r="AD17" i="5"/>
  <c r="AB17" i="5"/>
  <c r="Z17" i="5"/>
  <c r="X17" i="5"/>
  <c r="V17" i="5"/>
  <c r="T17" i="5"/>
  <c r="R17" i="5"/>
  <c r="P17" i="5"/>
  <c r="N17" i="5"/>
  <c r="J17" i="5"/>
  <c r="F17" i="5"/>
  <c r="D17" i="5"/>
  <c r="AL16" i="5"/>
  <c r="AJ16" i="5"/>
  <c r="AH16" i="5"/>
  <c r="AF16" i="5"/>
  <c r="AD16" i="5"/>
  <c r="AB16" i="5"/>
  <c r="Z16" i="5"/>
  <c r="X16" i="5"/>
  <c r="V16" i="5"/>
  <c r="T16" i="5"/>
  <c r="R16" i="5"/>
  <c r="P16" i="5"/>
  <c r="N16" i="5"/>
  <c r="J16" i="5"/>
  <c r="F16" i="5"/>
  <c r="D16" i="5"/>
  <c r="AL15" i="5"/>
  <c r="AJ15" i="5"/>
  <c r="AH15" i="5"/>
  <c r="AF15" i="5"/>
  <c r="AD15" i="5"/>
  <c r="AB15" i="5"/>
  <c r="Z15" i="5"/>
  <c r="X15" i="5"/>
  <c r="V15" i="5"/>
  <c r="T15" i="5"/>
  <c r="R15" i="5"/>
  <c r="P15" i="5"/>
  <c r="N15" i="5"/>
  <c r="J15" i="5"/>
  <c r="F15" i="5"/>
  <c r="D15" i="5"/>
  <c r="AL14" i="5"/>
  <c r="AJ14" i="5"/>
  <c r="AH14" i="5"/>
  <c r="AF14" i="5"/>
  <c r="AD14" i="5"/>
  <c r="AB14" i="5"/>
  <c r="Z14" i="5"/>
  <c r="X14" i="5"/>
  <c r="V14" i="5"/>
  <c r="T14" i="5"/>
  <c r="R14" i="5"/>
  <c r="P14" i="5"/>
  <c r="N14" i="5"/>
  <c r="J14" i="5"/>
  <c r="F14" i="5"/>
  <c r="D14" i="5"/>
  <c r="AL13" i="5"/>
  <c r="AJ13" i="5"/>
  <c r="AH13" i="5"/>
  <c r="AF13" i="5"/>
  <c r="AD13" i="5"/>
  <c r="AB13" i="5"/>
  <c r="Z13" i="5"/>
  <c r="X13" i="5"/>
  <c r="V13" i="5"/>
  <c r="T13" i="5"/>
  <c r="R13" i="5"/>
  <c r="P13" i="5"/>
  <c r="N13" i="5"/>
  <c r="J13" i="5"/>
  <c r="F13" i="5"/>
  <c r="D13" i="5"/>
  <c r="AL12" i="5"/>
  <c r="AJ12" i="5"/>
  <c r="AH12" i="5"/>
  <c r="AF12" i="5"/>
  <c r="AD12" i="5"/>
  <c r="AB12" i="5"/>
  <c r="Z12" i="5"/>
  <c r="X12" i="5"/>
  <c r="V12" i="5"/>
  <c r="T12" i="5"/>
  <c r="R12" i="5"/>
  <c r="P12" i="5"/>
  <c r="N12" i="5"/>
  <c r="J12" i="5"/>
  <c r="F12" i="5"/>
  <c r="D12" i="5"/>
  <c r="AL11" i="5"/>
  <c r="AJ11" i="5"/>
  <c r="AH11" i="5"/>
  <c r="AF11" i="5"/>
  <c r="AD11" i="5"/>
  <c r="AB11" i="5"/>
  <c r="Z11" i="5"/>
  <c r="X11" i="5"/>
  <c r="V11" i="5"/>
  <c r="T11" i="5"/>
  <c r="R11" i="5"/>
  <c r="P11" i="5"/>
  <c r="N11" i="5"/>
  <c r="J11" i="5"/>
  <c r="F11" i="5"/>
  <c r="D11" i="5"/>
  <c r="AL10" i="5"/>
  <c r="AJ10" i="5"/>
  <c r="AH10" i="5"/>
  <c r="AF10" i="5"/>
  <c r="AD10" i="5"/>
  <c r="AB10" i="5"/>
  <c r="Z10" i="5"/>
  <c r="X10" i="5"/>
  <c r="V10" i="5"/>
  <c r="T10" i="5"/>
  <c r="R10" i="5"/>
  <c r="P10" i="5"/>
  <c r="N10" i="5"/>
  <c r="J10" i="5"/>
  <c r="F10" i="5"/>
  <c r="D10" i="5"/>
  <c r="AL9" i="5"/>
  <c r="AJ9" i="5"/>
  <c r="AH9" i="5"/>
  <c r="AF9" i="5"/>
  <c r="AD9" i="5"/>
  <c r="AB9" i="5"/>
  <c r="Z9" i="5"/>
  <c r="X9" i="5"/>
  <c r="V9" i="5"/>
  <c r="T9" i="5"/>
  <c r="R9" i="5"/>
  <c r="P9" i="5"/>
  <c r="N9" i="5"/>
  <c r="J9" i="5"/>
  <c r="F9" i="5"/>
  <c r="D9" i="5"/>
  <c r="AL8" i="5"/>
  <c r="AJ8" i="5"/>
  <c r="AH8" i="5"/>
  <c r="AF8" i="5"/>
  <c r="AD8" i="5"/>
  <c r="AB8" i="5"/>
  <c r="Z8" i="5"/>
  <c r="X8" i="5"/>
  <c r="V8" i="5"/>
  <c r="T8" i="5"/>
  <c r="R8" i="5"/>
  <c r="P8" i="5"/>
  <c r="N8" i="5"/>
  <c r="J8" i="5"/>
  <c r="F8" i="5"/>
  <c r="D8" i="5"/>
  <c r="E13" i="13"/>
  <c r="F8" i="9"/>
  <c r="K20" i="4" l="1"/>
  <c r="E20" i="4" s="1"/>
  <c r="D12" i="4"/>
  <c r="D24" i="4"/>
  <c r="D15" i="4"/>
  <c r="D13" i="4"/>
  <c r="D14" i="4"/>
  <c r="D19" i="4"/>
  <c r="D23" i="4"/>
  <c r="K24" i="4"/>
  <c r="E24" i="4" s="1"/>
  <c r="K9" i="4"/>
  <c r="E9" i="4" s="1"/>
  <c r="D10" i="4"/>
  <c r="D18" i="4"/>
  <c r="D11" i="4"/>
  <c r="D9" i="4"/>
  <c r="D17" i="4"/>
  <c r="D22" i="4"/>
  <c r="D25" i="4"/>
  <c r="D16" i="4"/>
  <c r="D21" i="4"/>
  <c r="D20" i="4"/>
  <c r="K21" i="4"/>
  <c r="E21" i="4" s="1"/>
  <c r="K12" i="4"/>
  <c r="E12" i="4" s="1"/>
  <c r="K10" i="4"/>
  <c r="E10" i="4" s="1"/>
  <c r="K15" i="4"/>
  <c r="E15" i="4" s="1"/>
  <c r="K17" i="4"/>
  <c r="E17" i="4" s="1"/>
  <c r="K16" i="4"/>
  <c r="E16" i="4" s="1"/>
  <c r="K13" i="4"/>
  <c r="E13" i="4" s="1"/>
  <c r="K18" i="4"/>
  <c r="E18" i="4" s="1"/>
  <c r="K11" i="4"/>
  <c r="E11" i="4" s="1"/>
  <c r="C22" i="3"/>
  <c r="C20" i="3"/>
  <c r="C14" i="3"/>
  <c r="C9" i="3"/>
  <c r="C25" i="3"/>
  <c r="C12" i="3"/>
  <c r="C24" i="3"/>
  <c r="C28" i="3"/>
  <c r="C10" i="3"/>
  <c r="C11" i="3"/>
  <c r="C29" i="3"/>
  <c r="C21" i="3"/>
  <c r="C18" i="3"/>
  <c r="C23" i="3"/>
  <c r="C13" i="3"/>
  <c r="C15" i="3"/>
  <c r="C17" i="3"/>
  <c r="C19" i="3"/>
  <c r="C16" i="3"/>
  <c r="C8" i="3"/>
  <c r="F31" i="5"/>
  <c r="R31" i="5"/>
  <c r="Z31" i="5"/>
  <c r="AH31" i="5"/>
  <c r="J31" i="5"/>
  <c r="T31" i="5"/>
  <c r="AB31" i="5"/>
  <c r="AJ31" i="5"/>
  <c r="N31" i="5"/>
  <c r="V31" i="5"/>
  <c r="AD31" i="5"/>
  <c r="AL31" i="5"/>
  <c r="P31" i="5"/>
  <c r="X31" i="5"/>
  <c r="AF31" i="5"/>
  <c r="B9" i="5"/>
  <c r="B10" i="5"/>
  <c r="B11" i="5"/>
  <c r="B12" i="5"/>
  <c r="B13" i="5"/>
  <c r="B14" i="5"/>
  <c r="B15" i="5"/>
  <c r="B17" i="5"/>
  <c r="B18" i="5"/>
  <c r="B19" i="5"/>
  <c r="B20" i="5"/>
  <c r="B21" i="5"/>
  <c r="B22" i="5"/>
  <c r="B23" i="5"/>
  <c r="B24" i="5"/>
  <c r="B25" i="5"/>
  <c r="B27" i="5"/>
  <c r="VM32" i="2" s="1"/>
  <c r="B26" i="5"/>
  <c r="VM33" i="2" s="1"/>
  <c r="B16" i="5"/>
  <c r="D31" i="5"/>
  <c r="B8" i="5"/>
  <c r="N32" i="5"/>
  <c r="V32" i="5"/>
  <c r="AD32" i="5"/>
  <c r="AL32" i="5"/>
  <c r="D32" i="5"/>
  <c r="P32" i="5"/>
  <c r="X32" i="5"/>
  <c r="AF32" i="5"/>
  <c r="F32" i="5"/>
  <c r="R32" i="5"/>
  <c r="Z32" i="5"/>
  <c r="AH32" i="5"/>
  <c r="J32" i="5"/>
  <c r="T32" i="5"/>
  <c r="AB32" i="5"/>
  <c r="AJ32" i="5"/>
  <c r="B32" i="5" l="1"/>
  <c r="B31" i="5"/>
  <c r="D119" i="8"/>
  <c r="D128" i="8" l="1"/>
  <c r="D258" i="8"/>
  <c r="F278" i="8"/>
  <c r="D278" i="8"/>
  <c r="D276" i="8"/>
  <c r="F354" i="8"/>
  <c r="D354" i="8"/>
  <c r="D352" i="8"/>
  <c r="D380" i="8"/>
  <c r="E259" i="8"/>
  <c r="F259" i="8"/>
  <c r="G259" i="8"/>
  <c r="E260" i="8"/>
  <c r="F260" i="8"/>
  <c r="E129" i="8"/>
  <c r="F129" i="8"/>
  <c r="G260" i="8" l="1"/>
  <c r="J188" i="8" l="1"/>
  <c r="LJ34" i="2" l="1"/>
  <c r="LM33" i="2"/>
  <c r="LM32" i="2"/>
  <c r="LM29" i="2"/>
  <c r="LM28" i="2"/>
  <c r="LM27" i="2"/>
  <c r="LM26" i="2"/>
  <c r="LM25" i="2"/>
  <c r="LM24" i="2"/>
  <c r="LM23" i="2"/>
  <c r="LM22" i="2"/>
  <c r="LM21" i="2"/>
  <c r="LM20" i="2"/>
  <c r="LM19" i="2"/>
  <c r="LM18" i="2"/>
  <c r="LM17" i="2"/>
  <c r="LM16" i="2"/>
  <c r="LM15" i="2"/>
  <c r="LM14" i="2"/>
  <c r="LM13" i="2"/>
  <c r="LM12" i="2"/>
  <c r="LR34" i="2"/>
  <c r="LN34" i="2"/>
  <c r="LN30" i="2"/>
  <c r="MD34" i="2"/>
  <c r="MD29" i="2"/>
  <c r="MD28" i="2"/>
  <c r="MD27" i="2"/>
  <c r="MD26" i="2"/>
  <c r="MD25" i="2"/>
  <c r="MD24" i="2"/>
  <c r="MD23" i="2"/>
  <c r="MD22" i="2"/>
  <c r="MD21" i="2"/>
  <c r="MD20" i="2"/>
  <c r="MD19" i="2"/>
  <c r="MD18" i="2"/>
  <c r="MD17" i="2"/>
  <c r="MD16" i="2"/>
  <c r="MD15" i="2"/>
  <c r="MD14" i="2"/>
  <c r="MD13" i="2"/>
  <c r="MD12" i="2"/>
  <c r="LZ34" i="2"/>
  <c r="LQ34" i="2"/>
  <c r="LU34" i="2"/>
  <c r="LU29" i="2"/>
  <c r="LU28" i="2"/>
  <c r="LU27" i="2"/>
  <c r="LU26" i="2"/>
  <c r="LU25" i="2"/>
  <c r="LU24" i="2"/>
  <c r="LU23" i="2"/>
  <c r="LU22" i="2"/>
  <c r="LU21" i="2"/>
  <c r="LU20" i="2"/>
  <c r="LU19" i="2"/>
  <c r="LU18" i="2"/>
  <c r="LU17" i="2"/>
  <c r="LU16" i="2"/>
  <c r="LU15" i="2"/>
  <c r="LU14" i="2"/>
  <c r="LU13" i="2"/>
  <c r="LU12" i="2"/>
  <c r="LV34" i="2"/>
  <c r="LV30" i="2"/>
  <c r="LZ14" i="2"/>
  <c r="LZ16" i="2"/>
  <c r="LZ18" i="2"/>
  <c r="LZ20" i="2"/>
  <c r="LZ22" i="2"/>
  <c r="LZ24" i="2"/>
  <c r="LZ26" i="2"/>
  <c r="LZ28" i="2"/>
  <c r="LZ12" i="2"/>
  <c r="MK33" i="2"/>
  <c r="MK32" i="2"/>
  <c r="MK29" i="2"/>
  <c r="MK28" i="2"/>
  <c r="MK27" i="2"/>
  <c r="MK26" i="2"/>
  <c r="MK25" i="2"/>
  <c r="MK24" i="2"/>
  <c r="MK23" i="2"/>
  <c r="MK22" i="2"/>
  <c r="MK21" i="2"/>
  <c r="MK20" i="2"/>
  <c r="MK19" i="2"/>
  <c r="MK18" i="2"/>
  <c r="MK17" i="2"/>
  <c r="MK16" i="2"/>
  <c r="MK15" i="2"/>
  <c r="MK14" i="2"/>
  <c r="MK13" i="2"/>
  <c r="MK12" i="2"/>
  <c r="MG33" i="2"/>
  <c r="MG32" i="2"/>
  <c r="MC33" i="2"/>
  <c r="MC32" i="2"/>
  <c r="LY33" i="2"/>
  <c r="LY32" i="2"/>
  <c r="MH34" i="2"/>
  <c r="ML34" i="2"/>
  <c r="ML30" i="2"/>
  <c r="MC34" i="2" l="1"/>
  <c r="LM34" i="2"/>
  <c r="MK34" i="2"/>
  <c r="ML37" i="2"/>
  <c r="LN37" i="2"/>
  <c r="MG34" i="2"/>
  <c r="MK30" i="2"/>
  <c r="MK37" i="2" s="1"/>
  <c r="LU30" i="2"/>
  <c r="LU37" i="2" s="1"/>
  <c r="LM30" i="2"/>
  <c r="LJ30" i="2"/>
  <c r="LJ37" i="2" s="1"/>
  <c r="LZ29" i="2"/>
  <c r="LZ25" i="2"/>
  <c r="LZ21" i="2"/>
  <c r="LZ17" i="2"/>
  <c r="LZ13" i="2"/>
  <c r="LR30" i="2"/>
  <c r="LR37" i="2" s="1"/>
  <c r="LV37" i="2"/>
  <c r="LZ27" i="2"/>
  <c r="LZ23" i="2"/>
  <c r="LZ19" i="2"/>
  <c r="LZ15" i="2"/>
  <c r="MD30" i="2"/>
  <c r="MD37" i="2" s="1"/>
  <c r="MH30" i="2"/>
  <c r="MH37" i="2" s="1"/>
  <c r="LN38" i="2" l="1"/>
  <c r="F433" i="8" s="1"/>
  <c r="LM37" i="2"/>
  <c r="LM38" i="2" s="1"/>
  <c r="LJ38" i="2"/>
  <c r="E433" i="8" s="1"/>
  <c r="LZ30" i="2"/>
  <c r="LZ37" i="2" s="1"/>
  <c r="XQ33" i="2"/>
  <c r="XQ32" i="2"/>
  <c r="D73" i="11" l="1"/>
  <c r="H435" i="8" l="1"/>
  <c r="G435" i="8"/>
  <c r="I435" i="8" s="1"/>
  <c r="F434" i="8"/>
  <c r="D434" i="8"/>
  <c r="E434" i="8"/>
  <c r="NT33" i="2"/>
  <c r="NT32" i="2"/>
  <c r="NT29" i="2"/>
  <c r="NT28" i="2"/>
  <c r="NT27" i="2"/>
  <c r="NT26" i="2"/>
  <c r="NT25" i="2"/>
  <c r="NT24" i="2"/>
  <c r="NT23" i="2"/>
  <c r="NT22" i="2"/>
  <c r="NT21" i="2"/>
  <c r="NT20" i="2"/>
  <c r="NT19" i="2"/>
  <c r="NT18" i="2"/>
  <c r="NT17" i="2"/>
  <c r="NT16" i="2"/>
  <c r="NT15" i="2"/>
  <c r="NT14" i="2"/>
  <c r="NT13" i="2"/>
  <c r="NT12" i="2"/>
  <c r="NQ33" i="2"/>
  <c r="NQ32" i="2"/>
  <c r="NN33" i="2"/>
  <c r="NN32" i="2"/>
  <c r="NK33" i="2"/>
  <c r="NK32" i="2"/>
  <c r="NH33" i="2"/>
  <c r="NH32" i="2"/>
  <c r="NH29" i="2"/>
  <c r="NH28" i="2"/>
  <c r="NH27" i="2"/>
  <c r="NH26" i="2"/>
  <c r="NH25" i="2"/>
  <c r="NH24" i="2"/>
  <c r="NH23" i="2"/>
  <c r="NH22" i="2"/>
  <c r="NH21" i="2"/>
  <c r="NH20" i="2"/>
  <c r="NH19" i="2"/>
  <c r="NH18" i="2"/>
  <c r="NH17" i="2"/>
  <c r="NH16" i="2"/>
  <c r="NH15" i="2"/>
  <c r="NH14" i="2"/>
  <c r="NH13" i="2"/>
  <c r="NH12" i="2"/>
  <c r="NE33" i="2"/>
  <c r="NE32" i="2"/>
  <c r="MW33" i="2"/>
  <c r="MW32" i="2"/>
  <c r="MW29" i="2"/>
  <c r="MW28" i="2"/>
  <c r="MW27" i="2"/>
  <c r="MW26" i="2"/>
  <c r="MW25" i="2"/>
  <c r="MW24" i="2"/>
  <c r="MW23" i="2"/>
  <c r="MW22" i="2"/>
  <c r="MW21" i="2"/>
  <c r="MW20" i="2"/>
  <c r="MW19" i="2"/>
  <c r="MW18" i="2"/>
  <c r="MW17" i="2"/>
  <c r="MW16" i="2"/>
  <c r="MW15" i="2"/>
  <c r="MW14" i="2"/>
  <c r="MW13" i="2"/>
  <c r="MW12" i="2"/>
  <c r="G434" i="8" l="1"/>
  <c r="LY34" i="2"/>
  <c r="NQ34" i="2"/>
  <c r="NT34" i="2"/>
  <c r="NT30" i="2"/>
  <c r="NN34" i="2"/>
  <c r="H434" i="8"/>
  <c r="H433" i="8"/>
  <c r="G433" i="8"/>
  <c r="NK34" i="2"/>
  <c r="NE34" i="2"/>
  <c r="NH34" i="2"/>
  <c r="NH30" i="2"/>
  <c r="MW34" i="2"/>
  <c r="MW30" i="2"/>
  <c r="I433" i="8" l="1"/>
  <c r="I434" i="8"/>
  <c r="NH37" i="2"/>
  <c r="MW37" i="2"/>
  <c r="NT37" i="2"/>
  <c r="AR48" i="1"/>
  <c r="AX33" i="6" l="1"/>
  <c r="E45" i="8" l="1"/>
  <c r="G43" i="8"/>
  <c r="G39" i="8" s="1"/>
  <c r="G42" i="8"/>
  <c r="G38" i="8" s="1"/>
  <c r="H42" i="8"/>
  <c r="JV31" i="17"/>
  <c r="JV30" i="17"/>
  <c r="JV11" i="17"/>
  <c r="JV12" i="17"/>
  <c r="JV13" i="17"/>
  <c r="JV14" i="17"/>
  <c r="JV15" i="17"/>
  <c r="JV16" i="17"/>
  <c r="JV17" i="17"/>
  <c r="JV18" i="17"/>
  <c r="JV19" i="17"/>
  <c r="JV20" i="17"/>
  <c r="JV21" i="17"/>
  <c r="JV22" i="17"/>
  <c r="JV23" i="17"/>
  <c r="JV24" i="17"/>
  <c r="JV25" i="17"/>
  <c r="JV26" i="17"/>
  <c r="JV27" i="17"/>
  <c r="JV10" i="17"/>
  <c r="JX32" i="17"/>
  <c r="JT32" i="17"/>
  <c r="JX28" i="17"/>
  <c r="JT28" i="17"/>
  <c r="CE32" i="6"/>
  <c r="CE31" i="6"/>
  <c r="JU30" i="17" s="1"/>
  <c r="CE12" i="6"/>
  <c r="JU11" i="17" s="1"/>
  <c r="CE13" i="6"/>
  <c r="JU12" i="17" s="1"/>
  <c r="CE14" i="6"/>
  <c r="JU13" i="17" s="1"/>
  <c r="JW13" i="17" s="1"/>
  <c r="CE15" i="6"/>
  <c r="JU14" i="17" s="1"/>
  <c r="CE16" i="6"/>
  <c r="JU15" i="17" s="1"/>
  <c r="CE17" i="6"/>
  <c r="JU16" i="17" s="1"/>
  <c r="CE18" i="6"/>
  <c r="JU17" i="17" s="1"/>
  <c r="CE19" i="6"/>
  <c r="JU18" i="17" s="1"/>
  <c r="CE20" i="6"/>
  <c r="JU19" i="17" s="1"/>
  <c r="CE21" i="6"/>
  <c r="JU20" i="17" s="1"/>
  <c r="CE22" i="6"/>
  <c r="JU21" i="17" s="1"/>
  <c r="JW21" i="17" s="1"/>
  <c r="CE23" i="6"/>
  <c r="JU22" i="17" s="1"/>
  <c r="CE24" i="6"/>
  <c r="JU23" i="17" s="1"/>
  <c r="CE25" i="6"/>
  <c r="JU24" i="17" s="1"/>
  <c r="JW24" i="17" s="1"/>
  <c r="CE26" i="6"/>
  <c r="JU25" i="17" s="1"/>
  <c r="JW25" i="17" s="1"/>
  <c r="CE27" i="6"/>
  <c r="JU26" i="17" s="1"/>
  <c r="CE28" i="6"/>
  <c r="JU27" i="17" s="1"/>
  <c r="CE11" i="6"/>
  <c r="JU10" i="17" s="1"/>
  <c r="TU34" i="2"/>
  <c r="TT34" i="2"/>
  <c r="UD34" i="2"/>
  <c r="UC34" i="2"/>
  <c r="UD29" i="2"/>
  <c r="UC29" i="2"/>
  <c r="UD28" i="2"/>
  <c r="UC28" i="2"/>
  <c r="UD27" i="2"/>
  <c r="UC27" i="2"/>
  <c r="UD26" i="2"/>
  <c r="UC26" i="2"/>
  <c r="UD25" i="2"/>
  <c r="UC25" i="2"/>
  <c r="UD24" i="2"/>
  <c r="UC24" i="2"/>
  <c r="UD23" i="2"/>
  <c r="UC23" i="2"/>
  <c r="UD22" i="2"/>
  <c r="UC22" i="2"/>
  <c r="UD21" i="2"/>
  <c r="UC21" i="2"/>
  <c r="UD20" i="2"/>
  <c r="UC20" i="2"/>
  <c r="UD19" i="2"/>
  <c r="UC19" i="2"/>
  <c r="UD18" i="2"/>
  <c r="UC18" i="2"/>
  <c r="UD17" i="2"/>
  <c r="UC17" i="2"/>
  <c r="UD16" i="2"/>
  <c r="UC16" i="2"/>
  <c r="UD15" i="2"/>
  <c r="UC15" i="2"/>
  <c r="UD14" i="2"/>
  <c r="UC14" i="2"/>
  <c r="UD13" i="2"/>
  <c r="UC13" i="2"/>
  <c r="UD12" i="2"/>
  <c r="UC12" i="2"/>
  <c r="TT13" i="2"/>
  <c r="TT14" i="2"/>
  <c r="TT15" i="2"/>
  <c r="TT16" i="2"/>
  <c r="TU16" i="2"/>
  <c r="TT17" i="2"/>
  <c r="TT18" i="2"/>
  <c r="TU18" i="2"/>
  <c r="TT19" i="2"/>
  <c r="TT20" i="2"/>
  <c r="TU20" i="2"/>
  <c r="TT21" i="2"/>
  <c r="TT22" i="2"/>
  <c r="TU22" i="2"/>
  <c r="TT23" i="2"/>
  <c r="TT24" i="2"/>
  <c r="TU24" i="2"/>
  <c r="TT25" i="2"/>
  <c r="TT26" i="2"/>
  <c r="TU26" i="2"/>
  <c r="TT27" i="2"/>
  <c r="TT28" i="2"/>
  <c r="TU28" i="2"/>
  <c r="TT29" i="2"/>
  <c r="TC34" i="2"/>
  <c r="TB34" i="2"/>
  <c r="SR34" i="2"/>
  <c r="SQ34" i="2"/>
  <c r="SR30" i="2"/>
  <c r="SQ30" i="2"/>
  <c r="TL34" i="2"/>
  <c r="TK34" i="2"/>
  <c r="TL30" i="2"/>
  <c r="TK30" i="2"/>
  <c r="UM34" i="2"/>
  <c r="UL34" i="2"/>
  <c r="UV34" i="2"/>
  <c r="UU34" i="2"/>
  <c r="UV30" i="2"/>
  <c r="UU30" i="2"/>
  <c r="D250" i="8"/>
  <c r="D248" i="8"/>
  <c r="J251" i="8"/>
  <c r="JW10" i="17" l="1"/>
  <c r="JW17" i="17"/>
  <c r="E41" i="8"/>
  <c r="H41" i="8" s="1"/>
  <c r="H6" i="18"/>
  <c r="G45" i="8"/>
  <c r="G41" i="8" s="1"/>
  <c r="H45" i="8"/>
  <c r="UV37" i="2"/>
  <c r="UD30" i="2"/>
  <c r="UD37" i="2" s="1"/>
  <c r="UU37" i="2"/>
  <c r="UC30" i="2"/>
  <c r="UC37" i="2" s="1"/>
  <c r="H43" i="8"/>
  <c r="H38" i="8"/>
  <c r="I43" i="8"/>
  <c r="JT35" i="17"/>
  <c r="D249" i="8"/>
  <c r="TL37" i="2"/>
  <c r="SR37" i="2"/>
  <c r="TK37" i="2"/>
  <c r="SQ37" i="2"/>
  <c r="JW19" i="17"/>
  <c r="JW15" i="17"/>
  <c r="UM30" i="2"/>
  <c r="UM37" i="2" s="1"/>
  <c r="TB30" i="2"/>
  <c r="TB37" i="2" s="1"/>
  <c r="JR10" i="17"/>
  <c r="SI34" i="2"/>
  <c r="JR24" i="17"/>
  <c r="JR22" i="17"/>
  <c r="JR20" i="17"/>
  <c r="JR12" i="17"/>
  <c r="CD32" i="6"/>
  <c r="JQ31" i="17" s="1"/>
  <c r="JR27" i="17"/>
  <c r="JR25" i="17"/>
  <c r="JR15" i="17"/>
  <c r="JR13" i="17"/>
  <c r="TT12" i="2"/>
  <c r="TT30" i="2" s="1"/>
  <c r="TT37" i="2" s="1"/>
  <c r="H44" i="8"/>
  <c r="G44" i="8"/>
  <c r="G40" i="8" s="1"/>
  <c r="I42" i="8"/>
  <c r="JW26" i="17"/>
  <c r="JW22" i="17"/>
  <c r="JW18" i="17"/>
  <c r="JW14" i="17"/>
  <c r="SH30" i="2"/>
  <c r="TU14" i="2"/>
  <c r="JV28" i="17"/>
  <c r="TU29" i="2"/>
  <c r="TU27" i="2"/>
  <c r="TU25" i="2"/>
  <c r="TU23" i="2"/>
  <c r="TU21" i="2"/>
  <c r="TU19" i="2"/>
  <c r="TU17" i="2"/>
  <c r="TU15" i="2"/>
  <c r="TU13" i="2"/>
  <c r="CD24" i="6"/>
  <c r="JQ23" i="17" s="1"/>
  <c r="CD22" i="6"/>
  <c r="JQ21" i="17" s="1"/>
  <c r="CD20" i="6"/>
  <c r="JQ19" i="17" s="1"/>
  <c r="CD18" i="6"/>
  <c r="JQ17" i="17" s="1"/>
  <c r="CD12" i="6"/>
  <c r="JQ11" i="17" s="1"/>
  <c r="JW16" i="17"/>
  <c r="JW12" i="17"/>
  <c r="TU12" i="2"/>
  <c r="CD13" i="6"/>
  <c r="JQ12" i="17" s="1"/>
  <c r="JR30" i="17"/>
  <c r="JW27" i="17"/>
  <c r="JW23" i="17"/>
  <c r="CD27" i="6"/>
  <c r="JQ26" i="17" s="1"/>
  <c r="CD25" i="6"/>
  <c r="JQ24" i="17" s="1"/>
  <c r="CD23" i="6"/>
  <c r="JQ22" i="17" s="1"/>
  <c r="CD21" i="6"/>
  <c r="JQ20" i="17" s="1"/>
  <c r="CD19" i="6"/>
  <c r="JQ18" i="17" s="1"/>
  <c r="CD17" i="6"/>
  <c r="JQ16" i="17" s="1"/>
  <c r="CD15" i="6"/>
  <c r="JQ14" i="17" s="1"/>
  <c r="JR26" i="17"/>
  <c r="JR16" i="17"/>
  <c r="JR14" i="17"/>
  <c r="JR11" i="17"/>
  <c r="JR31" i="17"/>
  <c r="JR17" i="17"/>
  <c r="UL30" i="2"/>
  <c r="UL37" i="2" s="1"/>
  <c r="SI30" i="2"/>
  <c r="SH34" i="2"/>
  <c r="CD11" i="6"/>
  <c r="JQ10" i="17" s="1"/>
  <c r="JW20" i="17"/>
  <c r="CD31" i="6"/>
  <c r="JQ30" i="17" s="1"/>
  <c r="JR23" i="17"/>
  <c r="JR21" i="17"/>
  <c r="JR18" i="17"/>
  <c r="JR19" i="17"/>
  <c r="CD28" i="6"/>
  <c r="JQ27" i="17" s="1"/>
  <c r="CD26" i="6"/>
  <c r="JQ25" i="17" s="1"/>
  <c r="CD16" i="6"/>
  <c r="JQ15" i="17" s="1"/>
  <c r="CD14" i="6"/>
  <c r="JQ13" i="17" s="1"/>
  <c r="CE33" i="6"/>
  <c r="JU28" i="17"/>
  <c r="JW11" i="17"/>
  <c r="JW30" i="17"/>
  <c r="S30" i="17" s="1"/>
  <c r="JU31" i="17"/>
  <c r="JW31" i="17" s="1"/>
  <c r="S31" i="17" s="1"/>
  <c r="JX35" i="17"/>
  <c r="JV32" i="17"/>
  <c r="TC30" i="2"/>
  <c r="TC37" i="2" s="1"/>
  <c r="CE29" i="6"/>
  <c r="CE36" i="6" s="1"/>
  <c r="JS19" i="17" l="1"/>
  <c r="H31" i="17"/>
  <c r="H30" i="17"/>
  <c r="I45" i="8"/>
  <c r="I41" i="8"/>
  <c r="SR38" i="2"/>
  <c r="SQ38" i="2"/>
  <c r="I38" i="8"/>
  <c r="H39" i="8"/>
  <c r="JV35" i="17"/>
  <c r="JS25" i="17"/>
  <c r="JS10" i="17"/>
  <c r="JS27" i="17"/>
  <c r="JS15" i="17"/>
  <c r="H40" i="8"/>
  <c r="JS13" i="17"/>
  <c r="JQ32" i="17"/>
  <c r="JS24" i="17"/>
  <c r="JS12" i="17"/>
  <c r="JS17" i="17"/>
  <c r="JS22" i="17"/>
  <c r="SI37" i="2"/>
  <c r="JS31" i="17"/>
  <c r="O31" i="17" s="1"/>
  <c r="JS20" i="17"/>
  <c r="SH37" i="2"/>
  <c r="I44" i="8"/>
  <c r="JS23" i="17"/>
  <c r="CD33" i="6"/>
  <c r="JR32" i="17"/>
  <c r="JW28" i="17"/>
  <c r="JS11" i="17"/>
  <c r="JS30" i="17"/>
  <c r="O30" i="17" s="1"/>
  <c r="JS21" i="17"/>
  <c r="TU30" i="2"/>
  <c r="TU37" i="2" s="1"/>
  <c r="JU32" i="17"/>
  <c r="JU35" i="17" s="1"/>
  <c r="JR28" i="17"/>
  <c r="JQ28" i="17"/>
  <c r="JS14" i="17"/>
  <c r="JS18" i="17"/>
  <c r="JS26" i="17"/>
  <c r="JS16" i="17"/>
  <c r="JW32" i="17"/>
  <c r="F251" i="8" l="1"/>
  <c r="F253" i="8" s="1"/>
  <c r="SQ42" i="2"/>
  <c r="C46" i="7"/>
  <c r="SR42" i="2"/>
  <c r="F254" i="8"/>
  <c r="F256" i="8" s="1"/>
  <c r="F250" i="8" s="1"/>
  <c r="D30" i="17"/>
  <c r="D31" i="17"/>
  <c r="SI38" i="2"/>
  <c r="B46" i="7" s="1"/>
  <c r="SH38" i="2"/>
  <c r="E251" i="8" s="1"/>
  <c r="E253" i="8" s="1"/>
  <c r="F249" i="8"/>
  <c r="I40" i="8"/>
  <c r="I39" i="8"/>
  <c r="JQ35" i="17"/>
  <c r="JW35" i="17"/>
  <c r="JU36" i="17" s="1"/>
  <c r="JR35" i="17"/>
  <c r="JS32" i="17"/>
  <c r="JS28" i="17"/>
  <c r="I24" i="16" l="1"/>
  <c r="G24" i="16" s="1"/>
  <c r="F248" i="8"/>
  <c r="H253" i="8"/>
  <c r="H251" i="8"/>
  <c r="G251" i="8"/>
  <c r="H252" i="8"/>
  <c r="E254" i="8"/>
  <c r="E256" i="8" s="1"/>
  <c r="H256" i="8" s="1"/>
  <c r="JS35" i="17"/>
  <c r="JQ36" i="17" s="1"/>
  <c r="AD32" i="6"/>
  <c r="AD12" i="6"/>
  <c r="AD13" i="6"/>
  <c r="AD14" i="6"/>
  <c r="AD15" i="6"/>
  <c r="AD17" i="6"/>
  <c r="AD18" i="6"/>
  <c r="AD19" i="6"/>
  <c r="AD20" i="6"/>
  <c r="AD21" i="6"/>
  <c r="AD22" i="6"/>
  <c r="AD23" i="6"/>
  <c r="AD25" i="6"/>
  <c r="AD26" i="6"/>
  <c r="AD27" i="6"/>
  <c r="AD28" i="6"/>
  <c r="AD11" i="6"/>
  <c r="AE32" i="6"/>
  <c r="AE31" i="6"/>
  <c r="AD31" i="6"/>
  <c r="AE12" i="6"/>
  <c r="AE13" i="6"/>
  <c r="AE14" i="6"/>
  <c r="AE15" i="6"/>
  <c r="AE16" i="6"/>
  <c r="AE17" i="6"/>
  <c r="AE18" i="6"/>
  <c r="AE19" i="6"/>
  <c r="AE20" i="6"/>
  <c r="AE21" i="6"/>
  <c r="AE22" i="6"/>
  <c r="AE23" i="6"/>
  <c r="AE24" i="6"/>
  <c r="AE25" i="6"/>
  <c r="AE26" i="6"/>
  <c r="AE27" i="6"/>
  <c r="AE28" i="6"/>
  <c r="AE11" i="6"/>
  <c r="GX34" i="2"/>
  <c r="GW34" i="2"/>
  <c r="GV33" i="2"/>
  <c r="GV32" i="2"/>
  <c r="GX30" i="2"/>
  <c r="GW30" i="2"/>
  <c r="GV29" i="2"/>
  <c r="GV28" i="2"/>
  <c r="GV27" i="2"/>
  <c r="GV26" i="2"/>
  <c r="GV25" i="2"/>
  <c r="GV24" i="2"/>
  <c r="GV23" i="2"/>
  <c r="GV22" i="2"/>
  <c r="GV21" i="2"/>
  <c r="GV20" i="2"/>
  <c r="GV19" i="2"/>
  <c r="GV18" i="2"/>
  <c r="GV17" i="2"/>
  <c r="GV16" i="2"/>
  <c r="GV15" i="2"/>
  <c r="GV14" i="2"/>
  <c r="GV13" i="2"/>
  <c r="GV12" i="2"/>
  <c r="DT32" i="17"/>
  <c r="DS32" i="17"/>
  <c r="DP32" i="17"/>
  <c r="DO32" i="17"/>
  <c r="DS28" i="17"/>
  <c r="DO28" i="17"/>
  <c r="D193" i="8"/>
  <c r="H192" i="8"/>
  <c r="G192" i="8"/>
  <c r="I192" i="8" s="1"/>
  <c r="DS35" i="17" l="1"/>
  <c r="GX37" i="2"/>
  <c r="C35" i="7" s="1"/>
  <c r="GW37" i="2"/>
  <c r="F188" i="8" s="1"/>
  <c r="H24" i="16"/>
  <c r="I251" i="8"/>
  <c r="G253" i="8"/>
  <c r="E250" i="8"/>
  <c r="I252" i="8"/>
  <c r="G254" i="8"/>
  <c r="G256" i="8" s="1"/>
  <c r="I256" i="8" s="1"/>
  <c r="H254" i="8"/>
  <c r="E248" i="8"/>
  <c r="GV34" i="2"/>
  <c r="DO35" i="17"/>
  <c r="GS32" i="2"/>
  <c r="GS19" i="2"/>
  <c r="GS25" i="2"/>
  <c r="GS17" i="2"/>
  <c r="GT30" i="2"/>
  <c r="GS13" i="2"/>
  <c r="GS27" i="2"/>
  <c r="F191" i="8"/>
  <c r="F193" i="8" s="1"/>
  <c r="GS21" i="2"/>
  <c r="GS29" i="2"/>
  <c r="GS15" i="2"/>
  <c r="GS23" i="2"/>
  <c r="AD24" i="6"/>
  <c r="AD16" i="6"/>
  <c r="GS14" i="2"/>
  <c r="GS18" i="2"/>
  <c r="GS22" i="2"/>
  <c r="GS26" i="2"/>
  <c r="GS33" i="2"/>
  <c r="GV30" i="2"/>
  <c r="GU30" i="2"/>
  <c r="GS16" i="2"/>
  <c r="GS20" i="2"/>
  <c r="GS24" i="2"/>
  <c r="GS28" i="2"/>
  <c r="GU34" i="2"/>
  <c r="GS12" i="2"/>
  <c r="GT34" i="2"/>
  <c r="DT28" i="17"/>
  <c r="DT35" i="17" s="1"/>
  <c r="DP28" i="17"/>
  <c r="DP35" i="17" s="1"/>
  <c r="G250" i="8" l="1"/>
  <c r="I253" i="8"/>
  <c r="I254" i="8"/>
  <c r="G248" i="8"/>
  <c r="E249" i="8"/>
  <c r="H255" i="8"/>
  <c r="GV37" i="2"/>
  <c r="GT37" i="2"/>
  <c r="E188" i="8" s="1"/>
  <c r="GS34" i="2"/>
  <c r="GS30" i="2"/>
  <c r="GU37" i="2"/>
  <c r="I255" i="8" l="1"/>
  <c r="G249" i="8"/>
  <c r="GS37" i="2"/>
  <c r="E191" i="8"/>
  <c r="B35" i="7"/>
  <c r="G191" i="8" l="1"/>
  <c r="I191" i="8" s="1"/>
  <c r="H191" i="8"/>
  <c r="E193" i="8"/>
  <c r="H193" i="8" l="1"/>
  <c r="G193" i="8"/>
  <c r="I193" i="8" s="1"/>
  <c r="O32" i="17" l="1"/>
  <c r="S32" i="17"/>
  <c r="P32" i="17"/>
  <c r="T32" i="17"/>
  <c r="CF32" i="17"/>
  <c r="CE32" i="17"/>
  <c r="CB32" i="17"/>
  <c r="CA32" i="17"/>
  <c r="CF28" i="17"/>
  <c r="CE28" i="17"/>
  <c r="CB28" i="17"/>
  <c r="CA28" i="17"/>
  <c r="U32" i="6"/>
  <c r="CC31" i="17" s="1"/>
  <c r="CD31" i="17" s="1"/>
  <c r="U31" i="6"/>
  <c r="CC30" i="17" s="1"/>
  <c r="CD30" i="17" s="1"/>
  <c r="U12" i="6"/>
  <c r="CC11" i="17" s="1"/>
  <c r="CD11" i="17" s="1"/>
  <c r="U13" i="6"/>
  <c r="CC12" i="17" s="1"/>
  <c r="CD12" i="17" s="1"/>
  <c r="U14" i="6"/>
  <c r="CC13" i="17" s="1"/>
  <c r="CD13" i="17" s="1"/>
  <c r="U15" i="6"/>
  <c r="CC14" i="17" s="1"/>
  <c r="CD14" i="17" s="1"/>
  <c r="U16" i="6"/>
  <c r="CC15" i="17" s="1"/>
  <c r="CD15" i="17" s="1"/>
  <c r="U17" i="6"/>
  <c r="CC16" i="17" s="1"/>
  <c r="CD16" i="17" s="1"/>
  <c r="U18" i="6"/>
  <c r="CC17" i="17" s="1"/>
  <c r="CD17" i="17" s="1"/>
  <c r="U19" i="6"/>
  <c r="CC18" i="17" s="1"/>
  <c r="CD18" i="17" s="1"/>
  <c r="U20" i="6"/>
  <c r="CC19" i="17" s="1"/>
  <c r="CD19" i="17" s="1"/>
  <c r="U21" i="6"/>
  <c r="CC20" i="17" s="1"/>
  <c r="CD20" i="17" s="1"/>
  <c r="U22" i="6"/>
  <c r="CC21" i="17" s="1"/>
  <c r="CD21" i="17" s="1"/>
  <c r="U23" i="6"/>
  <c r="CC22" i="17" s="1"/>
  <c r="CD22" i="17" s="1"/>
  <c r="U24" i="6"/>
  <c r="CC23" i="17" s="1"/>
  <c r="CD23" i="17" s="1"/>
  <c r="U25" i="6"/>
  <c r="CC24" i="17" s="1"/>
  <c r="CD24" i="17" s="1"/>
  <c r="U26" i="6"/>
  <c r="CC25" i="17" s="1"/>
  <c r="CD25" i="17" s="1"/>
  <c r="U27" i="6"/>
  <c r="CC26" i="17" s="1"/>
  <c r="CD26" i="17" s="1"/>
  <c r="U28" i="6"/>
  <c r="CC27" i="17" s="1"/>
  <c r="CD27" i="17" s="1"/>
  <c r="U11" i="6"/>
  <c r="CC10" i="17" s="1"/>
  <c r="CD10" i="17" s="1"/>
  <c r="FD33" i="2"/>
  <c r="FD32" i="2"/>
  <c r="FD29" i="2"/>
  <c r="FD28" i="2"/>
  <c r="FD27" i="2"/>
  <c r="FD26" i="2"/>
  <c r="FD25" i="2"/>
  <c r="FD24" i="2"/>
  <c r="FD23" i="2"/>
  <c r="FD22" i="2"/>
  <c r="FD21" i="2"/>
  <c r="FD20" i="2"/>
  <c r="FD19" i="2"/>
  <c r="FD18" i="2"/>
  <c r="FD17" i="2"/>
  <c r="FD16" i="2"/>
  <c r="FD15" i="2"/>
  <c r="FD14" i="2"/>
  <c r="FD13" i="2"/>
  <c r="FD12" i="2"/>
  <c r="T32" i="6"/>
  <c r="BY31" i="17" s="1"/>
  <c r="BZ31" i="17" s="1"/>
  <c r="T13" i="6"/>
  <c r="BY12" i="17" s="1"/>
  <c r="BZ12" i="17" s="1"/>
  <c r="T14" i="6"/>
  <c r="BY13" i="17" s="1"/>
  <c r="BZ13" i="17" s="1"/>
  <c r="T15" i="6"/>
  <c r="BY14" i="17" s="1"/>
  <c r="BZ14" i="17" s="1"/>
  <c r="T16" i="6"/>
  <c r="BY15" i="17" s="1"/>
  <c r="BZ15" i="17" s="1"/>
  <c r="T17" i="6"/>
  <c r="BY16" i="17" s="1"/>
  <c r="BZ16" i="17" s="1"/>
  <c r="T18" i="6"/>
  <c r="BY17" i="17" s="1"/>
  <c r="BZ17" i="17" s="1"/>
  <c r="T19" i="6"/>
  <c r="BY18" i="17" s="1"/>
  <c r="BZ18" i="17" s="1"/>
  <c r="T20" i="6"/>
  <c r="BY19" i="17" s="1"/>
  <c r="BZ19" i="17" s="1"/>
  <c r="T21" i="6"/>
  <c r="BY20" i="17" s="1"/>
  <c r="BZ20" i="17" s="1"/>
  <c r="T22" i="6"/>
  <c r="BY21" i="17" s="1"/>
  <c r="BZ21" i="17" s="1"/>
  <c r="T23" i="6"/>
  <c r="BY22" i="17" s="1"/>
  <c r="BZ22" i="17" s="1"/>
  <c r="T24" i="6"/>
  <c r="BY23" i="17" s="1"/>
  <c r="BZ23" i="17" s="1"/>
  <c r="T25" i="6"/>
  <c r="BY24" i="17" s="1"/>
  <c r="BZ24" i="17" s="1"/>
  <c r="T26" i="6"/>
  <c r="BY25" i="17" s="1"/>
  <c r="BZ25" i="17" s="1"/>
  <c r="T27" i="6"/>
  <c r="BY26" i="17" s="1"/>
  <c r="BZ26" i="17" s="1"/>
  <c r="T28" i="6"/>
  <c r="BY27" i="17" s="1"/>
  <c r="BZ27" i="17" s="1"/>
  <c r="T11" i="6"/>
  <c r="BY10" i="17" s="1"/>
  <c r="FJ34" i="2"/>
  <c r="FI34" i="2"/>
  <c r="FJ30" i="2"/>
  <c r="FI30" i="2"/>
  <c r="I505" i="8"/>
  <c r="H505" i="8"/>
  <c r="D504" i="8"/>
  <c r="I502" i="8"/>
  <c r="H502" i="8"/>
  <c r="D501" i="8"/>
  <c r="J500" i="8"/>
  <c r="CA35" i="17" l="1"/>
  <c r="CB35" i="17"/>
  <c r="CE35" i="17"/>
  <c r="FJ37" i="2"/>
  <c r="C12" i="7" s="1"/>
  <c r="FD30" i="2"/>
  <c r="FD34" i="2"/>
  <c r="FB30" i="2"/>
  <c r="FB34" i="2"/>
  <c r="FI37" i="2"/>
  <c r="F500" i="8" s="1"/>
  <c r="F501" i="8" s="1"/>
  <c r="CD28" i="17"/>
  <c r="CD32" i="17"/>
  <c r="FC30" i="2"/>
  <c r="FC34" i="2"/>
  <c r="T31" i="6"/>
  <c r="T12" i="6"/>
  <c r="BY11" i="17" s="1"/>
  <c r="BZ11" i="17" s="1"/>
  <c r="CF35" i="17"/>
  <c r="BZ10" i="17"/>
  <c r="CC28" i="17"/>
  <c r="CC32" i="17"/>
  <c r="F503" i="8" l="1"/>
  <c r="F504" i="8" s="1"/>
  <c r="FB37" i="2"/>
  <c r="E500" i="8" s="1"/>
  <c r="G500" i="8" s="1"/>
  <c r="I500" i="8" s="1"/>
  <c r="CD35" i="17"/>
  <c r="BZ28" i="17"/>
  <c r="FC37" i="2"/>
  <c r="B12" i="7" s="1"/>
  <c r="T29" i="6"/>
  <c r="BY30" i="17"/>
  <c r="T33" i="6"/>
  <c r="BY28" i="17"/>
  <c r="CC35" i="17"/>
  <c r="ZN34" i="2"/>
  <c r="ZN30" i="2"/>
  <c r="D48" i="11"/>
  <c r="E503" i="8" l="1"/>
  <c r="E504" i="8" s="1"/>
  <c r="H504" i="8" s="1"/>
  <c r="E501" i="8"/>
  <c r="H501" i="8" s="1"/>
  <c r="H500" i="8"/>
  <c r="G501" i="8"/>
  <c r="I501" i="8" s="1"/>
  <c r="ZN37" i="2"/>
  <c r="CC36" i="17"/>
  <c r="T36" i="6"/>
  <c r="BZ30" i="17"/>
  <c r="BZ32" i="17" s="1"/>
  <c r="BZ35" i="17" s="1"/>
  <c r="BY32" i="17"/>
  <c r="BY35" i="17" s="1"/>
  <c r="ZE34" i="2"/>
  <c r="ZE30" i="2"/>
  <c r="F34" i="11" l="1"/>
  <c r="ZN42" i="2"/>
  <c r="H503" i="8"/>
  <c r="G503" i="8"/>
  <c r="G504" i="8" s="1"/>
  <c r="I504" i="8" s="1"/>
  <c r="BY36" i="17"/>
  <c r="ZE37" i="2"/>
  <c r="E34" i="11" s="1"/>
  <c r="G34" i="11" s="1"/>
  <c r="I34" i="11" s="1"/>
  <c r="I503" i="8" l="1"/>
  <c r="H34" i="11"/>
  <c r="C26" i="4"/>
  <c r="Q30" i="3"/>
  <c r="Q26" i="3"/>
  <c r="O30" i="3"/>
  <c r="O26" i="3"/>
  <c r="O33" i="3" l="1"/>
  <c r="O38" i="3" s="1"/>
  <c r="F390" i="8" s="1"/>
  <c r="N30" i="3"/>
  <c r="P26" i="3"/>
  <c r="P30" i="3"/>
  <c r="Q33" i="3"/>
  <c r="Q38" i="3" s="1"/>
  <c r="N26" i="3"/>
  <c r="O40" i="3" l="1"/>
  <c r="N33" i="3"/>
  <c r="N38" i="3" s="1"/>
  <c r="E390" i="8" s="1"/>
  <c r="Q40" i="3"/>
  <c r="F313" i="8"/>
  <c r="P33" i="3"/>
  <c r="P38" i="3" s="1"/>
  <c r="E313" i="8" s="1"/>
  <c r="F190" i="8" l="1"/>
  <c r="I19" i="16" s="1"/>
  <c r="G19" i="16" s="1"/>
  <c r="E190" i="8"/>
  <c r="H19" i="16" s="1"/>
  <c r="D190" i="8"/>
  <c r="H189" i="8"/>
  <c r="G189" i="8"/>
  <c r="I189" i="8" s="1"/>
  <c r="H188" i="8"/>
  <c r="G188" i="8"/>
  <c r="I188" i="8" s="1"/>
  <c r="H315" i="8"/>
  <c r="G315" i="8"/>
  <c r="I315" i="8" s="1"/>
  <c r="F314" i="8"/>
  <c r="E314" i="8"/>
  <c r="D314" i="8"/>
  <c r="H313" i="8"/>
  <c r="G313" i="8"/>
  <c r="I313" i="8" s="1"/>
  <c r="H392" i="8"/>
  <c r="G392" i="8"/>
  <c r="I392" i="8" s="1"/>
  <c r="F391" i="8"/>
  <c r="D391" i="8"/>
  <c r="E391" i="8"/>
  <c r="C19" i="16" l="1"/>
  <c r="F19" i="16" s="1"/>
  <c r="G314" i="8"/>
  <c r="I314" i="8" s="1"/>
  <c r="H190" i="8"/>
  <c r="G190" i="8"/>
  <c r="I190" i="8" s="1"/>
  <c r="G391" i="8"/>
  <c r="I391" i="8" s="1"/>
  <c r="H314" i="8"/>
  <c r="H391" i="8"/>
  <c r="H390" i="8"/>
  <c r="G390" i="8"/>
  <c r="I390" i="8" s="1"/>
  <c r="WF33" i="2" l="1"/>
  <c r="VK33" i="2"/>
  <c r="VL33" i="2"/>
  <c r="WF32" i="2"/>
  <c r="VL32" i="2"/>
  <c r="VL13" i="2"/>
  <c r="WF13" i="2"/>
  <c r="VL14" i="2"/>
  <c r="WF14" i="2"/>
  <c r="VL15" i="2"/>
  <c r="WF15" i="2"/>
  <c r="VL16" i="2"/>
  <c r="WF16" i="2"/>
  <c r="VL17" i="2"/>
  <c r="WF17" i="2"/>
  <c r="VL18" i="2"/>
  <c r="WF18" i="2"/>
  <c r="VL19" i="2"/>
  <c r="WF19" i="2"/>
  <c r="VL20" i="2"/>
  <c r="WF20" i="2"/>
  <c r="VL21" i="2"/>
  <c r="WF21" i="2"/>
  <c r="VL22" i="2"/>
  <c r="WF22" i="2"/>
  <c r="VL23" i="2"/>
  <c r="WF23" i="2"/>
  <c r="VL24" i="2"/>
  <c r="WF24" i="2"/>
  <c r="VL25" i="2"/>
  <c r="WF25" i="2"/>
  <c r="VL26" i="2"/>
  <c r="WF26" i="2"/>
  <c r="VL27" i="2"/>
  <c r="WF27" i="2"/>
  <c r="VL28" i="2"/>
  <c r="WF28" i="2"/>
  <c r="VL29" i="2"/>
  <c r="WF29" i="2"/>
  <c r="ZL33" i="2"/>
  <c r="ZL32" i="2"/>
  <c r="ZL12" i="2"/>
  <c r="ZM34" i="2"/>
  <c r="ZM30" i="2"/>
  <c r="ZM37" i="2" l="1"/>
  <c r="VJ33" i="2"/>
  <c r="WI18" i="2"/>
  <c r="WI26" i="2"/>
  <c r="ZD34" i="2"/>
  <c r="WI32" i="2"/>
  <c r="WI33" i="2"/>
  <c r="WI29" i="2"/>
  <c r="WI25" i="2"/>
  <c r="WI24" i="2"/>
  <c r="WI23" i="2"/>
  <c r="WI22" i="2"/>
  <c r="WI17" i="2"/>
  <c r="WI16" i="2"/>
  <c r="WI15" i="2"/>
  <c r="WI14" i="2"/>
  <c r="WI28" i="2"/>
  <c r="WI27" i="2"/>
  <c r="WI21" i="2"/>
  <c r="WI20" i="2"/>
  <c r="WI19" i="2"/>
  <c r="WI13" i="2"/>
  <c r="VH33" i="2"/>
  <c r="VM29" i="2"/>
  <c r="VH29" i="2" s="1"/>
  <c r="VM25" i="2"/>
  <c r="VH25" i="2" s="1"/>
  <c r="VM21" i="2"/>
  <c r="VH21" i="2" s="1"/>
  <c r="VM17" i="2"/>
  <c r="VH17" i="2" s="1"/>
  <c r="VM13" i="2"/>
  <c r="VH13" i="2" s="1"/>
  <c r="VH32" i="2"/>
  <c r="VM28" i="2"/>
  <c r="VH28" i="2" s="1"/>
  <c r="VM27" i="2"/>
  <c r="VH27" i="2" s="1"/>
  <c r="VM26" i="2"/>
  <c r="VH26" i="2" s="1"/>
  <c r="VM24" i="2"/>
  <c r="VH24" i="2" s="1"/>
  <c r="VM23" i="2"/>
  <c r="VH23" i="2" s="1"/>
  <c r="VM22" i="2"/>
  <c r="VH22" i="2" s="1"/>
  <c r="VM20" i="2"/>
  <c r="VH20" i="2" s="1"/>
  <c r="VM19" i="2"/>
  <c r="VH19" i="2" s="1"/>
  <c r="VM18" i="2"/>
  <c r="VH18" i="2" s="1"/>
  <c r="VM16" i="2"/>
  <c r="VH16" i="2" s="1"/>
  <c r="VM15" i="2"/>
  <c r="VH15" i="2" s="1"/>
  <c r="VM14" i="2"/>
  <c r="VH14" i="2" s="1"/>
  <c r="ZD30" i="2"/>
  <c r="F57" i="11" l="1"/>
  <c r="F55" i="11" s="1"/>
  <c r="ZM42" i="2"/>
  <c r="ZD37" i="2"/>
  <c r="E57" i="11" s="1"/>
  <c r="E55" i="11" s="1"/>
  <c r="VG33" i="2"/>
  <c r="H57" i="11" l="1"/>
  <c r="G57" i="11"/>
  <c r="G55" i="11" s="1"/>
  <c r="I57" i="11" l="1"/>
  <c r="GD11" i="17"/>
  <c r="GF11" i="17"/>
  <c r="GD12" i="17"/>
  <c r="GF12" i="17"/>
  <c r="GD13" i="17"/>
  <c r="GF13" i="17"/>
  <c r="GD14" i="17"/>
  <c r="GF14" i="17"/>
  <c r="GD15" i="17"/>
  <c r="GF15" i="17"/>
  <c r="GD16" i="17"/>
  <c r="GF16" i="17"/>
  <c r="GD17" i="17"/>
  <c r="GF17" i="17"/>
  <c r="GD18" i="17"/>
  <c r="GF18" i="17"/>
  <c r="GD19" i="17"/>
  <c r="GF19" i="17"/>
  <c r="GD20" i="17"/>
  <c r="GF20" i="17"/>
  <c r="GD21" i="17"/>
  <c r="GF21" i="17"/>
  <c r="GD22" i="17"/>
  <c r="GF22" i="17"/>
  <c r="GD23" i="17"/>
  <c r="GF23" i="17"/>
  <c r="GD24" i="17"/>
  <c r="GF24" i="17"/>
  <c r="GD25" i="17"/>
  <c r="GF25" i="17"/>
  <c r="GD26" i="17"/>
  <c r="GF26" i="17"/>
  <c r="GD27" i="17"/>
  <c r="GF27" i="17"/>
  <c r="GD10" i="17"/>
  <c r="GF10" i="17"/>
  <c r="SN33" i="2" l="1"/>
  <c r="SB33" i="2"/>
  <c r="SN32" i="2"/>
  <c r="SB32" i="2"/>
  <c r="UP29" i="2"/>
  <c r="UF29" i="2"/>
  <c r="UE29" i="2"/>
  <c r="UB29" i="2"/>
  <c r="UA29" i="2"/>
  <c r="TZ29" i="2"/>
  <c r="TY29" i="2"/>
  <c r="TF29" i="2"/>
  <c r="SN29" i="2"/>
  <c r="SB29" i="2"/>
  <c r="PZ29" i="2"/>
  <c r="PV29" i="2"/>
  <c r="PU29" i="2"/>
  <c r="PN29" i="2"/>
  <c r="PG29" i="2"/>
  <c r="PB29" i="2"/>
  <c r="PA29" i="2"/>
  <c r="OZ29" i="2"/>
  <c r="OQ29" i="2"/>
  <c r="UP28" i="2"/>
  <c r="UF28" i="2"/>
  <c r="UE28" i="2"/>
  <c r="UB28" i="2"/>
  <c r="UA28" i="2"/>
  <c r="TZ28" i="2"/>
  <c r="TY28" i="2"/>
  <c r="TF28" i="2"/>
  <c r="SN28" i="2"/>
  <c r="SB28" i="2"/>
  <c r="PZ28" i="2"/>
  <c r="PV28" i="2"/>
  <c r="PU28" i="2"/>
  <c r="PN28" i="2"/>
  <c r="PG28" i="2"/>
  <c r="PB28" i="2"/>
  <c r="PA28" i="2"/>
  <c r="OZ28" i="2"/>
  <c r="OQ28" i="2"/>
  <c r="UP27" i="2"/>
  <c r="UF27" i="2"/>
  <c r="UE27" i="2"/>
  <c r="UB27" i="2"/>
  <c r="UA27" i="2"/>
  <c r="TZ27" i="2"/>
  <c r="TY27" i="2"/>
  <c r="TF27" i="2"/>
  <c r="SN27" i="2"/>
  <c r="SB27" i="2"/>
  <c r="PZ27" i="2"/>
  <c r="PV27" i="2"/>
  <c r="PU27" i="2"/>
  <c r="PN27" i="2"/>
  <c r="PG27" i="2"/>
  <c r="PB27" i="2"/>
  <c r="PA27" i="2"/>
  <c r="OZ27" i="2"/>
  <c r="OQ27" i="2"/>
  <c r="UP26" i="2"/>
  <c r="UF26" i="2"/>
  <c r="UE26" i="2"/>
  <c r="UB26" i="2"/>
  <c r="UA26" i="2"/>
  <c r="TZ26" i="2"/>
  <c r="TY26" i="2"/>
  <c r="TF26" i="2"/>
  <c r="SN26" i="2"/>
  <c r="SB26" i="2"/>
  <c r="PZ26" i="2"/>
  <c r="PV26" i="2"/>
  <c r="PU26" i="2"/>
  <c r="PN26" i="2"/>
  <c r="PG26" i="2"/>
  <c r="PB26" i="2"/>
  <c r="PA26" i="2"/>
  <c r="OZ26" i="2"/>
  <c r="OQ26" i="2"/>
  <c r="UP25" i="2"/>
  <c r="UF25" i="2"/>
  <c r="UE25" i="2"/>
  <c r="UB25" i="2"/>
  <c r="UA25" i="2"/>
  <c r="TZ25" i="2"/>
  <c r="TY25" i="2"/>
  <c r="TF25" i="2"/>
  <c r="SN25" i="2"/>
  <c r="SB25" i="2"/>
  <c r="PZ25" i="2"/>
  <c r="PV25" i="2"/>
  <c r="PU25" i="2"/>
  <c r="PN25" i="2"/>
  <c r="PG25" i="2"/>
  <c r="PB25" i="2"/>
  <c r="PA25" i="2"/>
  <c r="OZ25" i="2"/>
  <c r="OQ25" i="2"/>
  <c r="UP24" i="2"/>
  <c r="UF24" i="2"/>
  <c r="UE24" i="2"/>
  <c r="UB24" i="2"/>
  <c r="UA24" i="2"/>
  <c r="TZ24" i="2"/>
  <c r="TY24" i="2"/>
  <c r="TF24" i="2"/>
  <c r="SN24" i="2"/>
  <c r="SB24" i="2"/>
  <c r="PZ24" i="2"/>
  <c r="PV24" i="2"/>
  <c r="PU24" i="2"/>
  <c r="PN24" i="2"/>
  <c r="PG24" i="2"/>
  <c r="PB24" i="2"/>
  <c r="PA24" i="2"/>
  <c r="OZ24" i="2"/>
  <c r="OQ24" i="2"/>
  <c r="UP23" i="2"/>
  <c r="UF23" i="2"/>
  <c r="UE23" i="2"/>
  <c r="UB23" i="2"/>
  <c r="UA23" i="2"/>
  <c r="TZ23" i="2"/>
  <c r="TY23" i="2"/>
  <c r="TF23" i="2"/>
  <c r="SN23" i="2"/>
  <c r="SB23" i="2"/>
  <c r="PZ23" i="2"/>
  <c r="PV23" i="2"/>
  <c r="PU23" i="2"/>
  <c r="PN23" i="2"/>
  <c r="PG23" i="2"/>
  <c r="PB23" i="2"/>
  <c r="PA23" i="2"/>
  <c r="OZ23" i="2"/>
  <c r="OQ23" i="2"/>
  <c r="UP22" i="2"/>
  <c r="UF22" i="2"/>
  <c r="UE22" i="2"/>
  <c r="UB22" i="2"/>
  <c r="UA22" i="2"/>
  <c r="TZ22" i="2"/>
  <c r="TY22" i="2"/>
  <c r="TF22" i="2"/>
  <c r="SN22" i="2"/>
  <c r="SB22" i="2"/>
  <c r="PZ22" i="2"/>
  <c r="PV22" i="2"/>
  <c r="PU22" i="2"/>
  <c r="PN22" i="2"/>
  <c r="PG22" i="2"/>
  <c r="PB22" i="2"/>
  <c r="PA22" i="2"/>
  <c r="OZ22" i="2"/>
  <c r="OQ22" i="2"/>
  <c r="UP21" i="2"/>
  <c r="UF21" i="2"/>
  <c r="UE21" i="2"/>
  <c r="UB21" i="2"/>
  <c r="UA21" i="2"/>
  <c r="TZ21" i="2"/>
  <c r="TY21" i="2"/>
  <c r="TF21" i="2"/>
  <c r="SN21" i="2"/>
  <c r="SB21" i="2"/>
  <c r="PZ21" i="2"/>
  <c r="PV21" i="2"/>
  <c r="PU21" i="2"/>
  <c r="PN21" i="2"/>
  <c r="PG21" i="2"/>
  <c r="PB21" i="2"/>
  <c r="PA21" i="2"/>
  <c r="OZ21" i="2"/>
  <c r="OQ21" i="2"/>
  <c r="UP20" i="2"/>
  <c r="UF20" i="2"/>
  <c r="UE20" i="2"/>
  <c r="UB20" i="2"/>
  <c r="UA20" i="2"/>
  <c r="TZ20" i="2"/>
  <c r="TY20" i="2"/>
  <c r="TF20" i="2"/>
  <c r="SN20" i="2"/>
  <c r="SB20" i="2"/>
  <c r="PZ20" i="2"/>
  <c r="PV20" i="2"/>
  <c r="PU20" i="2"/>
  <c r="PN20" i="2"/>
  <c r="PG20" i="2"/>
  <c r="PB20" i="2"/>
  <c r="PA20" i="2"/>
  <c r="OZ20" i="2"/>
  <c r="OQ20" i="2"/>
  <c r="UP19" i="2"/>
  <c r="UF19" i="2"/>
  <c r="UE19" i="2"/>
  <c r="UB19" i="2"/>
  <c r="UA19" i="2"/>
  <c r="TZ19" i="2"/>
  <c r="TY19" i="2"/>
  <c r="TF19" i="2"/>
  <c r="SN19" i="2"/>
  <c r="SB19" i="2"/>
  <c r="PZ19" i="2"/>
  <c r="PV19" i="2"/>
  <c r="PU19" i="2"/>
  <c r="PN19" i="2"/>
  <c r="PG19" i="2"/>
  <c r="PB19" i="2"/>
  <c r="PA19" i="2"/>
  <c r="OZ19" i="2"/>
  <c r="OQ19" i="2"/>
  <c r="UP18" i="2"/>
  <c r="UF18" i="2"/>
  <c r="UE18" i="2"/>
  <c r="UB18" i="2"/>
  <c r="UA18" i="2"/>
  <c r="TZ18" i="2"/>
  <c r="TY18" i="2"/>
  <c r="TF18" i="2"/>
  <c r="SN18" i="2"/>
  <c r="SB18" i="2"/>
  <c r="PZ18" i="2"/>
  <c r="PV18" i="2"/>
  <c r="PU18" i="2"/>
  <c r="PN18" i="2"/>
  <c r="PG18" i="2"/>
  <c r="PB18" i="2"/>
  <c r="PA18" i="2"/>
  <c r="OZ18" i="2"/>
  <c r="OQ18" i="2"/>
  <c r="UP17" i="2"/>
  <c r="UF17" i="2"/>
  <c r="UE17" i="2"/>
  <c r="UB17" i="2"/>
  <c r="UA17" i="2"/>
  <c r="TZ17" i="2"/>
  <c r="TY17" i="2"/>
  <c r="TF17" i="2"/>
  <c r="SN17" i="2"/>
  <c r="SB17" i="2"/>
  <c r="PZ17" i="2"/>
  <c r="PV17" i="2"/>
  <c r="PU17" i="2"/>
  <c r="PN17" i="2"/>
  <c r="PG17" i="2"/>
  <c r="PB17" i="2"/>
  <c r="PA17" i="2"/>
  <c r="OZ17" i="2"/>
  <c r="OQ17" i="2"/>
  <c r="UP16" i="2"/>
  <c r="UF16" i="2"/>
  <c r="UE16" i="2"/>
  <c r="UB16" i="2"/>
  <c r="UA16" i="2"/>
  <c r="TZ16" i="2"/>
  <c r="TY16" i="2"/>
  <c r="TF16" i="2"/>
  <c r="SN16" i="2"/>
  <c r="SB16" i="2"/>
  <c r="PZ16" i="2"/>
  <c r="PV16" i="2"/>
  <c r="PU16" i="2"/>
  <c r="PN16" i="2"/>
  <c r="PG16" i="2"/>
  <c r="PB16" i="2"/>
  <c r="PA16" i="2"/>
  <c r="OZ16" i="2"/>
  <c r="OQ16" i="2"/>
  <c r="UP15" i="2"/>
  <c r="UF15" i="2"/>
  <c r="UE15" i="2"/>
  <c r="UB15" i="2"/>
  <c r="UA15" i="2"/>
  <c r="TZ15" i="2"/>
  <c r="TY15" i="2"/>
  <c r="TF15" i="2"/>
  <c r="SN15" i="2"/>
  <c r="SB15" i="2"/>
  <c r="PZ15" i="2"/>
  <c r="PV15" i="2"/>
  <c r="PU15" i="2"/>
  <c r="PN15" i="2"/>
  <c r="PG15" i="2"/>
  <c r="PB15" i="2"/>
  <c r="PA15" i="2"/>
  <c r="OZ15" i="2"/>
  <c r="OQ15" i="2"/>
  <c r="UP14" i="2"/>
  <c r="UF14" i="2"/>
  <c r="UE14" i="2"/>
  <c r="UB14" i="2"/>
  <c r="UA14" i="2"/>
  <c r="TZ14" i="2"/>
  <c r="TY14" i="2"/>
  <c r="TF14" i="2"/>
  <c r="SN14" i="2"/>
  <c r="SB14" i="2"/>
  <c r="PZ14" i="2"/>
  <c r="PV14" i="2"/>
  <c r="PU14" i="2"/>
  <c r="PN14" i="2"/>
  <c r="PG14" i="2"/>
  <c r="PB14" i="2"/>
  <c r="PA14" i="2"/>
  <c r="OZ14" i="2"/>
  <c r="OQ14" i="2"/>
  <c r="UP13" i="2"/>
  <c r="UF13" i="2"/>
  <c r="UE13" i="2"/>
  <c r="UB13" i="2"/>
  <c r="UA13" i="2"/>
  <c r="TZ13" i="2"/>
  <c r="TY13" i="2"/>
  <c r="TF13" i="2"/>
  <c r="SN13" i="2"/>
  <c r="SB13" i="2"/>
  <c r="PZ13" i="2"/>
  <c r="PV13" i="2"/>
  <c r="PU13" i="2"/>
  <c r="PN13" i="2"/>
  <c r="PG13" i="2"/>
  <c r="PB13" i="2"/>
  <c r="PA13" i="2"/>
  <c r="OZ13" i="2"/>
  <c r="OQ13" i="2"/>
  <c r="OA33" i="2"/>
  <c r="KH33" i="2"/>
  <c r="JJ33" i="2"/>
  <c r="JD33" i="2"/>
  <c r="HZ33" i="2"/>
  <c r="HV33" i="2"/>
  <c r="HU33" i="2"/>
  <c r="OA32" i="2"/>
  <c r="LI32" i="2"/>
  <c r="KH32" i="2"/>
  <c r="JJ32" i="2"/>
  <c r="JD32" i="2"/>
  <c r="HZ32" i="2"/>
  <c r="HV32" i="2"/>
  <c r="HU32" i="2"/>
  <c r="OA29" i="2"/>
  <c r="MG29" i="2"/>
  <c r="NP29" i="2"/>
  <c r="NO29" i="2"/>
  <c r="MF29" i="2"/>
  <c r="ME29" i="2"/>
  <c r="LQ29" i="2"/>
  <c r="KH29" i="2"/>
  <c r="KB29" i="2"/>
  <c r="GB27" i="17"/>
  <c r="JX29" i="2"/>
  <c r="GE27" i="17" s="1"/>
  <c r="JW29" i="2"/>
  <c r="JP29" i="2"/>
  <c r="JJ29" i="2"/>
  <c r="FZ27" i="17"/>
  <c r="JD29" i="2"/>
  <c r="HZ29" i="2"/>
  <c r="HV29" i="2"/>
  <c r="EI27" i="17" s="1"/>
  <c r="HU29" i="2"/>
  <c r="HN29" i="2"/>
  <c r="OA28" i="2"/>
  <c r="NP28" i="2"/>
  <c r="NO28" i="2"/>
  <c r="MF28" i="2"/>
  <c r="ME28" i="2"/>
  <c r="KH28" i="2"/>
  <c r="KB28" i="2"/>
  <c r="GB26" i="17"/>
  <c r="JX28" i="2"/>
  <c r="JW28" i="2"/>
  <c r="JP28" i="2"/>
  <c r="JJ28" i="2"/>
  <c r="FZ26" i="17"/>
  <c r="JD28" i="2"/>
  <c r="HZ28" i="2"/>
  <c r="HV28" i="2"/>
  <c r="EI26" i="17" s="1"/>
  <c r="HU28" i="2"/>
  <c r="HN28" i="2"/>
  <c r="OA27" i="2"/>
  <c r="MG27" i="2"/>
  <c r="NP27" i="2"/>
  <c r="NO27" i="2"/>
  <c r="MF27" i="2"/>
  <c r="ME27" i="2"/>
  <c r="LQ27" i="2"/>
  <c r="KH27" i="2"/>
  <c r="KB27" i="2"/>
  <c r="GB25" i="17"/>
  <c r="JX27" i="2"/>
  <c r="GE25" i="17" s="1"/>
  <c r="JW27" i="2"/>
  <c r="JP27" i="2"/>
  <c r="JJ27" i="2"/>
  <c r="FZ25" i="17"/>
  <c r="JD27" i="2"/>
  <c r="HZ27" i="2"/>
  <c r="HV27" i="2"/>
  <c r="EI25" i="17" s="1"/>
  <c r="HU27" i="2"/>
  <c r="HN27" i="2"/>
  <c r="OA26" i="2"/>
  <c r="MG26" i="2"/>
  <c r="NP26" i="2"/>
  <c r="NO26" i="2"/>
  <c r="MF26" i="2"/>
  <c r="ME26" i="2"/>
  <c r="LQ26" i="2"/>
  <c r="KH26" i="2"/>
  <c r="KB26" i="2"/>
  <c r="GB24" i="17"/>
  <c r="JX26" i="2"/>
  <c r="GE24" i="17" s="1"/>
  <c r="JW26" i="2"/>
  <c r="JP26" i="2"/>
  <c r="JJ26" i="2"/>
  <c r="FZ24" i="17"/>
  <c r="JD26" i="2"/>
  <c r="HZ26" i="2"/>
  <c r="HV26" i="2"/>
  <c r="EI24" i="17" s="1"/>
  <c r="HU26" i="2"/>
  <c r="HN26" i="2"/>
  <c r="OA25" i="2"/>
  <c r="MG25" i="2"/>
  <c r="NP25" i="2"/>
  <c r="NO25" i="2"/>
  <c r="MF25" i="2"/>
  <c r="ME25" i="2"/>
  <c r="LQ25" i="2"/>
  <c r="KH25" i="2"/>
  <c r="KB25" i="2"/>
  <c r="GB23" i="17"/>
  <c r="JX25" i="2"/>
  <c r="GE23" i="17" s="1"/>
  <c r="JW25" i="2"/>
  <c r="JP25" i="2"/>
  <c r="JJ25" i="2"/>
  <c r="FZ23" i="17"/>
  <c r="JD25" i="2"/>
  <c r="HZ25" i="2"/>
  <c r="HV25" i="2"/>
  <c r="EI23" i="17" s="1"/>
  <c r="HU25" i="2"/>
  <c r="HN25" i="2"/>
  <c r="OA24" i="2"/>
  <c r="MG24" i="2"/>
  <c r="NP24" i="2"/>
  <c r="NO24" i="2"/>
  <c r="MF24" i="2"/>
  <c r="ME24" i="2"/>
  <c r="LQ24" i="2"/>
  <c r="KH24" i="2"/>
  <c r="KB24" i="2"/>
  <c r="GB22" i="17"/>
  <c r="JX24" i="2"/>
  <c r="JW24" i="2"/>
  <c r="JP24" i="2"/>
  <c r="JJ24" i="2"/>
  <c r="FZ22" i="17"/>
  <c r="JD24" i="2"/>
  <c r="HZ24" i="2"/>
  <c r="HV24" i="2"/>
  <c r="EI22" i="17" s="1"/>
  <c r="HU24" i="2"/>
  <c r="HN24" i="2"/>
  <c r="OA23" i="2"/>
  <c r="MG23" i="2"/>
  <c r="NP23" i="2"/>
  <c r="NO23" i="2"/>
  <c r="MF23" i="2"/>
  <c r="ME23" i="2"/>
  <c r="LQ23" i="2"/>
  <c r="KH23" i="2"/>
  <c r="KB23" i="2"/>
  <c r="GB21" i="17"/>
  <c r="JX23" i="2"/>
  <c r="GE21" i="17" s="1"/>
  <c r="JW23" i="2"/>
  <c r="JP23" i="2"/>
  <c r="JJ23" i="2"/>
  <c r="FZ21" i="17"/>
  <c r="JD23" i="2"/>
  <c r="HZ23" i="2"/>
  <c r="HV23" i="2"/>
  <c r="EI21" i="17" s="1"/>
  <c r="HU23" i="2"/>
  <c r="HN23" i="2"/>
  <c r="OA22" i="2"/>
  <c r="MG22" i="2"/>
  <c r="NP22" i="2"/>
  <c r="NO22" i="2"/>
  <c r="MF22" i="2"/>
  <c r="ME22" i="2"/>
  <c r="LQ22" i="2"/>
  <c r="KH22" i="2"/>
  <c r="KB22" i="2"/>
  <c r="GB20" i="17"/>
  <c r="JX22" i="2"/>
  <c r="GE20" i="17" s="1"/>
  <c r="JW22" i="2"/>
  <c r="JP22" i="2"/>
  <c r="JJ22" i="2"/>
  <c r="FZ20" i="17"/>
  <c r="JD22" i="2"/>
  <c r="HZ22" i="2"/>
  <c r="HV22" i="2"/>
  <c r="EI20" i="17" s="1"/>
  <c r="HU22" i="2"/>
  <c r="HN22" i="2"/>
  <c r="OA21" i="2"/>
  <c r="MG21" i="2"/>
  <c r="NP21" i="2"/>
  <c r="NO21" i="2"/>
  <c r="MF21" i="2"/>
  <c r="ME21" i="2"/>
  <c r="LQ21" i="2"/>
  <c r="KH21" i="2"/>
  <c r="KB21" i="2"/>
  <c r="GB19" i="17"/>
  <c r="JX21" i="2"/>
  <c r="GE19" i="17" s="1"/>
  <c r="JW21" i="2"/>
  <c r="JP21" i="2"/>
  <c r="JJ21" i="2"/>
  <c r="FZ19" i="17"/>
  <c r="JD21" i="2"/>
  <c r="HZ21" i="2"/>
  <c r="HV21" i="2"/>
  <c r="EI19" i="17" s="1"/>
  <c r="HU21" i="2"/>
  <c r="HN21" i="2"/>
  <c r="OA20" i="2"/>
  <c r="MG20" i="2"/>
  <c r="NP20" i="2"/>
  <c r="NO20" i="2"/>
  <c r="MF20" i="2"/>
  <c r="ME20" i="2"/>
  <c r="LQ20" i="2"/>
  <c r="KH20" i="2"/>
  <c r="KB20" i="2"/>
  <c r="GB18" i="17"/>
  <c r="JX20" i="2"/>
  <c r="JW20" i="2"/>
  <c r="JP20" i="2"/>
  <c r="JJ20" i="2"/>
  <c r="FZ18" i="17"/>
  <c r="JD20" i="2"/>
  <c r="HZ20" i="2"/>
  <c r="HV20" i="2"/>
  <c r="EI18" i="17" s="1"/>
  <c r="HU20" i="2"/>
  <c r="HN20" i="2"/>
  <c r="OA19" i="2"/>
  <c r="MG19" i="2"/>
  <c r="NP19" i="2"/>
  <c r="NO19" i="2"/>
  <c r="MF19" i="2"/>
  <c r="ME19" i="2"/>
  <c r="LQ19" i="2"/>
  <c r="KH19" i="2"/>
  <c r="KB19" i="2"/>
  <c r="GB17" i="17"/>
  <c r="JX19" i="2"/>
  <c r="GE17" i="17" s="1"/>
  <c r="JW19" i="2"/>
  <c r="JP19" i="2"/>
  <c r="JJ19" i="2"/>
  <c r="FZ17" i="17"/>
  <c r="JD19" i="2"/>
  <c r="HZ19" i="2"/>
  <c r="HV19" i="2"/>
  <c r="EI17" i="17" s="1"/>
  <c r="HU19" i="2"/>
  <c r="HN19" i="2"/>
  <c r="OA18" i="2"/>
  <c r="MG18" i="2"/>
  <c r="NP18" i="2"/>
  <c r="NO18" i="2"/>
  <c r="MF18" i="2"/>
  <c r="ME18" i="2"/>
  <c r="LQ18" i="2"/>
  <c r="KH18" i="2"/>
  <c r="KB18" i="2"/>
  <c r="GB16" i="17"/>
  <c r="JX18" i="2"/>
  <c r="GE16" i="17" s="1"/>
  <c r="JW18" i="2"/>
  <c r="JP18" i="2"/>
  <c r="JJ18" i="2"/>
  <c r="FZ16" i="17"/>
  <c r="JD18" i="2"/>
  <c r="HZ18" i="2"/>
  <c r="HV18" i="2"/>
  <c r="EI16" i="17" s="1"/>
  <c r="HU18" i="2"/>
  <c r="HN18" i="2"/>
  <c r="OA17" i="2"/>
  <c r="MG17" i="2"/>
  <c r="NP17" i="2"/>
  <c r="NO17" i="2"/>
  <c r="MF17" i="2"/>
  <c r="ME17" i="2"/>
  <c r="LQ17" i="2"/>
  <c r="KH17" i="2"/>
  <c r="KB17" i="2"/>
  <c r="GB15" i="17"/>
  <c r="JX17" i="2"/>
  <c r="GE15" i="17" s="1"/>
  <c r="JW17" i="2"/>
  <c r="JP17" i="2"/>
  <c r="JJ17" i="2"/>
  <c r="FZ15" i="17"/>
  <c r="JD17" i="2"/>
  <c r="HZ17" i="2"/>
  <c r="HV17" i="2"/>
  <c r="EI15" i="17" s="1"/>
  <c r="HU17" i="2"/>
  <c r="HN17" i="2"/>
  <c r="OA16" i="2"/>
  <c r="MG16" i="2"/>
  <c r="NP16" i="2"/>
  <c r="NO16" i="2"/>
  <c r="MF16" i="2"/>
  <c r="ME16" i="2"/>
  <c r="LQ16" i="2"/>
  <c r="KH16" i="2"/>
  <c r="KB16" i="2"/>
  <c r="GB14" i="17"/>
  <c r="JX16" i="2"/>
  <c r="JW16" i="2"/>
  <c r="JP16" i="2"/>
  <c r="JJ16" i="2"/>
  <c r="FZ14" i="17"/>
  <c r="JD16" i="2"/>
  <c r="HZ16" i="2"/>
  <c r="HV16" i="2"/>
  <c r="EI14" i="17" s="1"/>
  <c r="HU16" i="2"/>
  <c r="HN16" i="2"/>
  <c r="OA15" i="2"/>
  <c r="MG15" i="2"/>
  <c r="NP15" i="2"/>
  <c r="NO15" i="2"/>
  <c r="MF15" i="2"/>
  <c r="ME15" i="2"/>
  <c r="LQ15" i="2"/>
  <c r="KH15" i="2"/>
  <c r="KB15" i="2"/>
  <c r="GB13" i="17"/>
  <c r="JX15" i="2"/>
  <c r="GE13" i="17" s="1"/>
  <c r="JW15" i="2"/>
  <c r="JP15" i="2"/>
  <c r="JJ15" i="2"/>
  <c r="FZ13" i="17"/>
  <c r="JD15" i="2"/>
  <c r="HZ15" i="2"/>
  <c r="HV15" i="2"/>
  <c r="EI13" i="17" s="1"/>
  <c r="HU15" i="2"/>
  <c r="HN15" i="2"/>
  <c r="OA14" i="2"/>
  <c r="MG14" i="2"/>
  <c r="NP14" i="2"/>
  <c r="NO14" i="2"/>
  <c r="MF14" i="2"/>
  <c r="ME14" i="2"/>
  <c r="LQ14" i="2"/>
  <c r="KH14" i="2"/>
  <c r="KB14" i="2"/>
  <c r="GB12" i="17"/>
  <c r="JX14" i="2"/>
  <c r="GE12" i="17" s="1"/>
  <c r="JW14" i="2"/>
  <c r="JP14" i="2"/>
  <c r="JJ14" i="2"/>
  <c r="FZ12" i="17"/>
  <c r="JD14" i="2"/>
  <c r="HZ14" i="2"/>
  <c r="HV14" i="2"/>
  <c r="EI12" i="17" s="1"/>
  <c r="HU14" i="2"/>
  <c r="HN14" i="2"/>
  <c r="OA13" i="2"/>
  <c r="MG13" i="2"/>
  <c r="NP13" i="2"/>
  <c r="NO13" i="2"/>
  <c r="MF13" i="2"/>
  <c r="ME13" i="2"/>
  <c r="LQ13" i="2"/>
  <c r="KH13" i="2"/>
  <c r="KB13" i="2"/>
  <c r="GB11" i="17"/>
  <c r="JX13" i="2"/>
  <c r="GE11" i="17" s="1"/>
  <c r="JW13" i="2"/>
  <c r="JP13" i="2"/>
  <c r="JJ13" i="2"/>
  <c r="FZ11" i="17"/>
  <c r="JD13" i="2"/>
  <c r="HZ13" i="2"/>
  <c r="HV13" i="2"/>
  <c r="EI11" i="17" s="1"/>
  <c r="HU13" i="2"/>
  <c r="HN13" i="2"/>
  <c r="HB33" i="2"/>
  <c r="DQ31" i="17" s="1"/>
  <c r="DR31" i="17" s="1"/>
  <c r="GF33" i="2"/>
  <c r="FT33" i="2"/>
  <c r="FZ33" i="2"/>
  <c r="FN33" i="2"/>
  <c r="ET33" i="2"/>
  <c r="BW33" i="2"/>
  <c r="HB32" i="2"/>
  <c r="GF32" i="2"/>
  <c r="FT32" i="2"/>
  <c r="FZ32" i="2"/>
  <c r="FN32" i="2"/>
  <c r="ET32" i="2"/>
  <c r="BW32" i="2"/>
  <c r="HE29" i="2"/>
  <c r="HB29" i="2"/>
  <c r="DQ27" i="17" s="1"/>
  <c r="DR27" i="17" s="1"/>
  <c r="GL29" i="2"/>
  <c r="GF29" i="2"/>
  <c r="FT29" i="2"/>
  <c r="FZ29" i="2"/>
  <c r="FN29" i="2"/>
  <c r="ET29" i="2"/>
  <c r="CZ29" i="2"/>
  <c r="CR29" i="2"/>
  <c r="CE29" i="2"/>
  <c r="CL29" i="2" s="1"/>
  <c r="BW29" i="2"/>
  <c r="BO29" i="2"/>
  <c r="BJ29" i="2"/>
  <c r="BI29" i="2"/>
  <c r="BH29" i="2"/>
  <c r="AY29" i="2"/>
  <c r="HE28" i="2"/>
  <c r="HB28" i="2"/>
  <c r="DQ26" i="17" s="1"/>
  <c r="DR26" i="17" s="1"/>
  <c r="GL28" i="2"/>
  <c r="GR28" i="2" s="1"/>
  <c r="GP28" i="2" s="1"/>
  <c r="GF28" i="2"/>
  <c r="FT28" i="2"/>
  <c r="FZ28" i="2"/>
  <c r="FN28" i="2"/>
  <c r="ET28" i="2"/>
  <c r="CZ28" i="2"/>
  <c r="CR28" i="2"/>
  <c r="CE28" i="2"/>
  <c r="BW28" i="2"/>
  <c r="BO28" i="2"/>
  <c r="BJ28" i="2"/>
  <c r="BI28" i="2"/>
  <c r="BH28" i="2"/>
  <c r="AY28" i="2"/>
  <c r="HE27" i="2"/>
  <c r="HB27" i="2"/>
  <c r="DQ25" i="17" s="1"/>
  <c r="DR25" i="17" s="1"/>
  <c r="GL27" i="2"/>
  <c r="GF27" i="2"/>
  <c r="FT27" i="2"/>
  <c r="FZ27" i="2"/>
  <c r="FN27" i="2"/>
  <c r="ET27" i="2"/>
  <c r="CZ27" i="2"/>
  <c r="CR27" i="2"/>
  <c r="CE27" i="2"/>
  <c r="CL27" i="2" s="1"/>
  <c r="BW27" i="2"/>
  <c r="BO27" i="2"/>
  <c r="BJ27" i="2"/>
  <c r="BI27" i="2"/>
  <c r="BH27" i="2"/>
  <c r="AY27" i="2"/>
  <c r="HE26" i="2"/>
  <c r="HB26" i="2"/>
  <c r="DQ24" i="17" s="1"/>
  <c r="DR24" i="17" s="1"/>
  <c r="GL26" i="2"/>
  <c r="GR26" i="2" s="1"/>
  <c r="GP26" i="2" s="1"/>
  <c r="GF26" i="2"/>
  <c r="FT26" i="2"/>
  <c r="FZ26" i="2"/>
  <c r="FN26" i="2"/>
  <c r="ET26" i="2"/>
  <c r="CZ26" i="2"/>
  <c r="CR26" i="2"/>
  <c r="CE26" i="2"/>
  <c r="BW26" i="2"/>
  <c r="BO26" i="2"/>
  <c r="BJ26" i="2"/>
  <c r="BI26" i="2"/>
  <c r="BH26" i="2"/>
  <c r="AY26" i="2"/>
  <c r="HE25" i="2"/>
  <c r="HB25" i="2"/>
  <c r="DQ23" i="17" s="1"/>
  <c r="DR23" i="17" s="1"/>
  <c r="GL25" i="2"/>
  <c r="GF25" i="2"/>
  <c r="FT25" i="2"/>
  <c r="FZ25" i="2"/>
  <c r="FN25" i="2"/>
  <c r="ET25" i="2"/>
  <c r="CZ25" i="2"/>
  <c r="CR25" i="2"/>
  <c r="CE25" i="2"/>
  <c r="CL25" i="2" s="1"/>
  <c r="BW25" i="2"/>
  <c r="BO25" i="2"/>
  <c r="BJ25" i="2"/>
  <c r="BI25" i="2"/>
  <c r="BH25" i="2"/>
  <c r="AY25" i="2"/>
  <c r="HE24" i="2"/>
  <c r="HB24" i="2"/>
  <c r="DQ22" i="17" s="1"/>
  <c r="DR22" i="17" s="1"/>
  <c r="GL24" i="2"/>
  <c r="GR24" i="2" s="1"/>
  <c r="GP24" i="2" s="1"/>
  <c r="GF24" i="2"/>
  <c r="FT24" i="2"/>
  <c r="FZ24" i="2"/>
  <c r="FN24" i="2"/>
  <c r="ET24" i="2"/>
  <c r="CZ24" i="2"/>
  <c r="CR24" i="2"/>
  <c r="CE24" i="2"/>
  <c r="BW24" i="2"/>
  <c r="BO24" i="2"/>
  <c r="BJ24" i="2"/>
  <c r="BI24" i="2"/>
  <c r="BH24" i="2"/>
  <c r="AY24" i="2"/>
  <c r="HE23" i="2"/>
  <c r="HB23" i="2"/>
  <c r="DQ21" i="17" s="1"/>
  <c r="DR21" i="17" s="1"/>
  <c r="GL23" i="2"/>
  <c r="GF23" i="2"/>
  <c r="FT23" i="2"/>
  <c r="FZ23" i="2"/>
  <c r="FN23" i="2"/>
  <c r="ET23" i="2"/>
  <c r="CZ23" i="2"/>
  <c r="CR23" i="2"/>
  <c r="CE23" i="2"/>
  <c r="CL23" i="2" s="1"/>
  <c r="BW23" i="2"/>
  <c r="BO23" i="2"/>
  <c r="BJ23" i="2"/>
  <c r="BI23" i="2"/>
  <c r="BH23" i="2"/>
  <c r="AY23" i="2"/>
  <c r="HE22" i="2"/>
  <c r="HB22" i="2"/>
  <c r="DQ20" i="17" s="1"/>
  <c r="DR20" i="17" s="1"/>
  <c r="GL22" i="2"/>
  <c r="GR22" i="2" s="1"/>
  <c r="GP22" i="2" s="1"/>
  <c r="GF22" i="2"/>
  <c r="FT22" i="2"/>
  <c r="FZ22" i="2"/>
  <c r="FN22" i="2"/>
  <c r="ET22" i="2"/>
  <c r="CZ22" i="2"/>
  <c r="CR22" i="2"/>
  <c r="CE22" i="2"/>
  <c r="BW22" i="2"/>
  <c r="BO22" i="2"/>
  <c r="BJ22" i="2"/>
  <c r="BI22" i="2"/>
  <c r="BH22" i="2"/>
  <c r="AY22" i="2"/>
  <c r="HE21" i="2"/>
  <c r="HB21" i="2"/>
  <c r="DQ19" i="17" s="1"/>
  <c r="DR19" i="17" s="1"/>
  <c r="GL21" i="2"/>
  <c r="GF21" i="2"/>
  <c r="FT21" i="2"/>
  <c r="FZ21" i="2"/>
  <c r="FN21" i="2"/>
  <c r="ET21" i="2"/>
  <c r="CZ21" i="2"/>
  <c r="CR21" i="2"/>
  <c r="CE21" i="2"/>
  <c r="CL21" i="2" s="1"/>
  <c r="BW21" i="2"/>
  <c r="BO21" i="2"/>
  <c r="BJ21" i="2"/>
  <c r="BI21" i="2"/>
  <c r="BH21" i="2"/>
  <c r="AY21" i="2"/>
  <c r="HE20" i="2"/>
  <c r="HB20" i="2"/>
  <c r="DQ18" i="17" s="1"/>
  <c r="DR18" i="17" s="1"/>
  <c r="GL20" i="2"/>
  <c r="GR20" i="2" s="1"/>
  <c r="GP20" i="2" s="1"/>
  <c r="GF20" i="2"/>
  <c r="FT20" i="2"/>
  <c r="FZ20" i="2"/>
  <c r="FN20" i="2"/>
  <c r="ET20" i="2"/>
  <c r="CZ20" i="2"/>
  <c r="CR20" i="2"/>
  <c r="CE20" i="2"/>
  <c r="BW20" i="2"/>
  <c r="BO20" i="2"/>
  <c r="BJ20" i="2"/>
  <c r="BI20" i="2"/>
  <c r="BH20" i="2"/>
  <c r="AY20" i="2"/>
  <c r="HE19" i="2"/>
  <c r="HB19" i="2"/>
  <c r="DQ17" i="17" s="1"/>
  <c r="DR17" i="17" s="1"/>
  <c r="GL19" i="2"/>
  <c r="GF19" i="2"/>
  <c r="FT19" i="2"/>
  <c r="FZ19" i="2"/>
  <c r="FN19" i="2"/>
  <c r="ET19" i="2"/>
  <c r="CZ19" i="2"/>
  <c r="CR19" i="2"/>
  <c r="CE19" i="2"/>
  <c r="CL19" i="2" s="1"/>
  <c r="BW19" i="2"/>
  <c r="BO19" i="2"/>
  <c r="BJ19" i="2"/>
  <c r="BI19" i="2"/>
  <c r="BH19" i="2"/>
  <c r="AY19" i="2"/>
  <c r="HE18" i="2"/>
  <c r="HB18" i="2"/>
  <c r="DQ16" i="17" s="1"/>
  <c r="DR16" i="17" s="1"/>
  <c r="GL18" i="2"/>
  <c r="GR18" i="2" s="1"/>
  <c r="GF18" i="2"/>
  <c r="FT18" i="2"/>
  <c r="FZ18" i="2"/>
  <c r="FN18" i="2"/>
  <c r="ET18" i="2"/>
  <c r="CZ18" i="2"/>
  <c r="CR18" i="2"/>
  <c r="CE18" i="2"/>
  <c r="BW18" i="2"/>
  <c r="BO18" i="2"/>
  <c r="BJ18" i="2"/>
  <c r="BI18" i="2"/>
  <c r="BH18" i="2"/>
  <c r="AY18" i="2"/>
  <c r="HE17" i="2"/>
  <c r="HB17" i="2"/>
  <c r="DQ15" i="17" s="1"/>
  <c r="DR15" i="17" s="1"/>
  <c r="GL17" i="2"/>
  <c r="GF17" i="2"/>
  <c r="FT17" i="2"/>
  <c r="FZ17" i="2"/>
  <c r="FN17" i="2"/>
  <c r="ET17" i="2"/>
  <c r="CZ17" i="2"/>
  <c r="CR17" i="2"/>
  <c r="CE17" i="2"/>
  <c r="CL17" i="2" s="1"/>
  <c r="BW17" i="2"/>
  <c r="BO17" i="2"/>
  <c r="BJ17" i="2"/>
  <c r="BI17" i="2"/>
  <c r="BH17" i="2"/>
  <c r="AY17" i="2"/>
  <c r="HE16" i="2"/>
  <c r="HB16" i="2"/>
  <c r="DQ14" i="17" s="1"/>
  <c r="DR14" i="17" s="1"/>
  <c r="GL16" i="2"/>
  <c r="GR16" i="2" s="1"/>
  <c r="GP16" i="2" s="1"/>
  <c r="GF16" i="2"/>
  <c r="FT16" i="2"/>
  <c r="FZ16" i="2"/>
  <c r="FN16" i="2"/>
  <c r="ET16" i="2"/>
  <c r="CZ16" i="2"/>
  <c r="CR16" i="2"/>
  <c r="CE16" i="2"/>
  <c r="BW16" i="2"/>
  <c r="BO16" i="2"/>
  <c r="BJ16" i="2"/>
  <c r="BI16" i="2"/>
  <c r="BH16" i="2"/>
  <c r="AY16" i="2"/>
  <c r="HE15" i="2"/>
  <c r="HB15" i="2"/>
  <c r="DQ13" i="17" s="1"/>
  <c r="DR13" i="17" s="1"/>
  <c r="GL15" i="2"/>
  <c r="GF15" i="2"/>
  <c r="FT15" i="2"/>
  <c r="FZ15" i="2"/>
  <c r="FN15" i="2"/>
  <c r="ET15" i="2"/>
  <c r="CZ15" i="2"/>
  <c r="CR15" i="2"/>
  <c r="CE15" i="2"/>
  <c r="CL15" i="2" s="1"/>
  <c r="BW15" i="2"/>
  <c r="BO15" i="2"/>
  <c r="BJ15" i="2"/>
  <c r="BI15" i="2"/>
  <c r="BH15" i="2"/>
  <c r="AY15" i="2"/>
  <c r="HE14" i="2"/>
  <c r="HB14" i="2"/>
  <c r="DQ12" i="17" s="1"/>
  <c r="DR12" i="17" s="1"/>
  <c r="GL14" i="2"/>
  <c r="GR14" i="2" s="1"/>
  <c r="GF14" i="2"/>
  <c r="FT14" i="2"/>
  <c r="FZ14" i="2"/>
  <c r="FN14" i="2"/>
  <c r="ET14" i="2"/>
  <c r="CZ14" i="2"/>
  <c r="CR14" i="2"/>
  <c r="CE14" i="2"/>
  <c r="BW14" i="2"/>
  <c r="BO14" i="2"/>
  <c r="BJ14" i="2"/>
  <c r="BI14" i="2"/>
  <c r="BH14" i="2"/>
  <c r="AY14" i="2"/>
  <c r="HE13" i="2"/>
  <c r="HB13" i="2"/>
  <c r="DQ11" i="17" s="1"/>
  <c r="DR11" i="17" s="1"/>
  <c r="GL13" i="2"/>
  <c r="GF13" i="2"/>
  <c r="FT13" i="2"/>
  <c r="FZ13" i="2"/>
  <c r="FN13" i="2"/>
  <c r="ET13" i="2"/>
  <c r="CZ13" i="2"/>
  <c r="CR13" i="2"/>
  <c r="CE13" i="2"/>
  <c r="CL13" i="2" s="1"/>
  <c r="BW13" i="2"/>
  <c r="BO13" i="2"/>
  <c r="BJ13" i="2"/>
  <c r="BI13" i="2"/>
  <c r="BH13" i="2"/>
  <c r="AY13" i="2"/>
  <c r="GB10" i="17"/>
  <c r="FZ10" i="17"/>
  <c r="W33" i="2"/>
  <c r="W32" i="2"/>
  <c r="K13" i="2"/>
  <c r="S13" i="2"/>
  <c r="W13" i="2"/>
  <c r="AB13" i="2"/>
  <c r="AF13" i="2" s="1"/>
  <c r="K14" i="2"/>
  <c r="S14" i="2"/>
  <c r="W14" i="2"/>
  <c r="AB14" i="2"/>
  <c r="AF14" i="2" s="1"/>
  <c r="K15" i="2"/>
  <c r="S15" i="2"/>
  <c r="W15" i="2"/>
  <c r="AB15" i="2"/>
  <c r="AF15" i="2" s="1"/>
  <c r="K16" i="2"/>
  <c r="S16" i="2"/>
  <c r="W16" i="2"/>
  <c r="AB16" i="2"/>
  <c r="AF16" i="2" s="1"/>
  <c r="K17" i="2"/>
  <c r="S17" i="2"/>
  <c r="W17" i="2"/>
  <c r="AB17" i="2"/>
  <c r="AF17" i="2" s="1"/>
  <c r="K18" i="2"/>
  <c r="S18" i="2"/>
  <c r="W18" i="2"/>
  <c r="AB18" i="2"/>
  <c r="AF18" i="2" s="1"/>
  <c r="K19" i="2"/>
  <c r="S19" i="2"/>
  <c r="W19" i="2"/>
  <c r="AB19" i="2"/>
  <c r="AF19" i="2" s="1"/>
  <c r="K20" i="2"/>
  <c r="S20" i="2"/>
  <c r="W20" i="2"/>
  <c r="AB20" i="2"/>
  <c r="AF20" i="2" s="1"/>
  <c r="K21" i="2"/>
  <c r="S21" i="2"/>
  <c r="W21" i="2"/>
  <c r="AB21" i="2"/>
  <c r="AF21" i="2" s="1"/>
  <c r="K22" i="2"/>
  <c r="S22" i="2"/>
  <c r="W22" i="2"/>
  <c r="AB22" i="2"/>
  <c r="AF22" i="2" s="1"/>
  <c r="K23" i="2"/>
  <c r="S23" i="2"/>
  <c r="W23" i="2"/>
  <c r="AB23" i="2"/>
  <c r="AF23" i="2" s="1"/>
  <c r="K24" i="2"/>
  <c r="S24" i="2"/>
  <c r="W24" i="2"/>
  <c r="AB24" i="2"/>
  <c r="AF24" i="2" s="1"/>
  <c r="K25" i="2"/>
  <c r="S25" i="2"/>
  <c r="W25" i="2"/>
  <c r="AB25" i="2"/>
  <c r="AF25" i="2" s="1"/>
  <c r="K26" i="2"/>
  <c r="S26" i="2"/>
  <c r="W26" i="2"/>
  <c r="AB26" i="2"/>
  <c r="AF26" i="2" s="1"/>
  <c r="K27" i="2"/>
  <c r="S27" i="2"/>
  <c r="W27" i="2"/>
  <c r="AB27" i="2"/>
  <c r="AF27" i="2" s="1"/>
  <c r="K28" i="2"/>
  <c r="S28" i="2"/>
  <c r="W28" i="2"/>
  <c r="AB28" i="2"/>
  <c r="AF28" i="2" s="1"/>
  <c r="K29" i="2"/>
  <c r="S29" i="2"/>
  <c r="W29" i="2"/>
  <c r="AB29" i="2"/>
  <c r="AF29" i="2" s="1"/>
  <c r="WL33" i="2"/>
  <c r="WL32" i="2"/>
  <c r="WL13" i="2"/>
  <c r="WL14" i="2"/>
  <c r="WL15" i="2"/>
  <c r="WL16" i="2"/>
  <c r="WL17" i="2"/>
  <c r="WL18" i="2"/>
  <c r="WL19" i="2"/>
  <c r="WL20" i="2"/>
  <c r="WL21" i="2"/>
  <c r="WL22" i="2"/>
  <c r="WL23" i="2"/>
  <c r="WL24" i="2"/>
  <c r="WL25" i="2"/>
  <c r="WL26" i="2"/>
  <c r="WL27" i="2"/>
  <c r="WL28" i="2"/>
  <c r="WL29" i="2"/>
  <c r="S30" i="2" l="1"/>
  <c r="MC13" i="2"/>
  <c r="MC14" i="2"/>
  <c r="MC15" i="2"/>
  <c r="MC16" i="2"/>
  <c r="MC17" i="2"/>
  <c r="MC18" i="2"/>
  <c r="MC19" i="2"/>
  <c r="MC20" i="2"/>
  <c r="MC21" i="2"/>
  <c r="MC22" i="2"/>
  <c r="MC23" i="2"/>
  <c r="MC24" i="2"/>
  <c r="MC25" i="2"/>
  <c r="MC26" i="2"/>
  <c r="MC27" i="2"/>
  <c r="MC29" i="2"/>
  <c r="MC28" i="2"/>
  <c r="NN22" i="2"/>
  <c r="LI12" i="2"/>
  <c r="LI28" i="2"/>
  <c r="LI14" i="2"/>
  <c r="LI16" i="2"/>
  <c r="LI18" i="2"/>
  <c r="LI20" i="2"/>
  <c r="LI22" i="2"/>
  <c r="LI24" i="2"/>
  <c r="LI26" i="2"/>
  <c r="LQ28" i="2"/>
  <c r="MG28" i="2"/>
  <c r="LQ12" i="2"/>
  <c r="LI13" i="2"/>
  <c r="LI15" i="2"/>
  <c r="LI17" i="2"/>
  <c r="LI19" i="2"/>
  <c r="LI21" i="2"/>
  <c r="LI23" i="2"/>
  <c r="LI25" i="2"/>
  <c r="LI27" i="2"/>
  <c r="LI29" i="2"/>
  <c r="LI33" i="2"/>
  <c r="LI34" i="2" s="1"/>
  <c r="MG12" i="2"/>
  <c r="TX16" i="2"/>
  <c r="NN29" i="2"/>
  <c r="NE22" i="2"/>
  <c r="NE29" i="2"/>
  <c r="NQ26" i="2"/>
  <c r="NQ25" i="2"/>
  <c r="PT20" i="2"/>
  <c r="NE14" i="2"/>
  <c r="NQ14" i="2"/>
  <c r="NQ22" i="2"/>
  <c r="NE16" i="2"/>
  <c r="NE20" i="2"/>
  <c r="NQ20" i="2"/>
  <c r="NN24" i="2"/>
  <c r="CJ21" i="2"/>
  <c r="CJ23" i="2"/>
  <c r="CJ25" i="2"/>
  <c r="CJ27" i="2"/>
  <c r="CJ29" i="2"/>
  <c r="NQ21" i="2"/>
  <c r="NQ29" i="2"/>
  <c r="NQ15" i="2"/>
  <c r="NQ19" i="2"/>
  <c r="NQ23" i="2"/>
  <c r="NE27" i="2"/>
  <c r="NQ27" i="2"/>
  <c r="NE24" i="2"/>
  <c r="NQ13" i="2"/>
  <c r="NQ17" i="2"/>
  <c r="NQ16" i="2"/>
  <c r="NQ24" i="2"/>
  <c r="NE28" i="2"/>
  <c r="NQ28" i="2"/>
  <c r="NQ12" i="2"/>
  <c r="NQ18" i="2"/>
  <c r="NN16" i="2"/>
  <c r="NN28" i="2"/>
  <c r="NE13" i="2"/>
  <c r="NE17" i="2"/>
  <c r="NE25" i="2"/>
  <c r="NE26" i="2"/>
  <c r="NE15" i="2"/>
  <c r="NE23" i="2"/>
  <c r="NN27" i="2"/>
  <c r="NN20" i="2"/>
  <c r="NN13" i="2"/>
  <c r="NN17" i="2"/>
  <c r="NE21" i="2"/>
  <c r="NN21" i="2"/>
  <c r="NN25" i="2"/>
  <c r="NN14" i="2"/>
  <c r="NE18" i="2"/>
  <c r="NN18" i="2"/>
  <c r="NN26" i="2"/>
  <c r="NN15" i="2"/>
  <c r="NE19" i="2"/>
  <c r="NN19" i="2"/>
  <c r="NN23" i="2"/>
  <c r="NE12" i="2"/>
  <c r="PT15" i="2"/>
  <c r="MO15" i="2"/>
  <c r="MO19" i="2"/>
  <c r="MO23" i="2"/>
  <c r="MO27" i="2"/>
  <c r="MO14" i="2"/>
  <c r="MO18" i="2"/>
  <c r="MO22" i="2"/>
  <c r="MO26" i="2"/>
  <c r="MO32" i="2"/>
  <c r="MO12" i="2"/>
  <c r="MO13" i="2"/>
  <c r="MO17" i="2"/>
  <c r="MO21" i="2"/>
  <c r="MO25" i="2"/>
  <c r="MO29" i="2"/>
  <c r="MO33" i="2"/>
  <c r="MO16" i="2"/>
  <c r="MO20" i="2"/>
  <c r="MO24" i="2"/>
  <c r="MO28" i="2"/>
  <c r="BG14" i="2"/>
  <c r="U33" i="6"/>
  <c r="AY33" i="6"/>
  <c r="AY29" i="6"/>
  <c r="CD29" i="6"/>
  <c r="CD36" i="6" s="1"/>
  <c r="HT20" i="2"/>
  <c r="HT24" i="2"/>
  <c r="PT17" i="2"/>
  <c r="TX17" i="2"/>
  <c r="TX21" i="2"/>
  <c r="PT25" i="2"/>
  <c r="TX25" i="2"/>
  <c r="PT29" i="2"/>
  <c r="HT15" i="2"/>
  <c r="JV21" i="2"/>
  <c r="DQ30" i="17"/>
  <c r="AE33" i="6"/>
  <c r="HT28" i="2"/>
  <c r="BG28" i="2"/>
  <c r="EW15" i="2"/>
  <c r="EW17" i="2"/>
  <c r="EW19" i="2"/>
  <c r="EW21" i="2"/>
  <c r="EW23" i="2"/>
  <c r="EW25" i="2"/>
  <c r="EW27" i="2"/>
  <c r="EW29" i="2"/>
  <c r="EW32" i="2"/>
  <c r="EW22" i="2"/>
  <c r="EW13" i="2"/>
  <c r="EW14" i="2"/>
  <c r="EW16" i="2"/>
  <c r="EW20" i="2"/>
  <c r="EW24" i="2"/>
  <c r="EW26" i="2"/>
  <c r="EW28" i="2"/>
  <c r="EW33" i="2"/>
  <c r="EW12" i="2"/>
  <c r="EW18" i="2"/>
  <c r="U29" i="6"/>
  <c r="BE14" i="2"/>
  <c r="BG22" i="2"/>
  <c r="BG24" i="2"/>
  <c r="PT14" i="2"/>
  <c r="BG26" i="2"/>
  <c r="HT19" i="2"/>
  <c r="HT23" i="2"/>
  <c r="HT27" i="2"/>
  <c r="PT24" i="2"/>
  <c r="PT28" i="2"/>
  <c r="TX14" i="2"/>
  <c r="PT16" i="2"/>
  <c r="PT21" i="2"/>
  <c r="TX29" i="2"/>
  <c r="BG15" i="2"/>
  <c r="BG23" i="2"/>
  <c r="HT17" i="2"/>
  <c r="OY15" i="2"/>
  <c r="BE26" i="2"/>
  <c r="AE21" i="2"/>
  <c r="TR14" i="2"/>
  <c r="BE24" i="2"/>
  <c r="OW17" i="2"/>
  <c r="BD26" i="2"/>
  <c r="BG17" i="2"/>
  <c r="BD28" i="2"/>
  <c r="TX15" i="2"/>
  <c r="BG25" i="2"/>
  <c r="HT16" i="2"/>
  <c r="JV17" i="2"/>
  <c r="MB18" i="2"/>
  <c r="JG19" i="2"/>
  <c r="JU19" i="2"/>
  <c r="GA17" i="17" s="1"/>
  <c r="NL19" i="2"/>
  <c r="JG20" i="2"/>
  <c r="JU20" i="2"/>
  <c r="GA18" i="17" s="1"/>
  <c r="JY20" i="2"/>
  <c r="NL20" i="2"/>
  <c r="HT21" i="2"/>
  <c r="HW23" i="2"/>
  <c r="HT25" i="2"/>
  <c r="HT29" i="2"/>
  <c r="HT33" i="2"/>
  <c r="PT13" i="2"/>
  <c r="TX13" i="2"/>
  <c r="PT18" i="2"/>
  <c r="TX18" i="2"/>
  <c r="JT23" i="2"/>
  <c r="JU28" i="2"/>
  <c r="GA26" i="17" s="1"/>
  <c r="OW14" i="2"/>
  <c r="TS13" i="2"/>
  <c r="BE18" i="2"/>
  <c r="JY21" i="2"/>
  <c r="AE29" i="2"/>
  <c r="OW15" i="2"/>
  <c r="BE17" i="2"/>
  <c r="HT14" i="2"/>
  <c r="BG21" i="2"/>
  <c r="BG18" i="2"/>
  <c r="BG13" i="2"/>
  <c r="PT22" i="2"/>
  <c r="TX22" i="2"/>
  <c r="BG27" i="2"/>
  <c r="HT13" i="2"/>
  <c r="HT26" i="2"/>
  <c r="OY13" i="2"/>
  <c r="PT19" i="2"/>
  <c r="TX19" i="2"/>
  <c r="PT23" i="2"/>
  <c r="TX23" i="2"/>
  <c r="PT27" i="2"/>
  <c r="TX27" i="2"/>
  <c r="BG29" i="2"/>
  <c r="TX20" i="2"/>
  <c r="TX24" i="2"/>
  <c r="TX28" i="2"/>
  <c r="BG16" i="2"/>
  <c r="BG20" i="2"/>
  <c r="HT22" i="2"/>
  <c r="JY28" i="2"/>
  <c r="AE24" i="2"/>
  <c r="AE16" i="2"/>
  <c r="BG19" i="2"/>
  <c r="HT18" i="2"/>
  <c r="HT32" i="2"/>
  <c r="PT26" i="2"/>
  <c r="TX26" i="2"/>
  <c r="JV14" i="2"/>
  <c r="HS15" i="2"/>
  <c r="EE13" i="17" s="1"/>
  <c r="JT15" i="2"/>
  <c r="MB15" i="2"/>
  <c r="JM16" i="2"/>
  <c r="MB16" i="2"/>
  <c r="JU17" i="2"/>
  <c r="GA15" i="17" s="1"/>
  <c r="JY17" i="2"/>
  <c r="JV19" i="2"/>
  <c r="JV26" i="2"/>
  <c r="JV27" i="2"/>
  <c r="TQ14" i="2"/>
  <c r="TW14" i="2"/>
  <c r="TS15" i="2"/>
  <c r="OY18" i="2"/>
  <c r="OY20" i="2"/>
  <c r="OY24" i="2"/>
  <c r="OY28" i="2"/>
  <c r="PW13" i="2"/>
  <c r="OY14" i="2"/>
  <c r="OY17" i="2"/>
  <c r="OY21" i="2"/>
  <c r="OY25" i="2"/>
  <c r="OY29" i="2"/>
  <c r="PS13" i="2"/>
  <c r="OY16" i="2"/>
  <c r="OY22" i="2"/>
  <c r="OY19" i="2"/>
  <c r="FQ14" i="2"/>
  <c r="MB21" i="2"/>
  <c r="MB17" i="2"/>
  <c r="JG18" i="2"/>
  <c r="OW18" i="2"/>
  <c r="JV20" i="2"/>
  <c r="GE18" i="17"/>
  <c r="JV13" i="2"/>
  <c r="JV15" i="2"/>
  <c r="JV23" i="2"/>
  <c r="JV29" i="2"/>
  <c r="JV18" i="2"/>
  <c r="JV22" i="2"/>
  <c r="JV25" i="2"/>
  <c r="OY26" i="2"/>
  <c r="JV28" i="2"/>
  <c r="GE26" i="17"/>
  <c r="OY23" i="2"/>
  <c r="OY27" i="2"/>
  <c r="JV16" i="2"/>
  <c r="GE14" i="17"/>
  <c r="JV24" i="2"/>
  <c r="GE22" i="17"/>
  <c r="GC15" i="2"/>
  <c r="FW23" i="2"/>
  <c r="FQ24" i="2"/>
  <c r="FQ25" i="2"/>
  <c r="GC26" i="2"/>
  <c r="GC29" i="2"/>
  <c r="EQ20" i="2"/>
  <c r="MB13" i="2"/>
  <c r="OW25" i="2"/>
  <c r="NL17" i="2"/>
  <c r="NL29" i="2"/>
  <c r="GY13" i="2"/>
  <c r="DM11" i="17" s="1"/>
  <c r="DN11" i="17" s="1"/>
  <c r="BF15" i="2"/>
  <c r="FK17" i="2"/>
  <c r="GY23" i="2"/>
  <c r="DM21" i="17" s="1"/>
  <c r="DN21" i="17" s="1"/>
  <c r="BF26" i="2"/>
  <c r="TP13" i="2"/>
  <c r="TV13" i="2"/>
  <c r="GC27" i="2"/>
  <c r="HE32" i="2"/>
  <c r="FK16" i="2"/>
  <c r="CQ18" i="2"/>
  <c r="BF20" i="2"/>
  <c r="CQ20" i="2"/>
  <c r="BF22" i="2"/>
  <c r="CQ22" i="2"/>
  <c r="BF24" i="2"/>
  <c r="GY29" i="2"/>
  <c r="DM27" i="17" s="1"/>
  <c r="DN27" i="17" s="1"/>
  <c r="KE14" i="2"/>
  <c r="OX14" i="2"/>
  <c r="OX16" i="2"/>
  <c r="OX18" i="2"/>
  <c r="AE28" i="2"/>
  <c r="GC13" i="2"/>
  <c r="FW17" i="2"/>
  <c r="CA20" i="2"/>
  <c r="CY20" i="2"/>
  <c r="FQ21" i="2"/>
  <c r="CY22" i="2"/>
  <c r="FQ22" i="2"/>
  <c r="JY13" i="2"/>
  <c r="JG14" i="2"/>
  <c r="MB14" i="2"/>
  <c r="JG15" i="2"/>
  <c r="JU15" i="2"/>
  <c r="GA13" i="17" s="1"/>
  <c r="NL15" i="2"/>
  <c r="JG16" i="2"/>
  <c r="BF18" i="2"/>
  <c r="FK32" i="2"/>
  <c r="KE16" i="2"/>
  <c r="KE22" i="2"/>
  <c r="OX22" i="2"/>
  <c r="BF28" i="2"/>
  <c r="KE21" i="2"/>
  <c r="MA24" i="2"/>
  <c r="OX13" i="2"/>
  <c r="OX15" i="2"/>
  <c r="OX17" i="2"/>
  <c r="FK29" i="2"/>
  <c r="GI29" i="2"/>
  <c r="GQ29" i="2" s="1"/>
  <c r="MB20" i="2"/>
  <c r="NM27" i="2"/>
  <c r="JA28" i="2"/>
  <c r="HR24" i="2"/>
  <c r="PS15" i="2"/>
  <c r="RY15" i="2"/>
  <c r="CY28" i="2"/>
  <c r="CY29" i="2"/>
  <c r="JU16" i="2"/>
  <c r="GA14" i="17" s="1"/>
  <c r="JY16" i="2"/>
  <c r="OX29" i="2"/>
  <c r="MA16" i="2"/>
  <c r="HS22" i="2"/>
  <c r="EE20" i="17" s="1"/>
  <c r="FW16" i="2"/>
  <c r="FQ17" i="2"/>
  <c r="HS17" i="2"/>
  <c r="EE15" i="17" s="1"/>
  <c r="KE17" i="2"/>
  <c r="HS18" i="2"/>
  <c r="EE16" i="17" s="1"/>
  <c r="HW18" i="2"/>
  <c r="JM18" i="2"/>
  <c r="MA18" i="2"/>
  <c r="HS19" i="2"/>
  <c r="EE17" i="17" s="1"/>
  <c r="JT19" i="2"/>
  <c r="MB19" i="2"/>
  <c r="HW22" i="2"/>
  <c r="JT22" i="2"/>
  <c r="MA22" i="2"/>
  <c r="PW15" i="2"/>
  <c r="PR20" i="2"/>
  <c r="RY20" i="2"/>
  <c r="TP20" i="2"/>
  <c r="TV20" i="2"/>
  <c r="BD13" i="2"/>
  <c r="EQ13" i="2"/>
  <c r="FQ16" i="2"/>
  <c r="GC17" i="2"/>
  <c r="FW25" i="2"/>
  <c r="FQ26" i="2"/>
  <c r="FW29" i="2"/>
  <c r="NW20" i="2"/>
  <c r="MA21" i="2"/>
  <c r="HR23" i="2"/>
  <c r="NL28" i="2"/>
  <c r="TP15" i="2"/>
  <c r="TV15" i="2"/>
  <c r="FQ13" i="2"/>
  <c r="FQ29" i="2"/>
  <c r="NL16" i="2"/>
  <c r="FQ23" i="2"/>
  <c r="MB23" i="2"/>
  <c r="FK13" i="2"/>
  <c r="GI13" i="2"/>
  <c r="GQ13" i="2" s="1"/>
  <c r="HK13" i="2"/>
  <c r="JU25" i="2"/>
  <c r="GA23" i="17" s="1"/>
  <c r="MB25" i="2"/>
  <c r="HR28" i="2"/>
  <c r="OX19" i="2"/>
  <c r="OW22" i="2"/>
  <c r="OX23" i="2"/>
  <c r="OX27" i="2"/>
  <c r="OV29" i="2"/>
  <c r="FW13" i="2"/>
  <c r="HW19" i="2"/>
  <c r="FQ27" i="2"/>
  <c r="JA14" i="2"/>
  <c r="JA24" i="2"/>
  <c r="NM24" i="2"/>
  <c r="JA26" i="2"/>
  <c r="JY26" i="2"/>
  <c r="NL26" i="2"/>
  <c r="JG27" i="2"/>
  <c r="JU27" i="2"/>
  <c r="GA25" i="17" s="1"/>
  <c r="KE28" i="2"/>
  <c r="MB28" i="2"/>
  <c r="JU29" i="2"/>
  <c r="GA27" i="17" s="1"/>
  <c r="HS33" i="2"/>
  <c r="HW33" i="2"/>
  <c r="PW18" i="2"/>
  <c r="PS19" i="2"/>
  <c r="PW19" i="2"/>
  <c r="TQ19" i="2"/>
  <c r="TW19" i="2"/>
  <c r="TR20" i="2"/>
  <c r="FK15" i="2"/>
  <c r="AU16" i="2"/>
  <c r="EQ16" i="2"/>
  <c r="GC16" i="2"/>
  <c r="NL13" i="2"/>
  <c r="JU14" i="2"/>
  <c r="GA12" i="17" s="1"/>
  <c r="JA18" i="2"/>
  <c r="NL18" i="2"/>
  <c r="NW24" i="2"/>
  <c r="JG26" i="2"/>
  <c r="JU26" i="2"/>
  <c r="GA24" i="17" s="1"/>
  <c r="MB26" i="2"/>
  <c r="HW27" i="2"/>
  <c r="JT27" i="2"/>
  <c r="MB27" i="2"/>
  <c r="MB29" i="2"/>
  <c r="TR17" i="2"/>
  <c r="PS18" i="2"/>
  <c r="TP18" i="2"/>
  <c r="TV18" i="2"/>
  <c r="OX26" i="2"/>
  <c r="FW14" i="2"/>
  <c r="GY14" i="2"/>
  <c r="DM12" i="17" s="1"/>
  <c r="DN12" i="17" s="1"/>
  <c r="FQ15" i="2"/>
  <c r="GY16" i="2"/>
  <c r="DM14" i="17" s="1"/>
  <c r="DN14" i="17" s="1"/>
  <c r="BS19" i="2"/>
  <c r="GC20" i="2"/>
  <c r="GC22" i="2"/>
  <c r="GC23" i="2"/>
  <c r="FW32" i="2"/>
  <c r="HR13" i="2"/>
  <c r="JA15" i="2"/>
  <c r="MA20" i="2"/>
  <c r="HS21" i="2"/>
  <c r="EE19" i="17" s="1"/>
  <c r="NM22" i="2"/>
  <c r="NW22" i="2"/>
  <c r="JA23" i="2"/>
  <c r="NM23" i="2"/>
  <c r="HK24" i="2"/>
  <c r="JG24" i="2"/>
  <c r="JU24" i="2"/>
  <c r="GA22" i="17" s="1"/>
  <c r="JY24" i="2"/>
  <c r="NL24" i="2"/>
  <c r="HS26" i="2"/>
  <c r="EE24" i="17" s="1"/>
  <c r="MA26" i="2"/>
  <c r="HK28" i="2"/>
  <c r="JG28" i="2"/>
  <c r="MA28" i="2"/>
  <c r="HS29" i="2"/>
  <c r="EE27" i="17" s="1"/>
  <c r="JT29" i="2"/>
  <c r="KE29" i="2"/>
  <c r="KE32" i="2"/>
  <c r="RY16" i="2"/>
  <c r="PS20" i="2"/>
  <c r="PW20" i="2"/>
  <c r="TR21" i="2"/>
  <c r="TP27" i="2"/>
  <c r="TV27" i="2"/>
  <c r="OV28" i="2"/>
  <c r="PS28" i="2"/>
  <c r="RY28" i="2"/>
  <c r="TQ28" i="2"/>
  <c r="TW28" i="2"/>
  <c r="AE25" i="2"/>
  <c r="CQ13" i="2"/>
  <c r="FK21" i="2"/>
  <c r="NM13" i="2"/>
  <c r="NL14" i="2"/>
  <c r="NM21" i="2"/>
  <c r="JT25" i="2"/>
  <c r="MA25" i="2"/>
  <c r="MA29" i="2"/>
  <c r="TQ13" i="2"/>
  <c r="TW13" i="2"/>
  <c r="TS14" i="2"/>
  <c r="TQ15" i="2"/>
  <c r="TW15" i="2"/>
  <c r="TS16" i="2"/>
  <c r="AE20" i="2"/>
  <c r="BS16" i="2"/>
  <c r="GY17" i="2"/>
  <c r="DM15" i="17" s="1"/>
  <c r="DN15" i="17" s="1"/>
  <c r="BK18" i="2"/>
  <c r="FW21" i="2"/>
  <c r="HW13" i="2"/>
  <c r="JY29" i="2"/>
  <c r="PC13" i="2"/>
  <c r="UG14" i="2"/>
  <c r="FK19" i="2"/>
  <c r="GI19" i="2"/>
  <c r="GQ19" i="2" s="1"/>
  <c r="FK23" i="2"/>
  <c r="GI23" i="2"/>
  <c r="GQ23" i="2" s="1"/>
  <c r="GY32" i="2"/>
  <c r="JT14" i="2"/>
  <c r="MA14" i="2"/>
  <c r="KE33" i="2"/>
  <c r="PR15" i="2"/>
  <c r="TQ16" i="2"/>
  <c r="TW16" i="2"/>
  <c r="PK17" i="2"/>
  <c r="TS17" i="2"/>
  <c r="PC18" i="2"/>
  <c r="TQ18" i="2"/>
  <c r="TW18" i="2"/>
  <c r="UG19" i="2"/>
  <c r="OW20" i="2"/>
  <c r="OX21" i="2"/>
  <c r="TP22" i="2"/>
  <c r="TV22" i="2"/>
  <c r="PS23" i="2"/>
  <c r="PW23" i="2"/>
  <c r="TQ23" i="2"/>
  <c r="TW23" i="2"/>
  <c r="TR24" i="2"/>
  <c r="OX25" i="2"/>
  <c r="PW29" i="2"/>
  <c r="TR29" i="2"/>
  <c r="FW18" i="2"/>
  <c r="GY18" i="2"/>
  <c r="DM16" i="17" s="1"/>
  <c r="DN16" i="17" s="1"/>
  <c r="BK19" i="2"/>
  <c r="FW19" i="2"/>
  <c r="GY19" i="2"/>
  <c r="DM17" i="17" s="1"/>
  <c r="DN17" i="17" s="1"/>
  <c r="GY21" i="2"/>
  <c r="DM19" i="17" s="1"/>
  <c r="DN19" i="17" s="1"/>
  <c r="NM15" i="2"/>
  <c r="HR19" i="2"/>
  <c r="BS18" i="2"/>
  <c r="CY18" i="2"/>
  <c r="CQ19" i="2"/>
  <c r="EQ26" i="2"/>
  <c r="BS33" i="2"/>
  <c r="HR20" i="2"/>
  <c r="HR32" i="2"/>
  <c r="PW17" i="2"/>
  <c r="PS21" i="2"/>
  <c r="TQ21" i="2"/>
  <c r="TW21" i="2"/>
  <c r="UG21" i="2"/>
  <c r="TR22" i="2"/>
  <c r="TS23" i="2"/>
  <c r="TP24" i="2"/>
  <c r="TV24" i="2"/>
  <c r="PR29" i="2"/>
  <c r="FW15" i="2"/>
  <c r="GC19" i="2"/>
  <c r="FK24" i="2"/>
  <c r="GI24" i="2"/>
  <c r="GQ24" i="2" s="1"/>
  <c r="GO24" i="2" s="1"/>
  <c r="FK25" i="2"/>
  <c r="GI25" i="2"/>
  <c r="GQ25" i="2" s="1"/>
  <c r="HW15" i="2"/>
  <c r="TR16" i="2"/>
  <c r="UG16" i="2"/>
  <c r="PS17" i="2"/>
  <c r="RY17" i="2"/>
  <c r="TP17" i="2"/>
  <c r="TV17" i="2"/>
  <c r="TR18" i="2"/>
  <c r="TR19" i="2"/>
  <c r="OX20" i="2"/>
  <c r="PS22" i="2"/>
  <c r="PW22" i="2"/>
  <c r="PR25" i="2"/>
  <c r="RY25" i="2"/>
  <c r="PS26" i="2"/>
  <c r="CA13" i="2"/>
  <c r="BE16" i="2"/>
  <c r="GI17" i="2"/>
  <c r="GQ17" i="2" s="1"/>
  <c r="BD20" i="2"/>
  <c r="BF23" i="2"/>
  <c r="BE27" i="2"/>
  <c r="EQ27" i="2"/>
  <c r="CA28" i="2"/>
  <c r="FW28" i="2"/>
  <c r="GY28" i="2"/>
  <c r="DM26" i="17" s="1"/>
  <c r="DN26" i="17" s="1"/>
  <c r="BK29" i="2"/>
  <c r="CA29" i="2"/>
  <c r="FK33" i="2"/>
  <c r="GY33" i="2"/>
  <c r="DM31" i="17" s="1"/>
  <c r="DN31" i="17" s="1"/>
  <c r="NW13" i="2"/>
  <c r="HW17" i="2"/>
  <c r="HW29" i="2"/>
  <c r="OM14" i="2"/>
  <c r="TS25" i="2"/>
  <c r="PR26" i="2"/>
  <c r="TP26" i="2"/>
  <c r="TV26" i="2"/>
  <c r="PS27" i="2"/>
  <c r="PW27" i="2"/>
  <c r="AE17" i="2"/>
  <c r="GC14" i="2"/>
  <c r="BK15" i="2"/>
  <c r="CA15" i="2"/>
  <c r="GI15" i="2"/>
  <c r="GQ15" i="2" s="1"/>
  <c r="GO15" i="2" s="1"/>
  <c r="BK16" i="2"/>
  <c r="GC18" i="2"/>
  <c r="EQ19" i="2"/>
  <c r="FQ19" i="2"/>
  <c r="BS21" i="2"/>
  <c r="CA21" i="2"/>
  <c r="CY21" i="2"/>
  <c r="EQ21" i="2"/>
  <c r="GC21" i="2"/>
  <c r="AU22" i="2"/>
  <c r="CA22" i="2"/>
  <c r="EQ22" i="2"/>
  <c r="FK22" i="2"/>
  <c r="CA23" i="2"/>
  <c r="CY23" i="2"/>
  <c r="EQ23" i="2"/>
  <c r="GC24" i="2"/>
  <c r="GC25" i="2"/>
  <c r="FW27" i="2"/>
  <c r="GY27" i="2"/>
  <c r="DM25" i="17" s="1"/>
  <c r="DN25" i="17" s="1"/>
  <c r="HE33" i="2"/>
  <c r="HS13" i="2"/>
  <c r="EE11" i="17" s="1"/>
  <c r="KE13" i="2"/>
  <c r="NM16" i="2"/>
  <c r="NW16" i="2"/>
  <c r="HR17" i="2"/>
  <c r="NM18" i="2"/>
  <c r="NW18" i="2"/>
  <c r="JA19" i="2"/>
  <c r="NM19" i="2"/>
  <c r="JA20" i="2"/>
  <c r="NM20" i="2"/>
  <c r="JA22" i="2"/>
  <c r="JY22" i="2"/>
  <c r="JG23" i="2"/>
  <c r="JU23" i="2"/>
  <c r="NL23" i="2"/>
  <c r="MB24" i="2"/>
  <c r="HS25" i="2"/>
  <c r="EE23" i="17" s="1"/>
  <c r="NM26" i="2"/>
  <c r="NM28" i="2"/>
  <c r="NW28" i="2"/>
  <c r="HR29" i="2"/>
  <c r="JG33" i="2"/>
  <c r="OW13" i="2"/>
  <c r="PW14" i="2"/>
  <c r="OM15" i="2"/>
  <c r="PW16" i="2"/>
  <c r="OM17" i="2"/>
  <c r="UG17" i="2"/>
  <c r="RY18" i="2"/>
  <c r="TP19" i="2"/>
  <c r="TV19" i="2"/>
  <c r="OM20" i="2"/>
  <c r="PK20" i="2"/>
  <c r="TS20" i="2"/>
  <c r="TP21" i="2"/>
  <c r="TV21" i="2"/>
  <c r="PR22" i="2"/>
  <c r="RY22" i="2"/>
  <c r="SW22" i="2"/>
  <c r="TS22" i="2"/>
  <c r="TP23" i="2"/>
  <c r="TV23" i="2"/>
  <c r="OM24" i="2"/>
  <c r="PS24" i="2"/>
  <c r="TQ24" i="2"/>
  <c r="TW24" i="2"/>
  <c r="UG24" i="2"/>
  <c r="TQ25" i="2"/>
  <c r="TR26" i="2"/>
  <c r="TP28" i="2"/>
  <c r="TV28" i="2"/>
  <c r="PC29" i="2"/>
  <c r="PK29" i="2"/>
  <c r="TS29" i="2"/>
  <c r="AE13" i="2"/>
  <c r="BF13" i="2"/>
  <c r="FK14" i="2"/>
  <c r="GI14" i="2"/>
  <c r="GQ14" i="2" s="1"/>
  <c r="GO14" i="2" s="1"/>
  <c r="EQ18" i="2"/>
  <c r="BE20" i="2"/>
  <c r="FW20" i="2"/>
  <c r="GY20" i="2"/>
  <c r="DM18" i="17" s="1"/>
  <c r="DN18" i="17" s="1"/>
  <c r="GI21" i="2"/>
  <c r="GQ21" i="2" s="1"/>
  <c r="BD22" i="2"/>
  <c r="FW22" i="2"/>
  <c r="CY24" i="2"/>
  <c r="CA25" i="2"/>
  <c r="CY25" i="2"/>
  <c r="GY25" i="2"/>
  <c r="DM23" i="17" s="1"/>
  <c r="DN23" i="17" s="1"/>
  <c r="BK26" i="2"/>
  <c r="BS26" i="2"/>
  <c r="NM17" i="2"/>
  <c r="JG21" i="2"/>
  <c r="JU22" i="2"/>
  <c r="GA20" i="17" s="1"/>
  <c r="NM25" i="2"/>
  <c r="NW25" i="2"/>
  <c r="NM29" i="2"/>
  <c r="NW29" i="2"/>
  <c r="OM13" i="2"/>
  <c r="TR13" i="2"/>
  <c r="UG13" i="2"/>
  <c r="PS14" i="2"/>
  <c r="TP14" i="2"/>
  <c r="TV14" i="2"/>
  <c r="TR15" i="2"/>
  <c r="UG15" i="2"/>
  <c r="PS16" i="2"/>
  <c r="TP16" i="2"/>
  <c r="TV16" i="2"/>
  <c r="TQ17" i="2"/>
  <c r="TW17" i="2"/>
  <c r="OM18" i="2"/>
  <c r="PR18" i="2"/>
  <c r="TS18" i="2"/>
  <c r="PW26" i="2"/>
  <c r="UG29" i="2"/>
  <c r="CQ14" i="2"/>
  <c r="CY14" i="2"/>
  <c r="BK17" i="2"/>
  <c r="BE21" i="2"/>
  <c r="EQ24" i="2"/>
  <c r="BE25" i="2"/>
  <c r="BE28" i="2"/>
  <c r="HS20" i="2"/>
  <c r="EE18" i="17" s="1"/>
  <c r="JT21" i="2"/>
  <c r="JM22" i="2"/>
  <c r="NW26" i="2"/>
  <c r="HR27" i="2"/>
  <c r="JA27" i="2"/>
  <c r="HS32" i="2"/>
  <c r="RY14" i="2"/>
  <c r="OM16" i="2"/>
  <c r="PC17" i="2"/>
  <c r="PR17" i="2"/>
  <c r="OW24" i="2"/>
  <c r="OX24" i="2"/>
  <c r="TW25" i="2"/>
  <c r="UG25" i="2"/>
  <c r="OW26" i="2"/>
  <c r="TQ27" i="2"/>
  <c r="TW27" i="2"/>
  <c r="OX28" i="2"/>
  <c r="PW28" i="2"/>
  <c r="TR28" i="2"/>
  <c r="TQ29" i="2"/>
  <c r="TW29" i="2"/>
  <c r="EQ14" i="2"/>
  <c r="FK18" i="2"/>
  <c r="GI18" i="2"/>
  <c r="GQ18" i="2" s="1"/>
  <c r="GO18" i="2" s="1"/>
  <c r="EQ25" i="2"/>
  <c r="CQ26" i="2"/>
  <c r="CY26" i="2"/>
  <c r="BK27" i="2"/>
  <c r="CY27" i="2"/>
  <c r="FK27" i="2"/>
  <c r="GI27" i="2"/>
  <c r="GQ27" i="2" s="1"/>
  <c r="BK28" i="2"/>
  <c r="GC32" i="2"/>
  <c r="HS14" i="2"/>
  <c r="EE12" i="17" s="1"/>
  <c r="HW14" i="2"/>
  <c r="JM14" i="2"/>
  <c r="NL22" i="2"/>
  <c r="KE24" i="2"/>
  <c r="NL27" i="2"/>
  <c r="HS28" i="2"/>
  <c r="EE26" i="17" s="1"/>
  <c r="JA32" i="2"/>
  <c r="PK13" i="2"/>
  <c r="PC16" i="2"/>
  <c r="PC20" i="2"/>
  <c r="SE20" i="2"/>
  <c r="OM29" i="2"/>
  <c r="CA14" i="2"/>
  <c r="EQ15" i="2"/>
  <c r="GI16" i="2"/>
  <c r="GQ16" i="2" s="1"/>
  <c r="GO16" i="2" s="1"/>
  <c r="AU17" i="2"/>
  <c r="CY19" i="2"/>
  <c r="FK20" i="2"/>
  <c r="GI20" i="2"/>
  <c r="GQ20" i="2" s="1"/>
  <c r="GO20" i="2" s="1"/>
  <c r="BK24" i="2"/>
  <c r="BS24" i="2"/>
  <c r="FW24" i="2"/>
  <c r="GY24" i="2"/>
  <c r="DM22" i="17" s="1"/>
  <c r="DN22" i="17" s="1"/>
  <c r="FW26" i="2"/>
  <c r="BF29" i="2"/>
  <c r="BS32" i="2"/>
  <c r="GC33" i="2"/>
  <c r="HK17" i="2"/>
  <c r="NW17" i="2"/>
  <c r="NW21" i="2"/>
  <c r="HS24" i="2"/>
  <c r="EE22" i="17" s="1"/>
  <c r="JY25" i="2"/>
  <c r="NW27" i="2"/>
  <c r="PC15" i="2"/>
  <c r="SE18" i="2"/>
  <c r="PC25" i="2"/>
  <c r="PK25" i="2"/>
  <c r="RY26" i="2"/>
  <c r="SW26" i="2"/>
  <c r="TS26" i="2"/>
  <c r="PR27" i="2"/>
  <c r="SW27" i="2"/>
  <c r="TS27" i="2"/>
  <c r="AE18" i="2"/>
  <c r="CY13" i="2"/>
  <c r="BK14" i="2"/>
  <c r="BS14" i="2"/>
  <c r="CQ16" i="2"/>
  <c r="CY16" i="2"/>
  <c r="CQ17" i="2"/>
  <c r="CY17" i="2"/>
  <c r="BF19" i="2"/>
  <c r="BF21" i="2"/>
  <c r="BE23" i="2"/>
  <c r="CQ24" i="2"/>
  <c r="BF25" i="2"/>
  <c r="BF27" i="2"/>
  <c r="EQ28" i="2"/>
  <c r="FK28" i="2"/>
  <c r="GI28" i="2"/>
  <c r="GQ28" i="2" s="1"/>
  <c r="GO28" i="2" s="1"/>
  <c r="BE29" i="2"/>
  <c r="JG13" i="2"/>
  <c r="KE20" i="2"/>
  <c r="JU21" i="2"/>
  <c r="GA19" i="17" s="1"/>
  <c r="JG22" i="2"/>
  <c r="NW23" i="2"/>
  <c r="KE25" i="2"/>
  <c r="HW26" i="2"/>
  <c r="JT26" i="2"/>
  <c r="PC14" i="2"/>
  <c r="OW16" i="2"/>
  <c r="OW19" i="2"/>
  <c r="OW21" i="2"/>
  <c r="TR25" i="2"/>
  <c r="AE27" i="2"/>
  <c r="AE22" i="2"/>
  <c r="AU14" i="2"/>
  <c r="BF17" i="2"/>
  <c r="CA17" i="2"/>
  <c r="BS22" i="2"/>
  <c r="CA24" i="2"/>
  <c r="AU25" i="2"/>
  <c r="BK25" i="2"/>
  <c r="BS25" i="2"/>
  <c r="EQ32" i="2"/>
  <c r="EQ33" i="2"/>
  <c r="FW33" i="2"/>
  <c r="JU13" i="2"/>
  <c r="GA11" i="17" s="1"/>
  <c r="HK14" i="2"/>
  <c r="JY14" i="2"/>
  <c r="NW14" i="2"/>
  <c r="HR15" i="2"/>
  <c r="JY15" i="2"/>
  <c r="HS16" i="2"/>
  <c r="EE14" i="17" s="1"/>
  <c r="JT17" i="2"/>
  <c r="JY18" i="2"/>
  <c r="HW20" i="2"/>
  <c r="JM20" i="2"/>
  <c r="HR21" i="2"/>
  <c r="JA21" i="2"/>
  <c r="KE23" i="2"/>
  <c r="HS27" i="2"/>
  <c r="EE25" i="17" s="1"/>
  <c r="JY27" i="2"/>
  <c r="JG32" i="2"/>
  <c r="JA33" i="2"/>
  <c r="PR16" i="2"/>
  <c r="SE16" i="2"/>
  <c r="OM19" i="2"/>
  <c r="PC19" i="2"/>
  <c r="PK19" i="2"/>
  <c r="SE19" i="2"/>
  <c r="OM21" i="2"/>
  <c r="PC21" i="2"/>
  <c r="PK21" i="2"/>
  <c r="SE21" i="2"/>
  <c r="OM23" i="2"/>
  <c r="OV23" i="2"/>
  <c r="UG23" i="2"/>
  <c r="PC24" i="2"/>
  <c r="PK24" i="2"/>
  <c r="SE24" i="2"/>
  <c r="SW25" i="2"/>
  <c r="OM27" i="2"/>
  <c r="OV27" i="2"/>
  <c r="OM28" i="2"/>
  <c r="PC28" i="2"/>
  <c r="PK28" i="2"/>
  <c r="UG28" i="2"/>
  <c r="SE29" i="2"/>
  <c r="SW29" i="2"/>
  <c r="SE32" i="2"/>
  <c r="SE33" i="2"/>
  <c r="AE23" i="2"/>
  <c r="AE19" i="2"/>
  <c r="AE14" i="2"/>
  <c r="BE13" i="2"/>
  <c r="BF14" i="2"/>
  <c r="BE15" i="2"/>
  <c r="BS15" i="2"/>
  <c r="GY15" i="2"/>
  <c r="DM13" i="17" s="1"/>
  <c r="DN13" i="17" s="1"/>
  <c r="BF16" i="2"/>
  <c r="BS17" i="2"/>
  <c r="BD18" i="2"/>
  <c r="FQ18" i="2"/>
  <c r="BE19" i="2"/>
  <c r="CA19" i="2"/>
  <c r="BS20" i="2"/>
  <c r="FQ20" i="2"/>
  <c r="BE22" i="2"/>
  <c r="CQ25" i="2"/>
  <c r="CA27" i="2"/>
  <c r="BS28" i="2"/>
  <c r="AU29" i="2"/>
  <c r="BS29" i="2"/>
  <c r="FQ32" i="2"/>
  <c r="FQ33" i="2"/>
  <c r="JT13" i="2"/>
  <c r="KE15" i="2"/>
  <c r="HK16" i="2"/>
  <c r="JA16" i="2"/>
  <c r="JA17" i="2"/>
  <c r="MA17" i="2"/>
  <c r="JU18" i="2"/>
  <c r="GA16" i="17" s="1"/>
  <c r="KE18" i="2"/>
  <c r="JM19" i="2"/>
  <c r="HK21" i="2"/>
  <c r="HK22" i="2"/>
  <c r="MB22" i="2"/>
  <c r="HW24" i="2"/>
  <c r="JM24" i="2"/>
  <c r="HR25" i="2"/>
  <c r="JA25" i="2"/>
  <c r="JM26" i="2"/>
  <c r="KE27" i="2"/>
  <c r="HW32" i="2"/>
  <c r="NW32" i="2"/>
  <c r="SE15" i="2"/>
  <c r="PK16" i="2"/>
  <c r="SW20" i="2"/>
  <c r="OV24" i="2"/>
  <c r="SE25" i="2"/>
  <c r="AU15" i="2"/>
  <c r="CQ15" i="2"/>
  <c r="CY15" i="2"/>
  <c r="CA16" i="2"/>
  <c r="EQ17" i="2"/>
  <c r="CA18" i="2"/>
  <c r="AU19" i="2"/>
  <c r="AU20" i="2"/>
  <c r="AU21" i="2"/>
  <c r="BD21" i="2"/>
  <c r="BK21" i="2"/>
  <c r="CQ21" i="2"/>
  <c r="BK22" i="2"/>
  <c r="GI22" i="2"/>
  <c r="GQ22" i="2" s="1"/>
  <c r="GO22" i="2" s="1"/>
  <c r="AU23" i="2"/>
  <c r="BK23" i="2"/>
  <c r="BS23" i="2"/>
  <c r="CA26" i="2"/>
  <c r="FK26" i="2"/>
  <c r="GI26" i="2"/>
  <c r="GQ26" i="2" s="1"/>
  <c r="GO26" i="2" s="1"/>
  <c r="GY26" i="2"/>
  <c r="DM24" i="17" s="1"/>
  <c r="DN24" i="17" s="1"/>
  <c r="AU27" i="2"/>
  <c r="BS27" i="2"/>
  <c r="CQ28" i="2"/>
  <c r="FQ28" i="2"/>
  <c r="CQ29" i="2"/>
  <c r="JA13" i="2"/>
  <c r="MA13" i="2"/>
  <c r="JG17" i="2"/>
  <c r="HK19" i="2"/>
  <c r="JY19" i="2"/>
  <c r="HW21" i="2"/>
  <c r="JM23" i="2"/>
  <c r="HK25" i="2"/>
  <c r="JG25" i="2"/>
  <c r="HK26" i="2"/>
  <c r="HW28" i="2"/>
  <c r="JM28" i="2"/>
  <c r="JA29" i="2"/>
  <c r="NW33" i="2"/>
  <c r="RY13" i="2"/>
  <c r="PR14" i="2"/>
  <c r="SE14" i="2"/>
  <c r="PK15" i="2"/>
  <c r="PW21" i="2"/>
  <c r="OM22" i="2"/>
  <c r="PC22" i="2"/>
  <c r="PK22" i="2"/>
  <c r="SE22" i="2"/>
  <c r="PR23" i="2"/>
  <c r="RY23" i="2"/>
  <c r="SW23" i="2"/>
  <c r="PW24" i="2"/>
  <c r="OM25" i="2"/>
  <c r="OV25" i="2"/>
  <c r="PC26" i="2"/>
  <c r="PK26" i="2"/>
  <c r="SE26" i="2"/>
  <c r="RY27" i="2"/>
  <c r="AE26" i="2"/>
  <c r="AE15" i="2"/>
  <c r="AU13" i="2"/>
  <c r="BK13" i="2"/>
  <c r="BS13" i="2"/>
  <c r="BD14" i="2"/>
  <c r="BD16" i="2"/>
  <c r="BK20" i="2"/>
  <c r="GY22" i="2"/>
  <c r="DM20" i="17" s="1"/>
  <c r="DN20" i="17" s="1"/>
  <c r="CQ23" i="2"/>
  <c r="BD24" i="2"/>
  <c r="CQ27" i="2"/>
  <c r="GC28" i="2"/>
  <c r="EQ29" i="2"/>
  <c r="JM15" i="2"/>
  <c r="NW15" i="2"/>
  <c r="HW16" i="2"/>
  <c r="HK18" i="2"/>
  <c r="KE19" i="2"/>
  <c r="NW19" i="2"/>
  <c r="HK20" i="2"/>
  <c r="HS23" i="2"/>
  <c r="EE21" i="17" s="1"/>
  <c r="JY23" i="2"/>
  <c r="HW25" i="2"/>
  <c r="KE26" i="2"/>
  <c r="JM27" i="2"/>
  <c r="HK29" i="2"/>
  <c r="JG29" i="2"/>
  <c r="PR13" i="2"/>
  <c r="SE13" i="2"/>
  <c r="PK14" i="2"/>
  <c r="SE17" i="2"/>
  <c r="PK18" i="2"/>
  <c r="UG18" i="2"/>
  <c r="PR19" i="2"/>
  <c r="RY19" i="2"/>
  <c r="SW19" i="2"/>
  <c r="TS19" i="2"/>
  <c r="TQ20" i="2"/>
  <c r="TW20" i="2"/>
  <c r="UG20" i="2"/>
  <c r="PR21" i="2"/>
  <c r="RY21" i="2"/>
  <c r="SW21" i="2"/>
  <c r="TS21" i="2"/>
  <c r="TQ22" i="2"/>
  <c r="TW22" i="2"/>
  <c r="UG22" i="2"/>
  <c r="OW23" i="2"/>
  <c r="PC23" i="2"/>
  <c r="PK23" i="2"/>
  <c r="SE23" i="2"/>
  <c r="TR23" i="2"/>
  <c r="PR24" i="2"/>
  <c r="RY24" i="2"/>
  <c r="SW24" i="2"/>
  <c r="TS24" i="2"/>
  <c r="PS25" i="2"/>
  <c r="PW25" i="2"/>
  <c r="TP25" i="2"/>
  <c r="TV25" i="2"/>
  <c r="OM26" i="2"/>
  <c r="OV26" i="2"/>
  <c r="TQ26" i="2"/>
  <c r="TW26" i="2"/>
  <c r="UG26" i="2"/>
  <c r="OW27" i="2"/>
  <c r="PC27" i="2"/>
  <c r="PK27" i="2"/>
  <c r="SE27" i="2"/>
  <c r="TR27" i="2"/>
  <c r="UG27" i="2"/>
  <c r="PR28" i="2"/>
  <c r="SE28" i="2"/>
  <c r="SW28" i="2"/>
  <c r="TS28" i="2"/>
  <c r="PS29" i="2"/>
  <c r="RY29" i="2"/>
  <c r="TP29" i="2"/>
  <c r="TV29" i="2"/>
  <c r="RY32" i="2"/>
  <c r="RY33" i="2"/>
  <c r="OW28" i="2"/>
  <c r="OW29" i="2"/>
  <c r="OV13" i="2"/>
  <c r="SW13" i="2"/>
  <c r="OV14" i="2"/>
  <c r="SW14" i="2"/>
  <c r="OV15" i="2"/>
  <c r="SW15" i="2"/>
  <c r="OV16" i="2"/>
  <c r="SW16" i="2"/>
  <c r="OV17" i="2"/>
  <c r="SW17" i="2"/>
  <c r="OV18" i="2"/>
  <c r="SW18" i="2"/>
  <c r="OV19" i="2"/>
  <c r="OV20" i="2"/>
  <c r="OV21" i="2"/>
  <c r="OV22" i="2"/>
  <c r="HR33" i="2"/>
  <c r="JM13" i="2"/>
  <c r="NM14" i="2"/>
  <c r="HK15" i="2"/>
  <c r="MA15" i="2"/>
  <c r="HR16" i="2"/>
  <c r="JM17" i="2"/>
  <c r="JT18" i="2"/>
  <c r="MA19" i="2"/>
  <c r="JM21" i="2"/>
  <c r="NL21" i="2"/>
  <c r="HK23" i="2"/>
  <c r="MA23" i="2"/>
  <c r="JM25" i="2"/>
  <c r="NL25" i="2"/>
  <c r="HK27" i="2"/>
  <c r="MA27" i="2"/>
  <c r="JM29" i="2"/>
  <c r="HR14" i="2"/>
  <c r="JT16" i="2"/>
  <c r="HR18" i="2"/>
  <c r="JT20" i="2"/>
  <c r="HR22" i="2"/>
  <c r="JT24" i="2"/>
  <c r="HR26" i="2"/>
  <c r="JT28" i="2"/>
  <c r="CJ13" i="2"/>
  <c r="CL14" i="2"/>
  <c r="CJ15" i="2"/>
  <c r="CL16" i="2"/>
  <c r="CJ17" i="2"/>
  <c r="CL18" i="2"/>
  <c r="CJ19" i="2"/>
  <c r="CL20" i="2"/>
  <c r="CL22" i="2"/>
  <c r="CL24" i="2"/>
  <c r="CL26" i="2"/>
  <c r="CL28" i="2"/>
  <c r="GR13" i="2"/>
  <c r="GP13" i="2" s="1"/>
  <c r="GP14" i="2"/>
  <c r="BD15" i="2"/>
  <c r="GR15" i="2"/>
  <c r="GP15" i="2" s="1"/>
  <c r="BD17" i="2"/>
  <c r="GR17" i="2"/>
  <c r="GP17" i="2" s="1"/>
  <c r="AU18" i="2"/>
  <c r="GP18" i="2"/>
  <c r="BD19" i="2"/>
  <c r="GR19" i="2"/>
  <c r="GP19" i="2" s="1"/>
  <c r="GR21" i="2"/>
  <c r="GP21" i="2" s="1"/>
  <c r="BD23" i="2"/>
  <c r="GR23" i="2"/>
  <c r="GP23" i="2" s="1"/>
  <c r="AU24" i="2"/>
  <c r="BD25" i="2"/>
  <c r="GR25" i="2"/>
  <c r="GP25" i="2" s="1"/>
  <c r="AU26" i="2"/>
  <c r="BD27" i="2"/>
  <c r="GR27" i="2"/>
  <c r="GP27" i="2" s="1"/>
  <c r="AU28" i="2"/>
  <c r="BD29" i="2"/>
  <c r="GR29" i="2"/>
  <c r="GP29" i="2" s="1"/>
  <c r="AP33" i="6" l="1"/>
  <c r="MG30" i="2"/>
  <c r="MG37" i="2" s="1"/>
  <c r="AX13" i="6"/>
  <c r="GO12" i="17" s="1"/>
  <c r="GQ12" i="17" s="1"/>
  <c r="KQ14" i="2"/>
  <c r="AX18" i="6"/>
  <c r="GO17" i="17" s="1"/>
  <c r="GQ17" i="17" s="1"/>
  <c r="KQ19" i="2"/>
  <c r="AX17" i="6"/>
  <c r="GO16" i="17" s="1"/>
  <c r="GQ16" i="17" s="1"/>
  <c r="KQ18" i="2"/>
  <c r="AX12" i="6"/>
  <c r="GO11" i="17" s="1"/>
  <c r="GQ11" i="17" s="1"/>
  <c r="KQ13" i="2"/>
  <c r="AX16" i="6"/>
  <c r="GO15" i="17" s="1"/>
  <c r="GQ15" i="17" s="1"/>
  <c r="KQ17" i="2"/>
  <c r="KQ26" i="2"/>
  <c r="AX25" i="6"/>
  <c r="GO24" i="17" s="1"/>
  <c r="GQ24" i="17" s="1"/>
  <c r="AX26" i="6"/>
  <c r="GO25" i="17" s="1"/>
  <c r="GQ25" i="17" s="1"/>
  <c r="KQ27" i="2"/>
  <c r="AX14" i="6"/>
  <c r="GO13" i="17" s="1"/>
  <c r="GQ13" i="17" s="1"/>
  <c r="KQ15" i="2"/>
  <c r="AX22" i="6"/>
  <c r="GO21" i="17" s="1"/>
  <c r="GQ21" i="17" s="1"/>
  <c r="KQ23" i="2"/>
  <c r="AX28" i="6"/>
  <c r="GO27" i="17" s="1"/>
  <c r="GQ27" i="17" s="1"/>
  <c r="KQ29" i="2"/>
  <c r="AX21" i="6"/>
  <c r="GO20" i="17" s="1"/>
  <c r="GQ20" i="17" s="1"/>
  <c r="KQ22" i="2"/>
  <c r="AX23" i="6"/>
  <c r="GO22" i="17" s="1"/>
  <c r="GQ22" i="17" s="1"/>
  <c r="KQ24" i="2"/>
  <c r="AX27" i="6"/>
  <c r="GO26" i="17" s="1"/>
  <c r="GQ26" i="17" s="1"/>
  <c r="KQ28" i="2"/>
  <c r="AX24" i="6"/>
  <c r="GO23" i="17" s="1"/>
  <c r="GQ23" i="17" s="1"/>
  <c r="KQ25" i="2"/>
  <c r="AX19" i="6"/>
  <c r="GO18" i="17" s="1"/>
  <c r="GQ18" i="17" s="1"/>
  <c r="KQ20" i="2"/>
  <c r="AX20" i="6"/>
  <c r="GO19" i="17" s="1"/>
  <c r="GQ19" i="17" s="1"/>
  <c r="KQ21" i="2"/>
  <c r="AX15" i="6"/>
  <c r="GO14" i="17" s="1"/>
  <c r="GQ14" i="17" s="1"/>
  <c r="KQ16" i="2"/>
  <c r="NK23" i="2"/>
  <c r="LY29" i="2"/>
  <c r="JS26" i="2"/>
  <c r="LY14" i="2"/>
  <c r="LY21" i="2"/>
  <c r="LY17" i="2"/>
  <c r="LY19" i="2"/>
  <c r="LY13" i="2"/>
  <c r="NK25" i="2"/>
  <c r="LI30" i="2"/>
  <c r="LI37" i="2" s="1"/>
  <c r="LQ30" i="2"/>
  <c r="LQ37" i="2" s="1"/>
  <c r="N48" i="1" s="1"/>
  <c r="LY26" i="2"/>
  <c r="LY20" i="2"/>
  <c r="LY22" i="2"/>
  <c r="LY24" i="2"/>
  <c r="LY16" i="2"/>
  <c r="LY25" i="2"/>
  <c r="NK21" i="2"/>
  <c r="LY27" i="2"/>
  <c r="LY23" i="2"/>
  <c r="LY15" i="2"/>
  <c r="NK27" i="2"/>
  <c r="LY28" i="2"/>
  <c r="LY18" i="2"/>
  <c r="JS14" i="2"/>
  <c r="NK22" i="2"/>
  <c r="OU17" i="2"/>
  <c r="NK24" i="2"/>
  <c r="HQ17" i="2"/>
  <c r="CJ14" i="2"/>
  <c r="CJ18" i="2"/>
  <c r="CJ26" i="2"/>
  <c r="CJ22" i="2"/>
  <c r="CJ24" i="2"/>
  <c r="CJ28" i="2"/>
  <c r="CJ20" i="2"/>
  <c r="CJ16" i="2"/>
  <c r="CK16" i="2"/>
  <c r="CK14" i="2"/>
  <c r="CK15" i="2"/>
  <c r="CK20" i="2"/>
  <c r="CK27" i="2"/>
  <c r="CK24" i="2"/>
  <c r="CK25" i="2"/>
  <c r="CK23" i="2"/>
  <c r="CK22" i="2"/>
  <c r="CK29" i="2"/>
  <c r="CK28" i="2"/>
  <c r="NQ30" i="2"/>
  <c r="NQ37" i="2" s="1"/>
  <c r="CK18" i="2"/>
  <c r="CK13" i="2"/>
  <c r="NE30" i="2"/>
  <c r="NE37" i="2" s="1"/>
  <c r="CK26" i="2"/>
  <c r="CK19" i="2"/>
  <c r="CK17" i="2"/>
  <c r="CK21" i="2"/>
  <c r="NK14" i="2"/>
  <c r="NK26" i="2"/>
  <c r="NK28" i="2"/>
  <c r="NK15" i="2"/>
  <c r="NK18" i="2"/>
  <c r="NK16" i="2"/>
  <c r="NK20" i="2"/>
  <c r="NK19" i="2"/>
  <c r="NK13" i="2"/>
  <c r="NK17" i="2"/>
  <c r="NK29" i="2"/>
  <c r="U36" i="6"/>
  <c r="AY36" i="6"/>
  <c r="JS20" i="2"/>
  <c r="DR30" i="17"/>
  <c r="DR32" i="17" s="1"/>
  <c r="DQ32" i="17"/>
  <c r="AD33" i="6"/>
  <c r="DM30" i="17"/>
  <c r="JS25" i="2"/>
  <c r="PQ18" i="2"/>
  <c r="HQ13" i="2"/>
  <c r="GO23" i="2"/>
  <c r="HQ18" i="2"/>
  <c r="OU22" i="2"/>
  <c r="HQ23" i="2"/>
  <c r="BC26" i="2"/>
  <c r="JS24" i="2"/>
  <c r="HQ22" i="2"/>
  <c r="OU29" i="2"/>
  <c r="BC24" i="2"/>
  <c r="HQ21" i="2"/>
  <c r="JS19" i="2"/>
  <c r="OU14" i="2"/>
  <c r="BC18" i="2"/>
  <c r="PQ28" i="2"/>
  <c r="JS17" i="2"/>
  <c r="GO29" i="2"/>
  <c r="JS28" i="2"/>
  <c r="GO19" i="2"/>
  <c r="GO13" i="2"/>
  <c r="PQ29" i="2"/>
  <c r="PQ13" i="2"/>
  <c r="OU21" i="2"/>
  <c r="PQ19" i="2"/>
  <c r="JS15" i="2"/>
  <c r="HQ15" i="2"/>
  <c r="HQ28" i="2"/>
  <c r="OU13" i="2"/>
  <c r="BC16" i="2"/>
  <c r="HQ24" i="2"/>
  <c r="BC17" i="2"/>
  <c r="TO23" i="2"/>
  <c r="OU25" i="2"/>
  <c r="JS29" i="2"/>
  <c r="PQ25" i="2"/>
  <c r="PQ24" i="2"/>
  <c r="PQ21" i="2"/>
  <c r="BC19" i="2"/>
  <c r="OU23" i="2"/>
  <c r="TO17" i="2"/>
  <c r="PQ15" i="2"/>
  <c r="BC28" i="2"/>
  <c r="JS23" i="2"/>
  <c r="GA21" i="17"/>
  <c r="OU18" i="2"/>
  <c r="TO15" i="2"/>
  <c r="BC25" i="2"/>
  <c r="JS16" i="2"/>
  <c r="HQ33" i="2"/>
  <c r="OU19" i="2"/>
  <c r="OU15" i="2"/>
  <c r="HQ26" i="2"/>
  <c r="JS22" i="2"/>
  <c r="PQ20" i="2"/>
  <c r="BC27" i="2"/>
  <c r="TO19" i="2"/>
  <c r="HQ32" i="2"/>
  <c r="PQ22" i="2"/>
  <c r="PQ16" i="2"/>
  <c r="PQ27" i="2"/>
  <c r="PQ26" i="2"/>
  <c r="JS21" i="2"/>
  <c r="BC20" i="2"/>
  <c r="BC29" i="2"/>
  <c r="BC15" i="2"/>
  <c r="JS18" i="2"/>
  <c r="OU16" i="2"/>
  <c r="PQ14" i="2"/>
  <c r="BC22" i="2"/>
  <c r="HQ27" i="2"/>
  <c r="HQ20" i="2"/>
  <c r="BC23" i="2"/>
  <c r="HQ16" i="2"/>
  <c r="HQ25" i="2"/>
  <c r="JS13" i="2"/>
  <c r="BC13" i="2"/>
  <c r="HQ19" i="2"/>
  <c r="JS27" i="2"/>
  <c r="OU24" i="2"/>
  <c r="OU27" i="2"/>
  <c r="OU26" i="2"/>
  <c r="BC21" i="2"/>
  <c r="TO16" i="2"/>
  <c r="TO13" i="2"/>
  <c r="HQ29" i="2"/>
  <c r="TO14" i="2"/>
  <c r="GO25" i="2"/>
  <c r="TO25" i="2"/>
  <c r="TO21" i="2"/>
  <c r="GO27" i="2"/>
  <c r="TO27" i="2"/>
  <c r="PQ17" i="2"/>
  <c r="TO24" i="2"/>
  <c r="TO28" i="2"/>
  <c r="PQ23" i="2"/>
  <c r="TO18" i="2"/>
  <c r="GO17" i="2"/>
  <c r="GO21" i="2"/>
  <c r="HQ14" i="2"/>
  <c r="OU20" i="2"/>
  <c r="TO22" i="2"/>
  <c r="OU28" i="2"/>
  <c r="TO26" i="2"/>
  <c r="TO29" i="2"/>
  <c r="BC14" i="2"/>
  <c r="TO20" i="2"/>
  <c r="LI38" i="2" l="1"/>
  <c r="CI15" i="2"/>
  <c r="CI16" i="2"/>
  <c r="CI21" i="2"/>
  <c r="CI19" i="2"/>
  <c r="CI18" i="2"/>
  <c r="CI28" i="2"/>
  <c r="CI22" i="2"/>
  <c r="CI25" i="2"/>
  <c r="CI27" i="2"/>
  <c r="CI20" i="2"/>
  <c r="CI14" i="2"/>
  <c r="CI17" i="2"/>
  <c r="CI26" i="2"/>
  <c r="CI13" i="2"/>
  <c r="CI29" i="2"/>
  <c r="CI23" i="2"/>
  <c r="CI24" i="2"/>
  <c r="DN30" i="17"/>
  <c r="DN32" i="17" s="1"/>
  <c r="DM32" i="17"/>
  <c r="ZC33" i="2"/>
  <c r="ZC32" i="2"/>
  <c r="ZC12" i="2"/>
  <c r="YW33" i="2"/>
  <c r="YW32" i="2"/>
  <c r="YW12" i="2"/>
  <c r="ZC34" i="2" l="1"/>
  <c r="ZC30" i="2"/>
  <c r="BZ8" i="4"/>
  <c r="BN8" i="4"/>
  <c r="BG8" i="4"/>
  <c r="BA8" i="4"/>
  <c r="AU8" i="4"/>
  <c r="AO8" i="4"/>
  <c r="AC8" i="4"/>
  <c r="W8" i="4"/>
  <c r="K8" i="4"/>
  <c r="E8" i="4" s="1"/>
  <c r="ZC37" i="2" l="1"/>
  <c r="AB8" i="4"/>
  <c r="BF8" i="4"/>
  <c r="BM8" i="4"/>
  <c r="J8" i="4"/>
  <c r="AN8" i="4"/>
  <c r="BY8" i="4"/>
  <c r="V8" i="4"/>
  <c r="AT8" i="4"/>
  <c r="AZ8" i="4"/>
  <c r="D8" i="4" l="1"/>
  <c r="B26" i="4"/>
  <c r="KL11" i="17" l="1"/>
  <c r="KM11" i="17"/>
  <c r="KL12" i="17"/>
  <c r="KM12" i="17"/>
  <c r="KL13" i="17"/>
  <c r="KM13" i="17"/>
  <c r="KL14" i="17"/>
  <c r="KM14" i="17"/>
  <c r="KL15" i="17"/>
  <c r="KM15" i="17"/>
  <c r="KL16" i="17"/>
  <c r="KM16" i="17"/>
  <c r="KL17" i="17"/>
  <c r="KM17" i="17"/>
  <c r="KL18" i="17"/>
  <c r="KM18" i="17"/>
  <c r="KL19" i="17"/>
  <c r="KM19" i="17"/>
  <c r="KL20" i="17"/>
  <c r="KM20" i="17"/>
  <c r="KL21" i="17"/>
  <c r="KM21" i="17"/>
  <c r="KL22" i="17"/>
  <c r="KM22" i="17"/>
  <c r="KL23" i="17"/>
  <c r="KM23" i="17"/>
  <c r="KL24" i="17"/>
  <c r="KM24" i="17"/>
  <c r="KL25" i="17"/>
  <c r="KM25" i="17"/>
  <c r="KL26" i="17"/>
  <c r="KM26" i="17"/>
  <c r="KL27" i="17"/>
  <c r="KM27" i="17"/>
  <c r="KM10" i="17"/>
  <c r="KL10" i="17"/>
  <c r="JP28" i="17"/>
  <c r="JN28" i="17"/>
  <c r="IZ11" i="17"/>
  <c r="IZ12" i="17"/>
  <c r="IZ13" i="17"/>
  <c r="IZ14" i="17"/>
  <c r="IZ15" i="17"/>
  <c r="IZ16" i="17"/>
  <c r="IZ17" i="17"/>
  <c r="IZ18" i="17"/>
  <c r="IZ19" i="17"/>
  <c r="IZ20" i="17"/>
  <c r="IZ21" i="17"/>
  <c r="IZ22" i="17"/>
  <c r="IZ23" i="17"/>
  <c r="IZ24" i="17"/>
  <c r="IZ25" i="17"/>
  <c r="IZ26" i="17"/>
  <c r="IZ27" i="17"/>
  <c r="IZ10" i="17"/>
  <c r="HD11" i="17"/>
  <c r="HD12" i="17"/>
  <c r="HD13" i="17"/>
  <c r="HD14" i="17"/>
  <c r="HD15" i="17"/>
  <c r="HD16" i="17"/>
  <c r="HD17" i="17"/>
  <c r="HD18" i="17"/>
  <c r="HD19" i="17"/>
  <c r="HD20" i="17"/>
  <c r="HD21" i="17"/>
  <c r="HD22" i="17"/>
  <c r="HD23" i="17"/>
  <c r="HD24" i="17"/>
  <c r="HD25" i="17"/>
  <c r="HD26" i="17"/>
  <c r="HD27" i="17"/>
  <c r="HD10" i="17"/>
  <c r="Z11" i="17"/>
  <c r="AB11" i="17"/>
  <c r="Z12" i="17"/>
  <c r="AB12" i="17"/>
  <c r="Z13" i="17"/>
  <c r="AB13" i="17"/>
  <c r="Z14" i="17"/>
  <c r="AB14" i="17"/>
  <c r="Z15" i="17"/>
  <c r="AB15" i="17"/>
  <c r="Z16" i="17"/>
  <c r="AB16" i="17"/>
  <c r="Z17" i="17"/>
  <c r="AB17" i="17"/>
  <c r="Z18" i="17"/>
  <c r="AB18" i="17"/>
  <c r="Z19" i="17"/>
  <c r="AB19" i="17"/>
  <c r="Z20" i="17"/>
  <c r="AB20" i="17"/>
  <c r="Z21" i="17"/>
  <c r="AB21" i="17"/>
  <c r="Z22" i="17"/>
  <c r="AB22" i="17"/>
  <c r="Z23" i="17"/>
  <c r="AB23" i="17"/>
  <c r="Z24" i="17"/>
  <c r="AB24" i="17"/>
  <c r="Z25" i="17"/>
  <c r="AB25" i="17"/>
  <c r="Z26" i="17"/>
  <c r="AB26" i="17"/>
  <c r="Z27" i="17"/>
  <c r="AB27" i="17"/>
  <c r="AB10" i="17"/>
  <c r="Z10" i="17"/>
  <c r="D92" i="8" l="1"/>
  <c r="E92" i="8" l="1"/>
  <c r="D56" i="8"/>
  <c r="UP34" i="2"/>
  <c r="UP12" i="2"/>
  <c r="UG34" i="2"/>
  <c r="TX34" i="2"/>
  <c r="TO34" i="2"/>
  <c r="TF12" i="2"/>
  <c r="SW34" i="2"/>
  <c r="SN34" i="2"/>
  <c r="SN12" i="2"/>
  <c r="SN30" i="2" s="1"/>
  <c r="PZ34" i="2"/>
  <c r="PZ12" i="2"/>
  <c r="PW34" i="2"/>
  <c r="PT34" i="2"/>
  <c r="PQ34" i="2"/>
  <c r="PN34" i="2"/>
  <c r="PN12" i="2"/>
  <c r="SN37" i="2" l="1"/>
  <c r="PN30" i="2"/>
  <c r="PN37" i="2" s="1"/>
  <c r="PZ30" i="2"/>
  <c r="PZ37" i="2" s="1"/>
  <c r="TF30" i="2"/>
  <c r="TF34" i="2"/>
  <c r="UP30" i="2"/>
  <c r="UP37" i="2" s="1"/>
  <c r="D582" i="8"/>
  <c r="D577" i="8" s="1"/>
  <c r="DI32" i="6" l="1"/>
  <c r="DI31" i="6"/>
  <c r="DI12" i="6"/>
  <c r="DI13" i="6"/>
  <c r="DI14" i="6"/>
  <c r="DI15" i="6"/>
  <c r="DI16" i="6"/>
  <c r="DI17" i="6"/>
  <c r="DI18" i="6"/>
  <c r="DI19" i="6"/>
  <c r="DI20" i="6"/>
  <c r="DI21" i="6"/>
  <c r="DI22" i="6"/>
  <c r="DI23" i="6"/>
  <c r="DI24" i="6"/>
  <c r="DI25" i="6"/>
  <c r="DI26" i="6"/>
  <c r="DI27" i="6"/>
  <c r="DI28" i="6"/>
  <c r="DI11" i="6"/>
  <c r="DH32" i="6"/>
  <c r="DH31" i="6"/>
  <c r="DH12" i="6"/>
  <c r="DH13" i="6"/>
  <c r="DH14" i="6"/>
  <c r="DH15" i="6"/>
  <c r="DH16" i="6"/>
  <c r="DH17" i="6"/>
  <c r="DH18" i="6"/>
  <c r="DH19" i="6"/>
  <c r="DH22" i="6"/>
  <c r="DH23" i="6"/>
  <c r="DH24" i="6"/>
  <c r="DH25" i="6"/>
  <c r="DH26" i="6"/>
  <c r="DH27" i="6"/>
  <c r="DH11" i="6"/>
  <c r="XN34" i="2"/>
  <c r="XM34" i="2"/>
  <c r="XL33" i="2"/>
  <c r="XL32" i="2"/>
  <c r="XN30" i="2"/>
  <c r="XM30" i="2"/>
  <c r="XL12" i="2"/>
  <c r="XK34" i="2" l="1"/>
  <c r="XN37" i="2"/>
  <c r="XM37" i="2"/>
  <c r="F32" i="11" s="1"/>
  <c r="XL34" i="2"/>
  <c r="XJ30" i="2"/>
  <c r="DH21" i="6"/>
  <c r="DH28" i="6"/>
  <c r="DH20" i="6"/>
  <c r="XK30" i="2"/>
  <c r="XL30" i="2"/>
  <c r="XI12" i="2"/>
  <c r="XJ34" i="2"/>
  <c r="DI29" i="6"/>
  <c r="DI33" i="6"/>
  <c r="DH33" i="6"/>
  <c r="F33" i="11" l="1"/>
  <c r="XK37" i="2"/>
  <c r="B63" i="7" s="1"/>
  <c r="C63" i="7"/>
  <c r="DI36" i="6"/>
  <c r="XL37" i="2"/>
  <c r="XJ37" i="2"/>
  <c r="E32" i="11" s="1"/>
  <c r="DH29" i="6"/>
  <c r="DH36" i="6" s="1"/>
  <c r="XI34" i="2"/>
  <c r="XI30" i="2"/>
  <c r="F30" i="11" l="1"/>
  <c r="XM40" i="2"/>
  <c r="XM42" i="2" s="1"/>
  <c r="XN42" i="2"/>
  <c r="E33" i="11"/>
  <c r="XI37" i="2"/>
  <c r="KH11" i="17"/>
  <c r="KH12" i="17"/>
  <c r="KH13" i="17"/>
  <c r="KH14" i="17"/>
  <c r="KH15" i="17"/>
  <c r="KH16" i="17"/>
  <c r="KH17" i="17"/>
  <c r="KH18" i="17"/>
  <c r="KH19" i="17"/>
  <c r="KH20" i="17"/>
  <c r="KH21" i="17"/>
  <c r="KH22" i="17"/>
  <c r="KH23" i="17"/>
  <c r="KH24" i="17"/>
  <c r="KH25" i="17"/>
  <c r="KH26" i="17"/>
  <c r="KH27" i="17"/>
  <c r="KH10" i="17"/>
  <c r="E30" i="11" l="1"/>
  <c r="K29" i="17"/>
  <c r="L29" i="17"/>
  <c r="K33" i="17"/>
  <c r="L33" i="17"/>
  <c r="K34" i="17"/>
  <c r="L34" i="17"/>
  <c r="HT32" i="17" l="1"/>
  <c r="HS32" i="17"/>
  <c r="HP32" i="17"/>
  <c r="HO32" i="17"/>
  <c r="G195" i="8"/>
  <c r="D196" i="8"/>
  <c r="C20" i="16" s="1"/>
  <c r="I22" i="16"/>
  <c r="C22" i="16"/>
  <c r="HS28" i="17" l="1"/>
  <c r="HS35" i="17" s="1"/>
  <c r="HP28" i="17" l="1"/>
  <c r="HP35" i="17" s="1"/>
  <c r="HT28" i="17" l="1"/>
  <c r="HT35" i="17" s="1"/>
  <c r="HO28" i="17" l="1"/>
  <c r="HO35" i="17" s="1"/>
  <c r="D80" i="8" l="1"/>
  <c r="KN32" i="17"/>
  <c r="KM32" i="17"/>
  <c r="KJ32" i="17"/>
  <c r="KI32" i="17"/>
  <c r="MR32" i="17"/>
  <c r="MQ32" i="17"/>
  <c r="MN32" i="17"/>
  <c r="MM32" i="17"/>
  <c r="JH32" i="17"/>
  <c r="JG32" i="17"/>
  <c r="JD32" i="17"/>
  <c r="JC32" i="17"/>
  <c r="MJ32" i="17"/>
  <c r="MI32" i="17"/>
  <c r="MF32" i="17"/>
  <c r="ME32" i="17"/>
  <c r="JP32" i="17"/>
  <c r="JO32" i="17"/>
  <c r="JL32" i="17"/>
  <c r="JK32" i="17"/>
  <c r="IZ32" i="17"/>
  <c r="IY32" i="17"/>
  <c r="IV32" i="17"/>
  <c r="IU32" i="17"/>
  <c r="IR32" i="17"/>
  <c r="IQ32" i="17"/>
  <c r="IN32" i="17"/>
  <c r="IM32" i="17"/>
  <c r="IJ32" i="17"/>
  <c r="II32" i="17"/>
  <c r="IF32" i="17"/>
  <c r="IE32" i="17"/>
  <c r="HD32" i="17"/>
  <c r="HC32" i="17"/>
  <c r="GZ32" i="17"/>
  <c r="GY32" i="17"/>
  <c r="HL32" i="17"/>
  <c r="HK32" i="17"/>
  <c r="HH32" i="17"/>
  <c r="HG32" i="17"/>
  <c r="GN32" i="17"/>
  <c r="GM32" i="17"/>
  <c r="GJ32" i="17"/>
  <c r="GI32" i="17"/>
  <c r="GF32" i="17"/>
  <c r="GE32" i="17"/>
  <c r="GB32" i="17"/>
  <c r="GA32" i="17"/>
  <c r="FX32" i="17"/>
  <c r="FW32" i="17"/>
  <c r="FT32" i="17"/>
  <c r="FS32" i="17"/>
  <c r="IB32" i="17"/>
  <c r="IA32" i="17"/>
  <c r="HX32" i="17"/>
  <c r="HW32" i="17"/>
  <c r="EJ32" i="17"/>
  <c r="EI32" i="17"/>
  <c r="EF32" i="17"/>
  <c r="EE32" i="17"/>
  <c r="EB32" i="17"/>
  <c r="EA32" i="17"/>
  <c r="DX32" i="17"/>
  <c r="DW32" i="17"/>
  <c r="DL32" i="17"/>
  <c r="DK32" i="17"/>
  <c r="DH32" i="17"/>
  <c r="DG32" i="17"/>
  <c r="CV32" i="17"/>
  <c r="CU32" i="17"/>
  <c r="CR32" i="17"/>
  <c r="CQ32" i="17"/>
  <c r="DD32" i="17"/>
  <c r="DC32" i="17"/>
  <c r="CZ32" i="17"/>
  <c r="CY32" i="17"/>
  <c r="CN32" i="17"/>
  <c r="CM32" i="17"/>
  <c r="CJ32" i="17"/>
  <c r="CI32" i="17"/>
  <c r="BX32" i="17"/>
  <c r="BW32" i="17"/>
  <c r="BT32" i="17"/>
  <c r="BS32" i="17"/>
  <c r="BP32" i="17"/>
  <c r="BO32" i="17"/>
  <c r="BL32" i="17"/>
  <c r="BK32" i="17"/>
  <c r="BH32" i="17"/>
  <c r="BG32" i="17"/>
  <c r="BD32" i="17"/>
  <c r="BC32" i="17"/>
  <c r="AJ32" i="17"/>
  <c r="AI32" i="17"/>
  <c r="AF32" i="17"/>
  <c r="AE32" i="17"/>
  <c r="AB32" i="17"/>
  <c r="AA32" i="17"/>
  <c r="X32" i="17"/>
  <c r="W32" i="17"/>
  <c r="IP31" i="17"/>
  <c r="IL31" i="17"/>
  <c r="JF28" i="17"/>
  <c r="JB28" i="17"/>
  <c r="MJ28" i="17"/>
  <c r="MJ35" i="17" s="1"/>
  <c r="MI28" i="17"/>
  <c r="MF28" i="17"/>
  <c r="ME28" i="17"/>
  <c r="ME35" i="17" s="1"/>
  <c r="JJ28" i="17"/>
  <c r="IY28" i="17"/>
  <c r="IX28" i="17"/>
  <c r="IU28" i="17"/>
  <c r="IU35" i="17" s="1"/>
  <c r="IT28" i="17"/>
  <c r="IR28" i="17"/>
  <c r="IR35" i="17" s="1"/>
  <c r="IQ28" i="17"/>
  <c r="IP28" i="17"/>
  <c r="IN28" i="17"/>
  <c r="IM28" i="17"/>
  <c r="IL28" i="17"/>
  <c r="IJ28" i="17"/>
  <c r="IJ35" i="17" s="1"/>
  <c r="II28" i="17"/>
  <c r="IF28" i="17"/>
  <c r="IE28" i="17"/>
  <c r="HB28" i="17"/>
  <c r="GX28" i="17"/>
  <c r="GN28" i="17"/>
  <c r="GN35" i="17" s="1"/>
  <c r="GM28" i="17"/>
  <c r="GM35" i="17" s="1"/>
  <c r="GJ28" i="17"/>
  <c r="GI28" i="17"/>
  <c r="FX28" i="17"/>
  <c r="FX35" i="17" s="1"/>
  <c r="FW28" i="17"/>
  <c r="FV28" i="17"/>
  <c r="FT28" i="17"/>
  <c r="FS28" i="17"/>
  <c r="FR28" i="17"/>
  <c r="IB28" i="17"/>
  <c r="IB35" i="17" s="1"/>
  <c r="HX28" i="17"/>
  <c r="EB28" i="17"/>
  <c r="EB35" i="17" s="1"/>
  <c r="EA28" i="17"/>
  <c r="DX28" i="17"/>
  <c r="DW28" i="17"/>
  <c r="DK28" i="17"/>
  <c r="DJ28" i="17"/>
  <c r="DG28" i="17"/>
  <c r="DG35" i="17" s="1"/>
  <c r="DF28" i="17"/>
  <c r="CV28" i="17"/>
  <c r="CV35" i="17" s="1"/>
  <c r="CU28" i="17"/>
  <c r="CR28" i="17"/>
  <c r="CQ28" i="17"/>
  <c r="DD28" i="17"/>
  <c r="DD35" i="17" s="1"/>
  <c r="DC28" i="17"/>
  <c r="CZ28" i="17"/>
  <c r="CY28" i="17"/>
  <c r="CN28" i="17"/>
  <c r="CN35" i="17" s="1"/>
  <c r="CM28" i="17"/>
  <c r="CL28" i="17"/>
  <c r="CJ28" i="17"/>
  <c r="CI28" i="17"/>
  <c r="CH28" i="17"/>
  <c r="BX28" i="17"/>
  <c r="BX35" i="17" s="1"/>
  <c r="BW28" i="17"/>
  <c r="BT28" i="17"/>
  <c r="BS28" i="17"/>
  <c r="BP28" i="17"/>
  <c r="BP35" i="17" s="1"/>
  <c r="BO28" i="17"/>
  <c r="BL28" i="17"/>
  <c r="BK28" i="17"/>
  <c r="BH28" i="17"/>
  <c r="BH35" i="17" s="1"/>
  <c r="BG28" i="17"/>
  <c r="BD28" i="17"/>
  <c r="BC28" i="17"/>
  <c r="AJ28" i="17"/>
  <c r="AJ35" i="17" s="1"/>
  <c r="AI28" i="17"/>
  <c r="AF28" i="17"/>
  <c r="AE28" i="17"/>
  <c r="AE35" i="17" s="1"/>
  <c r="IA28" i="17"/>
  <c r="G22" i="16"/>
  <c r="F22" i="16"/>
  <c r="F20" i="16"/>
  <c r="AF35" i="17" l="1"/>
  <c r="MF35" i="17"/>
  <c r="IM35" i="17"/>
  <c r="IE35" i="17"/>
  <c r="CI35" i="17"/>
  <c r="FS35" i="17"/>
  <c r="CY35" i="17"/>
  <c r="CQ35" i="17"/>
  <c r="CZ35" i="17"/>
  <c r="DX35" i="17"/>
  <c r="BD35" i="17"/>
  <c r="IF35" i="17"/>
  <c r="CJ35" i="17"/>
  <c r="FT35" i="17"/>
  <c r="IN35" i="17"/>
  <c r="EF28" i="17"/>
  <c r="EF35" i="17" s="1"/>
  <c r="FZ28" i="17"/>
  <c r="IA35" i="17"/>
  <c r="GD28" i="17"/>
  <c r="HG28" i="17"/>
  <c r="HG35" i="17" s="1"/>
  <c r="Z28" i="17"/>
  <c r="EJ28" i="17"/>
  <c r="EJ35" i="17" s="1"/>
  <c r="HK28" i="17"/>
  <c r="HK35" i="17" s="1"/>
  <c r="AI35" i="17"/>
  <c r="BG35" i="17"/>
  <c r="BO35" i="17"/>
  <c r="BW35" i="17"/>
  <c r="CU35" i="17"/>
  <c r="EA35" i="17"/>
  <c r="MM28" i="17"/>
  <c r="MM35" i="17" s="1"/>
  <c r="GJ35" i="17"/>
  <c r="HX35" i="17"/>
  <c r="CR35" i="17"/>
  <c r="BT35" i="17"/>
  <c r="BL35" i="17"/>
  <c r="D32" i="17"/>
  <c r="E32" i="17"/>
  <c r="KM28" i="17"/>
  <c r="KM35" i="17" s="1"/>
  <c r="IK32" i="17"/>
  <c r="HD28" i="17"/>
  <c r="HD35" i="17" s="1"/>
  <c r="IK28" i="17"/>
  <c r="JL28" i="17"/>
  <c r="JL35" i="17" s="1"/>
  <c r="JD28" i="17"/>
  <c r="JD35" i="17" s="1"/>
  <c r="JP35" i="17"/>
  <c r="JH28" i="17"/>
  <c r="JH35" i="17" s="1"/>
  <c r="MN28" i="17"/>
  <c r="MN35" i="17" s="1"/>
  <c r="MR28" i="17"/>
  <c r="MR35" i="17" s="1"/>
  <c r="KJ28" i="17"/>
  <c r="KJ35" i="17" s="1"/>
  <c r="KN28" i="17"/>
  <c r="KN35" i="17" s="1"/>
  <c r="MQ28" i="17"/>
  <c r="MQ35" i="17" s="1"/>
  <c r="IQ35" i="17"/>
  <c r="IP30" i="17"/>
  <c r="IP32" i="17" s="1"/>
  <c r="IP35" i="17" s="1"/>
  <c r="IO32" i="17"/>
  <c r="AB28" i="17"/>
  <c r="AB35" i="17" s="1"/>
  <c r="ED28" i="17"/>
  <c r="EH28" i="17"/>
  <c r="HW28" i="17"/>
  <c r="HW35" i="17" s="1"/>
  <c r="GB28" i="17"/>
  <c r="GB35" i="17" s="1"/>
  <c r="GF28" i="17"/>
  <c r="GF35" i="17" s="1"/>
  <c r="HH28" i="17"/>
  <c r="HH35" i="17" s="1"/>
  <c r="HL28" i="17"/>
  <c r="HL35" i="17" s="1"/>
  <c r="IO28" i="17"/>
  <c r="IZ28" i="17"/>
  <c r="IZ35" i="17" s="1"/>
  <c r="ML28" i="17"/>
  <c r="MP28" i="17"/>
  <c r="KH28" i="17"/>
  <c r="KL28" i="17"/>
  <c r="BC35" i="17"/>
  <c r="BK35" i="17"/>
  <c r="BS35" i="17"/>
  <c r="CM35" i="17"/>
  <c r="DC35" i="17"/>
  <c r="DW35" i="17"/>
  <c r="FW35" i="17"/>
  <c r="GI35" i="17"/>
  <c r="II35" i="17"/>
  <c r="MI35" i="17"/>
  <c r="H32" i="17"/>
  <c r="DK35" i="17"/>
  <c r="IY35" i="17"/>
  <c r="I32" i="17"/>
  <c r="IL30" i="17"/>
  <c r="IL32" i="17" s="1"/>
  <c r="IL35" i="17" s="1"/>
  <c r="IO35" i="17" l="1"/>
  <c r="IO36" i="17" s="1"/>
  <c r="IK35" i="17"/>
  <c r="IK36" i="17" s="1"/>
  <c r="G13" i="8" l="1"/>
  <c r="F14" i="8" l="1"/>
  <c r="F10" i="8" s="1"/>
  <c r="D14" i="8"/>
  <c r="D10" i="8" s="1"/>
  <c r="H375" i="8"/>
  <c r="G375" i="8"/>
  <c r="I375" i="8" s="1"/>
  <c r="D374" i="8"/>
  <c r="H371" i="8"/>
  <c r="G371" i="8"/>
  <c r="I371" i="8" s="1"/>
  <c r="H367" i="8"/>
  <c r="G367" i="8"/>
  <c r="I367" i="8" s="1"/>
  <c r="H363" i="8"/>
  <c r="G363" i="8"/>
  <c r="I363" i="8" s="1"/>
  <c r="J357" i="8"/>
  <c r="H359" i="8"/>
  <c r="G359" i="8"/>
  <c r="I359" i="8" l="1"/>
  <c r="DK32" i="6"/>
  <c r="DK31" i="6"/>
  <c r="DK12" i="6"/>
  <c r="DK13" i="6"/>
  <c r="DK14" i="6"/>
  <c r="DK15" i="6"/>
  <c r="DK16" i="6"/>
  <c r="DK17" i="6"/>
  <c r="DK18" i="6"/>
  <c r="DK19" i="6"/>
  <c r="DK20" i="6"/>
  <c r="DK21" i="6"/>
  <c r="DK22" i="6"/>
  <c r="DK23" i="6"/>
  <c r="DK24" i="6"/>
  <c r="DK25" i="6"/>
  <c r="DK26" i="6"/>
  <c r="DK27" i="6"/>
  <c r="DK28" i="6"/>
  <c r="DK11" i="6"/>
  <c r="DJ12" i="6"/>
  <c r="DJ13" i="6"/>
  <c r="DJ14" i="6"/>
  <c r="DJ15" i="6"/>
  <c r="DJ16" i="6"/>
  <c r="DJ17" i="6"/>
  <c r="DJ18" i="6"/>
  <c r="DJ19" i="6"/>
  <c r="DJ20" i="6"/>
  <c r="DJ21" i="6"/>
  <c r="DJ22" i="6"/>
  <c r="DJ23" i="6"/>
  <c r="DJ24" i="6"/>
  <c r="DJ25" i="6"/>
  <c r="DJ26" i="6"/>
  <c r="DJ27" i="6"/>
  <c r="DJ28" i="6"/>
  <c r="DJ11" i="6"/>
  <c r="DJ32" i="6"/>
  <c r="DJ31" i="6"/>
  <c r="DK29" i="6" l="1"/>
  <c r="DJ29" i="6"/>
  <c r="YP34" i="2"/>
  <c r="YO34" i="2"/>
  <c r="YN34" i="2"/>
  <c r="YM34" i="2"/>
  <c r="YL34" i="2"/>
  <c r="YK34" i="2"/>
  <c r="YI34" i="2"/>
  <c r="YH34" i="2"/>
  <c r="YF34" i="2"/>
  <c r="YE34" i="2"/>
  <c r="YJ33" i="2"/>
  <c r="YG33" i="2"/>
  <c r="YD33" i="2"/>
  <c r="YA33" i="2"/>
  <c r="YJ32" i="2"/>
  <c r="YG32" i="2"/>
  <c r="YD32" i="2"/>
  <c r="YC34" i="2"/>
  <c r="YL30" i="2"/>
  <c r="YK30" i="2"/>
  <c r="YF30" i="2"/>
  <c r="YF37" i="2" s="1"/>
  <c r="YE30" i="2"/>
  <c r="YC30" i="2"/>
  <c r="YB30" i="2"/>
  <c r="YJ12" i="2"/>
  <c r="YG12" i="2"/>
  <c r="YD12" i="2"/>
  <c r="YA12" i="2"/>
  <c r="YE37" i="2" l="1"/>
  <c r="YG34" i="2"/>
  <c r="YJ34" i="2"/>
  <c r="YK37" i="2"/>
  <c r="YE38" i="2" s="1"/>
  <c r="F22" i="11" s="1"/>
  <c r="YL37" i="2"/>
  <c r="YF38" i="2" s="1"/>
  <c r="YF40" i="2" s="1"/>
  <c r="YE40" i="2" s="1"/>
  <c r="YD30" i="2"/>
  <c r="YA30" i="2"/>
  <c r="YD34" i="2"/>
  <c r="YJ30" i="2"/>
  <c r="YH30" i="2"/>
  <c r="YH37" i="2" s="1"/>
  <c r="YC37" i="2"/>
  <c r="YB34" i="2"/>
  <c r="YB37" i="2" s="1"/>
  <c r="YA32" i="2"/>
  <c r="YO12" i="2"/>
  <c r="YP12" i="2"/>
  <c r="YI30" i="2"/>
  <c r="YI37" i="2" s="1"/>
  <c r="DJ33" i="6"/>
  <c r="DJ36" i="6" s="1"/>
  <c r="DK33" i="6"/>
  <c r="DK36" i="6" s="1"/>
  <c r="YJ37" i="2" l="1"/>
  <c r="YE42" i="2"/>
  <c r="YP30" i="2"/>
  <c r="YP37" i="2" s="1"/>
  <c r="AR59" i="1"/>
  <c r="YD37" i="2"/>
  <c r="YD38" i="2" s="1"/>
  <c r="YF42" i="2"/>
  <c r="C69" i="7"/>
  <c r="F23" i="11"/>
  <c r="YA34" i="2"/>
  <c r="YA37" i="2" s="1"/>
  <c r="YG30" i="2"/>
  <c r="YG37" i="2" s="1"/>
  <c r="N59" i="1" s="1"/>
  <c r="YB38" i="2"/>
  <c r="E22" i="11" s="1"/>
  <c r="YC38" i="2"/>
  <c r="YN12" i="2"/>
  <c r="YN30" i="2" s="1"/>
  <c r="YN37" i="2" s="1"/>
  <c r="YM12" i="2"/>
  <c r="YO30" i="2" l="1"/>
  <c r="YO37" i="2" s="1"/>
  <c r="YM30" i="2"/>
  <c r="YM37" i="2" s="1"/>
  <c r="YA38" i="2"/>
  <c r="B69" i="7"/>
  <c r="E23" i="11"/>
  <c r="G22" i="11"/>
  <c r="I22" i="11" s="1"/>
  <c r="H22" i="11"/>
  <c r="G23" i="11" l="1"/>
  <c r="I23" i="11" s="1"/>
  <c r="H23" i="11"/>
  <c r="F81" i="8" l="1"/>
  <c r="E81" i="8"/>
  <c r="E84" i="8" s="1"/>
  <c r="H16" i="18" s="1"/>
  <c r="F84" i="8" l="1"/>
  <c r="I16" i="18" s="1"/>
  <c r="G16" i="18" s="1"/>
  <c r="H84" i="8"/>
  <c r="G84" i="8"/>
  <c r="I84" i="8" s="1"/>
  <c r="H82" i="8"/>
  <c r="G82" i="8"/>
  <c r="I82" i="8" s="1"/>
  <c r="H83" i="8"/>
  <c r="G81" i="8"/>
  <c r="I81" i="8" s="1"/>
  <c r="H81" i="8"/>
  <c r="G83" i="8" l="1"/>
  <c r="I83" i="8" s="1"/>
  <c r="NB34" i="2"/>
  <c r="NB30" i="2"/>
  <c r="NB37" i="2" l="1"/>
  <c r="F373" i="8" s="1"/>
  <c r="F374" i="8" s="1"/>
  <c r="MT34" i="2"/>
  <c r="MT30" i="2"/>
  <c r="MT37" i="2" l="1"/>
  <c r="E373" i="8" s="1"/>
  <c r="E374" i="8" l="1"/>
  <c r="G373" i="8"/>
  <c r="I373" i="8" s="1"/>
  <c r="H373" i="8"/>
  <c r="X26" i="3"/>
  <c r="H374" i="8" l="1"/>
  <c r="G374" i="8"/>
  <c r="I374" i="8" s="1"/>
  <c r="Y26" i="4"/>
  <c r="U26" i="4"/>
  <c r="Y36" i="3" s="1"/>
  <c r="W26" i="4"/>
  <c r="X26" i="4"/>
  <c r="T26" i="4"/>
  <c r="X36" i="3" s="1"/>
  <c r="Y30" i="3"/>
  <c r="Y26" i="3"/>
  <c r="Y33" i="3" l="1"/>
  <c r="Y38" i="3" s="1"/>
  <c r="V26" i="4"/>
  <c r="X30" i="3"/>
  <c r="Y40" i="3" l="1"/>
  <c r="F118" i="8"/>
  <c r="X33" i="3"/>
  <c r="X38" i="3" s="1"/>
  <c r="E118" i="8" s="1"/>
  <c r="G118" i="8" s="1"/>
  <c r="F119" i="8" l="1"/>
  <c r="E119" i="8"/>
  <c r="G119" i="8" s="1"/>
  <c r="H118" i="8"/>
  <c r="WF12" i="2"/>
  <c r="BG32" i="6"/>
  <c r="HQ31" i="17" s="1"/>
  <c r="HR31" i="17" s="1"/>
  <c r="BG31" i="6"/>
  <c r="HQ30" i="17" s="1"/>
  <c r="BG12" i="6"/>
  <c r="HQ11" i="17" s="1"/>
  <c r="HR11" i="17" s="1"/>
  <c r="BG13" i="6"/>
  <c r="BG14" i="6"/>
  <c r="HQ13" i="17" s="1"/>
  <c r="HR13" i="17" s="1"/>
  <c r="BG15" i="6"/>
  <c r="HQ14" i="17" s="1"/>
  <c r="HR14" i="17" s="1"/>
  <c r="BG16" i="6"/>
  <c r="HQ15" i="17" s="1"/>
  <c r="HR15" i="17" s="1"/>
  <c r="BG17" i="6"/>
  <c r="HQ16" i="17" s="1"/>
  <c r="HR16" i="17" s="1"/>
  <c r="BG18" i="6"/>
  <c r="BG19" i="6"/>
  <c r="HQ18" i="17" s="1"/>
  <c r="HR18" i="17" s="1"/>
  <c r="BG20" i="6"/>
  <c r="HQ19" i="17" s="1"/>
  <c r="HR19" i="17" s="1"/>
  <c r="BG21" i="6"/>
  <c r="BG22" i="6"/>
  <c r="HQ21" i="17" s="1"/>
  <c r="HR21" i="17" s="1"/>
  <c r="BG23" i="6"/>
  <c r="HQ22" i="17" s="1"/>
  <c r="HR22" i="17" s="1"/>
  <c r="BG24" i="6"/>
  <c r="HQ23" i="17" s="1"/>
  <c r="HR23" i="17" s="1"/>
  <c r="BG25" i="6"/>
  <c r="HQ24" i="17" s="1"/>
  <c r="HR24" i="17" s="1"/>
  <c r="BG26" i="6"/>
  <c r="BG27" i="6"/>
  <c r="HQ26" i="17" s="1"/>
  <c r="HR26" i="17" s="1"/>
  <c r="BG28" i="6"/>
  <c r="HQ27" i="17" s="1"/>
  <c r="HR27" i="17" s="1"/>
  <c r="BG11" i="6"/>
  <c r="HQ10" i="17" s="1"/>
  <c r="HR10" i="17" s="1"/>
  <c r="BF32" i="6"/>
  <c r="HM31" i="17" s="1"/>
  <c r="HN31" i="17" s="1"/>
  <c r="BF31" i="6"/>
  <c r="HM30" i="17" s="1"/>
  <c r="BF12" i="6"/>
  <c r="HM11" i="17" s="1"/>
  <c r="HN11" i="17" s="1"/>
  <c r="BF13" i="6"/>
  <c r="HM12" i="17" s="1"/>
  <c r="HN12" i="17" s="1"/>
  <c r="BF14" i="6"/>
  <c r="HM13" i="17" s="1"/>
  <c r="HN13" i="17" s="1"/>
  <c r="BF15" i="6"/>
  <c r="HM14" i="17" s="1"/>
  <c r="HN14" i="17" s="1"/>
  <c r="BF16" i="6"/>
  <c r="HM15" i="17" s="1"/>
  <c r="HN15" i="17" s="1"/>
  <c r="BF17" i="6"/>
  <c r="HM16" i="17" s="1"/>
  <c r="HN16" i="17" s="1"/>
  <c r="BF18" i="6"/>
  <c r="HM17" i="17" s="1"/>
  <c r="HN17" i="17" s="1"/>
  <c r="BF19" i="6"/>
  <c r="HM18" i="17" s="1"/>
  <c r="HN18" i="17" s="1"/>
  <c r="BF20" i="6"/>
  <c r="HM19" i="17" s="1"/>
  <c r="HN19" i="17" s="1"/>
  <c r="BF21" i="6"/>
  <c r="HM20" i="17" s="1"/>
  <c r="HN20" i="17" s="1"/>
  <c r="BF22" i="6"/>
  <c r="HM21" i="17" s="1"/>
  <c r="HN21" i="17" s="1"/>
  <c r="BF23" i="6"/>
  <c r="HM22" i="17" s="1"/>
  <c r="HN22" i="17" s="1"/>
  <c r="BF24" i="6"/>
  <c r="HM23" i="17" s="1"/>
  <c r="HN23" i="17" s="1"/>
  <c r="BF25" i="6"/>
  <c r="HM24" i="17" s="1"/>
  <c r="HN24" i="17" s="1"/>
  <c r="BF26" i="6"/>
  <c r="HM25" i="17" s="1"/>
  <c r="HN25" i="17" s="1"/>
  <c r="BF27" i="6"/>
  <c r="HM26" i="17" s="1"/>
  <c r="HN26" i="17" s="1"/>
  <c r="BF28" i="6"/>
  <c r="HM27" i="17" s="1"/>
  <c r="HN27" i="17" s="1"/>
  <c r="BF11" i="6"/>
  <c r="HM10" i="17" s="1"/>
  <c r="HN10" i="17" s="1"/>
  <c r="MY34" i="2"/>
  <c r="MX34" i="2"/>
  <c r="MY30" i="2"/>
  <c r="MX30" i="2"/>
  <c r="BE32" i="6"/>
  <c r="HY31" i="17" s="1"/>
  <c r="HZ31" i="17" s="1"/>
  <c r="BE31" i="6"/>
  <c r="HY30" i="17" s="1"/>
  <c r="HZ30" i="17" s="1"/>
  <c r="BE12" i="6"/>
  <c r="HY11" i="17" s="1"/>
  <c r="HZ11" i="17" s="1"/>
  <c r="BE13" i="6"/>
  <c r="HY12" i="17" s="1"/>
  <c r="HZ12" i="17" s="1"/>
  <c r="BE14" i="6"/>
  <c r="HY13" i="17" s="1"/>
  <c r="HZ13" i="17" s="1"/>
  <c r="BE15" i="6"/>
  <c r="HY14" i="17" s="1"/>
  <c r="HZ14" i="17" s="1"/>
  <c r="BE16" i="6"/>
  <c r="HY15" i="17" s="1"/>
  <c r="HZ15" i="17" s="1"/>
  <c r="BE17" i="6"/>
  <c r="HY16" i="17" s="1"/>
  <c r="HZ16" i="17" s="1"/>
  <c r="BE18" i="6"/>
  <c r="HY17" i="17" s="1"/>
  <c r="HZ17" i="17" s="1"/>
  <c r="BE19" i="6"/>
  <c r="HY18" i="17" s="1"/>
  <c r="HZ18" i="17" s="1"/>
  <c r="BE20" i="6"/>
  <c r="HY19" i="17" s="1"/>
  <c r="HZ19" i="17" s="1"/>
  <c r="BE21" i="6"/>
  <c r="HY20" i="17" s="1"/>
  <c r="HZ20" i="17" s="1"/>
  <c r="BE22" i="6"/>
  <c r="BE23" i="6"/>
  <c r="HY22" i="17" s="1"/>
  <c r="HZ22" i="17" s="1"/>
  <c r="BE24" i="6"/>
  <c r="HY23" i="17" s="1"/>
  <c r="HZ23" i="17" s="1"/>
  <c r="BE25" i="6"/>
  <c r="HY24" i="17" s="1"/>
  <c r="HZ24" i="17" s="1"/>
  <c r="BE26" i="6"/>
  <c r="HY25" i="17" s="1"/>
  <c r="HZ25" i="17" s="1"/>
  <c r="BE27" i="6"/>
  <c r="HY26" i="17" s="1"/>
  <c r="HZ26" i="17" s="1"/>
  <c r="BE28" i="6"/>
  <c r="HY27" i="17" s="1"/>
  <c r="HZ27" i="17" s="1"/>
  <c r="BE11" i="6"/>
  <c r="HY10" i="17" s="1"/>
  <c r="HZ10" i="17" s="1"/>
  <c r="BD32" i="6"/>
  <c r="HU31" i="17" s="1"/>
  <c r="HV31" i="17" s="1"/>
  <c r="BD13" i="6"/>
  <c r="HU12" i="17" s="1"/>
  <c r="HV12" i="17" s="1"/>
  <c r="BD15" i="6"/>
  <c r="HU14" i="17" s="1"/>
  <c r="HV14" i="17" s="1"/>
  <c r="BD16" i="6"/>
  <c r="HU15" i="17" s="1"/>
  <c r="HV15" i="17" s="1"/>
  <c r="BD17" i="6"/>
  <c r="HU16" i="17" s="1"/>
  <c r="HV16" i="17" s="1"/>
  <c r="BD18" i="6"/>
  <c r="HU17" i="17" s="1"/>
  <c r="HV17" i="17" s="1"/>
  <c r="BD19" i="6"/>
  <c r="HU18" i="17" s="1"/>
  <c r="HV18" i="17" s="1"/>
  <c r="BD21" i="6"/>
  <c r="HU20" i="17" s="1"/>
  <c r="HV20" i="17" s="1"/>
  <c r="BD23" i="6"/>
  <c r="HU22" i="17" s="1"/>
  <c r="HV22" i="17" s="1"/>
  <c r="BD25" i="6"/>
  <c r="HU24" i="17" s="1"/>
  <c r="HV24" i="17" s="1"/>
  <c r="BD26" i="6"/>
  <c r="HU25" i="17" s="1"/>
  <c r="HV25" i="17" s="1"/>
  <c r="BD27" i="6"/>
  <c r="HU26" i="17" s="1"/>
  <c r="HV26" i="17" s="1"/>
  <c r="BD28" i="6"/>
  <c r="HU27" i="17" s="1"/>
  <c r="HV27" i="17" s="1"/>
  <c r="BD11" i="6"/>
  <c r="HU10" i="17" s="1"/>
  <c r="HV10" i="17" s="1"/>
  <c r="MZ40" i="2"/>
  <c r="NA34" i="2"/>
  <c r="MZ34" i="2"/>
  <c r="NA30" i="2"/>
  <c r="MZ30" i="2"/>
  <c r="HY21" i="17" l="1"/>
  <c r="HY28" i="17" s="1"/>
  <c r="HQ25" i="17"/>
  <c r="HQ20" i="17"/>
  <c r="HQ17" i="17"/>
  <c r="HQ12" i="17"/>
  <c r="HQ28" i="17" s="1"/>
  <c r="I118" i="8"/>
  <c r="H119" i="8"/>
  <c r="HZ32" i="17"/>
  <c r="HN28" i="17"/>
  <c r="HR30" i="17"/>
  <c r="HR32" i="17" s="1"/>
  <c r="HQ32" i="17"/>
  <c r="HY32" i="17"/>
  <c r="HN30" i="17"/>
  <c r="HN32" i="17" s="1"/>
  <c r="HM32" i="17"/>
  <c r="HM28" i="17"/>
  <c r="MY37" i="2"/>
  <c r="MY42" i="2" s="1"/>
  <c r="WF34" i="2"/>
  <c r="WF30" i="2"/>
  <c r="MX37" i="2"/>
  <c r="BG33" i="6"/>
  <c r="BG29" i="6"/>
  <c r="MR34" i="2"/>
  <c r="MQ34" i="2"/>
  <c r="BF33" i="6"/>
  <c r="MP34" i="2"/>
  <c r="MP30" i="2"/>
  <c r="BF29" i="6"/>
  <c r="MQ30" i="2"/>
  <c r="BE33" i="6"/>
  <c r="MS34" i="2"/>
  <c r="MS30" i="2"/>
  <c r="BD31" i="6"/>
  <c r="BD24" i="6"/>
  <c r="HU23" i="17" s="1"/>
  <c r="HV23" i="17" s="1"/>
  <c r="BD22" i="6"/>
  <c r="HU21" i="17" s="1"/>
  <c r="HV21" i="17" s="1"/>
  <c r="BD20" i="6"/>
  <c r="HU19" i="17" s="1"/>
  <c r="HV19" i="17" s="1"/>
  <c r="BD14" i="6"/>
  <c r="HU13" i="17" s="1"/>
  <c r="HV13" i="17" s="1"/>
  <c r="BD12" i="6"/>
  <c r="HU11" i="17" s="1"/>
  <c r="HV11" i="17" s="1"/>
  <c r="BE29" i="6"/>
  <c r="MR30" i="2"/>
  <c r="NA37" i="2"/>
  <c r="F369" i="8" s="1"/>
  <c r="F372" i="8" s="1"/>
  <c r="MZ37" i="2"/>
  <c r="HZ21" i="17" l="1"/>
  <c r="HR25" i="17"/>
  <c r="HR20" i="17"/>
  <c r="HR17" i="17"/>
  <c r="HR12" i="17"/>
  <c r="F357" i="8"/>
  <c r="F360" i="8" s="1"/>
  <c r="MX42" i="2"/>
  <c r="I119" i="8"/>
  <c r="H120" i="8"/>
  <c r="BF36" i="6"/>
  <c r="HQ35" i="17"/>
  <c r="HV28" i="17"/>
  <c r="HN35" i="17"/>
  <c r="WF37" i="2"/>
  <c r="MZ42" i="2"/>
  <c r="F365" i="8"/>
  <c r="F368" i="8" s="1"/>
  <c r="I11" i="18" s="1"/>
  <c r="G11" i="18" s="1"/>
  <c r="C22" i="7"/>
  <c r="F361" i="8"/>
  <c r="F364" i="8" s="1"/>
  <c r="HY35" i="17"/>
  <c r="HU28" i="17"/>
  <c r="HM35" i="17"/>
  <c r="BD33" i="6"/>
  <c r="HU30" i="17"/>
  <c r="BG36" i="6"/>
  <c r="MR37" i="2"/>
  <c r="E365" i="8" s="1"/>
  <c r="E368" i="8" s="1"/>
  <c r="NA42" i="2"/>
  <c r="C23" i="7"/>
  <c r="MP37" i="2"/>
  <c r="E357" i="8" s="1"/>
  <c r="E360" i="8" s="1"/>
  <c r="MQ37" i="2"/>
  <c r="MS37" i="2"/>
  <c r="E369" i="8" s="1"/>
  <c r="E372" i="8" s="1"/>
  <c r="BE36" i="6"/>
  <c r="BD29" i="6"/>
  <c r="H11" i="18" l="1"/>
  <c r="HZ28" i="17"/>
  <c r="HZ35" i="17" s="1"/>
  <c r="HY36" i="17" s="1"/>
  <c r="HR28" i="17"/>
  <c r="HR35" i="17" s="1"/>
  <c r="HQ36" i="17" s="1"/>
  <c r="G368" i="8"/>
  <c r="I368" i="8" s="1"/>
  <c r="H368" i="8"/>
  <c r="G372" i="8"/>
  <c r="I372" i="8" s="1"/>
  <c r="H372" i="8"/>
  <c r="G360" i="8"/>
  <c r="I360" i="8" s="1"/>
  <c r="I10" i="18"/>
  <c r="G10" i="18" s="1"/>
  <c r="H360" i="8"/>
  <c r="I120" i="8"/>
  <c r="F352" i="8"/>
  <c r="HM36" i="17"/>
  <c r="HU32" i="17"/>
  <c r="HU35" i="17" s="1"/>
  <c r="HV30" i="17"/>
  <c r="HV32" i="17" s="1"/>
  <c r="HV35" i="17" s="1"/>
  <c r="BD36" i="6"/>
  <c r="B22" i="7"/>
  <c r="E361" i="8"/>
  <c r="E364" i="8" s="1"/>
  <c r="G364" i="8" s="1"/>
  <c r="I364" i="8" s="1"/>
  <c r="H357" i="8"/>
  <c r="G358" i="8"/>
  <c r="G357" i="8"/>
  <c r="G365" i="8"/>
  <c r="I365" i="8" s="1"/>
  <c r="H365" i="8"/>
  <c r="B23" i="7"/>
  <c r="H10" i="18" l="1"/>
  <c r="H364" i="8"/>
  <c r="I357" i="8"/>
  <c r="HU36" i="17"/>
  <c r="H370" i="8"/>
  <c r="H369" i="8"/>
  <c r="G366" i="8"/>
  <c r="I366" i="8" s="1"/>
  <c r="H366" i="8"/>
  <c r="G361" i="8"/>
  <c r="I361" i="8" s="1"/>
  <c r="H361" i="8"/>
  <c r="H358" i="8"/>
  <c r="CW32" i="6"/>
  <c r="CW31" i="6"/>
  <c r="CW12" i="6"/>
  <c r="CW13" i="6"/>
  <c r="CW14" i="6"/>
  <c r="CW15" i="6"/>
  <c r="CW16" i="6"/>
  <c r="CW17" i="6"/>
  <c r="CW18" i="6"/>
  <c r="CW19" i="6"/>
  <c r="CW20" i="6"/>
  <c r="CW21" i="6"/>
  <c r="CW22" i="6"/>
  <c r="CW23" i="6"/>
  <c r="CW24" i="6"/>
  <c r="CW25" i="6"/>
  <c r="CW26" i="6"/>
  <c r="CW27" i="6"/>
  <c r="CW28" i="6"/>
  <c r="CW11" i="6"/>
  <c r="CV32" i="6"/>
  <c r="CV13" i="6"/>
  <c r="CV14" i="6"/>
  <c r="CV15" i="6"/>
  <c r="CV17" i="6"/>
  <c r="CV18" i="6"/>
  <c r="CV19" i="6"/>
  <c r="CV20" i="6"/>
  <c r="CV21" i="6"/>
  <c r="CV22" i="6"/>
  <c r="CV23" i="6"/>
  <c r="CV25" i="6"/>
  <c r="CV26" i="6"/>
  <c r="CV27" i="6"/>
  <c r="CV11" i="6"/>
  <c r="WH34" i="2"/>
  <c r="WG34" i="2"/>
  <c r="WH30" i="2"/>
  <c r="WG30" i="2"/>
  <c r="I358" i="8" l="1"/>
  <c r="H362" i="8"/>
  <c r="G362" i="8"/>
  <c r="I362" i="8" s="1"/>
  <c r="WH37" i="2"/>
  <c r="WH40" i="2" s="1"/>
  <c r="WG40" i="2" s="1"/>
  <c r="WC12" i="2"/>
  <c r="CW29" i="6"/>
  <c r="CW33" i="6"/>
  <c r="WE30" i="2"/>
  <c r="WE34" i="2"/>
  <c r="WD30" i="2"/>
  <c r="WD34" i="2"/>
  <c r="CV28" i="6"/>
  <c r="CV24" i="6"/>
  <c r="CV16" i="6"/>
  <c r="CV12" i="6"/>
  <c r="CV31" i="6"/>
  <c r="CV33" i="6" s="1"/>
  <c r="WG37" i="2"/>
  <c r="WG42" i="2" l="1"/>
  <c r="C56" i="7"/>
  <c r="WH42" i="2"/>
  <c r="CW36" i="6"/>
  <c r="WE37" i="2"/>
  <c r="B56" i="7" s="1"/>
  <c r="WC34" i="2"/>
  <c r="WC30" i="2"/>
  <c r="CV29" i="6"/>
  <c r="CV36" i="6" s="1"/>
  <c r="WD37" i="2"/>
  <c r="WC37" i="2" l="1"/>
  <c r="ZL34" i="2" l="1"/>
  <c r="ZL30" i="2"/>
  <c r="H312" i="8"/>
  <c r="G312" i="8"/>
  <c r="I312" i="8" s="1"/>
  <c r="D311" i="8"/>
  <c r="H309" i="8"/>
  <c r="G309" i="8"/>
  <c r="I309" i="8" s="1"/>
  <c r="D308" i="8"/>
  <c r="J307" i="8"/>
  <c r="AG32" i="6"/>
  <c r="DY31" i="17" s="1"/>
  <c r="DZ31" i="17" s="1"/>
  <c r="AG31" i="6"/>
  <c r="DY30" i="17" s="1"/>
  <c r="AG12" i="6"/>
  <c r="DY11" i="17" s="1"/>
  <c r="DZ11" i="17" s="1"/>
  <c r="AG13" i="6"/>
  <c r="DY12" i="17" s="1"/>
  <c r="DZ12" i="17" s="1"/>
  <c r="AG14" i="6"/>
  <c r="DY13" i="17" s="1"/>
  <c r="DZ13" i="17" s="1"/>
  <c r="AG15" i="6"/>
  <c r="DY14" i="17" s="1"/>
  <c r="DZ14" i="17" s="1"/>
  <c r="AG16" i="6"/>
  <c r="DY15" i="17" s="1"/>
  <c r="DZ15" i="17" s="1"/>
  <c r="AG17" i="6"/>
  <c r="DY16" i="17" s="1"/>
  <c r="DZ16" i="17" s="1"/>
  <c r="AG18" i="6"/>
  <c r="DY17" i="17" s="1"/>
  <c r="DZ17" i="17" s="1"/>
  <c r="AG19" i="6"/>
  <c r="DY18" i="17" s="1"/>
  <c r="DZ18" i="17" s="1"/>
  <c r="AG20" i="6"/>
  <c r="DY19" i="17" s="1"/>
  <c r="DZ19" i="17" s="1"/>
  <c r="AG21" i="6"/>
  <c r="DY20" i="17" s="1"/>
  <c r="DZ20" i="17" s="1"/>
  <c r="AG22" i="6"/>
  <c r="DY21" i="17" s="1"/>
  <c r="DZ21" i="17" s="1"/>
  <c r="AG23" i="6"/>
  <c r="DY22" i="17" s="1"/>
  <c r="DZ22" i="17" s="1"/>
  <c r="AG24" i="6"/>
  <c r="DY23" i="17" s="1"/>
  <c r="DZ23" i="17" s="1"/>
  <c r="AG25" i="6"/>
  <c r="DY24" i="17" s="1"/>
  <c r="DZ24" i="17" s="1"/>
  <c r="AG26" i="6"/>
  <c r="DY25" i="17" s="1"/>
  <c r="DZ25" i="17" s="1"/>
  <c r="AG27" i="6"/>
  <c r="DY26" i="17" s="1"/>
  <c r="DZ26" i="17" s="1"/>
  <c r="AG28" i="6"/>
  <c r="DY27" i="17" s="1"/>
  <c r="DZ27" i="17" s="1"/>
  <c r="AG11" i="6"/>
  <c r="DY10" i="17" s="1"/>
  <c r="AF32" i="6"/>
  <c r="DU31" i="17" s="1"/>
  <c r="DV31" i="17" s="1"/>
  <c r="AF31" i="6"/>
  <c r="DU30" i="17" s="1"/>
  <c r="AF12" i="6"/>
  <c r="DU11" i="17" s="1"/>
  <c r="DV11" i="17" s="1"/>
  <c r="AF13" i="6"/>
  <c r="DU12" i="17" s="1"/>
  <c r="DV12" i="17" s="1"/>
  <c r="AF14" i="6"/>
  <c r="DU13" i="17" s="1"/>
  <c r="DV13" i="17" s="1"/>
  <c r="AF15" i="6"/>
  <c r="DU14" i="17" s="1"/>
  <c r="DV14" i="17" s="1"/>
  <c r="AF16" i="6"/>
  <c r="DU15" i="17" s="1"/>
  <c r="DV15" i="17" s="1"/>
  <c r="AF17" i="6"/>
  <c r="DU16" i="17" s="1"/>
  <c r="DV16" i="17" s="1"/>
  <c r="AF18" i="6"/>
  <c r="DU17" i="17" s="1"/>
  <c r="DV17" i="17" s="1"/>
  <c r="AF19" i="6"/>
  <c r="DU18" i="17" s="1"/>
  <c r="DV18" i="17" s="1"/>
  <c r="AF20" i="6"/>
  <c r="DU19" i="17" s="1"/>
  <c r="DV19" i="17" s="1"/>
  <c r="AF21" i="6"/>
  <c r="DU20" i="17" s="1"/>
  <c r="DV20" i="17" s="1"/>
  <c r="AF22" i="6"/>
  <c r="DU21" i="17" s="1"/>
  <c r="DV21" i="17" s="1"/>
  <c r="AF23" i="6"/>
  <c r="DU22" i="17" s="1"/>
  <c r="DV22" i="17" s="1"/>
  <c r="AF24" i="6"/>
  <c r="DU23" i="17" s="1"/>
  <c r="DV23" i="17" s="1"/>
  <c r="AF25" i="6"/>
  <c r="DU24" i="17" s="1"/>
  <c r="DV24" i="17" s="1"/>
  <c r="AF27" i="6"/>
  <c r="DU26" i="17" s="1"/>
  <c r="DV26" i="17" s="1"/>
  <c r="AF11" i="6"/>
  <c r="DU10" i="17" s="1"/>
  <c r="HD34" i="2"/>
  <c r="HC34" i="2"/>
  <c r="HD30" i="2"/>
  <c r="HC30" i="2"/>
  <c r="HB12" i="2"/>
  <c r="DQ10" i="17" l="1"/>
  <c r="AE29" i="6"/>
  <c r="AE36" i="6" s="1"/>
  <c r="HD37" i="2"/>
  <c r="F310" i="8" s="1"/>
  <c r="F311" i="8" s="1"/>
  <c r="HC37" i="2"/>
  <c r="F307" i="8" s="1"/>
  <c r="F308" i="8" s="1"/>
  <c r="DZ10" i="17"/>
  <c r="DZ28" i="17" s="1"/>
  <c r="DY28" i="17"/>
  <c r="DZ30" i="17"/>
  <c r="DZ32" i="17" s="1"/>
  <c r="DY32" i="17"/>
  <c r="DV10" i="17"/>
  <c r="DV30" i="17"/>
  <c r="DV32" i="17" s="1"/>
  <c r="DU32" i="17"/>
  <c r="ZL37" i="2"/>
  <c r="AG33" i="6"/>
  <c r="HB34" i="2"/>
  <c r="HB30" i="2"/>
  <c r="AG29" i="6"/>
  <c r="AF33" i="6"/>
  <c r="GY12" i="2"/>
  <c r="HA30" i="2"/>
  <c r="AF28" i="6"/>
  <c r="DU27" i="17" s="1"/>
  <c r="DV27" i="17" s="1"/>
  <c r="AF26" i="6"/>
  <c r="DU25" i="17" s="1"/>
  <c r="DV25" i="17" s="1"/>
  <c r="HA34" i="2"/>
  <c r="GZ30" i="2"/>
  <c r="GZ34" i="2"/>
  <c r="DQ28" i="17" l="1"/>
  <c r="DQ35" i="17" s="1"/>
  <c r="DR10" i="17"/>
  <c r="DR28" i="17" s="1"/>
  <c r="DR35" i="17" s="1"/>
  <c r="AD29" i="6"/>
  <c r="AD36" i="6" s="1"/>
  <c r="DM10" i="17"/>
  <c r="C15" i="7"/>
  <c r="HB37" i="2"/>
  <c r="DY35" i="17"/>
  <c r="DZ35" i="17"/>
  <c r="DV28" i="17"/>
  <c r="DV35" i="17" s="1"/>
  <c r="DU28" i="17"/>
  <c r="DU35" i="17" s="1"/>
  <c r="AG36" i="6"/>
  <c r="GY34" i="2"/>
  <c r="GY30" i="2"/>
  <c r="AF29" i="6"/>
  <c r="AF36" i="6" s="1"/>
  <c r="HA37" i="2"/>
  <c r="E310" i="8" s="1"/>
  <c r="GZ37" i="2"/>
  <c r="DQ36" i="17" l="1"/>
  <c r="E307" i="8"/>
  <c r="E308" i="8" s="1"/>
  <c r="DM28" i="17"/>
  <c r="DM35" i="17" s="1"/>
  <c r="DN10" i="17"/>
  <c r="DN28" i="17" s="1"/>
  <c r="DN35" i="17" s="1"/>
  <c r="DY36" i="17"/>
  <c r="DU36" i="17"/>
  <c r="GY37" i="2"/>
  <c r="B15" i="7"/>
  <c r="E311" i="8"/>
  <c r="G310" i="8"/>
  <c r="I310" i="8" s="1"/>
  <c r="H310" i="8"/>
  <c r="X11" i="17"/>
  <c r="X12" i="17"/>
  <c r="X13" i="17"/>
  <c r="X14" i="17"/>
  <c r="X15" i="17"/>
  <c r="X16" i="17"/>
  <c r="X17" i="17"/>
  <c r="X18" i="17"/>
  <c r="X19" i="17"/>
  <c r="X20" i="17"/>
  <c r="X21" i="17"/>
  <c r="X22" i="17"/>
  <c r="X23" i="17"/>
  <c r="X24" i="17"/>
  <c r="X25" i="17"/>
  <c r="X26" i="17"/>
  <c r="X27" i="17"/>
  <c r="X10" i="17"/>
  <c r="DM36" i="17" l="1"/>
  <c r="G307" i="8"/>
  <c r="I307" i="8" s="1"/>
  <c r="H307" i="8"/>
  <c r="X28" i="17"/>
  <c r="X35" i="17" s="1"/>
  <c r="G308" i="8"/>
  <c r="I308" i="8" s="1"/>
  <c r="H308" i="8"/>
  <c r="G311" i="8"/>
  <c r="I311" i="8" s="1"/>
  <c r="H311" i="8"/>
  <c r="CI32" i="6"/>
  <c r="KK31" i="17" s="1"/>
  <c r="KL31" i="17" s="1"/>
  <c r="CH32" i="6"/>
  <c r="KG31" i="17" s="1"/>
  <c r="KH31" i="17" s="1"/>
  <c r="CI31" i="6"/>
  <c r="KK30" i="17" s="1"/>
  <c r="CH31" i="6"/>
  <c r="KG30" i="17" s="1"/>
  <c r="CI12" i="6"/>
  <c r="KK11" i="17" s="1"/>
  <c r="CI13" i="6"/>
  <c r="KK12" i="17" s="1"/>
  <c r="CI14" i="6"/>
  <c r="KK13" i="17" s="1"/>
  <c r="CI15" i="6"/>
  <c r="KK14" i="17" s="1"/>
  <c r="CI16" i="6"/>
  <c r="KK15" i="17" s="1"/>
  <c r="CI17" i="6"/>
  <c r="KK16" i="17" s="1"/>
  <c r="CI18" i="6"/>
  <c r="KK17" i="17" s="1"/>
  <c r="CI19" i="6"/>
  <c r="KK18" i="17" s="1"/>
  <c r="CI20" i="6"/>
  <c r="KK19" i="17" s="1"/>
  <c r="CI21" i="6"/>
  <c r="KK20" i="17" s="1"/>
  <c r="CI22" i="6"/>
  <c r="KK21" i="17" s="1"/>
  <c r="CI23" i="6"/>
  <c r="KK22" i="17" s="1"/>
  <c r="CI24" i="6"/>
  <c r="KK23" i="17" s="1"/>
  <c r="CI25" i="6"/>
  <c r="KK24" i="17" s="1"/>
  <c r="CI26" i="6"/>
  <c r="KK25" i="17" s="1"/>
  <c r="CI27" i="6"/>
  <c r="KK26" i="17" s="1"/>
  <c r="CI28" i="6"/>
  <c r="KK27" i="17" s="1"/>
  <c r="CI11" i="6"/>
  <c r="KK10" i="17" s="1"/>
  <c r="SM34" i="2"/>
  <c r="SL34" i="2"/>
  <c r="SM30" i="2"/>
  <c r="SL30" i="2"/>
  <c r="SV34" i="2"/>
  <c r="SU34" i="2"/>
  <c r="SV30" i="2"/>
  <c r="SU30" i="2"/>
  <c r="KK28" i="17" l="1"/>
  <c r="KL30" i="17"/>
  <c r="KL32" i="17" s="1"/>
  <c r="KL35" i="17" s="1"/>
  <c r="KK32" i="17"/>
  <c r="KG32" i="17"/>
  <c r="KH30" i="17"/>
  <c r="KH32" i="17" s="1"/>
  <c r="KH35" i="17" s="1"/>
  <c r="SU37" i="2"/>
  <c r="SL37" i="2"/>
  <c r="SV37" i="2"/>
  <c r="SM37" i="2"/>
  <c r="V27" i="17"/>
  <c r="V11" i="17"/>
  <c r="V12" i="17"/>
  <c r="V13" i="17"/>
  <c r="V14" i="17"/>
  <c r="V15" i="17"/>
  <c r="V16" i="17"/>
  <c r="V17" i="17"/>
  <c r="V18" i="17"/>
  <c r="V19" i="17"/>
  <c r="V20" i="17"/>
  <c r="V21" i="17"/>
  <c r="V22" i="17"/>
  <c r="V23" i="17"/>
  <c r="V24" i="17"/>
  <c r="V25" i="17"/>
  <c r="V26" i="17"/>
  <c r="V10" i="17"/>
  <c r="GZ11" i="17"/>
  <c r="GZ12" i="17"/>
  <c r="GZ13" i="17"/>
  <c r="GZ14" i="17"/>
  <c r="GZ15" i="17"/>
  <c r="GZ16" i="17"/>
  <c r="GZ17" i="17"/>
  <c r="GZ18" i="17"/>
  <c r="GZ19" i="17"/>
  <c r="GZ20" i="17"/>
  <c r="GZ21" i="17"/>
  <c r="GZ22" i="17"/>
  <c r="GZ23" i="17"/>
  <c r="GZ24" i="17"/>
  <c r="GZ25" i="17"/>
  <c r="GZ26" i="17"/>
  <c r="GZ27" i="17"/>
  <c r="GZ10" i="17"/>
  <c r="IV11" i="17"/>
  <c r="IV12" i="17"/>
  <c r="IV13" i="17"/>
  <c r="IV14" i="17"/>
  <c r="IV15" i="17"/>
  <c r="IV16" i="17"/>
  <c r="IV17" i="17"/>
  <c r="IV18" i="17"/>
  <c r="IV19" i="17"/>
  <c r="IV20" i="17"/>
  <c r="IV21" i="17"/>
  <c r="IV22" i="17"/>
  <c r="IV23" i="17"/>
  <c r="IV24" i="17"/>
  <c r="IV25" i="17"/>
  <c r="IV26" i="17"/>
  <c r="IV27" i="17"/>
  <c r="V28" i="17" l="1"/>
  <c r="GZ28" i="17"/>
  <c r="GZ35" i="17" s="1"/>
  <c r="KK35" i="17"/>
  <c r="KK36" i="17" s="1"/>
  <c r="EX30" i="2"/>
  <c r="AN30" i="2"/>
  <c r="LK30" i="2"/>
  <c r="OF30" i="2"/>
  <c r="KF30" i="2"/>
  <c r="JH30" i="2"/>
  <c r="FR30" i="2"/>
  <c r="FX30" i="2"/>
  <c r="FL30" i="2"/>
  <c r="ER30" i="2"/>
  <c r="DJ30" i="2"/>
  <c r="NX30" i="2"/>
  <c r="BT30" i="2"/>
  <c r="GD30" i="2"/>
  <c r="EZ30" i="2"/>
  <c r="OG30" i="2"/>
  <c r="NY30" i="2"/>
  <c r="LL30" i="2"/>
  <c r="KG30" i="2"/>
  <c r="JI30" i="2"/>
  <c r="FS30" i="2"/>
  <c r="FM30" i="2"/>
  <c r="EY30" i="2"/>
  <c r="EL30" i="2"/>
  <c r="AO30" i="2"/>
  <c r="AL30" i="2"/>
  <c r="MV30" i="2"/>
  <c r="GE30" i="2"/>
  <c r="CM30" i="2"/>
  <c r="AM30" i="2"/>
  <c r="NZ30" i="2"/>
  <c r="DK30" i="2"/>
  <c r="CU30" i="2"/>
  <c r="BU30" i="2"/>
  <c r="FY30" i="2"/>
  <c r="FA30" i="2"/>
  <c r="ES30" i="2"/>
  <c r="OH30" i="2"/>
  <c r="MU30" i="2"/>
  <c r="EK30" i="2"/>
  <c r="BV30" i="2"/>
  <c r="IV10" i="17"/>
  <c r="IV28" i="17" s="1"/>
  <c r="IV35" i="17" s="1"/>
  <c r="PW12" i="2" l="1"/>
  <c r="CH12" i="6"/>
  <c r="KG11" i="17" s="1"/>
  <c r="CH13" i="6"/>
  <c r="KG12" i="17" s="1"/>
  <c r="CH14" i="6"/>
  <c r="KG13" i="17" s="1"/>
  <c r="CH15" i="6"/>
  <c r="KG14" i="17" s="1"/>
  <c r="CH16" i="6"/>
  <c r="KG15" i="17" s="1"/>
  <c r="CH17" i="6"/>
  <c r="KG16" i="17" s="1"/>
  <c r="CH18" i="6"/>
  <c r="KG17" i="17" s="1"/>
  <c r="CH19" i="6"/>
  <c r="KG18" i="17" s="1"/>
  <c r="CH20" i="6"/>
  <c r="KG19" i="17" s="1"/>
  <c r="CH21" i="6"/>
  <c r="KG20" i="17" s="1"/>
  <c r="CH22" i="6"/>
  <c r="KG21" i="17" s="1"/>
  <c r="CH23" i="6"/>
  <c r="KG22" i="17" s="1"/>
  <c r="CH24" i="6"/>
  <c r="KG23" i="17" s="1"/>
  <c r="CH25" i="6"/>
  <c r="KG24" i="17" s="1"/>
  <c r="CH26" i="6"/>
  <c r="KG25" i="17" s="1"/>
  <c r="CH27" i="6"/>
  <c r="KG26" i="17" s="1"/>
  <c r="CH28" i="6"/>
  <c r="KG27" i="17" s="1"/>
  <c r="CH11" i="6"/>
  <c r="KG10" i="17" s="1"/>
  <c r="UG12" i="2" l="1"/>
  <c r="SW12" i="2"/>
  <c r="PW30" i="2"/>
  <c r="PW37" i="2" s="1"/>
  <c r="SE12" i="2"/>
  <c r="KG28" i="17"/>
  <c r="KG35" i="17" s="1"/>
  <c r="UG30" i="2" l="1"/>
  <c r="UG37" i="2" s="1"/>
  <c r="SE34" i="2"/>
  <c r="SE30" i="2"/>
  <c r="D417" i="8"/>
  <c r="SE37" i="2" l="1"/>
  <c r="GR34" i="2" l="1"/>
  <c r="AC32" i="6"/>
  <c r="DI31" i="17" s="1"/>
  <c r="DJ31" i="17" s="1"/>
  <c r="AC31" i="6"/>
  <c r="DI30" i="17" s="1"/>
  <c r="AC12" i="6"/>
  <c r="DI11" i="17" s="1"/>
  <c r="DL11" i="17" s="1"/>
  <c r="T11" i="17" s="1"/>
  <c r="AC13" i="6"/>
  <c r="DI12" i="17" s="1"/>
  <c r="DL12" i="17" s="1"/>
  <c r="T12" i="17" s="1"/>
  <c r="AC14" i="6"/>
  <c r="DI13" i="17" s="1"/>
  <c r="DL13" i="17" s="1"/>
  <c r="T13" i="17" s="1"/>
  <c r="AC15" i="6"/>
  <c r="DI14" i="17" s="1"/>
  <c r="DL14" i="17" s="1"/>
  <c r="T14" i="17" s="1"/>
  <c r="AC16" i="6"/>
  <c r="DI15" i="17" s="1"/>
  <c r="DL15" i="17" s="1"/>
  <c r="T15" i="17" s="1"/>
  <c r="AC17" i="6"/>
  <c r="DI16" i="17" s="1"/>
  <c r="DL16" i="17" s="1"/>
  <c r="T16" i="17" s="1"/>
  <c r="AC18" i="6"/>
  <c r="DI17" i="17" s="1"/>
  <c r="DL17" i="17" s="1"/>
  <c r="T17" i="17" s="1"/>
  <c r="AC19" i="6"/>
  <c r="DI18" i="17" s="1"/>
  <c r="DL18" i="17" s="1"/>
  <c r="T18" i="17" s="1"/>
  <c r="AC20" i="6"/>
  <c r="DI19" i="17" s="1"/>
  <c r="DL19" i="17" s="1"/>
  <c r="T19" i="17" s="1"/>
  <c r="AC21" i="6"/>
  <c r="DI20" i="17" s="1"/>
  <c r="DL20" i="17" s="1"/>
  <c r="T20" i="17" s="1"/>
  <c r="AC22" i="6"/>
  <c r="DI21" i="17" s="1"/>
  <c r="DL21" i="17" s="1"/>
  <c r="T21" i="17" s="1"/>
  <c r="AC23" i="6"/>
  <c r="DI22" i="17" s="1"/>
  <c r="DL22" i="17" s="1"/>
  <c r="T22" i="17" s="1"/>
  <c r="AC24" i="6"/>
  <c r="DI23" i="17" s="1"/>
  <c r="DL23" i="17" s="1"/>
  <c r="T23" i="17" s="1"/>
  <c r="AC25" i="6"/>
  <c r="DI24" i="17" s="1"/>
  <c r="DL24" i="17" s="1"/>
  <c r="T24" i="17" s="1"/>
  <c r="AC26" i="6"/>
  <c r="DI25" i="17" s="1"/>
  <c r="DL25" i="17" s="1"/>
  <c r="T25" i="17" s="1"/>
  <c r="AC27" i="6"/>
  <c r="DI26" i="17" s="1"/>
  <c r="DL26" i="17" s="1"/>
  <c r="T26" i="17" s="1"/>
  <c r="AC28" i="6"/>
  <c r="DI27" i="17" s="1"/>
  <c r="DL27" i="17" s="1"/>
  <c r="T27" i="17" s="1"/>
  <c r="AC11" i="6"/>
  <c r="DI10" i="17" s="1"/>
  <c r="GI12" i="2"/>
  <c r="GQ12" i="2" s="1"/>
  <c r="GO12" i="2" s="1"/>
  <c r="GN34" i="2"/>
  <c r="GM34" i="2"/>
  <c r="GJ34" i="2"/>
  <c r="GN30" i="2"/>
  <c r="GM30" i="2"/>
  <c r="GL12" i="2"/>
  <c r="GR12" i="2" s="1"/>
  <c r="GP12" i="2" s="1"/>
  <c r="I20" i="17" l="1"/>
  <c r="I12" i="17"/>
  <c r="I25" i="17"/>
  <c r="I17" i="17"/>
  <c r="I26" i="17"/>
  <c r="I22" i="17"/>
  <c r="I18" i="17"/>
  <c r="I14" i="17"/>
  <c r="I24" i="17"/>
  <c r="I16" i="17"/>
  <c r="I21" i="17"/>
  <c r="I13" i="17"/>
  <c r="I27" i="17"/>
  <c r="I23" i="17"/>
  <c r="I19" i="17"/>
  <c r="I15" i="17"/>
  <c r="I11" i="17"/>
  <c r="DL10" i="17"/>
  <c r="T10" i="17" s="1"/>
  <c r="DI28" i="17"/>
  <c r="DI32" i="17"/>
  <c r="DJ30" i="17"/>
  <c r="DJ32" i="17" s="1"/>
  <c r="DJ35" i="17" s="1"/>
  <c r="GI34" i="2"/>
  <c r="GN37" i="2"/>
  <c r="GK30" i="2"/>
  <c r="GJ30" i="2"/>
  <c r="GJ37" i="2" s="1"/>
  <c r="GQ34" i="2"/>
  <c r="GP34" i="2"/>
  <c r="GO34" i="2"/>
  <c r="GL30" i="2"/>
  <c r="GM37" i="2"/>
  <c r="GL34" i="2"/>
  <c r="GK34" i="2"/>
  <c r="AQ26" i="4"/>
  <c r="AM26" i="4"/>
  <c r="AK36" i="3" s="1"/>
  <c r="T28" i="17" l="1"/>
  <c r="T35" i="17" s="1"/>
  <c r="DI35" i="17"/>
  <c r="DL28" i="17"/>
  <c r="DL35" i="17" s="1"/>
  <c r="GR30" i="2"/>
  <c r="GR37" i="2" s="1"/>
  <c r="GP30" i="2"/>
  <c r="GP37" i="2" s="1"/>
  <c r="GL37" i="2"/>
  <c r="AR53" i="1" s="1"/>
  <c r="GK37" i="2"/>
  <c r="GI30" i="2"/>
  <c r="GI37" i="2" s="1"/>
  <c r="N53" i="1" s="1"/>
  <c r="GQ30" i="2"/>
  <c r="GQ37" i="2" s="1"/>
  <c r="GO30" i="2"/>
  <c r="GO37" i="2" s="1"/>
  <c r="AL26" i="4"/>
  <c r="AJ36" i="3" s="1"/>
  <c r="AP26" i="4"/>
  <c r="AO26" i="4"/>
  <c r="DI36" i="17" l="1"/>
  <c r="I10" i="17"/>
  <c r="I28" i="17" s="1"/>
  <c r="AN26" i="4"/>
  <c r="I41" i="17" l="1"/>
  <c r="I35" i="17"/>
  <c r="I39" i="17"/>
  <c r="D535" i="8"/>
  <c r="D530" i="8" s="1"/>
  <c r="F466" i="8"/>
  <c r="D466" i="8"/>
  <c r="E393" i="8"/>
  <c r="D394" i="8"/>
  <c r="F394" i="8"/>
  <c r="E350" i="8"/>
  <c r="D511" i="8"/>
  <c r="D508" i="8"/>
  <c r="D487" i="8"/>
  <c r="D484" i="8"/>
  <c r="C6" i="16" s="1"/>
  <c r="F6" i="16" s="1"/>
  <c r="D266" i="8"/>
  <c r="C18" i="18" s="1"/>
  <c r="F18" i="18" l="1"/>
  <c r="G393" i="8"/>
  <c r="D395" i="8"/>
  <c r="D382" i="8" s="1"/>
  <c r="H393" i="8"/>
  <c r="E394" i="8"/>
  <c r="F395" i="8"/>
  <c r="F382" i="8" s="1"/>
  <c r="C26" i="3"/>
  <c r="I393" i="8" l="1"/>
  <c r="G394" i="8"/>
  <c r="E395" i="8"/>
  <c r="E382" i="8" s="1"/>
  <c r="H394" i="8"/>
  <c r="I394" i="8" l="1"/>
  <c r="G395" i="8"/>
  <c r="H395" i="8"/>
  <c r="F461" i="8"/>
  <c r="F462" i="8"/>
  <c r="D462" i="8"/>
  <c r="D461" i="8"/>
  <c r="I395" i="8" l="1"/>
  <c r="UB34" i="2"/>
  <c r="UA34" i="2"/>
  <c r="UB12" i="2"/>
  <c r="UA12" i="2"/>
  <c r="TS34" i="2"/>
  <c r="TR34" i="2"/>
  <c r="TS12" i="2"/>
  <c r="UA30" i="2" l="1"/>
  <c r="UA37" i="2" s="1"/>
  <c r="TR12" i="2"/>
  <c r="UB30" i="2"/>
  <c r="UB37" i="2" s="1"/>
  <c r="TR30" i="2" l="1"/>
  <c r="TR37" i="2" s="1"/>
  <c r="TS30" i="2"/>
  <c r="TS37" i="2" s="1"/>
  <c r="D524" i="8" l="1"/>
  <c r="D522" i="8"/>
  <c r="D555" i="8" s="1"/>
  <c r="CA32" i="6" l="1"/>
  <c r="JE31" i="17" s="1"/>
  <c r="JF31" i="17" s="1"/>
  <c r="BZ32" i="6"/>
  <c r="JA31" i="17" s="1"/>
  <c r="JB31" i="17" s="1"/>
  <c r="CA31" i="6"/>
  <c r="JE30" i="17" s="1"/>
  <c r="BZ31" i="6"/>
  <c r="JA30" i="17" s="1"/>
  <c r="CA12" i="6"/>
  <c r="JE11" i="17" s="1"/>
  <c r="JG11" i="17" s="1"/>
  <c r="CA13" i="6"/>
  <c r="JE12" i="17" s="1"/>
  <c r="JG12" i="17" s="1"/>
  <c r="CA14" i="6"/>
  <c r="JE13" i="17" s="1"/>
  <c r="JG13" i="17" s="1"/>
  <c r="CA15" i="6"/>
  <c r="JE14" i="17" s="1"/>
  <c r="JG14" i="17" s="1"/>
  <c r="CA16" i="6"/>
  <c r="JE15" i="17" s="1"/>
  <c r="JG15" i="17" s="1"/>
  <c r="CA17" i="6"/>
  <c r="JE16" i="17" s="1"/>
  <c r="JG16" i="17" s="1"/>
  <c r="CA18" i="6"/>
  <c r="JE17" i="17" s="1"/>
  <c r="JG17" i="17" s="1"/>
  <c r="CA19" i="6"/>
  <c r="JE18" i="17" s="1"/>
  <c r="JG18" i="17" s="1"/>
  <c r="CA20" i="6"/>
  <c r="JE19" i="17" s="1"/>
  <c r="JG19" i="17" s="1"/>
  <c r="CA21" i="6"/>
  <c r="JE20" i="17" s="1"/>
  <c r="JG20" i="17" s="1"/>
  <c r="CA22" i="6"/>
  <c r="JE21" i="17" s="1"/>
  <c r="JG21" i="17" s="1"/>
  <c r="CA23" i="6"/>
  <c r="JE22" i="17" s="1"/>
  <c r="JG22" i="17" s="1"/>
  <c r="CA24" i="6"/>
  <c r="JE23" i="17" s="1"/>
  <c r="JG23" i="17" s="1"/>
  <c r="CA25" i="6"/>
  <c r="JE24" i="17" s="1"/>
  <c r="JG24" i="17" s="1"/>
  <c r="CA26" i="6"/>
  <c r="JE25" i="17" s="1"/>
  <c r="JG25" i="17" s="1"/>
  <c r="CA27" i="6"/>
  <c r="JE26" i="17" s="1"/>
  <c r="JG26" i="17" s="1"/>
  <c r="CA28" i="6"/>
  <c r="JE27" i="17" s="1"/>
  <c r="JG27" i="17" s="1"/>
  <c r="CA11" i="6"/>
  <c r="JE10" i="17" s="1"/>
  <c r="JG10" i="17" s="1"/>
  <c r="BZ12" i="6"/>
  <c r="JA11" i="17" s="1"/>
  <c r="JC11" i="17" s="1"/>
  <c r="BZ13" i="6"/>
  <c r="JA12" i="17" s="1"/>
  <c r="JC12" i="17" s="1"/>
  <c r="BZ14" i="6"/>
  <c r="JA13" i="17" s="1"/>
  <c r="JC13" i="17" s="1"/>
  <c r="BZ15" i="6"/>
  <c r="JA14" i="17" s="1"/>
  <c r="JC14" i="17" s="1"/>
  <c r="BZ16" i="6"/>
  <c r="JA15" i="17" s="1"/>
  <c r="JC15" i="17" s="1"/>
  <c r="BZ17" i="6"/>
  <c r="JA16" i="17" s="1"/>
  <c r="JC16" i="17" s="1"/>
  <c r="BZ18" i="6"/>
  <c r="JA17" i="17" s="1"/>
  <c r="JC17" i="17" s="1"/>
  <c r="BZ19" i="6"/>
  <c r="JA18" i="17" s="1"/>
  <c r="JC18" i="17" s="1"/>
  <c r="BZ20" i="6"/>
  <c r="JA19" i="17" s="1"/>
  <c r="JC19" i="17" s="1"/>
  <c r="BZ21" i="6"/>
  <c r="JA20" i="17" s="1"/>
  <c r="JC20" i="17" s="1"/>
  <c r="BZ22" i="6"/>
  <c r="JA21" i="17" s="1"/>
  <c r="JC21" i="17" s="1"/>
  <c r="BZ23" i="6"/>
  <c r="JA22" i="17" s="1"/>
  <c r="JC22" i="17" s="1"/>
  <c r="BZ24" i="6"/>
  <c r="JA23" i="17" s="1"/>
  <c r="JC23" i="17" s="1"/>
  <c r="BZ25" i="6"/>
  <c r="JA24" i="17" s="1"/>
  <c r="JC24" i="17" s="1"/>
  <c r="BZ26" i="6"/>
  <c r="JA25" i="17" s="1"/>
  <c r="JC25" i="17" s="1"/>
  <c r="BZ27" i="6"/>
  <c r="JA26" i="17" s="1"/>
  <c r="JC26" i="17" s="1"/>
  <c r="BZ28" i="6"/>
  <c r="JA27" i="17" s="1"/>
  <c r="JC27" i="17" s="1"/>
  <c r="BZ11" i="6"/>
  <c r="JA10" i="17" s="1"/>
  <c r="JC10" i="17" s="1"/>
  <c r="JG28" i="17" l="1"/>
  <c r="JG35" i="17" s="1"/>
  <c r="JC28" i="17"/>
  <c r="JC35" i="17" s="1"/>
  <c r="JE28" i="17"/>
  <c r="JE32" i="17"/>
  <c r="JF30" i="17"/>
  <c r="JF32" i="17" s="1"/>
  <c r="JF35" i="17" s="1"/>
  <c r="JA32" i="17"/>
  <c r="JB30" i="17"/>
  <c r="JB32" i="17" s="1"/>
  <c r="JB35" i="17" s="1"/>
  <c r="JA28" i="17"/>
  <c r="UF34" i="2"/>
  <c r="UE34" i="2"/>
  <c r="TZ34" i="2"/>
  <c r="TY34" i="2"/>
  <c r="UF12" i="2"/>
  <c r="UE12" i="2"/>
  <c r="TZ12" i="2"/>
  <c r="TZ30" i="2" s="1"/>
  <c r="TZ37" i="2" s="1"/>
  <c r="TY12" i="2"/>
  <c r="TN34" i="2"/>
  <c r="TM34" i="2"/>
  <c r="TH34" i="2"/>
  <c r="TG34" i="2"/>
  <c r="TE34" i="2"/>
  <c r="TD34" i="2"/>
  <c r="SY34" i="2"/>
  <c r="SX34" i="2"/>
  <c r="TN30" i="2"/>
  <c r="TM30" i="2"/>
  <c r="TH30" i="2"/>
  <c r="TG30" i="2"/>
  <c r="TE30" i="2"/>
  <c r="TD30" i="2"/>
  <c r="SY30" i="2"/>
  <c r="KI11" i="17"/>
  <c r="KI12" i="17"/>
  <c r="KI13" i="17"/>
  <c r="KI14" i="17"/>
  <c r="KI15" i="17"/>
  <c r="KI16" i="17"/>
  <c r="KI17" i="17"/>
  <c r="KI18" i="17"/>
  <c r="KI19" i="17"/>
  <c r="KI20" i="17"/>
  <c r="KI21" i="17"/>
  <c r="KI22" i="17"/>
  <c r="KI23" i="17"/>
  <c r="KI24" i="17"/>
  <c r="KI25" i="17"/>
  <c r="KI26" i="17"/>
  <c r="KI27" i="17"/>
  <c r="TW12" i="2"/>
  <c r="KI10" i="17" s="1"/>
  <c r="TV12" i="2"/>
  <c r="TQ12" i="2"/>
  <c r="TP12" i="2"/>
  <c r="TW34" i="2"/>
  <c r="TV34" i="2"/>
  <c r="TQ34" i="2"/>
  <c r="TP34" i="2"/>
  <c r="UX34" i="2"/>
  <c r="UW34" i="2"/>
  <c r="UX30" i="2"/>
  <c r="UW30" i="2"/>
  <c r="UO34" i="2"/>
  <c r="UN34" i="2"/>
  <c r="UI34" i="2"/>
  <c r="UH34" i="2"/>
  <c r="UR34" i="2"/>
  <c r="UQ34" i="2"/>
  <c r="UR30" i="2"/>
  <c r="UQ30" i="2"/>
  <c r="BM32" i="6"/>
  <c r="JM31" i="17" s="1"/>
  <c r="JN31" i="17" s="1"/>
  <c r="BL32" i="6"/>
  <c r="JI31" i="17" s="1"/>
  <c r="JJ31" i="17" s="1"/>
  <c r="BM31" i="6"/>
  <c r="JM30" i="17" s="1"/>
  <c r="BL31" i="6"/>
  <c r="JI30" i="17" s="1"/>
  <c r="BM12" i="6"/>
  <c r="JM11" i="17" s="1"/>
  <c r="JO11" i="17" s="1"/>
  <c r="BM13" i="6"/>
  <c r="JM12" i="17" s="1"/>
  <c r="JO12" i="17" s="1"/>
  <c r="BM14" i="6"/>
  <c r="JM13" i="17" s="1"/>
  <c r="JO13" i="17" s="1"/>
  <c r="BM15" i="6"/>
  <c r="JM14" i="17" s="1"/>
  <c r="JO14" i="17" s="1"/>
  <c r="BM16" i="6"/>
  <c r="JM15" i="17" s="1"/>
  <c r="JO15" i="17" s="1"/>
  <c r="BM17" i="6"/>
  <c r="JM16" i="17" s="1"/>
  <c r="JO16" i="17" s="1"/>
  <c r="BM18" i="6"/>
  <c r="JM17" i="17" s="1"/>
  <c r="JO17" i="17" s="1"/>
  <c r="BM19" i="6"/>
  <c r="JM18" i="17" s="1"/>
  <c r="JO18" i="17" s="1"/>
  <c r="BM20" i="6"/>
  <c r="JM19" i="17" s="1"/>
  <c r="JO19" i="17" s="1"/>
  <c r="BM21" i="6"/>
  <c r="JM20" i="17" s="1"/>
  <c r="JO20" i="17" s="1"/>
  <c r="BM22" i="6"/>
  <c r="JM21" i="17" s="1"/>
  <c r="JO21" i="17" s="1"/>
  <c r="BM23" i="6"/>
  <c r="JM22" i="17" s="1"/>
  <c r="JO22" i="17" s="1"/>
  <c r="BM24" i="6"/>
  <c r="JM23" i="17" s="1"/>
  <c r="JO23" i="17" s="1"/>
  <c r="BM25" i="6"/>
  <c r="JM24" i="17" s="1"/>
  <c r="JO24" i="17" s="1"/>
  <c r="BM26" i="6"/>
  <c r="JM25" i="17" s="1"/>
  <c r="JO25" i="17" s="1"/>
  <c r="BM27" i="6"/>
  <c r="JM26" i="17" s="1"/>
  <c r="JO26" i="17" s="1"/>
  <c r="BM28" i="6"/>
  <c r="JM27" i="17" s="1"/>
  <c r="JO27" i="17" s="1"/>
  <c r="BM11" i="6"/>
  <c r="JM10" i="17" s="1"/>
  <c r="JO10" i="17" s="1"/>
  <c r="PV12" i="2"/>
  <c r="PU12" i="2"/>
  <c r="BL12" i="6"/>
  <c r="JI11" i="17" s="1"/>
  <c r="JK11" i="17" s="1"/>
  <c r="BL13" i="6"/>
  <c r="JI12" i="17" s="1"/>
  <c r="JK12" i="17" s="1"/>
  <c r="BL21" i="6"/>
  <c r="JI20" i="17" s="1"/>
  <c r="JK20" i="17" s="1"/>
  <c r="BL23" i="6"/>
  <c r="JI22" i="17" s="1"/>
  <c r="JK22" i="17" s="1"/>
  <c r="BL25" i="6"/>
  <c r="JI24" i="17" s="1"/>
  <c r="JK24" i="17" s="1"/>
  <c r="BL27" i="6"/>
  <c r="JI26" i="17" s="1"/>
  <c r="JK26" i="17" s="1"/>
  <c r="PP34" i="2"/>
  <c r="PO34" i="2"/>
  <c r="PM34" i="2"/>
  <c r="PL34" i="2"/>
  <c r="PK34" i="2"/>
  <c r="PP30" i="2"/>
  <c r="PO30" i="2"/>
  <c r="PV34" i="2"/>
  <c r="PU34" i="2"/>
  <c r="PS34" i="2"/>
  <c r="PR34" i="2"/>
  <c r="PY34" i="2"/>
  <c r="PX34" i="2"/>
  <c r="QB34" i="2"/>
  <c r="QA34" i="2"/>
  <c r="QB30" i="2"/>
  <c r="QA30" i="2"/>
  <c r="CI33" i="6"/>
  <c r="CI29" i="6"/>
  <c r="D129" i="8"/>
  <c r="TX12" i="2" l="1"/>
  <c r="PT12" i="2"/>
  <c r="JO28" i="17"/>
  <c r="JO35" i="17" s="1"/>
  <c r="KI28" i="17"/>
  <c r="KI35" i="17" s="1"/>
  <c r="KG36" i="17" s="1"/>
  <c r="TO12" i="2"/>
  <c r="TY30" i="2"/>
  <c r="TY37" i="2" s="1"/>
  <c r="JA35" i="17"/>
  <c r="JA36" i="17" s="1"/>
  <c r="JE35" i="17"/>
  <c r="JE36" i="17" s="1"/>
  <c r="JN30" i="17"/>
  <c r="JN32" i="17" s="1"/>
  <c r="JN35" i="17" s="1"/>
  <c r="JM32" i="17"/>
  <c r="JM28" i="17"/>
  <c r="JJ30" i="17"/>
  <c r="JJ32" i="17" s="1"/>
  <c r="JJ35" i="17" s="1"/>
  <c r="JI32" i="17"/>
  <c r="TG37" i="2"/>
  <c r="UF30" i="2"/>
  <c r="UF37" i="2" s="1"/>
  <c r="TN37" i="2"/>
  <c r="QA37" i="2"/>
  <c r="UE30" i="2"/>
  <c r="UE37" i="2" s="1"/>
  <c r="PV30" i="2"/>
  <c r="PV37" i="2" s="1"/>
  <c r="TD37" i="2"/>
  <c r="UI30" i="2"/>
  <c r="UI37" i="2" s="1"/>
  <c r="PY30" i="2"/>
  <c r="PY37" i="2" s="1"/>
  <c r="PX30" i="2"/>
  <c r="PX37" i="2" s="1"/>
  <c r="CI36" i="6"/>
  <c r="CH29" i="6"/>
  <c r="CH33" i="6"/>
  <c r="UO30" i="2"/>
  <c r="UO37" i="2" s="1"/>
  <c r="UH30" i="2"/>
  <c r="UH37" i="2" s="1"/>
  <c r="UN30" i="2"/>
  <c r="UN37" i="2" s="1"/>
  <c r="TV30" i="2"/>
  <c r="TV37" i="2" s="1"/>
  <c r="TQ30" i="2"/>
  <c r="TQ37" i="2" s="1"/>
  <c r="TW30" i="2"/>
  <c r="TW37" i="2" s="1"/>
  <c r="QB37" i="2"/>
  <c r="SY37" i="2"/>
  <c r="TH37" i="2"/>
  <c r="TH42" i="2" s="1"/>
  <c r="TE37" i="2"/>
  <c r="TM37" i="2"/>
  <c r="PP37" i="2"/>
  <c r="PP42" i="2" s="1"/>
  <c r="UQ37" i="2"/>
  <c r="UR37" i="2"/>
  <c r="UW37" i="2"/>
  <c r="UX37" i="2"/>
  <c r="PL30" i="2"/>
  <c r="PL37" i="2" s="1"/>
  <c r="E241" i="8" s="1"/>
  <c r="BL28" i="6"/>
  <c r="JI27" i="17" s="1"/>
  <c r="JK27" i="17" s="1"/>
  <c r="BL26" i="6"/>
  <c r="JI25" i="17" s="1"/>
  <c r="JK25" i="17" s="1"/>
  <c r="BL24" i="6"/>
  <c r="JI23" i="17" s="1"/>
  <c r="JK23" i="17" s="1"/>
  <c r="BL22" i="6"/>
  <c r="JI21" i="17" s="1"/>
  <c r="JK21" i="17" s="1"/>
  <c r="BL20" i="6"/>
  <c r="JI19" i="17" s="1"/>
  <c r="JK19" i="17" s="1"/>
  <c r="BL18" i="6"/>
  <c r="JI17" i="17" s="1"/>
  <c r="JK17" i="17" s="1"/>
  <c r="BL16" i="6"/>
  <c r="JI15" i="17" s="1"/>
  <c r="JK15" i="17" s="1"/>
  <c r="BL14" i="6"/>
  <c r="JI13" i="17" s="1"/>
  <c r="JK13" i="17" s="1"/>
  <c r="PR12" i="2"/>
  <c r="PU30" i="2"/>
  <c r="PU37" i="2" s="1"/>
  <c r="PO37" i="2"/>
  <c r="BM33" i="6"/>
  <c r="BM29" i="6"/>
  <c r="D553" i="8"/>
  <c r="D143" i="8"/>
  <c r="H552" i="8"/>
  <c r="G552" i="8"/>
  <c r="I552" i="8" s="1"/>
  <c r="D550" i="8"/>
  <c r="D532" i="8" s="1"/>
  <c r="H549" i="8"/>
  <c r="G549" i="8"/>
  <c r="J548" i="8"/>
  <c r="D245" i="8"/>
  <c r="D242" i="8"/>
  <c r="J241" i="8"/>
  <c r="D209" i="8"/>
  <c r="H142" i="8"/>
  <c r="G142" i="8"/>
  <c r="I142" i="8" s="1"/>
  <c r="D140" i="8"/>
  <c r="H139" i="8"/>
  <c r="G139" i="8"/>
  <c r="I139" i="8" s="1"/>
  <c r="J138" i="8"/>
  <c r="F138" i="8" l="1"/>
  <c r="F140" i="8" s="1"/>
  <c r="TG42" i="2"/>
  <c r="F241" i="8"/>
  <c r="H241" i="8" s="1"/>
  <c r="PO42" i="2"/>
  <c r="I549" i="8"/>
  <c r="TX30" i="2"/>
  <c r="TX37" i="2" s="1"/>
  <c r="PT30" i="2"/>
  <c r="PT37" i="2" s="1"/>
  <c r="C23" i="16"/>
  <c r="F23" i="16" s="1"/>
  <c r="JM35" i="17"/>
  <c r="JM36" i="17" s="1"/>
  <c r="SM38" i="2"/>
  <c r="SV38" i="2"/>
  <c r="SU38" i="2"/>
  <c r="F548" i="8" s="1"/>
  <c r="SL38" i="2"/>
  <c r="E548" i="8" s="1"/>
  <c r="E550" i="8" s="1"/>
  <c r="E242" i="8"/>
  <c r="F141" i="8"/>
  <c r="F143" i="8" s="1"/>
  <c r="I23" i="16" s="1"/>
  <c r="G23" i="16" s="1"/>
  <c r="C42" i="7"/>
  <c r="C43" i="7"/>
  <c r="F244" i="8"/>
  <c r="F245" i="8" s="1"/>
  <c r="E141" i="8"/>
  <c r="G141" i="8" s="1"/>
  <c r="I141" i="8" s="1"/>
  <c r="B42" i="7"/>
  <c r="CH36" i="6"/>
  <c r="PR30" i="2"/>
  <c r="PR37" i="2" s="1"/>
  <c r="CA33" i="6"/>
  <c r="BM36" i="6"/>
  <c r="CA29" i="6"/>
  <c r="BL33" i="6"/>
  <c r="BZ29" i="6"/>
  <c r="BZ33" i="6"/>
  <c r="G241" i="8"/>
  <c r="H243" i="8"/>
  <c r="F242" i="8" l="1"/>
  <c r="F550" i="8"/>
  <c r="C48" i="7"/>
  <c r="F551" i="8"/>
  <c r="F553" i="8" s="1"/>
  <c r="B48" i="7"/>
  <c r="E551" i="8"/>
  <c r="G551" i="8" s="1"/>
  <c r="I551" i="8" s="1"/>
  <c r="G550" i="8"/>
  <c r="H548" i="8"/>
  <c r="G548" i="8"/>
  <c r="I548" i="8" s="1"/>
  <c r="H242" i="8"/>
  <c r="I241" i="8"/>
  <c r="E143" i="8"/>
  <c r="G143" i="8"/>
  <c r="I143" i="8" s="1"/>
  <c r="H141" i="8"/>
  <c r="CA36" i="6"/>
  <c r="BZ36" i="6"/>
  <c r="G242" i="8"/>
  <c r="H246" i="8"/>
  <c r="F532" i="8" l="1"/>
  <c r="H550" i="8"/>
  <c r="I550" i="8"/>
  <c r="H551" i="8"/>
  <c r="G553" i="8"/>
  <c r="I553" i="8" s="1"/>
  <c r="E553" i="8"/>
  <c r="E532" i="8" s="1"/>
  <c r="H143" i="8"/>
  <c r="I242" i="8"/>
  <c r="I243" i="8"/>
  <c r="I246" i="8"/>
  <c r="H553" i="8" l="1"/>
  <c r="D206" i="8"/>
  <c r="G517" i="8" l="1"/>
  <c r="D516" i="8"/>
  <c r="G514" i="8"/>
  <c r="D513" i="8"/>
  <c r="G289" i="8"/>
  <c r="G290" i="8"/>
  <c r="G286" i="8"/>
  <c r="G285" i="8"/>
  <c r="D291" i="8"/>
  <c r="D274" i="8"/>
  <c r="D270" i="8"/>
  <c r="D228" i="8"/>
  <c r="C21" i="18" s="1"/>
  <c r="F21" i="18" s="1"/>
  <c r="D240" i="8"/>
  <c r="C23" i="18" s="1"/>
  <c r="D236" i="8"/>
  <c r="D232" i="8"/>
  <c r="C22" i="18" s="1"/>
  <c r="F22" i="18" s="1"/>
  <c r="D200" i="8"/>
  <c r="C19" i="18" s="1"/>
  <c r="F23" i="18" l="1"/>
  <c r="F19" i="18"/>
  <c r="C20" i="18"/>
  <c r="F20" i="18" s="1"/>
  <c r="J52" i="11"/>
  <c r="J50" i="11"/>
  <c r="I49" i="11"/>
  <c r="H49" i="11"/>
  <c r="DO32" i="6"/>
  <c r="DO31" i="6"/>
  <c r="DO12" i="6"/>
  <c r="DO13" i="6"/>
  <c r="DO14" i="6"/>
  <c r="DO15" i="6"/>
  <c r="DO16" i="6"/>
  <c r="DO17" i="6"/>
  <c r="DO18" i="6"/>
  <c r="DO19" i="6"/>
  <c r="DO20" i="6"/>
  <c r="DO21" i="6"/>
  <c r="DO22" i="6"/>
  <c r="DO23" i="6"/>
  <c r="DO24" i="6"/>
  <c r="DO25" i="6"/>
  <c r="DO26" i="6"/>
  <c r="DO27" i="6"/>
  <c r="DO28" i="6"/>
  <c r="DO11" i="6"/>
  <c r="DM32" i="6"/>
  <c r="DM31" i="6"/>
  <c r="DA31" i="6" s="1"/>
  <c r="DT31" i="6" s="1"/>
  <c r="DM12" i="6"/>
  <c r="DA12" i="6" s="1"/>
  <c r="DT12" i="6" s="1"/>
  <c r="DM13" i="6"/>
  <c r="DA13" i="6" s="1"/>
  <c r="DT13" i="6" s="1"/>
  <c r="DM14" i="6"/>
  <c r="DM15" i="6"/>
  <c r="DM16" i="6"/>
  <c r="DM17" i="6"/>
  <c r="DM18" i="6"/>
  <c r="DM19" i="6"/>
  <c r="DA19" i="6" s="1"/>
  <c r="DT19" i="6" s="1"/>
  <c r="DM20" i="6"/>
  <c r="DA20" i="6" s="1"/>
  <c r="DT20" i="6" s="1"/>
  <c r="DM21" i="6"/>
  <c r="DA21" i="6" s="1"/>
  <c r="DT21" i="6" s="1"/>
  <c r="DM22" i="6"/>
  <c r="DA22" i="6" s="1"/>
  <c r="DT22" i="6" s="1"/>
  <c r="DM23" i="6"/>
  <c r="DM24" i="6"/>
  <c r="DM25" i="6"/>
  <c r="DM26" i="6"/>
  <c r="DM27" i="6"/>
  <c r="DA27" i="6" s="1"/>
  <c r="DT27" i="6" s="1"/>
  <c r="DM28" i="6"/>
  <c r="DA28" i="6" s="1"/>
  <c r="DT28" i="6" s="1"/>
  <c r="DM11" i="6"/>
  <c r="DA11" i="6" s="1"/>
  <c r="DT11" i="6" s="1"/>
  <c r="DN32" i="6"/>
  <c r="DN31" i="6"/>
  <c r="DN13" i="6"/>
  <c r="DN15" i="6"/>
  <c r="DN17" i="6"/>
  <c r="DN19" i="6"/>
  <c r="DN21" i="6"/>
  <c r="DN23" i="6"/>
  <c r="DN25" i="6"/>
  <c r="DN27" i="6"/>
  <c r="DN11" i="6"/>
  <c r="DL32" i="6"/>
  <c r="DL31" i="6"/>
  <c r="DL12" i="6"/>
  <c r="DL13" i="6"/>
  <c r="CZ13" i="6" s="1"/>
  <c r="DS13" i="6" s="1"/>
  <c r="DL14" i="6"/>
  <c r="DL15" i="6"/>
  <c r="DL16" i="6"/>
  <c r="DL17" i="6"/>
  <c r="DL18" i="6"/>
  <c r="DL19" i="6"/>
  <c r="DL20" i="6"/>
  <c r="DL21" i="6"/>
  <c r="DL22" i="6"/>
  <c r="DL23" i="6"/>
  <c r="DL24" i="6"/>
  <c r="DL25" i="6"/>
  <c r="DL26" i="6"/>
  <c r="DL27" i="6"/>
  <c r="DL28" i="6"/>
  <c r="DL11" i="6"/>
  <c r="CZ11" i="6" s="1"/>
  <c r="DS11" i="6" s="1"/>
  <c r="ZB34" i="2"/>
  <c r="ZA34" i="2"/>
  <c r="YZ33" i="2"/>
  <c r="YZ32" i="2"/>
  <c r="ZB30" i="2"/>
  <c r="ZA30" i="2"/>
  <c r="YZ12" i="2"/>
  <c r="YV34" i="2"/>
  <c r="YU34" i="2"/>
  <c r="YT33" i="2"/>
  <c r="YT32" i="2"/>
  <c r="YV30" i="2"/>
  <c r="YU30" i="2"/>
  <c r="YT12" i="2"/>
  <c r="DA14" i="6" l="1"/>
  <c r="DT14" i="6" s="1"/>
  <c r="CZ21" i="6"/>
  <c r="DS21" i="6" s="1"/>
  <c r="DA25" i="6"/>
  <c r="DT25" i="6" s="1"/>
  <c r="DA24" i="6"/>
  <c r="DT24" i="6" s="1"/>
  <c r="DA16" i="6"/>
  <c r="DT16" i="6" s="1"/>
  <c r="DA23" i="6"/>
  <c r="DT23" i="6" s="1"/>
  <c r="DA15" i="6"/>
  <c r="DT15" i="6" s="1"/>
  <c r="ZA37" i="2"/>
  <c r="F50" i="11" s="1"/>
  <c r="DA26" i="6"/>
  <c r="DT26" i="6" s="1"/>
  <c r="DA18" i="6"/>
  <c r="DT18" i="6" s="1"/>
  <c r="DA32" i="6"/>
  <c r="DT32" i="6" s="1"/>
  <c r="DA17" i="6"/>
  <c r="DT17" i="6" s="1"/>
  <c r="CZ23" i="6"/>
  <c r="DS23" i="6" s="1"/>
  <c r="CZ15" i="6"/>
  <c r="DS15" i="6" s="1"/>
  <c r="CZ27" i="6"/>
  <c r="DS27" i="6" s="1"/>
  <c r="CZ19" i="6"/>
  <c r="DS19" i="6" s="1"/>
  <c r="CZ31" i="6"/>
  <c r="DS31" i="6" s="1"/>
  <c r="CZ32" i="6"/>
  <c r="DS32" i="6" s="1"/>
  <c r="CZ25" i="6"/>
  <c r="DS25" i="6" s="1"/>
  <c r="CZ17" i="6"/>
  <c r="DS17" i="6" s="1"/>
  <c r="YV37" i="2"/>
  <c r="YU37" i="2"/>
  <c r="F52" i="11" s="1"/>
  <c r="YT34" i="2"/>
  <c r="YS30" i="2"/>
  <c r="DN33" i="6"/>
  <c r="YY34" i="2"/>
  <c r="YZ30" i="2"/>
  <c r="DO29" i="6"/>
  <c r="DM33" i="6"/>
  <c r="DO33" i="6"/>
  <c r="DL29" i="6"/>
  <c r="DL33" i="6"/>
  <c r="YZ34" i="2"/>
  <c r="DM29" i="6"/>
  <c r="ZB37" i="2"/>
  <c r="F51" i="11" s="1"/>
  <c r="DN28" i="6"/>
  <c r="CZ28" i="6" s="1"/>
  <c r="DS28" i="6" s="1"/>
  <c r="DN26" i="6"/>
  <c r="CZ26" i="6" s="1"/>
  <c r="DS26" i="6" s="1"/>
  <c r="DN24" i="6"/>
  <c r="CZ24" i="6" s="1"/>
  <c r="DS24" i="6" s="1"/>
  <c r="DN22" i="6"/>
  <c r="CZ22" i="6" s="1"/>
  <c r="DS22" i="6" s="1"/>
  <c r="DN20" i="6"/>
  <c r="CZ20" i="6" s="1"/>
  <c r="DS20" i="6" s="1"/>
  <c r="DN18" i="6"/>
  <c r="CZ18" i="6" s="1"/>
  <c r="DS18" i="6" s="1"/>
  <c r="DN16" i="6"/>
  <c r="CZ16" i="6" s="1"/>
  <c r="DS16" i="6" s="1"/>
  <c r="DN14" i="6"/>
  <c r="CZ14" i="6" s="1"/>
  <c r="DS14" i="6" s="1"/>
  <c r="DN12" i="6"/>
  <c r="CZ12" i="6" s="1"/>
  <c r="DS12" i="6" s="1"/>
  <c r="YY30" i="2"/>
  <c r="YT30" i="2"/>
  <c r="YR30" i="2"/>
  <c r="YX30" i="2"/>
  <c r="YX34" i="2"/>
  <c r="YQ12" i="2"/>
  <c r="YS34" i="2"/>
  <c r="YR34" i="2"/>
  <c r="C65" i="7" l="1"/>
  <c r="F53" i="11"/>
  <c r="F68" i="11" s="1"/>
  <c r="YT37" i="2"/>
  <c r="YS37" i="2"/>
  <c r="B65" i="7" s="1"/>
  <c r="YZ37" i="2"/>
  <c r="YW30" i="2"/>
  <c r="YY37" i="2"/>
  <c r="E51" i="11" s="1"/>
  <c r="E68" i="11" s="1"/>
  <c r="DL36" i="6"/>
  <c r="DO36" i="6"/>
  <c r="DM36" i="6"/>
  <c r="DN29" i="6"/>
  <c r="DN36" i="6" s="1"/>
  <c r="C64" i="7"/>
  <c r="YW34" i="2"/>
  <c r="YQ34" i="2"/>
  <c r="YR37" i="2"/>
  <c r="E52" i="11" s="1"/>
  <c r="YQ30" i="2"/>
  <c r="YX37" i="2"/>
  <c r="E50" i="11" s="1"/>
  <c r="F48" i="11" l="1"/>
  <c r="G51" i="11"/>
  <c r="I51" i="11" s="1"/>
  <c r="G53" i="11"/>
  <c r="I53" i="11" s="1"/>
  <c r="B64" i="7"/>
  <c r="YW37" i="2"/>
  <c r="G52" i="11"/>
  <c r="I52" i="11" s="1"/>
  <c r="H52" i="11"/>
  <c r="H50" i="11"/>
  <c r="G50" i="11"/>
  <c r="H51" i="11"/>
  <c r="YQ37" i="2"/>
  <c r="E48" i="11" l="1"/>
  <c r="H48" i="11" s="1"/>
  <c r="G48" i="11"/>
  <c r="I48" i="11" s="1"/>
  <c r="H53" i="11"/>
  <c r="I50" i="11"/>
  <c r="I32" i="6" l="1"/>
  <c r="AG31" i="17" s="1"/>
  <c r="I31" i="6"/>
  <c r="AG30" i="17" s="1"/>
  <c r="I12" i="6"/>
  <c r="AG11" i="17" s="1"/>
  <c r="I13" i="6"/>
  <c r="AG12" i="17" s="1"/>
  <c r="I14" i="6"/>
  <c r="AG13" i="17" s="1"/>
  <c r="I15" i="6"/>
  <c r="AG14" i="17" s="1"/>
  <c r="AH14" i="17" s="1"/>
  <c r="AH28" i="17" s="1"/>
  <c r="AH35" i="17" s="1"/>
  <c r="I16" i="6"/>
  <c r="AG15" i="17" s="1"/>
  <c r="I17" i="6"/>
  <c r="AG16" i="17" s="1"/>
  <c r="I18" i="6"/>
  <c r="AG17" i="17" s="1"/>
  <c r="I19" i="6"/>
  <c r="AG18" i="17" s="1"/>
  <c r="I20" i="6"/>
  <c r="AG19" i="17" s="1"/>
  <c r="I21" i="6"/>
  <c r="AG20" i="17" s="1"/>
  <c r="I22" i="6"/>
  <c r="AG21" i="17" s="1"/>
  <c r="I23" i="6"/>
  <c r="AG22" i="17" s="1"/>
  <c r="I24" i="6"/>
  <c r="AG23" i="17" s="1"/>
  <c r="I25" i="6"/>
  <c r="AG24" i="17" s="1"/>
  <c r="I26" i="6"/>
  <c r="AG25" i="17" s="1"/>
  <c r="I27" i="6"/>
  <c r="AG26" i="17" s="1"/>
  <c r="I28" i="6"/>
  <c r="AG27" i="17" s="1"/>
  <c r="I11" i="6"/>
  <c r="AG10" i="17" s="1"/>
  <c r="H32" i="6"/>
  <c r="AC31" i="17" s="1"/>
  <c r="AD31" i="17" s="1"/>
  <c r="H31" i="6"/>
  <c r="AC30" i="17" s="1"/>
  <c r="AD30" i="17" s="1"/>
  <c r="AD32" i="17" s="1"/>
  <c r="H12" i="6"/>
  <c r="AC11" i="17" s="1"/>
  <c r="AD11" i="17" s="1"/>
  <c r="H13" i="6"/>
  <c r="AC12" i="17" s="1"/>
  <c r="AD12" i="17" s="1"/>
  <c r="H14" i="6"/>
  <c r="AC13" i="17" s="1"/>
  <c r="AD13" i="17" s="1"/>
  <c r="H15" i="6"/>
  <c r="AC14" i="17" s="1"/>
  <c r="AD14" i="17" s="1"/>
  <c r="H16" i="6"/>
  <c r="AC15" i="17" s="1"/>
  <c r="AD15" i="17" s="1"/>
  <c r="H17" i="6"/>
  <c r="AC16" i="17" s="1"/>
  <c r="AD16" i="17" s="1"/>
  <c r="H18" i="6"/>
  <c r="AC17" i="17" s="1"/>
  <c r="AD17" i="17" s="1"/>
  <c r="H19" i="6"/>
  <c r="AC18" i="17" s="1"/>
  <c r="AD18" i="17" s="1"/>
  <c r="H20" i="6"/>
  <c r="AC19" i="17" s="1"/>
  <c r="AD19" i="17" s="1"/>
  <c r="H21" i="6"/>
  <c r="AC20" i="17" s="1"/>
  <c r="AD20" i="17" s="1"/>
  <c r="H22" i="6"/>
  <c r="AC21" i="17" s="1"/>
  <c r="AD21" i="17" s="1"/>
  <c r="H23" i="6"/>
  <c r="AC22" i="17" s="1"/>
  <c r="AD22" i="17" s="1"/>
  <c r="H24" i="6"/>
  <c r="AC23" i="17" s="1"/>
  <c r="AD23" i="17" s="1"/>
  <c r="H25" i="6"/>
  <c r="AC24" i="17" s="1"/>
  <c r="AD24" i="17" s="1"/>
  <c r="H26" i="6"/>
  <c r="AC25" i="17" s="1"/>
  <c r="AD25" i="17" s="1"/>
  <c r="H27" i="6"/>
  <c r="AC26" i="17" s="1"/>
  <c r="AD26" i="17" s="1"/>
  <c r="H28" i="6"/>
  <c r="AC27" i="17" s="1"/>
  <c r="AD27" i="17" s="1"/>
  <c r="AC10" i="17"/>
  <c r="AD10" i="17" s="1"/>
  <c r="AD28" i="17" s="1"/>
  <c r="AD35" i="17" s="1"/>
  <c r="DX34" i="2"/>
  <c r="DW34" i="2"/>
  <c r="DX30" i="2"/>
  <c r="DW30" i="2"/>
  <c r="D155" i="8"/>
  <c r="H154" i="8"/>
  <c r="G154" i="8"/>
  <c r="I154" i="8" s="1"/>
  <c r="D152" i="8"/>
  <c r="H151" i="8"/>
  <c r="G151" i="8"/>
  <c r="J150" i="8"/>
  <c r="I151" i="8" l="1"/>
  <c r="DX37" i="2"/>
  <c r="AG28" i="17"/>
  <c r="AG32" i="17"/>
  <c r="AC28" i="17"/>
  <c r="AC32" i="17"/>
  <c r="DW37" i="2"/>
  <c r="DK34" i="2"/>
  <c r="DJ34" i="2"/>
  <c r="I33" i="6"/>
  <c r="H33" i="6"/>
  <c r="I56" i="11"/>
  <c r="H56" i="11"/>
  <c r="DX42" i="2" l="1"/>
  <c r="DW42" i="2"/>
  <c r="C31" i="7"/>
  <c r="F153" i="8"/>
  <c r="F155" i="8" s="1"/>
  <c r="D64" i="11"/>
  <c r="AG35" i="17"/>
  <c r="AG36" i="17" s="1"/>
  <c r="F150" i="8"/>
  <c r="AC35" i="17"/>
  <c r="AC36" i="17" s="1"/>
  <c r="DJ37" i="2"/>
  <c r="E150" i="8" s="1"/>
  <c r="DK37" i="2"/>
  <c r="F65" i="8" l="1"/>
  <c r="H65" i="8" s="1"/>
  <c r="H63" i="8"/>
  <c r="F62" i="8"/>
  <c r="H60" i="8"/>
  <c r="F152" i="8"/>
  <c r="E153" i="8"/>
  <c r="B31" i="7"/>
  <c r="I7" i="16" l="1"/>
  <c r="G7" i="16" s="1"/>
  <c r="H62" i="8"/>
  <c r="H55" i="11"/>
  <c r="I55" i="11" l="1"/>
  <c r="AH32" i="6"/>
  <c r="EC31" i="17" s="1"/>
  <c r="ED31" i="17" s="1"/>
  <c r="AH31" i="6"/>
  <c r="EC30" i="17" s="1"/>
  <c r="AI32" i="6"/>
  <c r="EG31" i="17" s="1"/>
  <c r="EH31" i="17" s="1"/>
  <c r="AI31" i="6"/>
  <c r="EG30" i="17" s="1"/>
  <c r="AI12" i="6"/>
  <c r="EG11" i="17" s="1"/>
  <c r="AI13" i="6"/>
  <c r="EG12" i="17" s="1"/>
  <c r="AI14" i="6"/>
  <c r="EG13" i="17" s="1"/>
  <c r="AI15" i="6"/>
  <c r="EG14" i="17" s="1"/>
  <c r="AI16" i="6"/>
  <c r="EG15" i="17" s="1"/>
  <c r="AI17" i="6"/>
  <c r="EG16" i="17" s="1"/>
  <c r="AI18" i="6"/>
  <c r="EG17" i="17" s="1"/>
  <c r="AI19" i="6"/>
  <c r="EG18" i="17" s="1"/>
  <c r="AI20" i="6"/>
  <c r="EG19" i="17" s="1"/>
  <c r="AI21" i="6"/>
  <c r="EG20" i="17" s="1"/>
  <c r="AI22" i="6"/>
  <c r="EG21" i="17" s="1"/>
  <c r="AI23" i="6"/>
  <c r="EG22" i="17" s="1"/>
  <c r="AI24" i="6"/>
  <c r="EG23" i="17" s="1"/>
  <c r="AI25" i="6"/>
  <c r="EG24" i="17" s="1"/>
  <c r="AI26" i="6"/>
  <c r="EG25" i="17" s="1"/>
  <c r="AI27" i="6"/>
  <c r="EG26" i="17" s="1"/>
  <c r="AI28" i="6"/>
  <c r="EG27" i="17" s="1"/>
  <c r="AI11" i="6"/>
  <c r="EG10" i="17" s="1"/>
  <c r="AH12" i="6"/>
  <c r="EC11" i="17" s="1"/>
  <c r="AH13" i="6"/>
  <c r="EC12" i="17" s="1"/>
  <c r="AH14" i="6"/>
  <c r="EC13" i="17" s="1"/>
  <c r="AH15" i="6"/>
  <c r="EC14" i="17" s="1"/>
  <c r="AH16" i="6"/>
  <c r="EC15" i="17" s="1"/>
  <c r="AH18" i="6"/>
  <c r="EC17" i="17" s="1"/>
  <c r="AH19" i="6"/>
  <c r="EC18" i="17" s="1"/>
  <c r="AH20" i="6"/>
  <c r="EC19" i="17" s="1"/>
  <c r="AH21" i="6"/>
  <c r="EC20" i="17" s="1"/>
  <c r="AH22" i="6"/>
  <c r="EC21" i="17" s="1"/>
  <c r="AH23" i="6"/>
  <c r="EC22" i="17" s="1"/>
  <c r="AH24" i="6"/>
  <c r="EC23" i="17" s="1"/>
  <c r="AH25" i="6"/>
  <c r="EC24" i="17" s="1"/>
  <c r="AH26" i="6"/>
  <c r="EC25" i="17" s="1"/>
  <c r="AH28" i="6"/>
  <c r="EC27" i="17" s="1"/>
  <c r="HI40" i="2"/>
  <c r="IB34" i="2"/>
  <c r="IA34" i="2"/>
  <c r="HY34" i="2"/>
  <c r="HX34" i="2"/>
  <c r="HV34" i="2"/>
  <c r="HU34" i="2"/>
  <c r="HS34" i="2"/>
  <c r="HR34" i="2"/>
  <c r="HP34" i="2"/>
  <c r="HO34" i="2"/>
  <c r="HM34" i="2"/>
  <c r="HL34" i="2"/>
  <c r="HJ34" i="2"/>
  <c r="HI34" i="2"/>
  <c r="HH33" i="2"/>
  <c r="HH32" i="2"/>
  <c r="IB30" i="2"/>
  <c r="IB37" i="2" s="1"/>
  <c r="IA30" i="2"/>
  <c r="IA37" i="2" s="1"/>
  <c r="HP30" i="2"/>
  <c r="HO30" i="2"/>
  <c r="HJ30" i="2"/>
  <c r="HJ37" i="2" s="1"/>
  <c r="HI30" i="2"/>
  <c r="HI37" i="2" s="1"/>
  <c r="HG30" i="2"/>
  <c r="HF30" i="2"/>
  <c r="HH29" i="2"/>
  <c r="HH28" i="2"/>
  <c r="HH27" i="2"/>
  <c r="HH26" i="2"/>
  <c r="HH25" i="2"/>
  <c r="HH24" i="2"/>
  <c r="HH23" i="2"/>
  <c r="HH22" i="2"/>
  <c r="HH21" i="2"/>
  <c r="HH20" i="2"/>
  <c r="HH19" i="2"/>
  <c r="HH18" i="2"/>
  <c r="HH17" i="2"/>
  <c r="HH16" i="2"/>
  <c r="HH15" i="2"/>
  <c r="HH14" i="2"/>
  <c r="HH13" i="2"/>
  <c r="HZ12" i="2"/>
  <c r="HV12" i="2"/>
  <c r="EI10" i="17" s="1"/>
  <c r="HU12" i="2"/>
  <c r="HN12" i="2"/>
  <c r="HH12" i="2"/>
  <c r="HE12" i="2"/>
  <c r="D220" i="8"/>
  <c r="D217" i="8"/>
  <c r="D212" i="8" s="1"/>
  <c r="J216" i="8"/>
  <c r="EI28" i="17" l="1"/>
  <c r="EI35" i="17" s="1"/>
  <c r="EG32" i="17"/>
  <c r="EH30" i="17"/>
  <c r="EH32" i="17" s="1"/>
  <c r="EH35" i="17" s="1"/>
  <c r="EG28" i="17"/>
  <c r="EC32" i="17"/>
  <c r="ED30" i="17"/>
  <c r="ED32" i="17" s="1"/>
  <c r="ED35" i="17" s="1"/>
  <c r="AI33" i="6"/>
  <c r="HK34" i="2"/>
  <c r="HW34" i="2"/>
  <c r="HN30" i="2"/>
  <c r="HH30" i="2"/>
  <c r="HV30" i="2"/>
  <c r="HV37" i="2" s="1"/>
  <c r="HO37" i="2"/>
  <c r="HZ30" i="2"/>
  <c r="HQ34" i="2"/>
  <c r="HU30" i="2"/>
  <c r="HU37" i="2" s="1"/>
  <c r="HL30" i="2"/>
  <c r="HL37" i="2" s="1"/>
  <c r="HH34" i="2"/>
  <c r="HT34" i="2"/>
  <c r="AI29" i="6"/>
  <c r="HY30" i="2"/>
  <c r="HY37" i="2" s="1"/>
  <c r="HG34" i="2"/>
  <c r="HG37" i="2" s="1"/>
  <c r="GU38" i="2" s="1"/>
  <c r="HE30" i="2"/>
  <c r="HX30" i="2"/>
  <c r="HX37" i="2" s="1"/>
  <c r="HP37" i="2"/>
  <c r="HF34" i="2"/>
  <c r="HF37" i="2" s="1"/>
  <c r="GT38" i="2" s="1"/>
  <c r="HN34" i="2"/>
  <c r="HZ34" i="2"/>
  <c r="HT12" i="2"/>
  <c r="HW12" i="2"/>
  <c r="HR12" i="2"/>
  <c r="AH33" i="6"/>
  <c r="HN37" i="2" l="1"/>
  <c r="AR47" i="1" s="1"/>
  <c r="HJ38" i="2"/>
  <c r="F219" i="8" s="1"/>
  <c r="GX42" i="2"/>
  <c r="HI38" i="2"/>
  <c r="HI42" i="2" s="1"/>
  <c r="GW42" i="2"/>
  <c r="EG35" i="17"/>
  <c r="EG36" i="17" s="1"/>
  <c r="HF38" i="2"/>
  <c r="E216" i="8" s="1"/>
  <c r="HZ37" i="2"/>
  <c r="HH37" i="2"/>
  <c r="HH38" i="2" s="1"/>
  <c r="AI36" i="6"/>
  <c r="HE34" i="2"/>
  <c r="HE37" i="2" s="1"/>
  <c r="HT30" i="2"/>
  <c r="HT37" i="2" s="1"/>
  <c r="HW30" i="2"/>
  <c r="HW37" i="2" s="1"/>
  <c r="HR30" i="2"/>
  <c r="HR37" i="2" s="1"/>
  <c r="E217" i="8" l="1"/>
  <c r="F216" i="8"/>
  <c r="HJ42" i="2"/>
  <c r="C36" i="7"/>
  <c r="G216" i="8"/>
  <c r="F220" i="8"/>
  <c r="G218" i="8"/>
  <c r="I218" i="8" s="1"/>
  <c r="I216" i="8" l="1"/>
  <c r="F217" i="8"/>
  <c r="F212" i="8" s="1"/>
  <c r="G217" i="8"/>
  <c r="H216" i="8"/>
  <c r="H218" i="8"/>
  <c r="H217" i="8" l="1"/>
  <c r="I217" i="8"/>
  <c r="G221" i="8"/>
  <c r="I221" i="8" s="1"/>
  <c r="H221" i="8"/>
  <c r="I19" i="11" l="1"/>
  <c r="H19" i="11"/>
  <c r="OI33" i="2" l="1"/>
  <c r="OI32" i="2"/>
  <c r="OI29" i="2"/>
  <c r="OI28" i="2"/>
  <c r="OI27" i="2"/>
  <c r="OI26" i="2"/>
  <c r="OI25" i="2"/>
  <c r="OI24" i="2"/>
  <c r="OI23" i="2"/>
  <c r="OI22" i="2"/>
  <c r="OI21" i="2"/>
  <c r="OI20" i="2"/>
  <c r="OI19" i="2"/>
  <c r="OI18" i="2"/>
  <c r="OI17" i="2"/>
  <c r="OI16" i="2"/>
  <c r="OI15" i="2"/>
  <c r="OX34" i="2"/>
  <c r="PB12" i="2"/>
  <c r="PB34" i="2"/>
  <c r="OQ12" i="2"/>
  <c r="PG12" i="2"/>
  <c r="OL34" i="2"/>
  <c r="OL30" i="2"/>
  <c r="OP34" i="2"/>
  <c r="OT34" i="2"/>
  <c r="OT30" i="2"/>
  <c r="PJ34" i="2"/>
  <c r="PJ30" i="2"/>
  <c r="PF34" i="2"/>
  <c r="OI34" i="2" l="1"/>
  <c r="OH34" i="2"/>
  <c r="OH37" i="2" s="1"/>
  <c r="PF30" i="2"/>
  <c r="PF37" i="2" s="1"/>
  <c r="PJ37" i="2"/>
  <c r="OQ30" i="2"/>
  <c r="OX12" i="2"/>
  <c r="OT37" i="2"/>
  <c r="PB30" i="2"/>
  <c r="PB37" i="2" s="1"/>
  <c r="OL37" i="2"/>
  <c r="OP30" i="2"/>
  <c r="OP37" i="2" s="1"/>
  <c r="OL38" i="2" l="1"/>
  <c r="OL42" i="2" s="1"/>
  <c r="OX30" i="2"/>
  <c r="OX37" i="2" s="1"/>
  <c r="OH38" i="2"/>
  <c r="E237" i="8" s="1"/>
  <c r="E240" i="8" l="1"/>
  <c r="H23" i="18" s="1"/>
  <c r="F237" i="8"/>
  <c r="H345" i="8"/>
  <c r="H346" i="8"/>
  <c r="D347" i="8"/>
  <c r="OA12" i="2"/>
  <c r="OD34" i="2"/>
  <c r="OD30" i="2"/>
  <c r="G240" i="8" l="1"/>
  <c r="I240" i="8" s="1"/>
  <c r="F240" i="8"/>
  <c r="OD37" i="2"/>
  <c r="OD42" i="2" s="1"/>
  <c r="OA34" i="2"/>
  <c r="OA30" i="2"/>
  <c r="NZ34" i="2"/>
  <c r="H240" i="8" l="1"/>
  <c r="I23" i="18"/>
  <c r="G23" i="18" s="1"/>
  <c r="F344" i="8"/>
  <c r="F347" i="8" s="1"/>
  <c r="OA37" i="2"/>
  <c r="NZ37" i="2"/>
  <c r="E344" i="8" s="1"/>
  <c r="E347" i="8" s="1"/>
  <c r="H347" i="8" l="1"/>
  <c r="H344" i="8"/>
  <c r="G344" i="8"/>
  <c r="G347" i="8" s="1"/>
  <c r="J506" i="8"/>
  <c r="AW32" i="6"/>
  <c r="GK31" i="17" s="1"/>
  <c r="GL31" i="17" s="1"/>
  <c r="AW31" i="6"/>
  <c r="GK30" i="17" s="1"/>
  <c r="AW12" i="6"/>
  <c r="GK11" i="17" s="1"/>
  <c r="GL11" i="17" s="1"/>
  <c r="AW13" i="6"/>
  <c r="GK12" i="17" s="1"/>
  <c r="GL12" i="17" s="1"/>
  <c r="AW14" i="6"/>
  <c r="GK13" i="17" s="1"/>
  <c r="GL13" i="17" s="1"/>
  <c r="AW15" i="6"/>
  <c r="GK14" i="17" s="1"/>
  <c r="GL14" i="17" s="1"/>
  <c r="AW16" i="6"/>
  <c r="GK15" i="17" s="1"/>
  <c r="GL15" i="17" s="1"/>
  <c r="AW17" i="6"/>
  <c r="GK16" i="17" s="1"/>
  <c r="GL16" i="17" s="1"/>
  <c r="AW18" i="6"/>
  <c r="GK17" i="17" s="1"/>
  <c r="GL17" i="17" s="1"/>
  <c r="AW19" i="6"/>
  <c r="GK18" i="17" s="1"/>
  <c r="GL18" i="17" s="1"/>
  <c r="AW20" i="6"/>
  <c r="GK19" i="17" s="1"/>
  <c r="GL19" i="17" s="1"/>
  <c r="AW21" i="6"/>
  <c r="GK20" i="17" s="1"/>
  <c r="GL20" i="17" s="1"/>
  <c r="AW22" i="6"/>
  <c r="GK21" i="17" s="1"/>
  <c r="GL21" i="17" s="1"/>
  <c r="AW23" i="6"/>
  <c r="GK22" i="17" s="1"/>
  <c r="GL22" i="17" s="1"/>
  <c r="AW24" i="6"/>
  <c r="GK23" i="17" s="1"/>
  <c r="GL23" i="17" s="1"/>
  <c r="AW25" i="6"/>
  <c r="GK24" i="17" s="1"/>
  <c r="GL24" i="17" s="1"/>
  <c r="AW26" i="6"/>
  <c r="GK25" i="17" s="1"/>
  <c r="GL25" i="17" s="1"/>
  <c r="AW27" i="6"/>
  <c r="GK26" i="17" s="1"/>
  <c r="GL26" i="17" s="1"/>
  <c r="AW28" i="6"/>
  <c r="GK27" i="17" s="1"/>
  <c r="GL27" i="17" s="1"/>
  <c r="AW11" i="6"/>
  <c r="GK10" i="17" s="1"/>
  <c r="AV32" i="6"/>
  <c r="GG31" i="17" s="1"/>
  <c r="GH31" i="17" s="1"/>
  <c r="AV13" i="6"/>
  <c r="GG12" i="17" s="1"/>
  <c r="GH12" i="17" s="1"/>
  <c r="AV15" i="6"/>
  <c r="GG14" i="17" s="1"/>
  <c r="GH14" i="17" s="1"/>
  <c r="AV17" i="6"/>
  <c r="GG16" i="17" s="1"/>
  <c r="GH16" i="17" s="1"/>
  <c r="AV18" i="6"/>
  <c r="GG17" i="17" s="1"/>
  <c r="GH17" i="17" s="1"/>
  <c r="AV19" i="6"/>
  <c r="GG18" i="17" s="1"/>
  <c r="GH18" i="17" s="1"/>
  <c r="AV20" i="6"/>
  <c r="GG19" i="17" s="1"/>
  <c r="GH19" i="17" s="1"/>
  <c r="AV23" i="6"/>
  <c r="GG22" i="17" s="1"/>
  <c r="GH22" i="17" s="1"/>
  <c r="AV26" i="6"/>
  <c r="GG25" i="17" s="1"/>
  <c r="GH25" i="17" s="1"/>
  <c r="AV27" i="6"/>
  <c r="GG26" i="17" s="1"/>
  <c r="GH26" i="17" s="1"/>
  <c r="AV11" i="6"/>
  <c r="GG10" i="17" s="1"/>
  <c r="KJ34" i="2"/>
  <c r="KI34" i="2"/>
  <c r="KJ30" i="2"/>
  <c r="KI30" i="2"/>
  <c r="KH12" i="2"/>
  <c r="I528" i="8"/>
  <c r="H528" i="8"/>
  <c r="D527" i="8"/>
  <c r="D523" i="8" s="1"/>
  <c r="KJ37" i="2" l="1"/>
  <c r="F509" i="8" s="1"/>
  <c r="F511" i="8" s="1"/>
  <c r="KI37" i="2"/>
  <c r="F506" i="8" s="1"/>
  <c r="F508" i="8" s="1"/>
  <c r="GK28" i="17"/>
  <c r="GL10" i="17"/>
  <c r="GL28" i="17" s="1"/>
  <c r="GK32" i="17"/>
  <c r="GL30" i="17"/>
  <c r="GL32" i="17" s="1"/>
  <c r="GH10" i="17"/>
  <c r="I344" i="8"/>
  <c r="KH34" i="2"/>
  <c r="AW33" i="6"/>
  <c r="KG34" i="2"/>
  <c r="AW29" i="6"/>
  <c r="AV31" i="6"/>
  <c r="AV28" i="6"/>
  <c r="GG27" i="17" s="1"/>
  <c r="GH27" i="17" s="1"/>
  <c r="AV24" i="6"/>
  <c r="GG23" i="17" s="1"/>
  <c r="GH23" i="17" s="1"/>
  <c r="AV22" i="6"/>
  <c r="GG21" i="17" s="1"/>
  <c r="GH21" i="17" s="1"/>
  <c r="AV16" i="6"/>
  <c r="GG15" i="17" s="1"/>
  <c r="GH15" i="17" s="1"/>
  <c r="AV14" i="6"/>
  <c r="GG13" i="17" s="1"/>
  <c r="GH13" i="17" s="1"/>
  <c r="AV12" i="6"/>
  <c r="GG11" i="17" s="1"/>
  <c r="GH11" i="17" s="1"/>
  <c r="AV25" i="6"/>
  <c r="GG24" i="17" s="1"/>
  <c r="GH24" i="17" s="1"/>
  <c r="AV21" i="6"/>
  <c r="GG20" i="17" s="1"/>
  <c r="GH20" i="17" s="1"/>
  <c r="KH30" i="2"/>
  <c r="KE12" i="2"/>
  <c r="KF34" i="2"/>
  <c r="KS30" i="2" l="1"/>
  <c r="KS37" i="2" s="1"/>
  <c r="KM38" i="2" s="1"/>
  <c r="KK38" i="2" s="1"/>
  <c r="KQ12" i="2"/>
  <c r="KQ30" i="2" s="1"/>
  <c r="KQ37" i="2" s="1"/>
  <c r="N45" i="1" s="1"/>
  <c r="AX11" i="6"/>
  <c r="C13" i="7"/>
  <c r="GL35" i="17"/>
  <c r="GK35" i="17"/>
  <c r="AV33" i="6"/>
  <c r="GG30" i="17"/>
  <c r="GH28" i="17"/>
  <c r="GG28" i="17"/>
  <c r="KH37" i="2"/>
  <c r="AW36" i="6"/>
  <c r="KG37" i="2"/>
  <c r="B13" i="7" s="1"/>
  <c r="KE34" i="2"/>
  <c r="AV29" i="6"/>
  <c r="KE30" i="2"/>
  <c r="KF37" i="2"/>
  <c r="GO10" i="17" l="1"/>
  <c r="AX29" i="6"/>
  <c r="AX36" i="6" s="1"/>
  <c r="E34" i="8"/>
  <c r="E35" i="8" s="1"/>
  <c r="B37" i="7"/>
  <c r="GK36" i="17"/>
  <c r="GH30" i="17"/>
  <c r="GH32" i="17" s="1"/>
  <c r="GH35" i="17" s="1"/>
  <c r="GG32" i="17"/>
  <c r="GG35" i="17" s="1"/>
  <c r="AV36" i="6"/>
  <c r="E509" i="8"/>
  <c r="KE37" i="2"/>
  <c r="E506" i="8"/>
  <c r="E508" i="8" s="1"/>
  <c r="H508" i="8" s="1"/>
  <c r="H35" i="8" l="1"/>
  <c r="E29" i="8"/>
  <c r="H29" i="8" s="1"/>
  <c r="H34" i="8"/>
  <c r="G34" i="8"/>
  <c r="G35" i="8" s="1"/>
  <c r="E28" i="8"/>
  <c r="H28" i="8" s="1"/>
  <c r="GQ10" i="17"/>
  <c r="GQ28" i="17" s="1"/>
  <c r="GQ35" i="17" s="1"/>
  <c r="GO28" i="17"/>
  <c r="GO35" i="17" s="1"/>
  <c r="GG36" i="17"/>
  <c r="G509" i="8"/>
  <c r="G511" i="8" s="1"/>
  <c r="I511" i="8" s="1"/>
  <c r="E511" i="8"/>
  <c r="H511" i="8" s="1"/>
  <c r="H510" i="8"/>
  <c r="H509" i="8"/>
  <c r="I510" i="8"/>
  <c r="G506" i="8"/>
  <c r="G508" i="8" s="1"/>
  <c r="I508" i="8" s="1"/>
  <c r="H506" i="8"/>
  <c r="G30" i="3"/>
  <c r="G26" i="3"/>
  <c r="GO36" i="17" l="1"/>
  <c r="I34" i="8"/>
  <c r="G28" i="8"/>
  <c r="I28" i="8" s="1"/>
  <c r="H36" i="8"/>
  <c r="E30" i="8"/>
  <c r="H30" i="8" s="1"/>
  <c r="I509" i="8"/>
  <c r="G33" i="3"/>
  <c r="G38" i="3" s="1"/>
  <c r="F526" i="8" s="1"/>
  <c r="F522" i="8" s="1"/>
  <c r="F30" i="3"/>
  <c r="F26" i="3"/>
  <c r="I506" i="8"/>
  <c r="H507" i="8"/>
  <c r="G40" i="3" l="1"/>
  <c r="F33" i="3"/>
  <c r="F38" i="3" s="1"/>
  <c r="E526" i="8" s="1"/>
  <c r="E522" i="8" s="1"/>
  <c r="F527" i="8"/>
  <c r="F523" i="8" s="1"/>
  <c r="I507" i="8"/>
  <c r="G526" i="8" l="1"/>
  <c r="G522" i="8" s="1"/>
  <c r="H526" i="8"/>
  <c r="E527" i="8"/>
  <c r="E523" i="8" s="1"/>
  <c r="G527" i="8" l="1"/>
  <c r="G523" i="8" s="1"/>
  <c r="I526" i="8"/>
  <c r="H527" i="8"/>
  <c r="I527" i="8" l="1"/>
  <c r="BO12" i="2" l="1"/>
  <c r="AY12" i="2"/>
  <c r="BO34" i="2"/>
  <c r="BK34" i="2"/>
  <c r="BG34" i="2"/>
  <c r="BC34" i="2"/>
  <c r="AY34" i="2"/>
  <c r="AU34" i="2"/>
  <c r="BO30" i="2" l="1"/>
  <c r="BO37" i="2" s="1"/>
  <c r="AY30" i="2"/>
  <c r="AY37" i="2" s="1"/>
  <c r="AR43" i="1" l="1"/>
  <c r="G71" i="1" l="1"/>
  <c r="CE12" i="2" l="1"/>
  <c r="BW12" i="2"/>
  <c r="BW34" i="2" l="1"/>
  <c r="BW30" i="2"/>
  <c r="CA34" i="2"/>
  <c r="CE34" i="2"/>
  <c r="CE30" i="2"/>
  <c r="E155" i="8" l="1"/>
  <c r="H153" i="8"/>
  <c r="G153" i="8"/>
  <c r="E152" i="8"/>
  <c r="H150" i="8"/>
  <c r="G150" i="8"/>
  <c r="BK12" i="2"/>
  <c r="AU12" i="2"/>
  <c r="BW37" i="2"/>
  <c r="CE37" i="2"/>
  <c r="I150" i="8" l="1"/>
  <c r="I153" i="8"/>
  <c r="G155" i="8"/>
  <c r="H155" i="8"/>
  <c r="G152" i="8"/>
  <c r="I152" i="8" s="1"/>
  <c r="H152" i="8"/>
  <c r="OE29" i="2"/>
  <c r="OE28" i="2"/>
  <c r="OE27" i="2"/>
  <c r="OE26" i="2"/>
  <c r="OE25" i="2"/>
  <c r="OE24" i="2"/>
  <c r="OE23" i="2"/>
  <c r="OE22" i="2"/>
  <c r="OE21" i="2"/>
  <c r="OE20" i="2"/>
  <c r="OE19" i="2"/>
  <c r="OE18" i="2"/>
  <c r="OE17" i="2"/>
  <c r="OE16" i="2"/>
  <c r="OE15" i="2"/>
  <c r="OE14" i="2"/>
  <c r="OE13" i="2"/>
  <c r="OM12" i="2"/>
  <c r="PC12" i="2"/>
  <c r="OE12" i="2"/>
  <c r="OE32" i="2"/>
  <c r="OE33" i="2"/>
  <c r="NW12" i="2"/>
  <c r="BK30" i="2"/>
  <c r="BK37" i="2" s="1"/>
  <c r="AU30" i="2"/>
  <c r="AU37" i="2" s="1"/>
  <c r="N43" i="1" s="1"/>
  <c r="BS12" i="2"/>
  <c r="CA12" i="2"/>
  <c r="I155" i="8" l="1"/>
  <c r="OM30" i="2"/>
  <c r="PC30" i="2"/>
  <c r="OE30" i="2"/>
  <c r="OE34" i="2"/>
  <c r="CA30" i="2"/>
  <c r="CA37" i="2" s="1"/>
  <c r="OE37" i="2" l="1"/>
  <c r="D498" i="8" l="1"/>
  <c r="D495" i="8"/>
  <c r="D492" i="8"/>
  <c r="D489" i="8"/>
  <c r="I290" i="8"/>
  <c r="H290" i="8"/>
  <c r="I289" i="8"/>
  <c r="H289" i="8"/>
  <c r="D287" i="8"/>
  <c r="I286" i="8"/>
  <c r="H286" i="8"/>
  <c r="I285" i="8"/>
  <c r="H285" i="8"/>
  <c r="W32" i="6"/>
  <c r="CK31" i="17" s="1"/>
  <c r="CL31" i="17" s="1"/>
  <c r="W31" i="6"/>
  <c r="CK30" i="17" s="1"/>
  <c r="W12" i="6"/>
  <c r="CK11" i="17" s="1"/>
  <c r="W13" i="6"/>
  <c r="CK12" i="17" s="1"/>
  <c r="W14" i="6"/>
  <c r="CK13" i="17" s="1"/>
  <c r="W15" i="6"/>
  <c r="CK14" i="17" s="1"/>
  <c r="W16" i="6"/>
  <c r="CK15" i="17" s="1"/>
  <c r="W17" i="6"/>
  <c r="CK16" i="17" s="1"/>
  <c r="W18" i="6"/>
  <c r="CK17" i="17" s="1"/>
  <c r="W19" i="6"/>
  <c r="CK18" i="17" s="1"/>
  <c r="W20" i="6"/>
  <c r="CK19" i="17" s="1"/>
  <c r="W21" i="6"/>
  <c r="CK20" i="17" s="1"/>
  <c r="W22" i="6"/>
  <c r="CK21" i="17" s="1"/>
  <c r="W23" i="6"/>
  <c r="CK22" i="17" s="1"/>
  <c r="W24" i="6"/>
  <c r="CK23" i="17" s="1"/>
  <c r="W25" i="6"/>
  <c r="CK24" i="17" s="1"/>
  <c r="W26" i="6"/>
  <c r="CK25" i="17" s="1"/>
  <c r="W27" i="6"/>
  <c r="CK26" i="17" s="1"/>
  <c r="W28" i="6"/>
  <c r="CK27" i="17" s="1"/>
  <c r="W11" i="6"/>
  <c r="CK10" i="17" s="1"/>
  <c r="FP34" i="2"/>
  <c r="FO34" i="2"/>
  <c r="FP30" i="2"/>
  <c r="FO30" i="2"/>
  <c r="V32" i="6"/>
  <c r="CG31" i="17" s="1"/>
  <c r="CH31" i="17" s="1"/>
  <c r="V31" i="6"/>
  <c r="CG30" i="17" s="1"/>
  <c r="CH30" i="17" s="1"/>
  <c r="V28" i="6"/>
  <c r="CG27" i="17" s="1"/>
  <c r="V27" i="6"/>
  <c r="CG26" i="17" s="1"/>
  <c r="V26" i="6"/>
  <c r="CG25" i="17" s="1"/>
  <c r="V25" i="6"/>
  <c r="CG24" i="17" s="1"/>
  <c r="V24" i="6"/>
  <c r="CG23" i="17" s="1"/>
  <c r="V23" i="6"/>
  <c r="CG22" i="17" s="1"/>
  <c r="V22" i="6"/>
  <c r="CG21" i="17" s="1"/>
  <c r="V21" i="6"/>
  <c r="CG20" i="17" s="1"/>
  <c r="V20" i="6"/>
  <c r="CG19" i="17" s="1"/>
  <c r="V19" i="6"/>
  <c r="CG18" i="17" s="1"/>
  <c r="V18" i="6"/>
  <c r="CG17" i="17" s="1"/>
  <c r="V17" i="6"/>
  <c r="CG16" i="17" s="1"/>
  <c r="V16" i="6"/>
  <c r="CG15" i="17" s="1"/>
  <c r="V15" i="6"/>
  <c r="CG14" i="17" s="1"/>
  <c r="V14" i="6"/>
  <c r="CG13" i="17" s="1"/>
  <c r="V13" i="6"/>
  <c r="CG12" i="17" s="1"/>
  <c r="V12" i="6"/>
  <c r="CG11" i="17" s="1"/>
  <c r="FN12" i="2"/>
  <c r="CH32" i="17" l="1"/>
  <c r="CH35" i="17" s="1"/>
  <c r="CL30" i="17"/>
  <c r="CL32" i="17" s="1"/>
  <c r="CL35" i="17" s="1"/>
  <c r="CK32" i="17"/>
  <c r="CK28" i="17"/>
  <c r="CG32" i="17"/>
  <c r="FP37" i="2"/>
  <c r="F515" i="8" s="1"/>
  <c r="F516" i="8" s="1"/>
  <c r="FL34" i="2"/>
  <c r="FM34" i="2"/>
  <c r="FO37" i="2"/>
  <c r="F512" i="8" s="1"/>
  <c r="F513" i="8" s="1"/>
  <c r="V11" i="6"/>
  <c r="CG10" i="17" s="1"/>
  <c r="CG28" i="17" s="1"/>
  <c r="FN34" i="2"/>
  <c r="FN30" i="2"/>
  <c r="FK12" i="2"/>
  <c r="V33" i="6"/>
  <c r="J512" i="8"/>
  <c r="BY32" i="6"/>
  <c r="MG31" i="17" s="1"/>
  <c r="MH31" i="17" s="1"/>
  <c r="BY31" i="6"/>
  <c r="MG30" i="17" s="1"/>
  <c r="BY12" i="6"/>
  <c r="MG11" i="17" s="1"/>
  <c r="MH11" i="17" s="1"/>
  <c r="BY13" i="6"/>
  <c r="MG12" i="17" s="1"/>
  <c r="MH12" i="17" s="1"/>
  <c r="BY14" i="6"/>
  <c r="MG13" i="17" s="1"/>
  <c r="MH13" i="17" s="1"/>
  <c r="BY15" i="6"/>
  <c r="MG14" i="17" s="1"/>
  <c r="MH14" i="17" s="1"/>
  <c r="BY16" i="6"/>
  <c r="MG15" i="17" s="1"/>
  <c r="MH15" i="17" s="1"/>
  <c r="BY17" i="6"/>
  <c r="MG16" i="17" s="1"/>
  <c r="MH16" i="17" s="1"/>
  <c r="BY18" i="6"/>
  <c r="MG17" i="17" s="1"/>
  <c r="MH17" i="17" s="1"/>
  <c r="BY19" i="6"/>
  <c r="MG18" i="17" s="1"/>
  <c r="MH18" i="17" s="1"/>
  <c r="BY20" i="6"/>
  <c r="MG19" i="17" s="1"/>
  <c r="MH19" i="17" s="1"/>
  <c r="BY21" i="6"/>
  <c r="MG20" i="17" s="1"/>
  <c r="MH20" i="17" s="1"/>
  <c r="BY22" i="6"/>
  <c r="MG21" i="17" s="1"/>
  <c r="MH21" i="17" s="1"/>
  <c r="BY23" i="6"/>
  <c r="MG22" i="17" s="1"/>
  <c r="MH22" i="17" s="1"/>
  <c r="BY24" i="6"/>
  <c r="MG23" i="17" s="1"/>
  <c r="MH23" i="17" s="1"/>
  <c r="BY25" i="6"/>
  <c r="MG24" i="17" s="1"/>
  <c r="MH24" i="17" s="1"/>
  <c r="BY26" i="6"/>
  <c r="MG25" i="17" s="1"/>
  <c r="MH25" i="17" s="1"/>
  <c r="BY27" i="6"/>
  <c r="MG26" i="17" s="1"/>
  <c r="MH26" i="17" s="1"/>
  <c r="BY28" i="6"/>
  <c r="MG27" i="17" s="1"/>
  <c r="MH27" i="17" s="1"/>
  <c r="BY11" i="6"/>
  <c r="MG10" i="17" s="1"/>
  <c r="MH10" i="17" s="1"/>
  <c r="BX32" i="6"/>
  <c r="MC31" i="17" s="1"/>
  <c r="MD31" i="17" s="1"/>
  <c r="BX31" i="6"/>
  <c r="MC30" i="17" s="1"/>
  <c r="BX13" i="6"/>
  <c r="MC12" i="17" s="1"/>
  <c r="MD12" i="17" s="1"/>
  <c r="BX15" i="6"/>
  <c r="MC14" i="17" s="1"/>
  <c r="MD14" i="17" s="1"/>
  <c r="BX19" i="6"/>
  <c r="MC18" i="17" s="1"/>
  <c r="MD18" i="17" s="1"/>
  <c r="BX20" i="6"/>
  <c r="MC19" i="17" s="1"/>
  <c r="MD19" i="17" s="1"/>
  <c r="BX21" i="6"/>
  <c r="MC20" i="17" s="1"/>
  <c r="MD20" i="17" s="1"/>
  <c r="BX23" i="6"/>
  <c r="MC22" i="17" s="1"/>
  <c r="MD22" i="17" s="1"/>
  <c r="BX24" i="6"/>
  <c r="MC23" i="17" s="1"/>
  <c r="MD23" i="17" s="1"/>
  <c r="BX25" i="6"/>
  <c r="MC24" i="17" s="1"/>
  <c r="MD24" i="17" s="1"/>
  <c r="BX27" i="6"/>
  <c r="MC26" i="17" s="1"/>
  <c r="MD26" i="17" s="1"/>
  <c r="BX28" i="6"/>
  <c r="MC27" i="17" s="1"/>
  <c r="MD27" i="17" s="1"/>
  <c r="BX11" i="6"/>
  <c r="MC10" i="17" s="1"/>
  <c r="MD10" i="17" s="1"/>
  <c r="SD34" i="2"/>
  <c r="SC34" i="2"/>
  <c r="SD30" i="2"/>
  <c r="SC30" i="2"/>
  <c r="SB12" i="2"/>
  <c r="J482" i="8"/>
  <c r="AA32" i="6"/>
  <c r="DA31" i="17" s="1"/>
  <c r="DB31" i="17" s="1"/>
  <c r="AA31" i="6"/>
  <c r="DA30" i="17" s="1"/>
  <c r="AA12" i="6"/>
  <c r="DA11" i="17" s="1"/>
  <c r="DB11" i="17" s="1"/>
  <c r="AA13" i="6"/>
  <c r="DA12" i="17" s="1"/>
  <c r="DB12" i="17" s="1"/>
  <c r="AA14" i="6"/>
  <c r="DA13" i="17" s="1"/>
  <c r="DB13" i="17" s="1"/>
  <c r="AA15" i="6"/>
  <c r="DA14" i="17" s="1"/>
  <c r="DB14" i="17" s="1"/>
  <c r="AA16" i="6"/>
  <c r="DA15" i="17" s="1"/>
  <c r="DB15" i="17" s="1"/>
  <c r="AA17" i="6"/>
  <c r="DA16" i="17" s="1"/>
  <c r="DB16" i="17" s="1"/>
  <c r="AA18" i="6"/>
  <c r="DA17" i="17" s="1"/>
  <c r="DB17" i="17" s="1"/>
  <c r="AA19" i="6"/>
  <c r="DA18" i="17" s="1"/>
  <c r="DB18" i="17" s="1"/>
  <c r="AA20" i="6"/>
  <c r="DA19" i="17" s="1"/>
  <c r="DB19" i="17" s="1"/>
  <c r="AA21" i="6"/>
  <c r="DA20" i="17" s="1"/>
  <c r="DB20" i="17" s="1"/>
  <c r="AA22" i="6"/>
  <c r="DA21" i="17" s="1"/>
  <c r="DB21" i="17" s="1"/>
  <c r="AA23" i="6"/>
  <c r="DA22" i="17" s="1"/>
  <c r="DB22" i="17" s="1"/>
  <c r="AA24" i="6"/>
  <c r="DA23" i="17" s="1"/>
  <c r="DB23" i="17" s="1"/>
  <c r="AA25" i="6"/>
  <c r="DA24" i="17" s="1"/>
  <c r="DB24" i="17" s="1"/>
  <c r="AA26" i="6"/>
  <c r="DA25" i="17" s="1"/>
  <c r="DB25" i="17" s="1"/>
  <c r="AA27" i="6"/>
  <c r="DA26" i="17" s="1"/>
  <c r="DB26" i="17" s="1"/>
  <c r="AA28" i="6"/>
  <c r="DA27" i="17" s="1"/>
  <c r="DB27" i="17" s="1"/>
  <c r="AA11" i="6"/>
  <c r="DA10" i="17" s="1"/>
  <c r="Z32" i="6"/>
  <c r="CW31" i="17" s="1"/>
  <c r="CX31" i="17" s="1"/>
  <c r="Z31" i="6"/>
  <c r="CW30" i="17" s="1"/>
  <c r="Z12" i="6"/>
  <c r="CW11" i="17" s="1"/>
  <c r="CX11" i="17" s="1"/>
  <c r="Z13" i="6"/>
  <c r="CW12" i="17" s="1"/>
  <c r="CX12" i="17" s="1"/>
  <c r="Z14" i="6"/>
  <c r="CW13" i="17" s="1"/>
  <c r="CX13" i="17" s="1"/>
  <c r="Z15" i="6"/>
  <c r="CW14" i="17" s="1"/>
  <c r="CX14" i="17" s="1"/>
  <c r="Z16" i="6"/>
  <c r="CW15" i="17" s="1"/>
  <c r="CX15" i="17" s="1"/>
  <c r="Z17" i="6"/>
  <c r="CW16" i="17" s="1"/>
  <c r="CX16" i="17" s="1"/>
  <c r="Z18" i="6"/>
  <c r="CW17" i="17" s="1"/>
  <c r="CX17" i="17" s="1"/>
  <c r="Z19" i="6"/>
  <c r="CW18" i="17" s="1"/>
  <c r="CX18" i="17" s="1"/>
  <c r="Z20" i="6"/>
  <c r="CW19" i="17" s="1"/>
  <c r="CX19" i="17" s="1"/>
  <c r="Z21" i="6"/>
  <c r="CW20" i="17" s="1"/>
  <c r="CX20" i="17" s="1"/>
  <c r="Z22" i="6"/>
  <c r="CW21" i="17" s="1"/>
  <c r="CX21" i="17" s="1"/>
  <c r="Z23" i="6"/>
  <c r="CW22" i="17" s="1"/>
  <c r="CX22" i="17" s="1"/>
  <c r="Z24" i="6"/>
  <c r="CW23" i="17" s="1"/>
  <c r="CX23" i="17" s="1"/>
  <c r="Z25" i="6"/>
  <c r="CW24" i="17" s="1"/>
  <c r="CX24" i="17" s="1"/>
  <c r="Z26" i="6"/>
  <c r="CW25" i="17" s="1"/>
  <c r="CX25" i="17" s="1"/>
  <c r="Z27" i="6"/>
  <c r="CW26" i="17" s="1"/>
  <c r="CX26" i="17" s="1"/>
  <c r="Z28" i="6"/>
  <c r="CW27" i="17" s="1"/>
  <c r="CX27" i="17" s="1"/>
  <c r="Z11" i="6"/>
  <c r="CW10" i="17" s="1"/>
  <c r="GB34" i="2"/>
  <c r="GA34" i="2"/>
  <c r="GB30" i="2"/>
  <c r="GA30" i="2"/>
  <c r="FZ12" i="2"/>
  <c r="D335" i="8"/>
  <c r="H334" i="8"/>
  <c r="G334" i="8"/>
  <c r="I334" i="8" s="1"/>
  <c r="H333" i="8"/>
  <c r="G333" i="8"/>
  <c r="I333" i="8" s="1"/>
  <c r="D331" i="8"/>
  <c r="C7" i="18" s="1"/>
  <c r="H330" i="8"/>
  <c r="G330" i="8"/>
  <c r="H329" i="8"/>
  <c r="G329" i="8"/>
  <c r="J328" i="8"/>
  <c r="E348" i="8"/>
  <c r="D349" i="8"/>
  <c r="F349" i="8"/>
  <c r="F7" i="18" l="1"/>
  <c r="F26" i="18" s="1"/>
  <c r="C26" i="18"/>
  <c r="C28" i="18" s="1"/>
  <c r="MH28" i="17"/>
  <c r="I329" i="8"/>
  <c r="I330" i="8"/>
  <c r="G348" i="8"/>
  <c r="I348" i="8" s="1"/>
  <c r="GB37" i="2"/>
  <c r="C19" i="7" s="1"/>
  <c r="GA37" i="2"/>
  <c r="F328" i="8" s="1"/>
  <c r="F331" i="8" s="1"/>
  <c r="CG35" i="17"/>
  <c r="CG36" i="17" s="1"/>
  <c r="MG28" i="17"/>
  <c r="MG32" i="17"/>
  <c r="MH30" i="17"/>
  <c r="MH32" i="17" s="1"/>
  <c r="MD30" i="17"/>
  <c r="MD32" i="17" s="1"/>
  <c r="MC32" i="17"/>
  <c r="DB30" i="17"/>
  <c r="DB32" i="17" s="1"/>
  <c r="DA32" i="17"/>
  <c r="DA28" i="17"/>
  <c r="DB10" i="17"/>
  <c r="DB28" i="17" s="1"/>
  <c r="CK35" i="17"/>
  <c r="CK36" i="17" s="1"/>
  <c r="CX30" i="17"/>
  <c r="CX32" i="17" s="1"/>
  <c r="CW32" i="17"/>
  <c r="CX10" i="17"/>
  <c r="CX28" i="17" s="1"/>
  <c r="CW28" i="17"/>
  <c r="SC37" i="2"/>
  <c r="C14" i="7"/>
  <c r="FL37" i="2"/>
  <c r="E512" i="8" s="1"/>
  <c r="E513" i="8" s="1"/>
  <c r="H348" i="8"/>
  <c r="SB30" i="2"/>
  <c r="SB34" i="2"/>
  <c r="FN37" i="2"/>
  <c r="FM37" i="2"/>
  <c r="E349" i="8"/>
  <c r="H349" i="8" s="1"/>
  <c r="SA34" i="2"/>
  <c r="SD37" i="2"/>
  <c r="SD42" i="2" s="1"/>
  <c r="RZ30" i="2"/>
  <c r="FZ30" i="2"/>
  <c r="FK34" i="2"/>
  <c r="FK30" i="2"/>
  <c r="BY29" i="6"/>
  <c r="FY34" i="2"/>
  <c r="W33" i="6"/>
  <c r="RZ34" i="2"/>
  <c r="W29" i="6"/>
  <c r="FW12" i="2"/>
  <c r="V29" i="6"/>
  <c r="V36" i="6" s="1"/>
  <c r="BX26" i="6"/>
  <c r="MC25" i="17" s="1"/>
  <c r="MD25" i="17" s="1"/>
  <c r="BX22" i="6"/>
  <c r="MC21" i="17" s="1"/>
  <c r="MD21" i="17" s="1"/>
  <c r="BX18" i="6"/>
  <c r="MC17" i="17" s="1"/>
  <c r="MD17" i="17" s="1"/>
  <c r="BX16" i="6"/>
  <c r="MC15" i="17" s="1"/>
  <c r="MD15" i="17" s="1"/>
  <c r="BX14" i="6"/>
  <c r="MC13" i="17" s="1"/>
  <c r="MD13" i="17" s="1"/>
  <c r="BX12" i="6"/>
  <c r="MC11" i="17" s="1"/>
  <c r="MD11" i="17" s="1"/>
  <c r="BY33" i="6"/>
  <c r="BX17" i="6"/>
  <c r="MC16" i="17" s="1"/>
  <c r="MD16" i="17" s="1"/>
  <c r="FZ34" i="2"/>
  <c r="BX33" i="6"/>
  <c r="RY12" i="2"/>
  <c r="SA30" i="2"/>
  <c r="FX34" i="2"/>
  <c r="F482" i="8" l="1"/>
  <c r="F484" i="8" s="1"/>
  <c r="SC42" i="2"/>
  <c r="MH35" i="17"/>
  <c r="MD28" i="17"/>
  <c r="MD35" i="17" s="1"/>
  <c r="F332" i="8"/>
  <c r="F335" i="8" s="1"/>
  <c r="I7" i="18" s="1"/>
  <c r="G7" i="18" s="1"/>
  <c r="MG35" i="17"/>
  <c r="MC28" i="17"/>
  <c r="MC35" i="17" s="1"/>
  <c r="DA35" i="17"/>
  <c r="DB35" i="17"/>
  <c r="CX35" i="17"/>
  <c r="CW35" i="17"/>
  <c r="G513" i="8"/>
  <c r="H513" i="8"/>
  <c r="FY37" i="2"/>
  <c r="B19" i="7" s="1"/>
  <c r="SB37" i="2"/>
  <c r="BY36" i="6"/>
  <c r="FZ37" i="2"/>
  <c r="RY34" i="2"/>
  <c r="FK37" i="2"/>
  <c r="H512" i="8"/>
  <c r="G512" i="8"/>
  <c r="SA37" i="2"/>
  <c r="E485" i="8" s="1"/>
  <c r="E515" i="8"/>
  <c r="B14" i="7"/>
  <c r="FX37" i="2"/>
  <c r="E328" i="8" s="1"/>
  <c r="E331" i="8" s="1"/>
  <c r="RZ37" i="2"/>
  <c r="E482" i="8" s="1"/>
  <c r="C9" i="7"/>
  <c r="F485" i="8"/>
  <c r="F487" i="8" s="1"/>
  <c r="W36" i="6"/>
  <c r="FW34" i="2"/>
  <c r="FW30" i="2"/>
  <c r="BX29" i="6"/>
  <c r="BX36" i="6" s="1"/>
  <c r="RY30" i="2"/>
  <c r="AB32" i="6"/>
  <c r="DE31" i="17" s="1"/>
  <c r="DF31" i="17" s="1"/>
  <c r="AB31" i="6"/>
  <c r="DE30" i="17" s="1"/>
  <c r="AB12" i="6"/>
  <c r="DE11" i="17" s="1"/>
  <c r="DH11" i="17" s="1"/>
  <c r="P11" i="17" s="1"/>
  <c r="AB13" i="6"/>
  <c r="DE12" i="17" s="1"/>
  <c r="DH12" i="17" s="1"/>
  <c r="P12" i="17" s="1"/>
  <c r="AB14" i="6"/>
  <c r="DE13" i="17" s="1"/>
  <c r="DH13" i="17" s="1"/>
  <c r="P13" i="17" s="1"/>
  <c r="AB15" i="6"/>
  <c r="DE14" i="17" s="1"/>
  <c r="DH14" i="17" s="1"/>
  <c r="P14" i="17" s="1"/>
  <c r="AB16" i="6"/>
  <c r="DE15" i="17" s="1"/>
  <c r="DH15" i="17" s="1"/>
  <c r="P15" i="17" s="1"/>
  <c r="AB17" i="6"/>
  <c r="DE16" i="17" s="1"/>
  <c r="DH16" i="17" s="1"/>
  <c r="P16" i="17" s="1"/>
  <c r="AB18" i="6"/>
  <c r="DE17" i="17" s="1"/>
  <c r="DH17" i="17" s="1"/>
  <c r="P17" i="17" s="1"/>
  <c r="AB19" i="6"/>
  <c r="DE18" i="17" s="1"/>
  <c r="DH18" i="17" s="1"/>
  <c r="P18" i="17" s="1"/>
  <c r="AB20" i="6"/>
  <c r="DE19" i="17" s="1"/>
  <c r="DH19" i="17" s="1"/>
  <c r="P19" i="17" s="1"/>
  <c r="AB21" i="6"/>
  <c r="DE20" i="17" s="1"/>
  <c r="DH20" i="17" s="1"/>
  <c r="P20" i="17" s="1"/>
  <c r="AB22" i="6"/>
  <c r="DE21" i="17" s="1"/>
  <c r="DH21" i="17" s="1"/>
  <c r="P21" i="17" s="1"/>
  <c r="AB23" i="6"/>
  <c r="DE22" i="17" s="1"/>
  <c r="DH22" i="17" s="1"/>
  <c r="P22" i="17" s="1"/>
  <c r="AB24" i="6"/>
  <c r="DE23" i="17" s="1"/>
  <c r="DH23" i="17" s="1"/>
  <c r="P23" i="17" s="1"/>
  <c r="AB25" i="6"/>
  <c r="DE24" i="17" s="1"/>
  <c r="DH24" i="17" s="1"/>
  <c r="P24" i="17" s="1"/>
  <c r="AB26" i="6"/>
  <c r="DE25" i="17" s="1"/>
  <c r="DH25" i="17" s="1"/>
  <c r="P25" i="17" s="1"/>
  <c r="AB27" i="6"/>
  <c r="DE26" i="17" s="1"/>
  <c r="DH26" i="17" s="1"/>
  <c r="P26" i="17" s="1"/>
  <c r="AB28" i="6"/>
  <c r="DE27" i="17" s="1"/>
  <c r="DH27" i="17" s="1"/>
  <c r="P27" i="17" s="1"/>
  <c r="AB11" i="6"/>
  <c r="DE10" i="17" s="1"/>
  <c r="GH34" i="2"/>
  <c r="GG34" i="2"/>
  <c r="GH30" i="2"/>
  <c r="GG30" i="2"/>
  <c r="GF12" i="2"/>
  <c r="F471" i="8" l="1"/>
  <c r="G331" i="8"/>
  <c r="I6" i="16"/>
  <c r="G6" i="16" s="1"/>
  <c r="MG36" i="17"/>
  <c r="MC36" i="17"/>
  <c r="E20" i="17"/>
  <c r="E27" i="17"/>
  <c r="E23" i="17"/>
  <c r="E19" i="17"/>
  <c r="E15" i="17"/>
  <c r="E11" i="17"/>
  <c r="E16" i="17"/>
  <c r="E25" i="17"/>
  <c r="E21" i="17"/>
  <c r="E17" i="17"/>
  <c r="E13" i="17"/>
  <c r="E24" i="17"/>
  <c r="E12" i="17"/>
  <c r="E26" i="17"/>
  <c r="E22" i="17"/>
  <c r="E18" i="17"/>
  <c r="E14" i="17"/>
  <c r="DA36" i="17"/>
  <c r="CW36" i="17"/>
  <c r="DE28" i="17"/>
  <c r="DH10" i="17"/>
  <c r="P10" i="17" s="1"/>
  <c r="DF30" i="17"/>
  <c r="DF32" i="17" s="1"/>
  <c r="DF35" i="17" s="1"/>
  <c r="DE32" i="17"/>
  <c r="E332" i="8"/>
  <c r="H332" i="8" s="1"/>
  <c r="I483" i="8"/>
  <c r="E484" i="8"/>
  <c r="I486" i="8"/>
  <c r="E487" i="8"/>
  <c r="H487" i="8" s="1"/>
  <c r="I513" i="8"/>
  <c r="E516" i="8"/>
  <c r="H486" i="8"/>
  <c r="H483" i="8"/>
  <c r="H514" i="8"/>
  <c r="RY37" i="2"/>
  <c r="I512" i="8"/>
  <c r="B9" i="7"/>
  <c r="G328" i="8"/>
  <c r="FW37" i="2"/>
  <c r="H517" i="8"/>
  <c r="H515" i="8"/>
  <c r="G515" i="8"/>
  <c r="H328" i="8"/>
  <c r="H482" i="8"/>
  <c r="G482" i="8"/>
  <c r="G485" i="8"/>
  <c r="G487" i="8" s="1"/>
  <c r="H485" i="8"/>
  <c r="GC12" i="2"/>
  <c r="GE34" i="2"/>
  <c r="GF34" i="2"/>
  <c r="AC33" i="6"/>
  <c r="GH37" i="2"/>
  <c r="GH38" i="2" s="1"/>
  <c r="GF30" i="2"/>
  <c r="GG37" i="2"/>
  <c r="AB33" i="6"/>
  <c r="AC29" i="6"/>
  <c r="GD34" i="2"/>
  <c r="F271" i="8" l="1"/>
  <c r="F274" i="8" s="1"/>
  <c r="GH42" i="2"/>
  <c r="H6" i="16"/>
  <c r="I328" i="8"/>
  <c r="P28" i="17"/>
  <c r="P35" i="17" s="1"/>
  <c r="DE35" i="17"/>
  <c r="H484" i="8"/>
  <c r="DH28" i="17"/>
  <c r="DH35" i="17" s="1"/>
  <c r="G332" i="8"/>
  <c r="I332" i="8" s="1"/>
  <c r="E335" i="8"/>
  <c r="C40" i="7"/>
  <c r="GG38" i="2"/>
  <c r="I482" i="8"/>
  <c r="G484" i="8"/>
  <c r="G516" i="8"/>
  <c r="H516" i="8"/>
  <c r="I514" i="8"/>
  <c r="I517" i="8"/>
  <c r="I515" i="8"/>
  <c r="GF37" i="2"/>
  <c r="GE37" i="2"/>
  <c r="I487" i="8"/>
  <c r="I485" i="8"/>
  <c r="AC36" i="6"/>
  <c r="GD37" i="2"/>
  <c r="GD38" i="2" s="1"/>
  <c r="E267" i="8" s="1"/>
  <c r="E270" i="8" s="1"/>
  <c r="AB29" i="6"/>
  <c r="AB36" i="6" s="1"/>
  <c r="GC34" i="2"/>
  <c r="GC30" i="2"/>
  <c r="I272" i="8"/>
  <c r="H272" i="8"/>
  <c r="I268" i="8"/>
  <c r="H268" i="8"/>
  <c r="J267" i="8"/>
  <c r="G335" i="8" l="1"/>
  <c r="H7" i="18"/>
  <c r="F267" i="8"/>
  <c r="F270" i="8" s="1"/>
  <c r="I20" i="18" s="1"/>
  <c r="G20" i="18" s="1"/>
  <c r="GG42" i="2"/>
  <c r="DE36" i="17"/>
  <c r="E10" i="17"/>
  <c r="E28" i="17" s="1"/>
  <c r="GE38" i="2"/>
  <c r="E271" i="8" s="1"/>
  <c r="I516" i="8"/>
  <c r="I484" i="8"/>
  <c r="GC37" i="2"/>
  <c r="H270" i="8" l="1"/>
  <c r="E274" i="8"/>
  <c r="H20" i="18" s="1"/>
  <c r="G271" i="8"/>
  <c r="G274" i="8" s="1"/>
  <c r="E35" i="17"/>
  <c r="H39" i="17"/>
  <c r="H41" i="17"/>
  <c r="B40" i="7"/>
  <c r="H274" i="8" l="1"/>
  <c r="ABK12" i="2"/>
  <c r="ABL12" i="2"/>
  <c r="ABK13" i="2"/>
  <c r="ABL13" i="2"/>
  <c r="ABK14" i="2"/>
  <c r="ABL14" i="2"/>
  <c r="ABK15" i="2"/>
  <c r="ABL15" i="2"/>
  <c r="ABK16" i="2"/>
  <c r="ABL16" i="2"/>
  <c r="ABK17" i="2"/>
  <c r="ABL17" i="2"/>
  <c r="ABK18" i="2"/>
  <c r="ABL18" i="2"/>
  <c r="ABK19" i="2"/>
  <c r="ABL19" i="2"/>
  <c r="ABK20" i="2"/>
  <c r="ABL20" i="2"/>
  <c r="ABK21" i="2"/>
  <c r="ABL21" i="2"/>
  <c r="ABK22" i="2"/>
  <c r="ABL22" i="2"/>
  <c r="ABK23" i="2"/>
  <c r="ABL23" i="2"/>
  <c r="ABK24" i="2"/>
  <c r="ABL24" i="2"/>
  <c r="ABK25" i="2"/>
  <c r="ABL25" i="2"/>
  <c r="ABK26" i="2"/>
  <c r="ABL26" i="2"/>
  <c r="ABK27" i="2"/>
  <c r="ABL27" i="2"/>
  <c r="ABK28" i="2"/>
  <c r="ABL28" i="2"/>
  <c r="ABK29" i="2"/>
  <c r="ABL29" i="2"/>
  <c r="ABK31" i="2"/>
  <c r="ABL31" i="2"/>
  <c r="ABK32" i="2"/>
  <c r="ABL32" i="2"/>
  <c r="ABK33" i="2"/>
  <c r="ABL33" i="2"/>
  <c r="ABK35" i="2"/>
  <c r="ABL35" i="2"/>
  <c r="ABK36" i="2"/>
  <c r="ABL36" i="2"/>
  <c r="AAY12" i="2"/>
  <c r="AAZ12" i="2"/>
  <c r="ABG12" i="2"/>
  <c r="ABH12" i="2"/>
  <c r="AAY13" i="2"/>
  <c r="AAZ13" i="2"/>
  <c r="ABG13" i="2"/>
  <c r="ABH13" i="2"/>
  <c r="AAY14" i="2"/>
  <c r="AAZ14" i="2"/>
  <c r="ABG14" i="2"/>
  <c r="ABH14" i="2"/>
  <c r="AAY15" i="2"/>
  <c r="AAZ15" i="2"/>
  <c r="ABG15" i="2"/>
  <c r="ABH15" i="2"/>
  <c r="AAY16" i="2"/>
  <c r="AAZ16" i="2"/>
  <c r="ABG16" i="2"/>
  <c r="ABH16" i="2"/>
  <c r="AAY17" i="2"/>
  <c r="AAZ17" i="2"/>
  <c r="ABG17" i="2"/>
  <c r="ABH17" i="2"/>
  <c r="AAY18" i="2"/>
  <c r="AAZ18" i="2"/>
  <c r="ABG18" i="2"/>
  <c r="ABH18" i="2"/>
  <c r="AAY19" i="2"/>
  <c r="AAZ19" i="2"/>
  <c r="ABG19" i="2"/>
  <c r="ABH19" i="2"/>
  <c r="AAY20" i="2"/>
  <c r="AAZ20" i="2"/>
  <c r="ABG20" i="2"/>
  <c r="ABH20" i="2"/>
  <c r="AAY21" i="2"/>
  <c r="AAZ21" i="2"/>
  <c r="ABG21" i="2"/>
  <c r="ABH21" i="2"/>
  <c r="AAY22" i="2"/>
  <c r="AAZ22" i="2"/>
  <c r="ABG22" i="2"/>
  <c r="ABH22" i="2"/>
  <c r="AAY23" i="2"/>
  <c r="AAZ23" i="2"/>
  <c r="ABG23" i="2"/>
  <c r="ABH23" i="2"/>
  <c r="AAY24" i="2"/>
  <c r="AAZ24" i="2"/>
  <c r="ABG24" i="2"/>
  <c r="ABH24" i="2"/>
  <c r="AAY25" i="2"/>
  <c r="AAZ25" i="2"/>
  <c r="ABG25" i="2"/>
  <c r="ABH25" i="2"/>
  <c r="AAY26" i="2"/>
  <c r="AAZ26" i="2"/>
  <c r="ABG26" i="2"/>
  <c r="ABH26" i="2"/>
  <c r="AAY27" i="2"/>
  <c r="AAZ27" i="2"/>
  <c r="ABG27" i="2"/>
  <c r="ABH27" i="2"/>
  <c r="AAY28" i="2"/>
  <c r="AAZ28" i="2"/>
  <c r="ABG28" i="2"/>
  <c r="ABH28" i="2"/>
  <c r="AAY29" i="2"/>
  <c r="AAZ29" i="2"/>
  <c r="ABG29" i="2"/>
  <c r="ABH29" i="2"/>
  <c r="AAU30" i="2"/>
  <c r="AAV30" i="2"/>
  <c r="AAW30" i="2"/>
  <c r="AAX30" i="2"/>
  <c r="AAZ30" i="2"/>
  <c r="ABA30" i="2"/>
  <c r="ABB30" i="2"/>
  <c r="ABC30" i="2"/>
  <c r="ABD30" i="2"/>
  <c r="ABE30" i="2"/>
  <c r="ABF30" i="2"/>
  <c r="ABI30" i="2"/>
  <c r="ABJ30" i="2"/>
  <c r="AAS32" i="2"/>
  <c r="AAT32" i="2"/>
  <c r="AAS33" i="2"/>
  <c r="AAT33" i="2"/>
  <c r="AAU34" i="2"/>
  <c r="AAV34" i="2"/>
  <c r="AAW34" i="2"/>
  <c r="AAX34" i="2"/>
  <c r="AAY34" i="2"/>
  <c r="AAZ34" i="2"/>
  <c r="ABA34" i="2"/>
  <c r="ABB34" i="2"/>
  <c r="ABC34" i="2"/>
  <c r="ABD34" i="2"/>
  <c r="ABE34" i="2"/>
  <c r="ABF34" i="2"/>
  <c r="ABG34" i="2"/>
  <c r="ABH34" i="2"/>
  <c r="ABI34" i="2"/>
  <c r="ABJ34" i="2"/>
  <c r="AAI12" i="2"/>
  <c r="AAG12" i="2" s="1"/>
  <c r="AAG30" i="2" s="1"/>
  <c r="ZH30" i="2"/>
  <c r="ZQ30" i="2"/>
  <c r="AAA30" i="2"/>
  <c r="AAQ30" i="2"/>
  <c r="ZU32" i="2"/>
  <c r="WO32" i="2" s="1"/>
  <c r="ZY32" i="2"/>
  <c r="WP32" i="2" s="1"/>
  <c r="AAE32" i="2"/>
  <c r="AAC32" i="2" s="1"/>
  <c r="AAC34" i="2" s="1"/>
  <c r="AAI32" i="2"/>
  <c r="AAG32" i="2" s="1"/>
  <c r="ZU33" i="2"/>
  <c r="WO33" i="2" s="1"/>
  <c r="ZY33" i="2"/>
  <c r="WP33" i="2" s="1"/>
  <c r="AAE33" i="2"/>
  <c r="AAC33" i="2" s="1"/>
  <c r="AAI33" i="2"/>
  <c r="AAG33" i="2" s="1"/>
  <c r="ZH34" i="2"/>
  <c r="ZQ34" i="2"/>
  <c r="ZW34" i="2"/>
  <c r="AAA34" i="2"/>
  <c r="AAM34" i="2"/>
  <c r="AAQ34" i="2"/>
  <c r="XQ12" i="2"/>
  <c r="XS12" i="2"/>
  <c r="XU12" i="2"/>
  <c r="XR30" i="2"/>
  <c r="XV30" i="2"/>
  <c r="XR34" i="2"/>
  <c r="XT34" i="2"/>
  <c r="XV34" i="2"/>
  <c r="WL12" i="2"/>
  <c r="VY30" i="2"/>
  <c r="WK30" i="2"/>
  <c r="VT30" i="2"/>
  <c r="VJ46" i="2" s="1"/>
  <c r="VJ48" i="2" s="1"/>
  <c r="VV30" i="2"/>
  <c r="VX30" i="2"/>
  <c r="VZ30" i="2"/>
  <c r="WB30" i="2"/>
  <c r="WN30" i="2"/>
  <c r="VW34" i="2"/>
  <c r="WK34" i="2"/>
  <c r="VP34" i="2"/>
  <c r="VT34" i="2"/>
  <c r="VV34" i="2"/>
  <c r="VX34" i="2"/>
  <c r="VZ34" i="2"/>
  <c r="WB34" i="2"/>
  <c r="WM34" i="2"/>
  <c r="WN34" i="2"/>
  <c r="VA34" i="2"/>
  <c r="VB34" i="2"/>
  <c r="VC34" i="2"/>
  <c r="VD34" i="2"/>
  <c r="VE34" i="2"/>
  <c r="VF34" i="2"/>
  <c r="OZ12" i="2"/>
  <c r="PA12" i="2"/>
  <c r="PH30" i="2"/>
  <c r="PI30" i="2"/>
  <c r="OU34" i="2"/>
  <c r="OV34" i="2"/>
  <c r="OW34" i="2"/>
  <c r="OY34" i="2"/>
  <c r="OZ34" i="2"/>
  <c r="PA34" i="2"/>
  <c r="PC34" i="2"/>
  <c r="PD34" i="2"/>
  <c r="PE34" i="2"/>
  <c r="PG34" i="2"/>
  <c r="PH34" i="2"/>
  <c r="PI34" i="2"/>
  <c r="OR30" i="2"/>
  <c r="OS30" i="2"/>
  <c r="OM34" i="2"/>
  <c r="ON34" i="2"/>
  <c r="OO34" i="2"/>
  <c r="OQ34" i="2"/>
  <c r="OR34" i="2"/>
  <c r="OS34" i="2"/>
  <c r="OI12" i="2"/>
  <c r="OI13" i="2"/>
  <c r="OI14" i="2"/>
  <c r="OJ30" i="2"/>
  <c r="OK30" i="2"/>
  <c r="OJ34" i="2"/>
  <c r="OK34" i="2"/>
  <c r="BZ30" i="2"/>
  <c r="CH30" i="2"/>
  <c r="BZ34" i="2"/>
  <c r="CD34" i="2"/>
  <c r="CH34" i="2"/>
  <c r="AAG34" i="2" l="1"/>
  <c r="AAG37" i="2"/>
  <c r="AAY30" i="2"/>
  <c r="WP12" i="2"/>
  <c r="PH37" i="2"/>
  <c r="AV11" i="1"/>
  <c r="AV12" i="1"/>
  <c r="AV28" i="1"/>
  <c r="AV27" i="1"/>
  <c r="AV26" i="1"/>
  <c r="AV25" i="1"/>
  <c r="AV24" i="1"/>
  <c r="AV23" i="1"/>
  <c r="AV22" i="1"/>
  <c r="AV21" i="1"/>
  <c r="AV20" i="1"/>
  <c r="AV19" i="1"/>
  <c r="AV18" i="1"/>
  <c r="AV17" i="1"/>
  <c r="AV16" i="1"/>
  <c r="AV15" i="1"/>
  <c r="AV14" i="1"/>
  <c r="AV13" i="1"/>
  <c r="R11" i="1"/>
  <c r="XV37" i="2"/>
  <c r="WB37" i="2"/>
  <c r="WB38" i="2" s="1"/>
  <c r="VT37" i="2"/>
  <c r="VT38" i="2" s="1"/>
  <c r="OY12" i="2"/>
  <c r="OI30" i="2"/>
  <c r="OI37" i="2" s="1"/>
  <c r="XZ12" i="2"/>
  <c r="XX12" i="2" s="1"/>
  <c r="XY12" i="2"/>
  <c r="ABL34" i="2"/>
  <c r="AAZ37" i="2"/>
  <c r="AAT29" i="2"/>
  <c r="AAT27" i="2"/>
  <c r="AAT25" i="2"/>
  <c r="AAT23" i="2"/>
  <c r="AAT21" i="2"/>
  <c r="AAT19" i="2"/>
  <c r="AAT17" i="2"/>
  <c r="AAT15" i="2"/>
  <c r="AAT13" i="2"/>
  <c r="PI37" i="2"/>
  <c r="ABC37" i="2"/>
  <c r="OR37" i="2"/>
  <c r="OJ37" i="2"/>
  <c r="WL34" i="2"/>
  <c r="AAQ37" i="2"/>
  <c r="PG30" i="2"/>
  <c r="PG37" i="2" s="1"/>
  <c r="WN37" i="2"/>
  <c r="VP37" i="2"/>
  <c r="XU34" i="2"/>
  <c r="VV37" i="2"/>
  <c r="VV38" i="2" s="1"/>
  <c r="XR37" i="2"/>
  <c r="ABK30" i="2"/>
  <c r="AAU37" i="2"/>
  <c r="OW12" i="2"/>
  <c r="XS34" i="2"/>
  <c r="XZ34" i="2"/>
  <c r="XQ30" i="2"/>
  <c r="AAV37" i="2"/>
  <c r="OZ30" i="2"/>
  <c r="OZ37" i="2" s="1"/>
  <c r="AAM30" i="2"/>
  <c r="AAM37" i="2" s="1"/>
  <c r="XU30" i="2"/>
  <c r="XQ34" i="2"/>
  <c r="AAA37" i="2"/>
  <c r="VX37" i="2"/>
  <c r="VX38" i="2" s="1"/>
  <c r="ABK34" i="2"/>
  <c r="AAY37" i="2"/>
  <c r="AAS29" i="2"/>
  <c r="AAS27" i="2"/>
  <c r="AAS25" i="2"/>
  <c r="AAS23" i="2"/>
  <c r="AAS21" i="2"/>
  <c r="AAS19" i="2"/>
  <c r="AAS17" i="2"/>
  <c r="AAS15" i="2"/>
  <c r="AAS13" i="2"/>
  <c r="ABD37" i="2"/>
  <c r="AAE34" i="2"/>
  <c r="ZQ37" i="2"/>
  <c r="ABG30" i="2"/>
  <c r="ABG37" i="2" s="1"/>
  <c r="ABH30" i="2"/>
  <c r="ABH37" i="2" s="1"/>
  <c r="ZY34" i="2"/>
  <c r="ZH37" i="2"/>
  <c r="ABL30" i="2"/>
  <c r="AAS34" i="2"/>
  <c r="XP30" i="2"/>
  <c r="XP34" i="2"/>
  <c r="PD30" i="2"/>
  <c r="PD37" i="2" s="1"/>
  <c r="VS34" i="2"/>
  <c r="VW30" i="2"/>
  <c r="VW37" i="2" s="1"/>
  <c r="XT30" i="2"/>
  <c r="XT37" i="2" s="1"/>
  <c r="AAI30" i="2"/>
  <c r="AAT34" i="2"/>
  <c r="AAI34" i="2"/>
  <c r="ZW30" i="2"/>
  <c r="ZW37" i="2" s="1"/>
  <c r="ABI37" i="2"/>
  <c r="ABE37" i="2"/>
  <c r="ABA37" i="2"/>
  <c r="AAW37" i="2"/>
  <c r="AAS28" i="2"/>
  <c r="AAS26" i="2"/>
  <c r="AAS24" i="2"/>
  <c r="AAS22" i="2"/>
  <c r="AAS20" i="2"/>
  <c r="AAS18" i="2"/>
  <c r="AAS16" i="2"/>
  <c r="AAS14" i="2"/>
  <c r="AAS12" i="2"/>
  <c r="ZU34" i="2"/>
  <c r="ABJ37" i="2"/>
  <c r="ABF37" i="2"/>
  <c r="ABB37" i="2"/>
  <c r="AAX37" i="2"/>
  <c r="AAT28" i="2"/>
  <c r="AAT26" i="2"/>
  <c r="AAT24" i="2"/>
  <c r="AAT22" i="2"/>
  <c r="AAT20" i="2"/>
  <c r="AAT18" i="2"/>
  <c r="AAT16" i="2"/>
  <c r="AAT14" i="2"/>
  <c r="AAT12" i="2"/>
  <c r="ZY30" i="2"/>
  <c r="XY34" i="2"/>
  <c r="ZU30" i="2"/>
  <c r="XO12" i="2"/>
  <c r="WO12" i="2" s="1"/>
  <c r="AD15" i="1"/>
  <c r="AD14" i="1"/>
  <c r="AD13" i="1"/>
  <c r="AAE12" i="2"/>
  <c r="AAC12" i="2" s="1"/>
  <c r="AAC30" i="2" s="1"/>
  <c r="AAC37" i="2" s="1"/>
  <c r="VU30" i="2"/>
  <c r="WL30" i="2"/>
  <c r="VO30" i="2"/>
  <c r="VO34" i="2"/>
  <c r="WM37" i="2"/>
  <c r="VZ37" i="2"/>
  <c r="VZ38" i="2" s="1"/>
  <c r="WA34" i="2"/>
  <c r="WK37" i="2"/>
  <c r="VL30" i="2"/>
  <c r="VY34" i="2"/>
  <c r="VY37" i="2" s="1"/>
  <c r="VL34" i="2"/>
  <c r="WJ34" i="2"/>
  <c r="VU34" i="2"/>
  <c r="WJ30" i="2"/>
  <c r="WA30" i="2"/>
  <c r="VS30" i="2"/>
  <c r="WI12" i="2"/>
  <c r="PE30" i="2"/>
  <c r="PE37" i="2" s="1"/>
  <c r="PA30" i="2"/>
  <c r="PA37" i="2" s="1"/>
  <c r="OS37" i="2"/>
  <c r="OQ37" i="2"/>
  <c r="OG34" i="2"/>
  <c r="OV12" i="2"/>
  <c r="OO30" i="2"/>
  <c r="OO37" i="2" s="1"/>
  <c r="OF34" i="2"/>
  <c r="OK37" i="2"/>
  <c r="BZ37" i="2"/>
  <c r="CH37" i="2"/>
  <c r="ON30" i="2"/>
  <c r="ON37" i="2" s="1"/>
  <c r="BV34" i="2"/>
  <c r="CD30" i="2"/>
  <c r="CD37" i="2" s="1"/>
  <c r="XW12" i="2" l="1"/>
  <c r="AD27" i="1"/>
  <c r="BH28" i="1"/>
  <c r="BH20" i="1"/>
  <c r="BH21" i="1"/>
  <c r="BH17" i="1"/>
  <c r="BH15" i="1"/>
  <c r="BH23" i="1"/>
  <c r="BH16" i="1"/>
  <c r="BH25" i="1"/>
  <c r="BH13" i="1"/>
  <c r="BH22" i="1"/>
  <c r="BH11" i="1"/>
  <c r="BH18" i="1"/>
  <c r="BH26" i="1"/>
  <c r="BH14" i="1"/>
  <c r="BH24" i="1"/>
  <c r="BH12" i="1"/>
  <c r="BH19" i="1"/>
  <c r="BH27" i="1"/>
  <c r="AD16" i="1"/>
  <c r="AD22" i="1"/>
  <c r="AD26" i="1"/>
  <c r="AD19" i="1"/>
  <c r="AD25" i="1"/>
  <c r="AD23" i="1"/>
  <c r="AD18" i="1"/>
  <c r="AD21" i="1"/>
  <c r="R23" i="1"/>
  <c r="AD11" i="1"/>
  <c r="R14" i="1"/>
  <c r="R16" i="1"/>
  <c r="R20" i="1"/>
  <c r="R24" i="1"/>
  <c r="R28" i="1"/>
  <c r="AD20" i="1"/>
  <c r="AD24" i="1"/>
  <c r="AD28" i="1"/>
  <c r="R18" i="1"/>
  <c r="R22" i="1"/>
  <c r="R26" i="1"/>
  <c r="AD12" i="1"/>
  <c r="AD17" i="1"/>
  <c r="R13" i="1"/>
  <c r="R15" i="1"/>
  <c r="R17" i="1"/>
  <c r="R19" i="1"/>
  <c r="R21" i="1"/>
  <c r="R25" i="1"/>
  <c r="R27" i="1"/>
  <c r="R12" i="1"/>
  <c r="XR38" i="2"/>
  <c r="XR42" i="2" s="1"/>
  <c r="OU12" i="2"/>
  <c r="OY30" i="2"/>
  <c r="OY37" i="2" s="1"/>
  <c r="ZQ38" i="2"/>
  <c r="ZH38" i="2"/>
  <c r="E21" i="11" s="1"/>
  <c r="XW34" i="2"/>
  <c r="XU37" i="2"/>
  <c r="AAU38" i="2"/>
  <c r="AAU41" i="2" s="1"/>
  <c r="ZY37" i="2"/>
  <c r="ABK37" i="2"/>
  <c r="ABL37" i="2"/>
  <c r="WL37" i="2"/>
  <c r="VH47" i="2" s="1"/>
  <c r="VH48" i="2" s="1"/>
  <c r="ABC38" i="2"/>
  <c r="ABC41" i="2" s="1"/>
  <c r="XQ37" i="2"/>
  <c r="VS37" i="2"/>
  <c r="AAV38" i="2"/>
  <c r="AAV41" i="2" s="1"/>
  <c r="OW30" i="2"/>
  <c r="OW37" i="2" s="1"/>
  <c r="ABD38" i="2"/>
  <c r="ABD41" i="2" s="1"/>
  <c r="XO34" i="2"/>
  <c r="ZU37" i="2"/>
  <c r="XP37" i="2"/>
  <c r="XP38" i="2" s="1"/>
  <c r="XX34" i="2"/>
  <c r="AAS30" i="2"/>
  <c r="AAS37" i="2" s="1"/>
  <c r="AAI37" i="2"/>
  <c r="VI34" i="2"/>
  <c r="XO30" i="2"/>
  <c r="WI34" i="2"/>
  <c r="XS30" i="2"/>
  <c r="XS37" i="2" s="1"/>
  <c r="AAT30" i="2"/>
  <c r="AAT37" i="2" s="1"/>
  <c r="XZ30" i="2"/>
  <c r="XZ37" i="2" s="1"/>
  <c r="XY30" i="2"/>
  <c r="XY37" i="2" s="1"/>
  <c r="VO37" i="2"/>
  <c r="VU37" i="2"/>
  <c r="VK47" i="2" s="1"/>
  <c r="VK48" i="2" s="1"/>
  <c r="AAE30" i="2"/>
  <c r="AAE37" i="2" s="1"/>
  <c r="WA37" i="2"/>
  <c r="XX30" i="2"/>
  <c r="VG46" i="2"/>
  <c r="VG48" i="2" s="1"/>
  <c r="VL37" i="2"/>
  <c r="VI30" i="2"/>
  <c r="WJ37" i="2"/>
  <c r="PC37" i="2"/>
  <c r="WI30" i="2"/>
  <c r="BZ38" i="2"/>
  <c r="BZ42" i="2" s="1"/>
  <c r="OG37" i="2"/>
  <c r="OM37" i="2"/>
  <c r="OF37" i="2"/>
  <c r="OV30" i="2"/>
  <c r="OV37" i="2" s="1"/>
  <c r="BV37" i="2"/>
  <c r="BV38" i="2" s="1"/>
  <c r="E18" i="11" l="1"/>
  <c r="E64" i="11" s="1"/>
  <c r="F21" i="11"/>
  <c r="H21" i="11" s="1"/>
  <c r="ZQ42" i="2"/>
  <c r="WO46" i="2"/>
  <c r="WP47" i="2"/>
  <c r="WP46" i="2"/>
  <c r="WO47" i="2"/>
  <c r="OU30" i="2"/>
  <c r="OU37" i="2" s="1"/>
  <c r="G21" i="11"/>
  <c r="G18" i="11" s="1"/>
  <c r="XQ38" i="2"/>
  <c r="XO37" i="2"/>
  <c r="XX37" i="2"/>
  <c r="WP48" i="2" s="1"/>
  <c r="WI37" i="2"/>
  <c r="VI37" i="2"/>
  <c r="XW30" i="2"/>
  <c r="XW37" i="2" s="1"/>
  <c r="WO48" i="2" s="1"/>
  <c r="F18" i="11" l="1"/>
  <c r="F64" i="11" s="1"/>
  <c r="WO49" i="2"/>
  <c r="WP49" i="2"/>
  <c r="I21" i="11"/>
  <c r="S32" i="6" l="1"/>
  <c r="BU31" i="17" s="1"/>
  <c r="BV31" i="17" s="1"/>
  <c r="S31" i="6"/>
  <c r="BU30" i="17" s="1"/>
  <c r="S12" i="6"/>
  <c r="BU11" i="17" s="1"/>
  <c r="BV11" i="17" s="1"/>
  <c r="S13" i="6"/>
  <c r="BU12" i="17" s="1"/>
  <c r="BV12" i="17" s="1"/>
  <c r="S14" i="6"/>
  <c r="BU13" i="17" s="1"/>
  <c r="BV13" i="17" s="1"/>
  <c r="S15" i="6"/>
  <c r="BU14" i="17" s="1"/>
  <c r="BV14" i="17" s="1"/>
  <c r="S16" i="6"/>
  <c r="BU15" i="17" s="1"/>
  <c r="BV15" i="17" s="1"/>
  <c r="S17" i="6"/>
  <c r="BU16" i="17" s="1"/>
  <c r="BV16" i="17" s="1"/>
  <c r="S18" i="6"/>
  <c r="BU17" i="17" s="1"/>
  <c r="BV17" i="17" s="1"/>
  <c r="S19" i="6"/>
  <c r="BU18" i="17" s="1"/>
  <c r="BV18" i="17" s="1"/>
  <c r="S20" i="6"/>
  <c r="BU19" i="17" s="1"/>
  <c r="BV19" i="17" s="1"/>
  <c r="S21" i="6"/>
  <c r="BU20" i="17" s="1"/>
  <c r="BV20" i="17" s="1"/>
  <c r="S22" i="6"/>
  <c r="BU21" i="17" s="1"/>
  <c r="BV21" i="17" s="1"/>
  <c r="S23" i="6"/>
  <c r="BU22" i="17" s="1"/>
  <c r="BV22" i="17" s="1"/>
  <c r="S24" i="6"/>
  <c r="BU23" i="17" s="1"/>
  <c r="BV23" i="17" s="1"/>
  <c r="S25" i="6"/>
  <c r="BU24" i="17" s="1"/>
  <c r="BV24" i="17" s="1"/>
  <c r="S26" i="6"/>
  <c r="BU25" i="17" s="1"/>
  <c r="BV25" i="17" s="1"/>
  <c r="S27" i="6"/>
  <c r="BU26" i="17" s="1"/>
  <c r="BV26" i="17" s="1"/>
  <c r="S28" i="6"/>
  <c r="BU27" i="17" s="1"/>
  <c r="BV27" i="17" s="1"/>
  <c r="S11" i="6"/>
  <c r="BU10" i="17" s="1"/>
  <c r="BV10" i="17" l="1"/>
  <c r="BV28" i="17" s="1"/>
  <c r="BU28" i="17"/>
  <c r="BU32" i="17"/>
  <c r="BV30" i="17"/>
  <c r="BV32" i="17" s="1"/>
  <c r="FH34" i="2"/>
  <c r="FG34" i="2"/>
  <c r="FH30" i="2"/>
  <c r="FG30" i="2"/>
  <c r="FE30" i="2"/>
  <c r="FF30" i="2"/>
  <c r="FE34" i="2"/>
  <c r="FF34" i="2"/>
  <c r="BV35" i="17" l="1"/>
  <c r="BU35" i="17"/>
  <c r="FF37" i="2"/>
  <c r="R32" i="6"/>
  <c r="BQ31" i="17" s="1"/>
  <c r="BR31" i="17" s="1"/>
  <c r="R26" i="6"/>
  <c r="BQ25" i="17" s="1"/>
  <c r="BR25" i="17" s="1"/>
  <c r="R22" i="6"/>
  <c r="BQ21" i="17" s="1"/>
  <c r="BR21" i="17" s="1"/>
  <c r="R18" i="6"/>
  <c r="BQ17" i="17" s="1"/>
  <c r="BR17" i="17" s="1"/>
  <c r="R14" i="6"/>
  <c r="BQ13" i="17" s="1"/>
  <c r="BR13" i="17" s="1"/>
  <c r="R11" i="6"/>
  <c r="BQ10" i="17" s="1"/>
  <c r="R27" i="6"/>
  <c r="BQ26" i="17" s="1"/>
  <c r="BR26" i="17" s="1"/>
  <c r="R25" i="6"/>
  <c r="BQ24" i="17" s="1"/>
  <c r="BR24" i="17" s="1"/>
  <c r="R23" i="6"/>
  <c r="BQ22" i="17" s="1"/>
  <c r="BR22" i="17" s="1"/>
  <c r="R21" i="6"/>
  <c r="BQ20" i="17" s="1"/>
  <c r="BR20" i="17" s="1"/>
  <c r="R19" i="6"/>
  <c r="BQ18" i="17" s="1"/>
  <c r="BR18" i="17" s="1"/>
  <c r="R17" i="6"/>
  <c r="BQ16" i="17" s="1"/>
  <c r="BR16" i="17" s="1"/>
  <c r="R15" i="6"/>
  <c r="BQ14" i="17" s="1"/>
  <c r="BR14" i="17" s="1"/>
  <c r="R13" i="6"/>
  <c r="BQ12" i="17" s="1"/>
  <c r="BR12" i="17" s="1"/>
  <c r="FG37" i="2"/>
  <c r="F494" i="8" s="1"/>
  <c r="FE37" i="2"/>
  <c r="FH37" i="2"/>
  <c r="F497" i="8" s="1"/>
  <c r="F498" i="8" s="1"/>
  <c r="EZ34" i="2"/>
  <c r="R20" i="6"/>
  <c r="BQ19" i="17" s="1"/>
  <c r="BR19" i="17" s="1"/>
  <c r="R16" i="6"/>
  <c r="BQ15" i="17" s="1"/>
  <c r="BR15" i="17" s="1"/>
  <c r="R12" i="6"/>
  <c r="BQ11" i="17" s="1"/>
  <c r="BR11" i="17" s="1"/>
  <c r="FA34" i="2"/>
  <c r="R31" i="6"/>
  <c r="BQ30" i="17" s="1"/>
  <c r="R28" i="6"/>
  <c r="BQ27" i="17" s="1"/>
  <c r="BR27" i="17" s="1"/>
  <c r="R24" i="6"/>
  <c r="BQ23" i="17" s="1"/>
  <c r="BR23" i="17" s="1"/>
  <c r="EX34" i="2"/>
  <c r="EY34" i="2"/>
  <c r="BU36" i="17" l="1"/>
  <c r="BR30" i="17"/>
  <c r="BR32" i="17" s="1"/>
  <c r="BQ32" i="17"/>
  <c r="BR10" i="17"/>
  <c r="BR28" i="17" s="1"/>
  <c r="BQ28" i="17"/>
  <c r="F495" i="8"/>
  <c r="FD37" i="2"/>
  <c r="C11" i="7"/>
  <c r="EZ37" i="2"/>
  <c r="E494" i="8" s="1"/>
  <c r="FA37" i="2"/>
  <c r="E497" i="8" s="1"/>
  <c r="E498" i="8" s="1"/>
  <c r="EY37" i="2"/>
  <c r="EW30" i="2"/>
  <c r="EW34" i="2"/>
  <c r="EX37" i="2"/>
  <c r="BR35" i="17" l="1"/>
  <c r="BQ35" i="17"/>
  <c r="E495" i="8"/>
  <c r="B11" i="7"/>
  <c r="EW37" i="2"/>
  <c r="OB30" i="2"/>
  <c r="OC30" i="2"/>
  <c r="OB34" i="2"/>
  <c r="OC34" i="2"/>
  <c r="OB40" i="2"/>
  <c r="BQ36" i="17" l="1"/>
  <c r="OC37" i="2"/>
  <c r="OC42" i="2" s="1"/>
  <c r="OB37" i="2"/>
  <c r="OB42" i="2" s="1"/>
  <c r="NX34" i="2"/>
  <c r="NY34" i="2"/>
  <c r="NX37" i="2" l="1"/>
  <c r="NY37" i="2"/>
  <c r="NW34" i="2"/>
  <c r="NW30" i="2"/>
  <c r="NW37" i="2" l="1"/>
  <c r="Q32" i="6" l="1"/>
  <c r="BM31" i="17" s="1"/>
  <c r="BN31" i="17" s="1"/>
  <c r="Q31" i="6"/>
  <c r="BM30" i="17" s="1"/>
  <c r="Q12" i="6"/>
  <c r="BM11" i="17" s="1"/>
  <c r="BN11" i="17" s="1"/>
  <c r="Q13" i="6"/>
  <c r="BM12" i="17" s="1"/>
  <c r="BN12" i="17" s="1"/>
  <c r="Q14" i="6"/>
  <c r="BM13" i="17" s="1"/>
  <c r="BN13" i="17" s="1"/>
  <c r="Q15" i="6"/>
  <c r="BM14" i="17" s="1"/>
  <c r="BN14" i="17" s="1"/>
  <c r="Q16" i="6"/>
  <c r="BM15" i="17" s="1"/>
  <c r="BN15" i="17" s="1"/>
  <c r="Q17" i="6"/>
  <c r="BM16" i="17" s="1"/>
  <c r="BN16" i="17" s="1"/>
  <c r="Q18" i="6"/>
  <c r="BM17" i="17" s="1"/>
  <c r="BN17" i="17" s="1"/>
  <c r="Q19" i="6"/>
  <c r="BM18" i="17" s="1"/>
  <c r="BN18" i="17" s="1"/>
  <c r="Q20" i="6"/>
  <c r="BM19" i="17" s="1"/>
  <c r="BN19" i="17" s="1"/>
  <c r="Q21" i="6"/>
  <c r="BM20" i="17" s="1"/>
  <c r="BN20" i="17" s="1"/>
  <c r="Q22" i="6"/>
  <c r="BM21" i="17" s="1"/>
  <c r="BN21" i="17" s="1"/>
  <c r="Q23" i="6"/>
  <c r="BM22" i="17" s="1"/>
  <c r="BN22" i="17" s="1"/>
  <c r="Q24" i="6"/>
  <c r="BM23" i="17" s="1"/>
  <c r="BN23" i="17" s="1"/>
  <c r="Q25" i="6"/>
  <c r="BM24" i="17" s="1"/>
  <c r="BN24" i="17" s="1"/>
  <c r="Q26" i="6"/>
  <c r="BM25" i="17" s="1"/>
  <c r="BN25" i="17" s="1"/>
  <c r="Q27" i="6"/>
  <c r="BM26" i="17" s="1"/>
  <c r="BN26" i="17" s="1"/>
  <c r="Q28" i="6"/>
  <c r="BM27" i="17" s="1"/>
  <c r="BN27" i="17" s="1"/>
  <c r="Q11" i="6"/>
  <c r="BM10" i="17" s="1"/>
  <c r="P32" i="6"/>
  <c r="BI31" i="17" s="1"/>
  <c r="BJ31" i="17" s="1"/>
  <c r="P31" i="6"/>
  <c r="BI30" i="17" s="1"/>
  <c r="P12" i="6"/>
  <c r="BI11" i="17" s="1"/>
  <c r="BJ11" i="17" s="1"/>
  <c r="P13" i="6"/>
  <c r="BI12" i="17" s="1"/>
  <c r="BJ12" i="17" s="1"/>
  <c r="P14" i="6"/>
  <c r="BI13" i="17" s="1"/>
  <c r="BJ13" i="17" s="1"/>
  <c r="P15" i="6"/>
  <c r="BI14" i="17" s="1"/>
  <c r="BJ14" i="17" s="1"/>
  <c r="P16" i="6"/>
  <c r="BI15" i="17" s="1"/>
  <c r="BJ15" i="17" s="1"/>
  <c r="P17" i="6"/>
  <c r="BI16" i="17" s="1"/>
  <c r="BJ16" i="17" s="1"/>
  <c r="P18" i="6"/>
  <c r="BI17" i="17" s="1"/>
  <c r="BJ17" i="17" s="1"/>
  <c r="P19" i="6"/>
  <c r="BI18" i="17" s="1"/>
  <c r="BJ18" i="17" s="1"/>
  <c r="P20" i="6"/>
  <c r="BI19" i="17" s="1"/>
  <c r="BJ19" i="17" s="1"/>
  <c r="P21" i="6"/>
  <c r="BI20" i="17" s="1"/>
  <c r="BJ20" i="17" s="1"/>
  <c r="P22" i="6"/>
  <c r="BI21" i="17" s="1"/>
  <c r="BJ21" i="17" s="1"/>
  <c r="P23" i="6"/>
  <c r="BI22" i="17" s="1"/>
  <c r="BJ22" i="17" s="1"/>
  <c r="P24" i="6"/>
  <c r="BI23" i="17" s="1"/>
  <c r="BJ23" i="17" s="1"/>
  <c r="P25" i="6"/>
  <c r="BI24" i="17" s="1"/>
  <c r="BJ24" i="17" s="1"/>
  <c r="P26" i="6"/>
  <c r="BI25" i="17" s="1"/>
  <c r="BJ25" i="17" s="1"/>
  <c r="P27" i="6"/>
  <c r="BI26" i="17" s="1"/>
  <c r="BJ26" i="17" s="1"/>
  <c r="P28" i="6"/>
  <c r="BI27" i="17" s="1"/>
  <c r="BJ27" i="17" s="1"/>
  <c r="P11" i="6"/>
  <c r="BI10" i="17" s="1"/>
  <c r="BN10" i="17" l="1"/>
  <c r="BN28" i="17" s="1"/>
  <c r="BM28" i="17"/>
  <c r="BM32" i="17"/>
  <c r="BN30" i="17"/>
  <c r="BN32" i="17" s="1"/>
  <c r="BI28" i="17"/>
  <c r="BJ10" i="17"/>
  <c r="BJ28" i="17" s="1"/>
  <c r="BJ30" i="17"/>
  <c r="BJ32" i="17" s="1"/>
  <c r="BI32" i="17"/>
  <c r="F488" i="8"/>
  <c r="E488" i="8"/>
  <c r="BM35" i="17" l="1"/>
  <c r="BJ35" i="17"/>
  <c r="BI35" i="17"/>
  <c r="BN35" i="17"/>
  <c r="F489" i="8"/>
  <c r="E489" i="8"/>
  <c r="C10" i="7"/>
  <c r="F491" i="8"/>
  <c r="F492" i="8" s="1"/>
  <c r="E491" i="8"/>
  <c r="E492" i="8" s="1"/>
  <c r="B10" i="7"/>
  <c r="BM36" i="17" l="1"/>
  <c r="BI36" i="17"/>
  <c r="H492" i="8"/>
  <c r="H489" i="8"/>
  <c r="J488" i="8"/>
  <c r="Y32" i="6"/>
  <c r="CS31" i="17" s="1"/>
  <c r="CT31" i="17" s="1"/>
  <c r="Y31" i="6"/>
  <c r="CS30" i="17" s="1"/>
  <c r="CT30" i="17" s="1"/>
  <c r="Y12" i="6"/>
  <c r="CS11" i="17" s="1"/>
  <c r="CT11" i="17" s="1"/>
  <c r="Y13" i="6"/>
  <c r="CS12" i="17" s="1"/>
  <c r="CT12" i="17" s="1"/>
  <c r="Y14" i="6"/>
  <c r="CS13" i="17" s="1"/>
  <c r="CT13" i="17" s="1"/>
  <c r="Y15" i="6"/>
  <c r="CS14" i="17" s="1"/>
  <c r="CT14" i="17" s="1"/>
  <c r="Y16" i="6"/>
  <c r="CS15" i="17" s="1"/>
  <c r="CT15" i="17" s="1"/>
  <c r="Y17" i="6"/>
  <c r="CS16" i="17" s="1"/>
  <c r="CT16" i="17" s="1"/>
  <c r="Y18" i="6"/>
  <c r="CS17" i="17" s="1"/>
  <c r="CT17" i="17" s="1"/>
  <c r="Y19" i="6"/>
  <c r="CS18" i="17" s="1"/>
  <c r="CT18" i="17" s="1"/>
  <c r="Y20" i="6"/>
  <c r="CS19" i="17" s="1"/>
  <c r="CT19" i="17" s="1"/>
  <c r="Y21" i="6"/>
  <c r="CS20" i="17" s="1"/>
  <c r="CT20" i="17" s="1"/>
  <c r="Y22" i="6"/>
  <c r="CS21" i="17" s="1"/>
  <c r="CT21" i="17" s="1"/>
  <c r="Y23" i="6"/>
  <c r="CS22" i="17" s="1"/>
  <c r="CT22" i="17" s="1"/>
  <c r="Y24" i="6"/>
  <c r="CS23" i="17" s="1"/>
  <c r="CT23" i="17" s="1"/>
  <c r="Y25" i="6"/>
  <c r="CS24" i="17" s="1"/>
  <c r="CT24" i="17" s="1"/>
  <c r="Y26" i="6"/>
  <c r="CS25" i="17" s="1"/>
  <c r="CT25" i="17" s="1"/>
  <c r="Y27" i="6"/>
  <c r="CS26" i="17" s="1"/>
  <c r="CT26" i="17" s="1"/>
  <c r="Y28" i="6"/>
  <c r="CS27" i="17" s="1"/>
  <c r="CT27" i="17" s="1"/>
  <c r="Y11" i="6"/>
  <c r="CS10" i="17" s="1"/>
  <c r="CT10" i="17" s="1"/>
  <c r="CT32" i="17" l="1"/>
  <c r="CT28" i="17"/>
  <c r="CS32" i="17"/>
  <c r="CS28" i="17"/>
  <c r="Y33" i="6"/>
  <c r="H488" i="8"/>
  <c r="G491" i="8"/>
  <c r="H491" i="8"/>
  <c r="I493" i="8"/>
  <c r="H490" i="8"/>
  <c r="H493" i="8"/>
  <c r="G488" i="8"/>
  <c r="Y29" i="6"/>
  <c r="X32" i="6"/>
  <c r="CO31" i="17" s="1"/>
  <c r="CP31" i="17" s="1"/>
  <c r="X31" i="6"/>
  <c r="CO30" i="17" s="1"/>
  <c r="CP30" i="17" s="1"/>
  <c r="X12" i="6"/>
  <c r="CO11" i="17" s="1"/>
  <c r="CP11" i="17" s="1"/>
  <c r="X13" i="6"/>
  <c r="CO12" i="17" s="1"/>
  <c r="CP12" i="17" s="1"/>
  <c r="X14" i="6"/>
  <c r="CO13" i="17" s="1"/>
  <c r="CP13" i="17" s="1"/>
  <c r="X16" i="6"/>
  <c r="CO15" i="17" s="1"/>
  <c r="CP15" i="17" s="1"/>
  <c r="X17" i="6"/>
  <c r="CO16" i="17" s="1"/>
  <c r="CP16" i="17" s="1"/>
  <c r="X18" i="6"/>
  <c r="CO17" i="17" s="1"/>
  <c r="CP17" i="17" s="1"/>
  <c r="X19" i="6"/>
  <c r="CO18" i="17" s="1"/>
  <c r="CP18" i="17" s="1"/>
  <c r="X20" i="6"/>
  <c r="CO19" i="17" s="1"/>
  <c r="CP19" i="17" s="1"/>
  <c r="X21" i="6"/>
  <c r="CO20" i="17" s="1"/>
  <c r="CP20" i="17" s="1"/>
  <c r="X22" i="6"/>
  <c r="CO21" i="17" s="1"/>
  <c r="CP21" i="17" s="1"/>
  <c r="X23" i="6"/>
  <c r="CO22" i="17" s="1"/>
  <c r="CP22" i="17" s="1"/>
  <c r="X24" i="6"/>
  <c r="CO23" i="17" s="1"/>
  <c r="CP23" i="17" s="1"/>
  <c r="X25" i="6"/>
  <c r="CO24" i="17" s="1"/>
  <c r="CP24" i="17" s="1"/>
  <c r="X26" i="6"/>
  <c r="CO25" i="17" s="1"/>
  <c r="CP25" i="17" s="1"/>
  <c r="X27" i="6"/>
  <c r="CO26" i="17" s="1"/>
  <c r="CP26" i="17" s="1"/>
  <c r="X28" i="6"/>
  <c r="CO27" i="17" s="1"/>
  <c r="CP27" i="17" s="1"/>
  <c r="X11" i="6"/>
  <c r="CO10" i="17" s="1"/>
  <c r="CP10" i="17" s="1"/>
  <c r="G489" i="8" l="1"/>
  <c r="CT35" i="17"/>
  <c r="CP32" i="17"/>
  <c r="CS35" i="17"/>
  <c r="CO32" i="17"/>
  <c r="Y36" i="6"/>
  <c r="I491" i="8"/>
  <c r="G492" i="8"/>
  <c r="I492" i="8" s="1"/>
  <c r="X15" i="6"/>
  <c r="X33" i="6"/>
  <c r="I490" i="8"/>
  <c r="I488" i="8"/>
  <c r="FV34" i="2"/>
  <c r="FU34" i="2"/>
  <c r="FS34" i="2"/>
  <c r="FR34" i="2"/>
  <c r="FV30" i="2"/>
  <c r="FU30" i="2"/>
  <c r="FT12" i="2"/>
  <c r="FQ12" i="2"/>
  <c r="FV37" i="2" l="1"/>
  <c r="I489" i="8"/>
  <c r="FU37" i="2"/>
  <c r="F284" i="8" s="1"/>
  <c r="F287" i="8" s="1"/>
  <c r="CS36" i="17"/>
  <c r="X29" i="6"/>
  <c r="X36" i="6" s="1"/>
  <c r="CO14" i="17"/>
  <c r="AA29" i="6"/>
  <c r="AA33" i="6"/>
  <c r="Z33" i="6"/>
  <c r="Z29" i="6"/>
  <c r="FR37" i="2"/>
  <c r="E284" i="8" s="1"/>
  <c r="E287" i="8" s="1"/>
  <c r="H267" i="8"/>
  <c r="G267" i="8"/>
  <c r="G270" i="8" s="1"/>
  <c r="H273" i="8"/>
  <c r="H271" i="8"/>
  <c r="FQ34" i="2"/>
  <c r="FT30" i="2"/>
  <c r="FT34" i="2"/>
  <c r="C18" i="7"/>
  <c r="F288" i="8"/>
  <c r="F291" i="8" s="1"/>
  <c r="FQ30" i="2"/>
  <c r="FS37" i="2"/>
  <c r="CO28" i="17" l="1"/>
  <c r="CO35" i="17" s="1"/>
  <c r="CP14" i="17"/>
  <c r="CP28" i="17" s="1"/>
  <c r="CP35" i="17" s="1"/>
  <c r="H287" i="8"/>
  <c r="G287" i="8"/>
  <c r="AA36" i="6"/>
  <c r="Z36" i="6"/>
  <c r="I271" i="8"/>
  <c r="I267" i="8"/>
  <c r="I270" i="8"/>
  <c r="H269" i="8"/>
  <c r="FQ37" i="2"/>
  <c r="FT37" i="2"/>
  <c r="E288" i="8"/>
  <c r="E291" i="8" s="1"/>
  <c r="B18" i="7"/>
  <c r="S33" i="6"/>
  <c r="R33" i="6"/>
  <c r="S29" i="6"/>
  <c r="R29" i="6"/>
  <c r="J284" i="8"/>
  <c r="G291" i="8" l="1"/>
  <c r="CO36" i="17"/>
  <c r="H291" i="8"/>
  <c r="I273" i="8"/>
  <c r="I274" i="8"/>
  <c r="I269" i="8"/>
  <c r="S36" i="6"/>
  <c r="G288" i="8"/>
  <c r="R36" i="6"/>
  <c r="H288" i="8"/>
  <c r="G284" i="8"/>
  <c r="I291" i="8" l="1"/>
  <c r="I287" i="8"/>
  <c r="I288" i="8"/>
  <c r="H284" i="8"/>
  <c r="I284" i="8"/>
  <c r="H227" i="8" l="1"/>
  <c r="G227" i="8"/>
  <c r="D75" i="11"/>
  <c r="J32" i="11"/>
  <c r="VB13" i="2"/>
  <c r="VF13" i="2"/>
  <c r="BF12" i="1" s="1"/>
  <c r="VB14" i="2"/>
  <c r="VF14" i="2"/>
  <c r="BF13" i="1" s="1"/>
  <c r="VB15" i="2"/>
  <c r="VF15" i="2"/>
  <c r="BF14" i="1" s="1"/>
  <c r="VB16" i="2"/>
  <c r="VF16" i="2"/>
  <c r="BF15" i="1" s="1"/>
  <c r="VB17" i="2"/>
  <c r="VF17" i="2"/>
  <c r="BF16" i="1" s="1"/>
  <c r="VB18" i="2"/>
  <c r="VF18" i="2"/>
  <c r="BF17" i="1" s="1"/>
  <c r="VB19" i="2"/>
  <c r="VF19" i="2"/>
  <c r="BF18" i="1" s="1"/>
  <c r="VB20" i="2"/>
  <c r="VF20" i="2"/>
  <c r="BF19" i="1" s="1"/>
  <c r="VB21" i="2"/>
  <c r="VF21" i="2"/>
  <c r="BF20" i="1" s="1"/>
  <c r="VB22" i="2"/>
  <c r="VF22" i="2"/>
  <c r="BF21" i="1" s="1"/>
  <c r="VB23" i="2"/>
  <c r="VF23" i="2"/>
  <c r="BF22" i="1" s="1"/>
  <c r="VB24" i="2"/>
  <c r="VF24" i="2"/>
  <c r="BF23" i="1" s="1"/>
  <c r="VB25" i="2"/>
  <c r="VF25" i="2"/>
  <c r="BF24" i="1" s="1"/>
  <c r="VB26" i="2"/>
  <c r="VF26" i="2"/>
  <c r="BF25" i="1" s="1"/>
  <c r="VB27" i="2"/>
  <c r="VF27" i="2"/>
  <c r="BF26" i="1" s="1"/>
  <c r="VB28" i="2"/>
  <c r="VF28" i="2"/>
  <c r="BF27" i="1" s="1"/>
  <c r="VB29" i="2"/>
  <c r="VF29" i="2"/>
  <c r="BF28" i="1" s="1"/>
  <c r="VB12" i="2"/>
  <c r="VF12" i="2"/>
  <c r="CB26" i="4"/>
  <c r="BX26" i="4"/>
  <c r="BE36" i="3" s="1"/>
  <c r="BZ26" i="4"/>
  <c r="BE30" i="3"/>
  <c r="BE26" i="3"/>
  <c r="I227" i="8" l="1"/>
  <c r="AT27" i="1"/>
  <c r="AT25" i="1"/>
  <c r="AT23" i="1"/>
  <c r="AT21" i="1"/>
  <c r="AT19" i="1"/>
  <c r="AT17" i="1"/>
  <c r="AT15" i="1"/>
  <c r="AT13" i="1"/>
  <c r="AT28" i="1"/>
  <c r="AT26" i="1"/>
  <c r="AT24" i="1"/>
  <c r="AT22" i="1"/>
  <c r="AT20" i="1"/>
  <c r="AT18" i="1"/>
  <c r="AT16" i="1"/>
  <c r="AT14" i="1"/>
  <c r="AT12" i="1"/>
  <c r="VF30" i="2"/>
  <c r="VF37" i="2" s="1"/>
  <c r="VB30" i="2"/>
  <c r="VB37" i="2" s="1"/>
  <c r="BE33" i="3"/>
  <c r="BE38" i="3" s="1"/>
  <c r="CA26" i="4"/>
  <c r="BW26" i="4"/>
  <c r="BD36" i="3" s="1"/>
  <c r="BD30" i="3"/>
  <c r="BD26" i="3"/>
  <c r="BY26" i="4" l="1"/>
  <c r="BE40" i="3"/>
  <c r="F225" i="8"/>
  <c r="BD33" i="3"/>
  <c r="BD38" i="3" s="1"/>
  <c r="E225" i="8" s="1"/>
  <c r="E228" i="8" l="1"/>
  <c r="H21" i="18" s="1"/>
  <c r="F228" i="8"/>
  <c r="G225" i="8"/>
  <c r="H225" i="8"/>
  <c r="H228" i="8" l="1"/>
  <c r="I21" i="18"/>
  <c r="G21" i="18" s="1"/>
  <c r="I225" i="8"/>
  <c r="G228" i="8"/>
  <c r="I228" i="8" s="1"/>
  <c r="G226" i="8"/>
  <c r="H226" i="8"/>
  <c r="CZ12" i="2"/>
  <c r="I226" i="8" l="1"/>
  <c r="AS30" i="3"/>
  <c r="AS26" i="3"/>
  <c r="AS33" i="3" l="1"/>
  <c r="AS38" i="3" s="1"/>
  <c r="AS40" i="3" s="1"/>
  <c r="AR26" i="3"/>
  <c r="AR30" i="3"/>
  <c r="F78" i="8" l="1"/>
  <c r="AR33" i="3"/>
  <c r="AR38" i="3" s="1"/>
  <c r="E78" i="8" s="1"/>
  <c r="G78" i="8" l="1"/>
  <c r="E80" i="8"/>
  <c r="G79" i="8"/>
  <c r="H78" i="8"/>
  <c r="I79" i="8" l="1"/>
  <c r="I78" i="8"/>
  <c r="G80" i="8"/>
  <c r="H79" i="8"/>
  <c r="F80" i="8"/>
  <c r="I80" i="8" l="1"/>
  <c r="H80" i="8"/>
  <c r="J425" i="8" l="1"/>
  <c r="BA32" i="6"/>
  <c r="HA31" i="17" s="1"/>
  <c r="HB31" i="17" s="1"/>
  <c r="BA31" i="6"/>
  <c r="HA30" i="17" s="1"/>
  <c r="BA12" i="6"/>
  <c r="HA11" i="17" s="1"/>
  <c r="BA13" i="6"/>
  <c r="HA12" i="17" s="1"/>
  <c r="BA14" i="6"/>
  <c r="HA13" i="17" s="1"/>
  <c r="BA15" i="6"/>
  <c r="HA14" i="17" s="1"/>
  <c r="BA16" i="6"/>
  <c r="HA15" i="17" s="1"/>
  <c r="BA17" i="6"/>
  <c r="HA16" i="17" s="1"/>
  <c r="BA18" i="6"/>
  <c r="HA17" i="17" s="1"/>
  <c r="BA19" i="6"/>
  <c r="HA18" i="17" s="1"/>
  <c r="BA20" i="6"/>
  <c r="HA19" i="17" s="1"/>
  <c r="BA21" i="6"/>
  <c r="HA20" i="17" s="1"/>
  <c r="BA22" i="6"/>
  <c r="HA21" i="17" s="1"/>
  <c r="BA23" i="6"/>
  <c r="HA22" i="17" s="1"/>
  <c r="BA24" i="6"/>
  <c r="HA23" i="17" s="1"/>
  <c r="BA25" i="6"/>
  <c r="HA24" i="17" s="1"/>
  <c r="BA26" i="6"/>
  <c r="HA25" i="17" s="1"/>
  <c r="BA27" i="6"/>
  <c r="HA26" i="17" s="1"/>
  <c r="BA28" i="6"/>
  <c r="HA27" i="17" s="1"/>
  <c r="BA11" i="6"/>
  <c r="HA10" i="17" s="1"/>
  <c r="HA28" i="17" l="1"/>
  <c r="HB30" i="17"/>
  <c r="HB32" i="17" s="1"/>
  <c r="HB35" i="17" s="1"/>
  <c r="HA32" i="17"/>
  <c r="BA33" i="6"/>
  <c r="BA29" i="6"/>
  <c r="HA35" i="17" l="1"/>
  <c r="BA36" i="6"/>
  <c r="AZ32" i="6"/>
  <c r="GW31" i="17" s="1"/>
  <c r="GX31" i="17" s="1"/>
  <c r="HC27" i="17"/>
  <c r="HC26" i="17"/>
  <c r="HC25" i="17"/>
  <c r="HC24" i="17"/>
  <c r="HC23" i="17"/>
  <c r="HC22" i="17"/>
  <c r="HC21" i="17"/>
  <c r="HC20" i="17"/>
  <c r="HC19" i="17"/>
  <c r="HC18" i="17"/>
  <c r="HC17" i="17"/>
  <c r="HC16" i="17"/>
  <c r="HC15" i="17"/>
  <c r="HC14" i="17"/>
  <c r="HC13" i="17"/>
  <c r="HC12" i="17"/>
  <c r="HC11" i="17"/>
  <c r="MF12" i="2"/>
  <c r="HC10" i="17" s="1"/>
  <c r="ME12" i="2"/>
  <c r="GY12" i="17"/>
  <c r="GY14" i="17"/>
  <c r="GY16" i="17"/>
  <c r="GY18" i="17"/>
  <c r="GY20" i="17"/>
  <c r="GY22" i="17"/>
  <c r="GY24" i="17"/>
  <c r="GY26" i="17"/>
  <c r="MB12" i="2"/>
  <c r="MN34" i="2"/>
  <c r="MM34" i="2"/>
  <c r="MN30" i="2"/>
  <c r="MM30" i="2"/>
  <c r="MJ34" i="2"/>
  <c r="MI34" i="2"/>
  <c r="MF34" i="2"/>
  <c r="ME34" i="2"/>
  <c r="MB34" i="2"/>
  <c r="MA34" i="2"/>
  <c r="LT34" i="2"/>
  <c r="LS34" i="2"/>
  <c r="LP34" i="2"/>
  <c r="LO34" i="2"/>
  <c r="LP30" i="2"/>
  <c r="LO30" i="2"/>
  <c r="LX34" i="2"/>
  <c r="LW34" i="2"/>
  <c r="LX30" i="2"/>
  <c r="LW30" i="2"/>
  <c r="GY10" i="17" l="1"/>
  <c r="MC12" i="2"/>
  <c r="MC30" i="2" s="1"/>
  <c r="MC37" i="2" s="1"/>
  <c r="HC28" i="17"/>
  <c r="HC35" i="17" s="1"/>
  <c r="HA36" i="17" s="1"/>
  <c r="LO37" i="2"/>
  <c r="MM37" i="2"/>
  <c r="LW37" i="2"/>
  <c r="ME30" i="2"/>
  <c r="ME37" i="2" s="1"/>
  <c r="LX37" i="2"/>
  <c r="LP37" i="2"/>
  <c r="MN37" i="2"/>
  <c r="MF30" i="2"/>
  <c r="MF37" i="2" s="1"/>
  <c r="LT30" i="2"/>
  <c r="LT37" i="2" s="1"/>
  <c r="MI30" i="2"/>
  <c r="MI37" i="2" s="1"/>
  <c r="LK34" i="2"/>
  <c r="LS30" i="2"/>
  <c r="LS37" i="2" s="1"/>
  <c r="MJ30" i="2"/>
  <c r="MJ37" i="2" s="1"/>
  <c r="MA12" i="2"/>
  <c r="AZ27" i="6"/>
  <c r="GW26" i="17" s="1"/>
  <c r="AZ25" i="6"/>
  <c r="GW24" i="17" s="1"/>
  <c r="AZ23" i="6"/>
  <c r="GW22" i="17" s="1"/>
  <c r="AZ21" i="6"/>
  <c r="GW20" i="17" s="1"/>
  <c r="AZ19" i="6"/>
  <c r="GW18" i="17" s="1"/>
  <c r="AZ17" i="6"/>
  <c r="GW16" i="17" s="1"/>
  <c r="AZ15" i="6"/>
  <c r="GW14" i="17" s="1"/>
  <c r="AZ13" i="6"/>
  <c r="GW12" i="17" s="1"/>
  <c r="AZ26" i="6"/>
  <c r="GW25" i="17" s="1"/>
  <c r="AZ22" i="6"/>
  <c r="GW21" i="17" s="1"/>
  <c r="AZ18" i="6"/>
  <c r="GW17" i="17" s="1"/>
  <c r="AZ14" i="6"/>
  <c r="GW13" i="17" s="1"/>
  <c r="AZ12" i="6"/>
  <c r="GW11" i="17" s="1"/>
  <c r="GY27" i="17"/>
  <c r="GY25" i="17"/>
  <c r="GY23" i="17"/>
  <c r="GY21" i="17"/>
  <c r="GY19" i="17"/>
  <c r="GY17" i="17"/>
  <c r="GY15" i="17"/>
  <c r="GY13" i="17"/>
  <c r="GY11" i="17"/>
  <c r="AZ28" i="6"/>
  <c r="GW27" i="17" s="1"/>
  <c r="AZ24" i="6"/>
  <c r="GW23" i="17" s="1"/>
  <c r="AZ20" i="6"/>
  <c r="GW19" i="17" s="1"/>
  <c r="AZ16" i="6"/>
  <c r="GW15" i="17" s="1"/>
  <c r="LL34" i="2"/>
  <c r="AZ31" i="6"/>
  <c r="AZ11" i="6"/>
  <c r="GW10" i="17" s="1"/>
  <c r="LY12" i="2" l="1"/>
  <c r="GY28" i="17"/>
  <c r="GY35" i="17" s="1"/>
  <c r="GW28" i="17"/>
  <c r="AZ33" i="6"/>
  <c r="GW30" i="17"/>
  <c r="LO38" i="2"/>
  <c r="LO42" i="2" s="1"/>
  <c r="LP38" i="2"/>
  <c r="LK37" i="2"/>
  <c r="LK38" i="2" s="1"/>
  <c r="E425" i="8" s="1"/>
  <c r="E428" i="8" s="1"/>
  <c r="MA30" i="2"/>
  <c r="MA37" i="2" s="1"/>
  <c r="MB30" i="2"/>
  <c r="MB37" i="2" s="1"/>
  <c r="LL37" i="2"/>
  <c r="LL38" i="2" s="1"/>
  <c r="B21" i="7" s="1"/>
  <c r="AZ29" i="6"/>
  <c r="F429" i="8" l="1"/>
  <c r="F432" i="8" s="1"/>
  <c r="LP42" i="2"/>
  <c r="G428" i="8"/>
  <c r="I428" i="8" s="1"/>
  <c r="LY30" i="2"/>
  <c r="LY37" i="2" s="1"/>
  <c r="G425" i="8"/>
  <c r="I425" i="8" s="1"/>
  <c r="G426" i="8"/>
  <c r="I426" i="8" s="1"/>
  <c r="AZ36" i="6"/>
  <c r="GX30" i="17"/>
  <c r="GX32" i="17" s="1"/>
  <c r="GX35" i="17" s="1"/>
  <c r="GW32" i="17"/>
  <c r="GW35" i="17" s="1"/>
  <c r="F425" i="8"/>
  <c r="F428" i="8" s="1"/>
  <c r="C21" i="7"/>
  <c r="E429" i="8"/>
  <c r="E432" i="8" s="1"/>
  <c r="G432" i="8" s="1"/>
  <c r="I432" i="8" s="1"/>
  <c r="Q29" i="6"/>
  <c r="Q33" i="6"/>
  <c r="H9" i="18" l="1"/>
  <c r="H432" i="8"/>
  <c r="H428" i="8"/>
  <c r="I9" i="18"/>
  <c r="G9" i="18" s="1"/>
  <c r="H429" i="8"/>
  <c r="G430" i="8"/>
  <c r="H426" i="8"/>
  <c r="GW36" i="17"/>
  <c r="H425" i="8"/>
  <c r="G429" i="8"/>
  <c r="I429" i="8" s="1"/>
  <c r="Q36" i="6"/>
  <c r="D343" i="8"/>
  <c r="D572" i="8" s="1"/>
  <c r="G342" i="8"/>
  <c r="G341" i="8"/>
  <c r="D339" i="8"/>
  <c r="G338" i="8"/>
  <c r="G337" i="8"/>
  <c r="H430" i="8" l="1"/>
  <c r="H431" i="8"/>
  <c r="G427" i="8"/>
  <c r="I427" i="8" s="1"/>
  <c r="H427" i="8"/>
  <c r="I525" i="8"/>
  <c r="H525" i="8"/>
  <c r="AS30" i="2"/>
  <c r="AS34" i="2"/>
  <c r="C15" i="16"/>
  <c r="F15" i="16" s="1"/>
  <c r="H175" i="8"/>
  <c r="G175" i="8"/>
  <c r="H199" i="8"/>
  <c r="G199" i="8"/>
  <c r="I199" i="8" s="1"/>
  <c r="BI26" i="4"/>
  <c r="BE26" i="4"/>
  <c r="AY36" i="3" s="1"/>
  <c r="AY30" i="3"/>
  <c r="AY26" i="3"/>
  <c r="F173" i="8" l="1"/>
  <c r="F164" i="8"/>
  <c r="I175" i="8"/>
  <c r="I430" i="8"/>
  <c r="G431" i="8"/>
  <c r="P33" i="6"/>
  <c r="AY33" i="3"/>
  <c r="AY38" i="3" s="1"/>
  <c r="P29" i="6"/>
  <c r="BG26" i="4"/>
  <c r="BD26" i="4"/>
  <c r="AX36" i="3" s="1"/>
  <c r="AX30" i="3"/>
  <c r="AN34" i="2"/>
  <c r="AS37" i="2"/>
  <c r="BH26" i="4"/>
  <c r="AX26" i="3"/>
  <c r="E164" i="8" l="1"/>
  <c r="H8" i="16" s="1"/>
  <c r="G162" i="8"/>
  <c r="I162" i="8" s="1"/>
  <c r="H162" i="8"/>
  <c r="E173" i="8"/>
  <c r="H13" i="16" s="1"/>
  <c r="G171" i="8"/>
  <c r="H171" i="8"/>
  <c r="F174" i="8"/>
  <c r="AS42" i="2"/>
  <c r="I431" i="8"/>
  <c r="AX33" i="3"/>
  <c r="P36" i="6"/>
  <c r="AY40" i="3"/>
  <c r="F197" i="8"/>
  <c r="AN37" i="2"/>
  <c r="E174" i="8" s="1"/>
  <c r="BF26" i="4"/>
  <c r="I171" i="8" l="1"/>
  <c r="H164" i="8"/>
  <c r="G164" i="8"/>
  <c r="I164" i="8" s="1"/>
  <c r="G173" i="8"/>
  <c r="H173" i="8"/>
  <c r="F176" i="8"/>
  <c r="E176" i="8"/>
  <c r="H15" i="16" s="1"/>
  <c r="F200" i="8"/>
  <c r="I19" i="18" s="1"/>
  <c r="G174" i="8"/>
  <c r="H174" i="8"/>
  <c r="I15" i="16" l="1"/>
  <c r="G15" i="16" s="1"/>
  <c r="I173" i="8"/>
  <c r="G19" i="18"/>
  <c r="I174" i="8"/>
  <c r="G176" i="8"/>
  <c r="I176" i="8" s="1"/>
  <c r="H176" i="8"/>
  <c r="D19" i="8"/>
  <c r="AK30" i="3"/>
  <c r="AK26" i="3"/>
  <c r="AJ26" i="3" l="1"/>
  <c r="AK33" i="3"/>
  <c r="AK38" i="3" s="1"/>
  <c r="AJ30" i="3"/>
  <c r="AJ33" i="3" l="1"/>
  <c r="AJ38" i="3" s="1"/>
  <c r="E18" i="8" s="1"/>
  <c r="E19" i="8" s="1"/>
  <c r="G19" i="8" s="1"/>
  <c r="I19" i="8" s="1"/>
  <c r="AK40" i="3"/>
  <c r="F18" i="8"/>
  <c r="G18" i="8" l="1"/>
  <c r="I18" i="8" s="1"/>
  <c r="G20" i="8"/>
  <c r="I20" i="8" s="1"/>
  <c r="H18" i="8"/>
  <c r="F19" i="8"/>
  <c r="H19" i="8" l="1"/>
  <c r="H20" i="8"/>
  <c r="AO30" i="3" l="1"/>
  <c r="AO26" i="3"/>
  <c r="AN30" i="3" l="1"/>
  <c r="AN26" i="3"/>
  <c r="AO33" i="3"/>
  <c r="AO38" i="3" s="1"/>
  <c r="AN33" i="3" l="1"/>
  <c r="AO40" i="3"/>
  <c r="F194" i="8"/>
  <c r="F145" i="8" s="1"/>
  <c r="F196" i="8" l="1"/>
  <c r="F147" i="8" s="1"/>
  <c r="F148" i="8" s="1"/>
  <c r="I20" i="16" l="1"/>
  <c r="AA11" i="17"/>
  <c r="S11" i="17" s="1"/>
  <c r="AA12" i="17"/>
  <c r="S12" i="17" s="1"/>
  <c r="AA13" i="17"/>
  <c r="S13" i="17" s="1"/>
  <c r="AA14" i="17"/>
  <c r="S14" i="17" s="1"/>
  <c r="AA15" i="17"/>
  <c r="S15" i="17" s="1"/>
  <c r="AA16" i="17"/>
  <c r="S16" i="17" s="1"/>
  <c r="AA17" i="17"/>
  <c r="S17" i="17" s="1"/>
  <c r="AA18" i="17"/>
  <c r="S18" i="17" s="1"/>
  <c r="AA19" i="17"/>
  <c r="S19" i="17" s="1"/>
  <c r="AA20" i="17"/>
  <c r="S20" i="17" s="1"/>
  <c r="AA21" i="17"/>
  <c r="S21" i="17" s="1"/>
  <c r="AA22" i="17"/>
  <c r="S22" i="17" s="1"/>
  <c r="AA23" i="17"/>
  <c r="S23" i="17" s="1"/>
  <c r="AA24" i="17"/>
  <c r="S24" i="17" s="1"/>
  <c r="AA25" i="17"/>
  <c r="S25" i="17" s="1"/>
  <c r="AA26" i="17"/>
  <c r="S26" i="17" s="1"/>
  <c r="AA27" i="17"/>
  <c r="S27" i="17" s="1"/>
  <c r="G20" i="16" l="1"/>
  <c r="H11" i="17"/>
  <c r="H27" i="17"/>
  <c r="H19" i="17"/>
  <c r="H20" i="17"/>
  <c r="H25" i="17"/>
  <c r="H17" i="17"/>
  <c r="H13" i="17"/>
  <c r="H23" i="17"/>
  <c r="H15" i="17"/>
  <c r="H24" i="17"/>
  <c r="H16" i="17"/>
  <c r="H12" i="17"/>
  <c r="H21" i="17"/>
  <c r="H26" i="17"/>
  <c r="H22" i="17"/>
  <c r="H18" i="17"/>
  <c r="H14" i="17"/>
  <c r="VD26" i="2"/>
  <c r="VD22" i="2"/>
  <c r="VD18" i="2"/>
  <c r="VD14" i="2"/>
  <c r="VD27" i="2"/>
  <c r="VD23" i="2"/>
  <c r="VD19" i="2"/>
  <c r="VD15" i="2"/>
  <c r="VD28" i="2"/>
  <c r="VD24" i="2"/>
  <c r="VD20" i="2"/>
  <c r="VD16" i="2"/>
  <c r="VD29" i="2"/>
  <c r="VD25" i="2"/>
  <c r="VD21" i="2"/>
  <c r="VD17" i="2"/>
  <c r="VD13" i="2"/>
  <c r="UY13" i="2"/>
  <c r="UY14" i="2"/>
  <c r="UY16" i="2"/>
  <c r="UY17" i="2"/>
  <c r="UY19" i="2"/>
  <c r="UY20" i="2"/>
  <c r="UY21" i="2"/>
  <c r="UY22" i="2"/>
  <c r="UY23" i="2"/>
  <c r="UY24" i="2"/>
  <c r="UY25" i="2"/>
  <c r="UY26" i="2"/>
  <c r="UY27" i="2"/>
  <c r="UY28" i="2"/>
  <c r="UY29" i="2"/>
  <c r="UY32" i="2"/>
  <c r="AI32" i="2" s="1"/>
  <c r="UY33" i="2"/>
  <c r="AI33" i="2" s="1"/>
  <c r="UY12" i="2"/>
  <c r="VE29" i="2"/>
  <c r="AB28" i="1" s="1"/>
  <c r="VA26" i="2"/>
  <c r="P25" i="1" s="1"/>
  <c r="VA18" i="2"/>
  <c r="P17" i="1" s="1"/>
  <c r="VE17" i="2"/>
  <c r="AB16" i="1" s="1"/>
  <c r="VA14" i="2"/>
  <c r="P13" i="1" s="1"/>
  <c r="VA12" i="2"/>
  <c r="VE21" i="2"/>
  <c r="AB20" i="1" s="1"/>
  <c r="VE13" i="2"/>
  <c r="AB12" i="1" s="1"/>
  <c r="VA29" i="2"/>
  <c r="P28" i="1" s="1"/>
  <c r="VE28" i="2"/>
  <c r="AB27" i="1" s="1"/>
  <c r="VA25" i="2"/>
  <c r="P24" i="1" s="1"/>
  <c r="VE24" i="2"/>
  <c r="AB23" i="1" s="1"/>
  <c r="VA21" i="2"/>
  <c r="P20" i="1" s="1"/>
  <c r="VE20" i="2"/>
  <c r="AB19" i="1" s="1"/>
  <c r="VA17" i="2"/>
  <c r="P16" i="1" s="1"/>
  <c r="VE16" i="2"/>
  <c r="AB15" i="1" s="1"/>
  <c r="VA13" i="2"/>
  <c r="P12" i="1" s="1"/>
  <c r="VE12" i="2"/>
  <c r="VA27" i="2"/>
  <c r="P26" i="1" s="1"/>
  <c r="VE26" i="2"/>
  <c r="AB25" i="1" s="1"/>
  <c r="VA23" i="2"/>
  <c r="P22" i="1" s="1"/>
  <c r="VE22" i="2"/>
  <c r="AB21" i="1" s="1"/>
  <c r="VA19" i="2"/>
  <c r="P18" i="1" s="1"/>
  <c r="VE18" i="2"/>
  <c r="AB17" i="1" s="1"/>
  <c r="VA15" i="2"/>
  <c r="P14" i="1" s="1"/>
  <c r="VE14" i="2"/>
  <c r="AB13" i="1" s="1"/>
  <c r="VE25" i="2"/>
  <c r="AB24" i="1" s="1"/>
  <c r="VA22" i="2"/>
  <c r="P21" i="1" s="1"/>
  <c r="VA28" i="2"/>
  <c r="P27" i="1" s="1"/>
  <c r="VE27" i="2"/>
  <c r="AB26" i="1" s="1"/>
  <c r="VA24" i="2"/>
  <c r="P23" i="1" s="1"/>
  <c r="VE23" i="2"/>
  <c r="AB22" i="1" s="1"/>
  <c r="VA20" i="2"/>
  <c r="P19" i="1" s="1"/>
  <c r="VE19" i="2"/>
  <c r="AB18" i="1" s="1"/>
  <c r="VA16" i="2"/>
  <c r="P15" i="1" s="1"/>
  <c r="VE15" i="2"/>
  <c r="AB14" i="1" s="1"/>
  <c r="W18" i="17"/>
  <c r="W14" i="17"/>
  <c r="W13" i="17"/>
  <c r="O13" i="17" s="1"/>
  <c r="W11" i="17"/>
  <c r="O11" i="17" s="1"/>
  <c r="W24" i="17"/>
  <c r="O24" i="17" s="1"/>
  <c r="W16" i="17"/>
  <c r="W26" i="17"/>
  <c r="O26" i="17" s="1"/>
  <c r="W22" i="17"/>
  <c r="O22" i="17" s="1"/>
  <c r="W21" i="17"/>
  <c r="O21" i="17" s="1"/>
  <c r="W19" i="17"/>
  <c r="O19" i="17" s="1"/>
  <c r="W27" i="17"/>
  <c r="O27" i="17" s="1"/>
  <c r="W17" i="17"/>
  <c r="O17" i="17" s="1"/>
  <c r="W15" i="17"/>
  <c r="O15" i="17" s="1"/>
  <c r="W12" i="17"/>
  <c r="O12" i="17" s="1"/>
  <c r="W25" i="17"/>
  <c r="O25" i="17" s="1"/>
  <c r="W23" i="17"/>
  <c r="O23" i="17" s="1"/>
  <c r="W20" i="17"/>
  <c r="O20" i="17" s="1"/>
  <c r="M26" i="4"/>
  <c r="BP26" i="4"/>
  <c r="AI19" i="2" l="1"/>
  <c r="AI26" i="2"/>
  <c r="AI17" i="2"/>
  <c r="AI25" i="2"/>
  <c r="AI16" i="2"/>
  <c r="AI27" i="2"/>
  <c r="AI24" i="2"/>
  <c r="AI14" i="2"/>
  <c r="AI23" i="2"/>
  <c r="AI13" i="2"/>
  <c r="AI22" i="2"/>
  <c r="AI29" i="2"/>
  <c r="AI21" i="2"/>
  <c r="AI28" i="2"/>
  <c r="AI20" i="2"/>
  <c r="D17" i="17"/>
  <c r="D24" i="17"/>
  <c r="D22" i="17"/>
  <c r="D20" i="17"/>
  <c r="D15" i="17"/>
  <c r="D21" i="17"/>
  <c r="D23" i="17"/>
  <c r="D11" i="17"/>
  <c r="D12" i="17"/>
  <c r="D19" i="17"/>
  <c r="D25" i="17"/>
  <c r="D27" i="17"/>
  <c r="D13" i="17"/>
  <c r="CY12" i="2"/>
  <c r="UY34" i="2"/>
  <c r="VE30" i="2"/>
  <c r="VE37" i="2" s="1"/>
  <c r="VA30" i="2"/>
  <c r="VA37" i="2" s="1"/>
  <c r="UZ33" i="2"/>
  <c r="AJ33" i="2" s="1"/>
  <c r="UZ27" i="2"/>
  <c r="AJ27" i="2" s="1"/>
  <c r="UZ23" i="2"/>
  <c r="AJ23" i="2" s="1"/>
  <c r="UZ19" i="2"/>
  <c r="AJ19" i="2" s="1"/>
  <c r="UZ15" i="2"/>
  <c r="AJ15" i="2" s="1"/>
  <c r="UZ28" i="2"/>
  <c r="AJ28" i="2" s="1"/>
  <c r="UZ24" i="2"/>
  <c r="AJ24" i="2" s="1"/>
  <c r="UZ20" i="2"/>
  <c r="AJ20" i="2" s="1"/>
  <c r="UZ16" i="2"/>
  <c r="AJ16" i="2" s="1"/>
  <c r="UZ29" i="2"/>
  <c r="AJ29" i="2" s="1"/>
  <c r="UZ25" i="2"/>
  <c r="AJ25" i="2" s="1"/>
  <c r="UZ21" i="2"/>
  <c r="AJ21" i="2" s="1"/>
  <c r="UZ17" i="2"/>
  <c r="AJ17" i="2" s="1"/>
  <c r="UZ13" i="2"/>
  <c r="AJ13" i="2" s="1"/>
  <c r="UZ32" i="2"/>
  <c r="AJ32" i="2" s="1"/>
  <c r="UZ26" i="2"/>
  <c r="AJ26" i="2" s="1"/>
  <c r="UZ22" i="2"/>
  <c r="AJ22" i="2" s="1"/>
  <c r="UZ18" i="2"/>
  <c r="AJ18" i="2" s="1"/>
  <c r="UZ14" i="2"/>
  <c r="AJ14" i="2" s="1"/>
  <c r="VC17" i="2"/>
  <c r="VC25" i="2"/>
  <c r="VC19" i="2"/>
  <c r="VC27" i="2"/>
  <c r="VC20" i="2"/>
  <c r="VC14" i="2"/>
  <c r="VC29" i="2"/>
  <c r="VC23" i="2"/>
  <c r="VC13" i="2"/>
  <c r="VC24" i="2"/>
  <c r="VC28" i="2"/>
  <c r="VC21" i="2"/>
  <c r="VC16" i="2"/>
  <c r="VC15" i="2"/>
  <c r="VC18" i="2"/>
  <c r="VC22" i="2"/>
  <c r="VC26" i="2"/>
  <c r="UZ34" i="2" l="1"/>
  <c r="E465" i="8"/>
  <c r="E459" i="8"/>
  <c r="E457" i="8"/>
  <c r="E378" i="8"/>
  <c r="E354" i="8" s="1"/>
  <c r="E376" i="8"/>
  <c r="E352" i="8" s="1"/>
  <c r="E294" i="8"/>
  <c r="E278" i="8" s="1"/>
  <c r="E292" i="8"/>
  <c r="E12" i="8"/>
  <c r="E14" i="8" l="1"/>
  <c r="E10" i="8" s="1"/>
  <c r="E461" i="8"/>
  <c r="E466" i="8"/>
  <c r="E462" i="8" s="1"/>
  <c r="G14" i="8" l="1"/>
  <c r="DQ30" i="6"/>
  <c r="DR30" i="6"/>
  <c r="DQ34" i="6"/>
  <c r="DR34" i="6"/>
  <c r="DQ35" i="6"/>
  <c r="DR35" i="6"/>
  <c r="CC32" i="6" l="1"/>
  <c r="MO31" i="17" s="1"/>
  <c r="MP31" i="17" s="1"/>
  <c r="CC31" i="6"/>
  <c r="MO30" i="17" s="1"/>
  <c r="CC12" i="6"/>
  <c r="MO11" i="17" s="1"/>
  <c r="CC13" i="6"/>
  <c r="MO12" i="17" s="1"/>
  <c r="CC14" i="6"/>
  <c r="MO13" i="17" s="1"/>
  <c r="CC15" i="6"/>
  <c r="MO14" i="17" s="1"/>
  <c r="CC16" i="6"/>
  <c r="MO15" i="17" s="1"/>
  <c r="CC17" i="6"/>
  <c r="MO16" i="17" s="1"/>
  <c r="CC18" i="6"/>
  <c r="MO17" i="17" s="1"/>
  <c r="CC19" i="6"/>
  <c r="MO18" i="17" s="1"/>
  <c r="CC20" i="6"/>
  <c r="MO19" i="17" s="1"/>
  <c r="CC21" i="6"/>
  <c r="MO20" i="17" s="1"/>
  <c r="CC22" i="6"/>
  <c r="MO21" i="17" s="1"/>
  <c r="CC23" i="6"/>
  <c r="MO22" i="17" s="1"/>
  <c r="CC24" i="6"/>
  <c r="MO23" i="17" s="1"/>
  <c r="CC25" i="6"/>
  <c r="MO24" i="17" s="1"/>
  <c r="CC26" i="6"/>
  <c r="MO25" i="17" s="1"/>
  <c r="CC27" i="6"/>
  <c r="MO26" i="17" s="1"/>
  <c r="CC28" i="6"/>
  <c r="MO27" i="17" s="1"/>
  <c r="CC11" i="6"/>
  <c r="MO10" i="17" s="1"/>
  <c r="SZ30" i="2"/>
  <c r="UK34" i="2"/>
  <c r="UT34" i="2"/>
  <c r="US34" i="2"/>
  <c r="UT30" i="2"/>
  <c r="US30" i="2"/>
  <c r="TJ34" i="2"/>
  <c r="TI34" i="2"/>
  <c r="TJ30" i="2"/>
  <c r="TI30" i="2"/>
  <c r="TA34" i="2"/>
  <c r="SZ34" i="2"/>
  <c r="MO32" i="17" l="1"/>
  <c r="MP30" i="17"/>
  <c r="MP32" i="17" s="1"/>
  <c r="MP35" i="17" s="1"/>
  <c r="MO28" i="17"/>
  <c r="US37" i="2"/>
  <c r="TI37" i="2"/>
  <c r="TJ37" i="2"/>
  <c r="UT37" i="2"/>
  <c r="UJ34" i="2"/>
  <c r="TA30" i="2"/>
  <c r="TA37" i="2" s="1"/>
  <c r="UK30" i="2"/>
  <c r="UK37" i="2" s="1"/>
  <c r="UJ30" i="2"/>
  <c r="SZ37" i="2"/>
  <c r="MO35" i="17" l="1"/>
  <c r="MO36" i="17" s="1"/>
  <c r="UJ37" i="2"/>
  <c r="ET12" i="2" l="1"/>
  <c r="NO12" i="2"/>
  <c r="NP12" i="2"/>
  <c r="EU30" i="2"/>
  <c r="EV30" i="2"/>
  <c r="NC30" i="2"/>
  <c r="NI30" i="2"/>
  <c r="NJ30" i="2"/>
  <c r="NU30" i="2"/>
  <c r="NV30" i="2"/>
  <c r="EU34" i="2"/>
  <c r="EV34" i="2"/>
  <c r="NC34" i="2"/>
  <c r="ND34" i="2"/>
  <c r="NI34" i="2"/>
  <c r="NJ34" i="2"/>
  <c r="NU34" i="2"/>
  <c r="NV34" i="2"/>
  <c r="NN12" i="2" l="1"/>
  <c r="NN30" i="2" s="1"/>
  <c r="NN37" i="2" s="1"/>
  <c r="EV37" i="2"/>
  <c r="NJ37" i="2"/>
  <c r="ET30" i="2"/>
  <c r="ET34" i="2"/>
  <c r="ND37" i="2"/>
  <c r="ND42" i="2" s="1"/>
  <c r="NV37" i="2"/>
  <c r="NU37" i="2"/>
  <c r="NC37" i="2"/>
  <c r="NC42" i="2" s="1"/>
  <c r="NI37" i="2"/>
  <c r="EU37" i="2"/>
  <c r="NP34" i="2"/>
  <c r="NO34" i="2"/>
  <c r="NO30" i="2"/>
  <c r="NR34" i="2"/>
  <c r="ES34" i="2"/>
  <c r="NG34" i="2"/>
  <c r="MV34" i="2"/>
  <c r="ER34" i="2"/>
  <c r="NS30" i="2"/>
  <c r="NP30" i="2"/>
  <c r="NS34" i="2"/>
  <c r="NG30" i="2"/>
  <c r="NF34" i="2"/>
  <c r="NM12" i="2"/>
  <c r="NL12" i="2"/>
  <c r="EQ12" i="2"/>
  <c r="MU34" i="2"/>
  <c r="NR30" i="2"/>
  <c r="NF30" i="2"/>
  <c r="NK12" i="2" l="1"/>
  <c r="NO37" i="2"/>
  <c r="ET37" i="2"/>
  <c r="ND38" i="2"/>
  <c r="NR37" i="2"/>
  <c r="NC38" i="2"/>
  <c r="ES37" i="2"/>
  <c r="B17" i="7" s="1"/>
  <c r="EQ34" i="2"/>
  <c r="NP37" i="2"/>
  <c r="ER37" i="2"/>
  <c r="NF37" i="2"/>
  <c r="MU37" i="2"/>
  <c r="NG37" i="2"/>
  <c r="MV37" i="2"/>
  <c r="NL34" i="2"/>
  <c r="NS37" i="2"/>
  <c r="EQ30" i="2"/>
  <c r="NM34" i="2"/>
  <c r="NM30" i="2"/>
  <c r="NL30" i="2"/>
  <c r="NK30" i="2" l="1"/>
  <c r="NK37" i="2" s="1"/>
  <c r="EQ37" i="2"/>
  <c r="MV38" i="2"/>
  <c r="B27" i="7" s="1"/>
  <c r="MU38" i="2"/>
  <c r="NL37" i="2"/>
  <c r="NM37" i="2"/>
  <c r="E591" i="8" l="1"/>
  <c r="F591" i="8"/>
  <c r="D591" i="8"/>
  <c r="H518" i="8"/>
  <c r="G518" i="8"/>
  <c r="I518" i="8" s="1"/>
  <c r="E377" i="8"/>
  <c r="E353" i="8" s="1"/>
  <c r="E355" i="8" s="1"/>
  <c r="F377" i="8"/>
  <c r="F353" i="8" s="1"/>
  <c r="F355" i="8" s="1"/>
  <c r="H355" i="8" l="1"/>
  <c r="AS32" i="6" l="1"/>
  <c r="FU31" i="17" s="1"/>
  <c r="FV31" i="17" s="1"/>
  <c r="AS31" i="6"/>
  <c r="AS12" i="6"/>
  <c r="FU11" i="17" s="1"/>
  <c r="AS13" i="6"/>
  <c r="FU12" i="17" s="1"/>
  <c r="AS14" i="6"/>
  <c r="FU13" i="17" s="1"/>
  <c r="AS15" i="6"/>
  <c r="FU14" i="17" s="1"/>
  <c r="AS16" i="6"/>
  <c r="FU15" i="17" s="1"/>
  <c r="AS17" i="6"/>
  <c r="FU16" i="17" s="1"/>
  <c r="AS18" i="6"/>
  <c r="FU17" i="17" s="1"/>
  <c r="AS19" i="6"/>
  <c r="FU18" i="17" s="1"/>
  <c r="AS20" i="6"/>
  <c r="FU19" i="17" s="1"/>
  <c r="AS21" i="6"/>
  <c r="FU20" i="17" s="1"/>
  <c r="AS22" i="6"/>
  <c r="FU21" i="17" s="1"/>
  <c r="AS23" i="6"/>
  <c r="FU22" i="17" s="1"/>
  <c r="AS24" i="6"/>
  <c r="FU23" i="17" s="1"/>
  <c r="AS25" i="6"/>
  <c r="FU24" i="17" s="1"/>
  <c r="AS26" i="6"/>
  <c r="FU25" i="17" s="1"/>
  <c r="AS27" i="6"/>
  <c r="FU26" i="17" s="1"/>
  <c r="AS28" i="6"/>
  <c r="FU27" i="17" s="1"/>
  <c r="AS11" i="6"/>
  <c r="FU10" i="17" s="1"/>
  <c r="FU30" i="17" l="1"/>
  <c r="AR32" i="6"/>
  <c r="FQ31" i="17" s="1"/>
  <c r="FR31" i="17" s="1"/>
  <c r="AR31" i="6"/>
  <c r="FQ30" i="17" s="1"/>
  <c r="AR12" i="6"/>
  <c r="FQ11" i="17" s="1"/>
  <c r="AR13" i="6"/>
  <c r="FQ12" i="17" s="1"/>
  <c r="AR14" i="6"/>
  <c r="FQ13" i="17" s="1"/>
  <c r="AR15" i="6"/>
  <c r="FQ14" i="17" s="1"/>
  <c r="AR16" i="6"/>
  <c r="FQ15" i="17" s="1"/>
  <c r="AR17" i="6"/>
  <c r="FQ16" i="17" s="1"/>
  <c r="AR18" i="6"/>
  <c r="FQ17" i="17" s="1"/>
  <c r="AR19" i="6"/>
  <c r="FQ18" i="17" s="1"/>
  <c r="AR20" i="6"/>
  <c r="FQ19" i="17" s="1"/>
  <c r="AR21" i="6"/>
  <c r="FQ20" i="17" s="1"/>
  <c r="AR22" i="6"/>
  <c r="FQ21" i="17" s="1"/>
  <c r="AR23" i="6"/>
  <c r="FQ22" i="17" s="1"/>
  <c r="AR24" i="6"/>
  <c r="FQ23" i="17" s="1"/>
  <c r="AR25" i="6"/>
  <c r="FQ24" i="17" s="1"/>
  <c r="AR26" i="6"/>
  <c r="FQ25" i="17" s="1"/>
  <c r="AR27" i="6"/>
  <c r="FQ26" i="17" s="1"/>
  <c r="AR28" i="6"/>
  <c r="FQ27" i="17" s="1"/>
  <c r="AR11" i="6"/>
  <c r="FQ10" i="17" s="1"/>
  <c r="FU32" i="17" l="1"/>
  <c r="FV30" i="17"/>
  <c r="FR30" i="17"/>
  <c r="FR32" i="17" s="1"/>
  <c r="FR35" i="17" s="1"/>
  <c r="FQ32" i="17"/>
  <c r="FQ28" i="17"/>
  <c r="FV32" i="17" l="1"/>
  <c r="FV35" i="17" s="1"/>
  <c r="FQ35" i="17"/>
  <c r="FQ36" i="17" s="1"/>
  <c r="C71" i="7" l="1"/>
  <c r="F73" i="11" l="1"/>
  <c r="D388" i="8"/>
  <c r="F75" i="11" l="1"/>
  <c r="VN12" i="2"/>
  <c r="VK12" i="2" s="1"/>
  <c r="VN13" i="2"/>
  <c r="VK13" i="2" s="1"/>
  <c r="VJ13" i="2" s="1"/>
  <c r="VN14" i="2"/>
  <c r="VK14" i="2" s="1"/>
  <c r="VJ14" i="2" s="1"/>
  <c r="VN15" i="2"/>
  <c r="VK15" i="2" s="1"/>
  <c r="VJ15" i="2" s="1"/>
  <c r="VN16" i="2"/>
  <c r="VK16" i="2" s="1"/>
  <c r="VJ16" i="2" s="1"/>
  <c r="VN17" i="2"/>
  <c r="VK17" i="2" s="1"/>
  <c r="VJ17" i="2" s="1"/>
  <c r="VN18" i="2"/>
  <c r="VK18" i="2" s="1"/>
  <c r="VJ18" i="2" s="1"/>
  <c r="VN19" i="2"/>
  <c r="VK19" i="2" s="1"/>
  <c r="VJ19" i="2" s="1"/>
  <c r="VN20" i="2"/>
  <c r="VK20" i="2" s="1"/>
  <c r="VJ20" i="2" s="1"/>
  <c r="VN21" i="2"/>
  <c r="VK21" i="2" s="1"/>
  <c r="VJ21" i="2" s="1"/>
  <c r="VN22" i="2"/>
  <c r="VK22" i="2" s="1"/>
  <c r="VJ22" i="2" s="1"/>
  <c r="VN23" i="2"/>
  <c r="VK23" i="2" s="1"/>
  <c r="VJ23" i="2" s="1"/>
  <c r="VN24" i="2"/>
  <c r="VK24" i="2" s="1"/>
  <c r="VJ24" i="2" s="1"/>
  <c r="VN25" i="2"/>
  <c r="VK25" i="2" s="1"/>
  <c r="VJ25" i="2" s="1"/>
  <c r="VN26" i="2"/>
  <c r="VK26" i="2" s="1"/>
  <c r="VJ26" i="2" s="1"/>
  <c r="VN27" i="2"/>
  <c r="VK27" i="2" s="1"/>
  <c r="VJ27" i="2" s="1"/>
  <c r="VN28" i="2"/>
  <c r="VK28" i="2" s="1"/>
  <c r="VJ28" i="2" s="1"/>
  <c r="VN29" i="2"/>
  <c r="VK29" i="2" s="1"/>
  <c r="VJ29" i="2" s="1"/>
  <c r="I31" i="11"/>
  <c r="H31" i="11"/>
  <c r="JJ12" i="2"/>
  <c r="JP12" i="2"/>
  <c r="JW12" i="2"/>
  <c r="JX12" i="2"/>
  <c r="GE10" i="17" s="1"/>
  <c r="GE28" i="17" s="1"/>
  <c r="GE35" i="17" s="1"/>
  <c r="KB12" i="2"/>
  <c r="JK30" i="2"/>
  <c r="JL30" i="2"/>
  <c r="JQ30" i="2"/>
  <c r="JR30" i="2"/>
  <c r="KC30" i="2"/>
  <c r="KD30" i="2"/>
  <c r="JK34" i="2"/>
  <c r="JL34" i="2"/>
  <c r="JQ34" i="2"/>
  <c r="JR34" i="2"/>
  <c r="KC34" i="2"/>
  <c r="KD34" i="2"/>
  <c r="CB32" i="6"/>
  <c r="MK31" i="17" s="1"/>
  <c r="ML31" i="17" s="1"/>
  <c r="CB31" i="6"/>
  <c r="MK30" i="17" s="1"/>
  <c r="CB12" i="6"/>
  <c r="MK11" i="17" s="1"/>
  <c r="CB13" i="6"/>
  <c r="MK12" i="17" s="1"/>
  <c r="CB14" i="6"/>
  <c r="MK13" i="17" s="1"/>
  <c r="CB15" i="6"/>
  <c r="MK14" i="17" s="1"/>
  <c r="CB16" i="6"/>
  <c r="MK15" i="17" s="1"/>
  <c r="CB17" i="6"/>
  <c r="MK16" i="17" s="1"/>
  <c r="CB18" i="6"/>
  <c r="MK17" i="17" s="1"/>
  <c r="CB19" i="6"/>
  <c r="MK18" i="17" s="1"/>
  <c r="CB20" i="6"/>
  <c r="MK19" i="17" s="1"/>
  <c r="CB21" i="6"/>
  <c r="MK20" i="17" s="1"/>
  <c r="CB22" i="6"/>
  <c r="MK21" i="17" s="1"/>
  <c r="CB23" i="6"/>
  <c r="MK22" i="17" s="1"/>
  <c r="CB24" i="6"/>
  <c r="MK23" i="17" s="1"/>
  <c r="CB25" i="6"/>
  <c r="MK24" i="17" s="1"/>
  <c r="CB26" i="6"/>
  <c r="MK25" i="17" s="1"/>
  <c r="CB27" i="6"/>
  <c r="MK26" i="17" s="1"/>
  <c r="CB28" i="6"/>
  <c r="MK27" i="17" s="1"/>
  <c r="CB11" i="6"/>
  <c r="MK10" i="17" s="1"/>
  <c r="AT11" i="1" l="1"/>
  <c r="MK32" i="17"/>
  <c r="ML30" i="17"/>
  <c r="ML32" i="17" s="1"/>
  <c r="ML35" i="17" s="1"/>
  <c r="MK28" i="17"/>
  <c r="VJ12" i="2"/>
  <c r="JQ37" i="2"/>
  <c r="WP30" i="2"/>
  <c r="WP45" i="2" s="1"/>
  <c r="WP34" i="2"/>
  <c r="WP44" i="2" s="1"/>
  <c r="KC37" i="2"/>
  <c r="JL37" i="2"/>
  <c r="JL42" i="2" s="1"/>
  <c r="KB34" i="2"/>
  <c r="JX34" i="2"/>
  <c r="JJ34" i="2"/>
  <c r="KD37" i="2"/>
  <c r="JR37" i="2"/>
  <c r="JP34" i="2"/>
  <c r="JK37" i="2"/>
  <c r="JK42" i="2" s="1"/>
  <c r="JP30" i="2"/>
  <c r="KB30" i="2"/>
  <c r="JJ30" i="2"/>
  <c r="JV12" i="2"/>
  <c r="JX30" i="2"/>
  <c r="JW34" i="2"/>
  <c r="VG29" i="2"/>
  <c r="VG28" i="2"/>
  <c r="VG27" i="2"/>
  <c r="VG26" i="2"/>
  <c r="VG25" i="2"/>
  <c r="VG24" i="2"/>
  <c r="VG23" i="2"/>
  <c r="VG22" i="2"/>
  <c r="VG21" i="2"/>
  <c r="VG20" i="2"/>
  <c r="VG19" i="2"/>
  <c r="VG18" i="2"/>
  <c r="VG17" i="2"/>
  <c r="VG16" i="2"/>
  <c r="VG15" i="2"/>
  <c r="VG14" i="2"/>
  <c r="VG13" i="2"/>
  <c r="VM12" i="2"/>
  <c r="VH12" i="2" s="1"/>
  <c r="JZ34" i="2"/>
  <c r="JI34" i="2"/>
  <c r="JZ30" i="2"/>
  <c r="JU12" i="2"/>
  <c r="GA10" i="17" s="1"/>
  <c r="GA28" i="17" s="1"/>
  <c r="GA35" i="17" s="1"/>
  <c r="KA34" i="2"/>
  <c r="JN30" i="2"/>
  <c r="JO30" i="2"/>
  <c r="JG12" i="2"/>
  <c r="JN34" i="2"/>
  <c r="JY12" i="2"/>
  <c r="JO34" i="2"/>
  <c r="JM12" i="2"/>
  <c r="KA30" i="2"/>
  <c r="JW30" i="2"/>
  <c r="JH34" i="2"/>
  <c r="JT12" i="2"/>
  <c r="MK35" i="17" l="1"/>
  <c r="MK36" i="17" s="1"/>
  <c r="VN30" i="2"/>
  <c r="VK30" i="2"/>
  <c r="VJ30" i="2"/>
  <c r="KB37" i="2"/>
  <c r="JK38" i="2"/>
  <c r="WP37" i="2"/>
  <c r="UZ12" i="2"/>
  <c r="JL38" i="2"/>
  <c r="JJ37" i="2"/>
  <c r="JX37" i="2"/>
  <c r="JV34" i="2"/>
  <c r="JP37" i="2"/>
  <c r="JW37" i="2"/>
  <c r="JV30" i="2"/>
  <c r="JG34" i="2"/>
  <c r="JH37" i="2"/>
  <c r="JU34" i="2"/>
  <c r="JI37" i="2"/>
  <c r="JZ37" i="2"/>
  <c r="KA37" i="2"/>
  <c r="JU30" i="2"/>
  <c r="JY34" i="2"/>
  <c r="JM30" i="2"/>
  <c r="JY30" i="2"/>
  <c r="JG30" i="2"/>
  <c r="JM34" i="2"/>
  <c r="JN37" i="2"/>
  <c r="JO37" i="2"/>
  <c r="JT30" i="2"/>
  <c r="JS12" i="2"/>
  <c r="JT34" i="2"/>
  <c r="VM30" i="2" l="1"/>
  <c r="UZ30" i="2"/>
  <c r="UZ37" i="2" s="1"/>
  <c r="UZ38" i="2" s="1"/>
  <c r="VJ45" i="2"/>
  <c r="VG12" i="2"/>
  <c r="WO34" i="2"/>
  <c r="WO44" i="2" s="1"/>
  <c r="WO30" i="2"/>
  <c r="WO45" i="2" s="1"/>
  <c r="JV37" i="2"/>
  <c r="JJ38" i="2"/>
  <c r="JS34" i="2"/>
  <c r="JG37" i="2"/>
  <c r="JH38" i="2"/>
  <c r="JI38" i="2"/>
  <c r="B28" i="7" s="1"/>
  <c r="JU37" i="2"/>
  <c r="JY37" i="2"/>
  <c r="JS30" i="2"/>
  <c r="JM37" i="2"/>
  <c r="JT37" i="2"/>
  <c r="VH30" i="2" l="1"/>
  <c r="VG30" i="2"/>
  <c r="WO37" i="2"/>
  <c r="JS37" i="2"/>
  <c r="JG38" i="2"/>
  <c r="VG45" i="2" l="1"/>
  <c r="D302" i="8"/>
  <c r="EO34" i="2"/>
  <c r="EO30" i="2"/>
  <c r="M30" i="3"/>
  <c r="M26" i="3"/>
  <c r="E28" i="5"/>
  <c r="H11" i="8"/>
  <c r="I11" i="8"/>
  <c r="G12" i="8"/>
  <c r="I12" i="8" s="1"/>
  <c r="H12" i="8"/>
  <c r="I14" i="8"/>
  <c r="H14" i="8"/>
  <c r="D16" i="8"/>
  <c r="D9" i="8" s="1"/>
  <c r="D22" i="8"/>
  <c r="H59" i="8"/>
  <c r="I59" i="8"/>
  <c r="H73" i="8"/>
  <c r="I73" i="8"/>
  <c r="D74" i="8"/>
  <c r="D76" i="8"/>
  <c r="H102" i="8"/>
  <c r="I102" i="8"/>
  <c r="H107" i="8"/>
  <c r="I107" i="8"/>
  <c r="D122" i="8"/>
  <c r="D125" i="8"/>
  <c r="D104" i="8" s="1"/>
  <c r="H127" i="8"/>
  <c r="I127" i="8"/>
  <c r="H131" i="8"/>
  <c r="I131" i="8"/>
  <c r="G133" i="8"/>
  <c r="H133" i="8"/>
  <c r="D134" i="8"/>
  <c r="D571" i="8" s="1"/>
  <c r="G136" i="8"/>
  <c r="I136" i="8" s="1"/>
  <c r="H136" i="8"/>
  <c r="D137" i="8"/>
  <c r="C18" i="16" s="1"/>
  <c r="F18" i="16" s="1"/>
  <c r="I144" i="8"/>
  <c r="H149" i="8"/>
  <c r="I149" i="8"/>
  <c r="J204" i="8"/>
  <c r="G205" i="8"/>
  <c r="H205" i="8"/>
  <c r="G208" i="8"/>
  <c r="H208" i="8"/>
  <c r="G202" i="8"/>
  <c r="H202" i="8"/>
  <c r="D203" i="8"/>
  <c r="I210" i="8"/>
  <c r="H215" i="8"/>
  <c r="I215" i="8"/>
  <c r="J229" i="8"/>
  <c r="G239" i="8"/>
  <c r="H239" i="8"/>
  <c r="H262" i="8"/>
  <c r="I262" i="8"/>
  <c r="D259" i="8"/>
  <c r="H278" i="8"/>
  <c r="H280" i="8"/>
  <c r="I280" i="8"/>
  <c r="D282" i="8"/>
  <c r="G283" i="8"/>
  <c r="H283" i="8"/>
  <c r="G292" i="8"/>
  <c r="H292" i="8"/>
  <c r="D293" i="8"/>
  <c r="E293" i="8"/>
  <c r="F293" i="8"/>
  <c r="G294" i="8"/>
  <c r="H294" i="8"/>
  <c r="H295" i="8"/>
  <c r="I295" i="8"/>
  <c r="H300" i="8"/>
  <c r="I300" i="8"/>
  <c r="D305" i="8"/>
  <c r="J322" i="8"/>
  <c r="D323" i="8"/>
  <c r="D326" i="8"/>
  <c r="I337" i="8"/>
  <c r="H337" i="8"/>
  <c r="I341" i="8"/>
  <c r="H341" i="8"/>
  <c r="G350" i="8"/>
  <c r="H350" i="8"/>
  <c r="H351" i="8"/>
  <c r="I351" i="8"/>
  <c r="H356" i="8"/>
  <c r="I356" i="8"/>
  <c r="G376" i="8"/>
  <c r="H376" i="8"/>
  <c r="H379" i="8"/>
  <c r="I379" i="8"/>
  <c r="H383" i="8"/>
  <c r="I383" i="8"/>
  <c r="D385" i="8"/>
  <c r="D381" i="8" s="1"/>
  <c r="H396" i="8"/>
  <c r="I396" i="8"/>
  <c r="H401" i="8"/>
  <c r="I401" i="8"/>
  <c r="D455" i="8"/>
  <c r="H403" i="8"/>
  <c r="I403" i="8"/>
  <c r="D404" i="8"/>
  <c r="D399" i="8" s="1"/>
  <c r="J405" i="8"/>
  <c r="J419" i="8"/>
  <c r="D423" i="8"/>
  <c r="G457" i="8"/>
  <c r="I457" i="8" s="1"/>
  <c r="H457" i="8"/>
  <c r="D458" i="8"/>
  <c r="E458" i="8"/>
  <c r="F458" i="8"/>
  <c r="G459" i="8"/>
  <c r="I459" i="8" s="1"/>
  <c r="H459" i="8"/>
  <c r="H464" i="8"/>
  <c r="I464" i="8"/>
  <c r="G465" i="8"/>
  <c r="G466" i="8" s="1"/>
  <c r="G462" i="8" s="1"/>
  <c r="H465" i="8"/>
  <c r="H466" i="8"/>
  <c r="D463" i="8"/>
  <c r="E463" i="8"/>
  <c r="F463" i="8"/>
  <c r="I468" i="8"/>
  <c r="H472" i="8"/>
  <c r="I472" i="8"/>
  <c r="D480" i="8"/>
  <c r="J494" i="8"/>
  <c r="H495" i="8"/>
  <c r="H498" i="8"/>
  <c r="H534" i="8"/>
  <c r="I534" i="8"/>
  <c r="G535" i="8"/>
  <c r="H535" i="8"/>
  <c r="D536" i="8"/>
  <c r="E536" i="8"/>
  <c r="E531" i="8" s="1"/>
  <c r="F536" i="8"/>
  <c r="F531" i="8" s="1"/>
  <c r="G537" i="8"/>
  <c r="G532" i="8" s="1"/>
  <c r="H537" i="8"/>
  <c r="H554" i="8"/>
  <c r="I554" i="8"/>
  <c r="D9" i="9"/>
  <c r="D11" i="9"/>
  <c r="D12" i="9"/>
  <c r="D13" i="9"/>
  <c r="C15" i="9"/>
  <c r="G11" i="6"/>
  <c r="Y10" i="17" s="1"/>
  <c r="O11" i="6"/>
  <c r="AU11" i="6"/>
  <c r="GC10" i="17" s="1"/>
  <c r="BC11" i="6"/>
  <c r="BI11" i="6"/>
  <c r="IG10" i="17" s="1"/>
  <c r="BK11" i="6"/>
  <c r="IW10" i="17" s="1"/>
  <c r="CM11" i="6"/>
  <c r="CO11" i="6"/>
  <c r="CQ11" i="6"/>
  <c r="CS11" i="6"/>
  <c r="CU11" i="6"/>
  <c r="CY11" i="6"/>
  <c r="G12" i="6"/>
  <c r="Y11" i="17" s="1"/>
  <c r="O12" i="6"/>
  <c r="AU12" i="6"/>
  <c r="GC11" i="17" s="1"/>
  <c r="BC12" i="6"/>
  <c r="HI11" i="17" s="1"/>
  <c r="HJ11" i="17" s="1"/>
  <c r="BI12" i="6"/>
  <c r="IG11" i="17" s="1"/>
  <c r="IH11" i="17" s="1"/>
  <c r="BK12" i="6"/>
  <c r="CM12" i="6"/>
  <c r="CO12" i="6"/>
  <c r="CQ12" i="6"/>
  <c r="CS12" i="6"/>
  <c r="CU12" i="6"/>
  <c r="CY12" i="6"/>
  <c r="G13" i="6"/>
  <c r="Y12" i="17" s="1"/>
  <c r="O13" i="6"/>
  <c r="AU13" i="6"/>
  <c r="GC12" i="17" s="1"/>
  <c r="BC13" i="6"/>
  <c r="HI12" i="17" s="1"/>
  <c r="HJ12" i="17" s="1"/>
  <c r="BI13" i="6"/>
  <c r="IG12" i="17" s="1"/>
  <c r="IH12" i="17" s="1"/>
  <c r="BK13" i="6"/>
  <c r="IW12" i="17" s="1"/>
  <c r="CM13" i="6"/>
  <c r="CO13" i="6"/>
  <c r="CQ13" i="6"/>
  <c r="CS13" i="6"/>
  <c r="CU13" i="6"/>
  <c r="CY13" i="6"/>
  <c r="G14" i="6"/>
  <c r="Y13" i="17" s="1"/>
  <c r="O14" i="6"/>
  <c r="AU14" i="6"/>
  <c r="GC13" i="17" s="1"/>
  <c r="BC14" i="6"/>
  <c r="HI13" i="17" s="1"/>
  <c r="HJ13" i="17" s="1"/>
  <c r="BI14" i="6"/>
  <c r="IG13" i="17" s="1"/>
  <c r="IH13" i="17" s="1"/>
  <c r="BK14" i="6"/>
  <c r="IW13" i="17" s="1"/>
  <c r="CM14" i="6"/>
  <c r="CO14" i="6"/>
  <c r="CQ14" i="6"/>
  <c r="CS14" i="6"/>
  <c r="CU14" i="6"/>
  <c r="CY14" i="6"/>
  <c r="G15" i="6"/>
  <c r="Y14" i="17" s="1"/>
  <c r="O15" i="6"/>
  <c r="AU15" i="6"/>
  <c r="GC14" i="17" s="1"/>
  <c r="BC15" i="6"/>
  <c r="BI15" i="6"/>
  <c r="IG14" i="17" s="1"/>
  <c r="IH14" i="17" s="1"/>
  <c r="BK15" i="6"/>
  <c r="IW14" i="17" s="1"/>
  <c r="CM15" i="6"/>
  <c r="CO15" i="6"/>
  <c r="CQ15" i="6"/>
  <c r="CS15" i="6"/>
  <c r="CU15" i="6"/>
  <c r="CY15" i="6"/>
  <c r="G16" i="6"/>
  <c r="Y15" i="17" s="1"/>
  <c r="O16" i="6"/>
  <c r="AU16" i="6"/>
  <c r="GC15" i="17" s="1"/>
  <c r="BC16" i="6"/>
  <c r="BI16" i="6"/>
  <c r="IG15" i="17" s="1"/>
  <c r="IH15" i="17" s="1"/>
  <c r="BK16" i="6"/>
  <c r="IW15" i="17" s="1"/>
  <c r="CM16" i="6"/>
  <c r="CO16" i="6"/>
  <c r="CQ16" i="6"/>
  <c r="CS16" i="6"/>
  <c r="CU16" i="6"/>
  <c r="CY16" i="6"/>
  <c r="G17" i="6"/>
  <c r="Y16" i="17" s="1"/>
  <c r="O17" i="6"/>
  <c r="AU17" i="6"/>
  <c r="GC16" i="17" s="1"/>
  <c r="BC17" i="6"/>
  <c r="HI16" i="17" s="1"/>
  <c r="HJ16" i="17" s="1"/>
  <c r="BI17" i="6"/>
  <c r="IG16" i="17" s="1"/>
  <c r="IH16" i="17" s="1"/>
  <c r="BK17" i="6"/>
  <c r="IW16" i="17" s="1"/>
  <c r="CM17" i="6"/>
  <c r="CO17" i="6"/>
  <c r="CQ17" i="6"/>
  <c r="CS17" i="6"/>
  <c r="CU17" i="6"/>
  <c r="CY17" i="6"/>
  <c r="G18" i="6"/>
  <c r="Y17" i="17" s="1"/>
  <c r="O18" i="6"/>
  <c r="AU18" i="6"/>
  <c r="GC17" i="17" s="1"/>
  <c r="BC18" i="6"/>
  <c r="BI18" i="6"/>
  <c r="IG17" i="17" s="1"/>
  <c r="IH17" i="17" s="1"/>
  <c r="BK18" i="6"/>
  <c r="IW17" i="17" s="1"/>
  <c r="CM18" i="6"/>
  <c r="CO18" i="6"/>
  <c r="CQ18" i="6"/>
  <c r="CS18" i="6"/>
  <c r="CU18" i="6"/>
  <c r="CY18" i="6"/>
  <c r="G19" i="6"/>
  <c r="Y18" i="17" s="1"/>
  <c r="O19" i="6"/>
  <c r="AU19" i="6"/>
  <c r="GC18" i="17" s="1"/>
  <c r="BC19" i="6"/>
  <c r="HI18" i="17" s="1"/>
  <c r="HJ18" i="17" s="1"/>
  <c r="BI19" i="6"/>
  <c r="IG18" i="17" s="1"/>
  <c r="IH18" i="17" s="1"/>
  <c r="BK19" i="6"/>
  <c r="IW18" i="17" s="1"/>
  <c r="CM19" i="6"/>
  <c r="CO19" i="6"/>
  <c r="CQ19" i="6"/>
  <c r="CS19" i="6"/>
  <c r="CU19" i="6"/>
  <c r="CY19" i="6"/>
  <c r="G20" i="6"/>
  <c r="Y19" i="17" s="1"/>
  <c r="O20" i="6"/>
  <c r="AU20" i="6"/>
  <c r="GC19" i="17" s="1"/>
  <c r="BC20" i="6"/>
  <c r="HI19" i="17" s="1"/>
  <c r="HJ19" i="17" s="1"/>
  <c r="BI20" i="6"/>
  <c r="IG19" i="17" s="1"/>
  <c r="IH19" i="17" s="1"/>
  <c r="BK20" i="6"/>
  <c r="IW19" i="17" s="1"/>
  <c r="CM20" i="6"/>
  <c r="CO20" i="6"/>
  <c r="CQ20" i="6"/>
  <c r="CS20" i="6"/>
  <c r="CU20" i="6"/>
  <c r="CY20" i="6"/>
  <c r="G21" i="6"/>
  <c r="Y20" i="17" s="1"/>
  <c r="O21" i="6"/>
  <c r="AU21" i="6"/>
  <c r="GC20" i="17" s="1"/>
  <c r="BC21" i="6"/>
  <c r="BI21" i="6"/>
  <c r="IG20" i="17" s="1"/>
  <c r="IH20" i="17" s="1"/>
  <c r="BK21" i="6"/>
  <c r="IW20" i="17" s="1"/>
  <c r="CM21" i="6"/>
  <c r="CO21" i="6"/>
  <c r="CQ21" i="6"/>
  <c r="CS21" i="6"/>
  <c r="CU21" i="6"/>
  <c r="CY21" i="6"/>
  <c r="G22" i="6"/>
  <c r="Y21" i="17" s="1"/>
  <c r="O22" i="6"/>
  <c r="AU22" i="6"/>
  <c r="GC21" i="17" s="1"/>
  <c r="BC22" i="6"/>
  <c r="BI22" i="6"/>
  <c r="IG21" i="17" s="1"/>
  <c r="IH21" i="17" s="1"/>
  <c r="BK22" i="6"/>
  <c r="IW21" i="17" s="1"/>
  <c r="CM22" i="6"/>
  <c r="CO22" i="6"/>
  <c r="CQ22" i="6"/>
  <c r="CS22" i="6"/>
  <c r="CU22" i="6"/>
  <c r="CY22" i="6"/>
  <c r="G23" i="6"/>
  <c r="Y22" i="17" s="1"/>
  <c r="O23" i="6"/>
  <c r="AU23" i="6"/>
  <c r="GC22" i="17" s="1"/>
  <c r="BC23" i="6"/>
  <c r="BI23" i="6"/>
  <c r="IG22" i="17" s="1"/>
  <c r="IH22" i="17" s="1"/>
  <c r="BK23" i="6"/>
  <c r="IW22" i="17" s="1"/>
  <c r="CM23" i="6"/>
  <c r="CO23" i="6"/>
  <c r="CQ23" i="6"/>
  <c r="CS23" i="6"/>
  <c r="CU23" i="6"/>
  <c r="CY23" i="6"/>
  <c r="G24" i="6"/>
  <c r="Y23" i="17" s="1"/>
  <c r="O24" i="6"/>
  <c r="AU24" i="6"/>
  <c r="GC23" i="17" s="1"/>
  <c r="BC24" i="6"/>
  <c r="HI23" i="17" s="1"/>
  <c r="HJ23" i="17" s="1"/>
  <c r="BI24" i="6"/>
  <c r="IG23" i="17" s="1"/>
  <c r="IH23" i="17" s="1"/>
  <c r="BK24" i="6"/>
  <c r="IW23" i="17" s="1"/>
  <c r="CM24" i="6"/>
  <c r="CO24" i="6"/>
  <c r="CQ24" i="6"/>
  <c r="CS24" i="6"/>
  <c r="CU24" i="6"/>
  <c r="CY24" i="6"/>
  <c r="G25" i="6"/>
  <c r="Y24" i="17" s="1"/>
  <c r="O25" i="6"/>
  <c r="AU25" i="6"/>
  <c r="GC24" i="17" s="1"/>
  <c r="BC25" i="6"/>
  <c r="BI25" i="6"/>
  <c r="IG24" i="17" s="1"/>
  <c r="IH24" i="17" s="1"/>
  <c r="BK25" i="6"/>
  <c r="IW24" i="17" s="1"/>
  <c r="CM25" i="6"/>
  <c r="CO25" i="6"/>
  <c r="CQ25" i="6"/>
  <c r="CS25" i="6"/>
  <c r="CU25" i="6"/>
  <c r="CY25" i="6"/>
  <c r="G26" i="6"/>
  <c r="Y25" i="17" s="1"/>
  <c r="O26" i="6"/>
  <c r="AU26" i="6"/>
  <c r="GC25" i="17" s="1"/>
  <c r="BC26" i="6"/>
  <c r="BI26" i="6"/>
  <c r="IG25" i="17" s="1"/>
  <c r="IH25" i="17" s="1"/>
  <c r="BK26" i="6"/>
  <c r="IW25" i="17" s="1"/>
  <c r="CM26" i="6"/>
  <c r="CO26" i="6"/>
  <c r="CQ26" i="6"/>
  <c r="CS26" i="6"/>
  <c r="CU26" i="6"/>
  <c r="CY26" i="6"/>
  <c r="G27" i="6"/>
  <c r="Y26" i="17" s="1"/>
  <c r="O27" i="6"/>
  <c r="AU27" i="6"/>
  <c r="GC26" i="17" s="1"/>
  <c r="BC27" i="6"/>
  <c r="BI27" i="6"/>
  <c r="IG26" i="17" s="1"/>
  <c r="IH26" i="17" s="1"/>
  <c r="BK27" i="6"/>
  <c r="IW26" i="17" s="1"/>
  <c r="CM27" i="6"/>
  <c r="CO27" i="6"/>
  <c r="CQ27" i="6"/>
  <c r="CS27" i="6"/>
  <c r="CU27" i="6"/>
  <c r="CY27" i="6"/>
  <c r="G28" i="6"/>
  <c r="Y27" i="17" s="1"/>
  <c r="O28" i="6"/>
  <c r="AU28" i="6"/>
  <c r="GC27" i="17" s="1"/>
  <c r="BC28" i="6"/>
  <c r="HI27" i="17" s="1"/>
  <c r="HJ27" i="17" s="1"/>
  <c r="BI28" i="6"/>
  <c r="IG27" i="17" s="1"/>
  <c r="IH27" i="17" s="1"/>
  <c r="BK28" i="6"/>
  <c r="CM28" i="6"/>
  <c r="CO28" i="6"/>
  <c r="CQ28" i="6"/>
  <c r="CS28" i="6"/>
  <c r="CU28" i="6"/>
  <c r="CY28" i="6"/>
  <c r="G31" i="6"/>
  <c r="Y30" i="17" s="1"/>
  <c r="O31" i="6"/>
  <c r="AU31" i="6"/>
  <c r="GC30" i="17" s="1"/>
  <c r="BC31" i="6"/>
  <c r="HI30" i="17" s="1"/>
  <c r="BI31" i="6"/>
  <c r="IG30" i="17" s="1"/>
  <c r="BK31" i="6"/>
  <c r="IW30" i="17" s="1"/>
  <c r="CM31" i="6"/>
  <c r="CO31" i="6"/>
  <c r="CQ31" i="6"/>
  <c r="CS31" i="6"/>
  <c r="CU31" i="6"/>
  <c r="CY31" i="6"/>
  <c r="G32" i="6"/>
  <c r="Y31" i="17" s="1"/>
  <c r="O32" i="6"/>
  <c r="AU32" i="6"/>
  <c r="GC31" i="17" s="1"/>
  <c r="GD31" i="17" s="1"/>
  <c r="BC32" i="6"/>
  <c r="HI31" i="17" s="1"/>
  <c r="HJ31" i="17" s="1"/>
  <c r="BI32" i="6"/>
  <c r="IG31" i="17" s="1"/>
  <c r="IH31" i="17" s="1"/>
  <c r="BK32" i="6"/>
  <c r="CM32" i="6"/>
  <c r="CO32" i="6"/>
  <c r="CQ32" i="6"/>
  <c r="CS32" i="6"/>
  <c r="CU32" i="6"/>
  <c r="CY32" i="6"/>
  <c r="AU11" i="1"/>
  <c r="BE11" i="1"/>
  <c r="AU12" i="1"/>
  <c r="BE12" i="1"/>
  <c r="AU13" i="1"/>
  <c r="BE13" i="1"/>
  <c r="AU14" i="1"/>
  <c r="BE14" i="1"/>
  <c r="AU15" i="1"/>
  <c r="BE15" i="1"/>
  <c r="AU16" i="1"/>
  <c r="BE16" i="1"/>
  <c r="AU17" i="1"/>
  <c r="BE17" i="1"/>
  <c r="AU18" i="1"/>
  <c r="BE18" i="1"/>
  <c r="AU19" i="1"/>
  <c r="BE19" i="1"/>
  <c r="AU20" i="1"/>
  <c r="BE20" i="1"/>
  <c r="AU21" i="1"/>
  <c r="BE21" i="1"/>
  <c r="AU22" i="1"/>
  <c r="BE22" i="1"/>
  <c r="AU23" i="1"/>
  <c r="BE23" i="1"/>
  <c r="AU24" i="1"/>
  <c r="BE24" i="1"/>
  <c r="AU25" i="1"/>
  <c r="BE25" i="1"/>
  <c r="AU26" i="1"/>
  <c r="BE26" i="1"/>
  <c r="AU27" i="1"/>
  <c r="BE27" i="1"/>
  <c r="AU28" i="1"/>
  <c r="BE28" i="1"/>
  <c r="AC29" i="1"/>
  <c r="BG29" i="1"/>
  <c r="N33" i="1"/>
  <c r="O33" i="1"/>
  <c r="P33" i="1"/>
  <c r="Q33" i="1"/>
  <c r="R33" i="1"/>
  <c r="S33" i="1"/>
  <c r="T33" i="1"/>
  <c r="U33" i="1"/>
  <c r="V33" i="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X28" i="5"/>
  <c r="F28" i="5"/>
  <c r="T28" i="5"/>
  <c r="AJ28" i="5"/>
  <c r="G28" i="5"/>
  <c r="K28" i="5"/>
  <c r="O28" i="5"/>
  <c r="Q28" i="5"/>
  <c r="S28" i="5"/>
  <c r="U28" i="5"/>
  <c r="W28" i="5"/>
  <c r="Y28" i="5"/>
  <c r="AA28" i="5"/>
  <c r="AC28" i="5"/>
  <c r="AE28" i="5"/>
  <c r="AG28" i="5"/>
  <c r="AI28" i="5"/>
  <c r="AK28" i="5"/>
  <c r="AM28" i="5"/>
  <c r="AC26" i="4"/>
  <c r="AA26" i="4"/>
  <c r="AE26" i="4"/>
  <c r="AS26" i="4"/>
  <c r="AM36" i="3" s="1"/>
  <c r="AU26" i="4"/>
  <c r="AW26" i="4"/>
  <c r="AY26" i="4"/>
  <c r="AW36" i="3" s="1"/>
  <c r="BA26" i="4"/>
  <c r="BC26" i="4"/>
  <c r="BK26" i="4"/>
  <c r="BA36" i="3" s="1"/>
  <c r="BN26" i="4"/>
  <c r="J26" i="3"/>
  <c r="AF26" i="3"/>
  <c r="D26" i="3"/>
  <c r="R26" i="3"/>
  <c r="E26" i="3"/>
  <c r="I26" i="3"/>
  <c r="K26" i="3"/>
  <c r="S26" i="3"/>
  <c r="U26" i="3"/>
  <c r="AA26" i="3"/>
  <c r="AG26" i="3"/>
  <c r="AM26" i="3"/>
  <c r="AQ26" i="3"/>
  <c r="AW26" i="3"/>
  <c r="BA26" i="3"/>
  <c r="D30" i="3"/>
  <c r="AL30" i="3"/>
  <c r="E30" i="3"/>
  <c r="I30" i="3"/>
  <c r="K30" i="3"/>
  <c r="S30" i="3"/>
  <c r="U30" i="3"/>
  <c r="AA30" i="3"/>
  <c r="AG30" i="3"/>
  <c r="AM30" i="3"/>
  <c r="AQ30" i="3"/>
  <c r="AW30" i="3"/>
  <c r="BA30" i="3"/>
  <c r="BL27" i="4" s="1"/>
  <c r="AT11" i="6"/>
  <c r="FY10" i="17" s="1"/>
  <c r="N11" i="6"/>
  <c r="BJ11" i="6"/>
  <c r="IS10" i="17" s="1"/>
  <c r="Q12" i="1"/>
  <c r="CT12" i="6"/>
  <c r="N13" i="6"/>
  <c r="BH13" i="6"/>
  <c r="IC12" i="17" s="1"/>
  <c r="ID12" i="17" s="1"/>
  <c r="CN13" i="6"/>
  <c r="CP13" i="6"/>
  <c r="CX13" i="6"/>
  <c r="N14" i="6"/>
  <c r="CN14" i="6"/>
  <c r="CX14" i="6"/>
  <c r="N15" i="6"/>
  <c r="BH15" i="6"/>
  <c r="IC14" i="17" s="1"/>
  <c r="ID14" i="17" s="1"/>
  <c r="BB16" i="6"/>
  <c r="HE15" i="17" s="1"/>
  <c r="HF15" i="17" s="1"/>
  <c r="AT17" i="6"/>
  <c r="FY16" i="17" s="1"/>
  <c r="N17" i="6"/>
  <c r="BH17" i="6"/>
  <c r="IC16" i="17" s="1"/>
  <c r="ID16" i="17" s="1"/>
  <c r="CR17" i="6"/>
  <c r="N18" i="6"/>
  <c r="BH18" i="6"/>
  <c r="IC17" i="17" s="1"/>
  <c r="ID17" i="17" s="1"/>
  <c r="CP18" i="6"/>
  <c r="CX18" i="6"/>
  <c r="CL19" i="6"/>
  <c r="CN19" i="6"/>
  <c r="CT19" i="6"/>
  <c r="N20" i="6"/>
  <c r="BH20" i="6"/>
  <c r="IC19" i="17" s="1"/>
  <c r="ID19" i="17" s="1"/>
  <c r="Q20" i="1"/>
  <c r="CR20" i="6"/>
  <c r="N21" i="6"/>
  <c r="BH21" i="6"/>
  <c r="IC20" i="17" s="1"/>
  <c r="ID20" i="17" s="1"/>
  <c r="CP21" i="6"/>
  <c r="N22" i="6"/>
  <c r="Q22" i="1"/>
  <c r="CR22" i="6"/>
  <c r="CT22" i="6"/>
  <c r="BH23" i="6"/>
  <c r="IC22" i="17" s="1"/>
  <c r="ID22" i="17" s="1"/>
  <c r="Q23" i="1"/>
  <c r="CR23" i="6"/>
  <c r="CX23" i="6"/>
  <c r="N24" i="6"/>
  <c r="BH24" i="6"/>
  <c r="IC23" i="17" s="1"/>
  <c r="ID23" i="17" s="1"/>
  <c r="CP24" i="6"/>
  <c r="N25" i="6"/>
  <c r="BH25" i="6"/>
  <c r="IC24" i="17" s="1"/>
  <c r="ID24" i="17" s="1"/>
  <c r="CP25" i="6"/>
  <c r="CR25" i="6"/>
  <c r="N26" i="6"/>
  <c r="Q26" i="1"/>
  <c r="CR26" i="6"/>
  <c r="CT26" i="6"/>
  <c r="CX26" i="6"/>
  <c r="N27" i="6"/>
  <c r="BB27" i="6"/>
  <c r="HE26" i="17" s="1"/>
  <c r="HF26" i="17" s="1"/>
  <c r="CP27" i="6"/>
  <c r="CX27" i="6"/>
  <c r="N28" i="6"/>
  <c r="BB28" i="6"/>
  <c r="HE27" i="17" s="1"/>
  <c r="HF27" i="17" s="1"/>
  <c r="CR28" i="6"/>
  <c r="CX28" i="6"/>
  <c r="N31" i="6"/>
  <c r="CT31" i="6"/>
  <c r="CX31" i="6"/>
  <c r="N32" i="6"/>
  <c r="BH32" i="6"/>
  <c r="IC31" i="17" s="1"/>
  <c r="ID31" i="17" s="1"/>
  <c r="CN32" i="6"/>
  <c r="CX32" i="6"/>
  <c r="A3" i="9"/>
  <c r="K12" i="2"/>
  <c r="S12" i="2"/>
  <c r="W12" i="2"/>
  <c r="AB12" i="2"/>
  <c r="AS11" i="1" s="1"/>
  <c r="BH12" i="2"/>
  <c r="BI12" i="2"/>
  <c r="BI30" i="2" s="1"/>
  <c r="BJ12" i="2"/>
  <c r="BJ30" i="2" s="1"/>
  <c r="BF12" i="2"/>
  <c r="CR12" i="2"/>
  <c r="AA10" i="17" s="1"/>
  <c r="S10" i="17" s="1"/>
  <c r="CZ30" i="2"/>
  <c r="JD12" i="2"/>
  <c r="AJ12" i="2" s="1"/>
  <c r="AS12" i="1"/>
  <c r="AS14" i="1"/>
  <c r="AS15" i="1"/>
  <c r="AS16" i="1"/>
  <c r="F16" i="6"/>
  <c r="U15" i="17" s="1"/>
  <c r="AS17" i="1"/>
  <c r="AS18" i="1"/>
  <c r="AS19" i="1"/>
  <c r="F20" i="6"/>
  <c r="U19" i="17" s="1"/>
  <c r="AS21" i="1"/>
  <c r="F24" i="6"/>
  <c r="U23" i="17" s="1"/>
  <c r="AS25" i="1"/>
  <c r="AS28" i="1"/>
  <c r="F28" i="6"/>
  <c r="U27" i="17" s="1"/>
  <c r="H69" i="1"/>
  <c r="H70" i="1"/>
  <c r="J70" i="1"/>
  <c r="AQ30" i="2"/>
  <c r="AR30" i="2"/>
  <c r="SO30" i="2"/>
  <c r="SP30" i="2"/>
  <c r="AT30" i="2"/>
  <c r="AZ30" i="2"/>
  <c r="BA30" i="2"/>
  <c r="BB30" i="2"/>
  <c r="BP30" i="2"/>
  <c r="BQ30" i="2"/>
  <c r="BR30" i="2"/>
  <c r="BX30" i="2"/>
  <c r="BY30" i="2"/>
  <c r="CF30" i="2"/>
  <c r="CG30" i="2"/>
  <c r="CN30" i="2"/>
  <c r="CP30" i="2"/>
  <c r="CT30" i="2"/>
  <c r="CV30" i="2"/>
  <c r="CX30" i="2"/>
  <c r="DB30" i="2"/>
  <c r="EP30" i="2"/>
  <c r="JE30" i="2"/>
  <c r="JF30" i="2"/>
  <c r="K34" i="2"/>
  <c r="AA34" i="2"/>
  <c r="SF34" i="2"/>
  <c r="CO34" i="2"/>
  <c r="CR34" i="2"/>
  <c r="CZ34" i="2"/>
  <c r="EL34" i="2"/>
  <c r="L34" i="2"/>
  <c r="S34" i="2"/>
  <c r="BH34" i="2"/>
  <c r="CI34" i="2"/>
  <c r="CU34" i="2"/>
  <c r="G34" i="2"/>
  <c r="E69" i="1" s="1"/>
  <c r="I34" i="2"/>
  <c r="M34" i="2"/>
  <c r="O34" i="2"/>
  <c r="E70" i="1" s="1"/>
  <c r="Q34" i="2"/>
  <c r="U34" i="2"/>
  <c r="X34" i="2"/>
  <c r="Y34" i="2"/>
  <c r="Z34" i="2"/>
  <c r="AC34" i="2"/>
  <c r="AD34" i="2"/>
  <c r="AH34" i="2"/>
  <c r="AQ34" i="2"/>
  <c r="AR34" i="2"/>
  <c r="SO34" i="2"/>
  <c r="SP34" i="2"/>
  <c r="AT34" i="2"/>
  <c r="AV34" i="2"/>
  <c r="AW34" i="2"/>
  <c r="AZ34" i="2"/>
  <c r="BA34" i="2"/>
  <c r="BB34" i="2"/>
  <c r="BD34" i="2"/>
  <c r="BE34" i="2"/>
  <c r="BF34" i="2"/>
  <c r="BI34" i="2"/>
  <c r="BJ34" i="2"/>
  <c r="BL34" i="2"/>
  <c r="BM34" i="2"/>
  <c r="BN34" i="2"/>
  <c r="BP34" i="2"/>
  <c r="BQ34" i="2"/>
  <c r="BR34" i="2"/>
  <c r="BX34" i="2"/>
  <c r="BY34" i="2"/>
  <c r="CB34" i="2"/>
  <c r="CC34" i="2"/>
  <c r="CF34" i="2"/>
  <c r="CG34" i="2"/>
  <c r="CK34" i="2"/>
  <c r="CL34" i="2"/>
  <c r="CN34" i="2"/>
  <c r="CP34" i="2"/>
  <c r="CT34" i="2"/>
  <c r="CV34" i="2"/>
  <c r="CX34" i="2"/>
  <c r="DB34" i="2"/>
  <c r="EP34" i="2"/>
  <c r="JD34" i="2"/>
  <c r="JE34" i="2"/>
  <c r="JF34" i="2"/>
  <c r="CL28" i="6"/>
  <c r="Q28" i="1"/>
  <c r="E3" i="1"/>
  <c r="Q21" i="1"/>
  <c r="Q17" i="1"/>
  <c r="CL17" i="6"/>
  <c r="CL18" i="6"/>
  <c r="CL15" i="6"/>
  <c r="Q13" i="1"/>
  <c r="H462" i="8"/>
  <c r="H377" i="8"/>
  <c r="D420" i="8"/>
  <c r="J413" i="8"/>
  <c r="D414" i="8"/>
  <c r="J336" i="8"/>
  <c r="BJ16" i="6"/>
  <c r="IS15" i="17" s="1"/>
  <c r="CX20" i="6"/>
  <c r="BJ14" i="6"/>
  <c r="IS13" i="17" s="1"/>
  <c r="CK12" i="2"/>
  <c r="AB11" i="1" s="1"/>
  <c r="CN17" i="6"/>
  <c r="N23" i="6"/>
  <c r="CX15" i="6"/>
  <c r="H26" i="3"/>
  <c r="Z28" i="5"/>
  <c r="D8" i="9"/>
  <c r="CP23" i="6"/>
  <c r="CN26" i="6"/>
  <c r="BH14" i="6"/>
  <c r="IC13" i="17" s="1"/>
  <c r="ID13" i="17" s="1"/>
  <c r="CN27" i="6"/>
  <c r="BH19" i="6"/>
  <c r="IC18" i="17" s="1"/>
  <c r="ID18" i="17" s="1"/>
  <c r="CX12" i="6"/>
  <c r="CX11" i="6"/>
  <c r="BJ15" i="6"/>
  <c r="IS14" i="17" s="1"/>
  <c r="CN31" i="6"/>
  <c r="CN22" i="6"/>
  <c r="CR18" i="6"/>
  <c r="DA34" i="2"/>
  <c r="BH22" i="6"/>
  <c r="IC21" i="17" s="1"/>
  <c r="ID21" i="17" s="1"/>
  <c r="CL14" i="6"/>
  <c r="Q14" i="1"/>
  <c r="AB28" i="5"/>
  <c r="T26" i="3"/>
  <c r="BJ19" i="6"/>
  <c r="IS18" i="17" s="1"/>
  <c r="BH16" i="6"/>
  <c r="IC15" i="17" s="1"/>
  <c r="ID15" i="17" s="1"/>
  <c r="AL26" i="3"/>
  <c r="BB14" i="6"/>
  <c r="HE13" i="17" s="1"/>
  <c r="HF13" i="17" s="1"/>
  <c r="AJ24" i="1"/>
  <c r="AJ25" i="1"/>
  <c r="AJ18" i="1"/>
  <c r="BB21" i="6"/>
  <c r="HE20" i="17" s="1"/>
  <c r="HF20" i="17" s="1"/>
  <c r="BB32" i="6"/>
  <c r="HE31" i="17" s="1"/>
  <c r="HF31" i="17" s="1"/>
  <c r="BJ18" i="6"/>
  <c r="IS17" i="17" s="1"/>
  <c r="BB17" i="6"/>
  <c r="HE16" i="17" s="1"/>
  <c r="HF16" i="17" s="1"/>
  <c r="AT13" i="6"/>
  <c r="FY12" i="17" s="1"/>
  <c r="Q16" i="1"/>
  <c r="CL16" i="6"/>
  <c r="AJ11" i="1"/>
  <c r="BH11" i="6"/>
  <c r="IC10" i="17" s="1"/>
  <c r="BB26" i="6"/>
  <c r="HE25" i="17" s="1"/>
  <c r="HF25" i="17" s="1"/>
  <c r="CN28" i="6"/>
  <c r="CL23" i="6"/>
  <c r="CL22" i="6"/>
  <c r="Q19" i="1"/>
  <c r="N19" i="6"/>
  <c r="AT27" i="6"/>
  <c r="FY26" i="17" s="1"/>
  <c r="BJ26" i="6"/>
  <c r="IS25" i="17" s="1"/>
  <c r="Q24" i="1"/>
  <c r="CL24" i="6"/>
  <c r="CX21" i="6"/>
  <c r="CX19" i="6"/>
  <c r="AT24" i="6"/>
  <c r="FY23" i="17" s="1"/>
  <c r="N12" i="6"/>
  <c r="AT23" i="6"/>
  <c r="FY22" i="17" s="1"/>
  <c r="AJ31" i="1"/>
  <c r="EK34" i="2"/>
  <c r="F22" i="6"/>
  <c r="U21" i="17" s="1"/>
  <c r="F11" i="6"/>
  <c r="U10" i="17" s="1"/>
  <c r="F25" i="6"/>
  <c r="U24" i="17" s="1"/>
  <c r="AZ30" i="3"/>
  <c r="AP30" i="3"/>
  <c r="J30" i="3"/>
  <c r="AH28" i="5"/>
  <c r="P28" i="5"/>
  <c r="BH27" i="6"/>
  <c r="IC26" i="17" s="1"/>
  <c r="ID26" i="17" s="1"/>
  <c r="CL26" i="6"/>
  <c r="BH26" i="6"/>
  <c r="IC25" i="17" s="1"/>
  <c r="ID25" i="17" s="1"/>
  <c r="Q25" i="1"/>
  <c r="BJ22" i="6"/>
  <c r="IS21" i="17" s="1"/>
  <c r="CP17" i="6"/>
  <c r="Q11" i="1"/>
  <c r="AV30" i="3"/>
  <c r="CT25" i="6"/>
  <c r="CL25" i="6"/>
  <c r="BH28" i="6"/>
  <c r="IC27" i="17" s="1"/>
  <c r="ID27" i="17" s="1"/>
  <c r="Q27" i="1"/>
  <c r="CL27" i="6"/>
  <c r="CX16" i="6"/>
  <c r="AG34" i="2"/>
  <c r="BT34" i="2"/>
  <c r="CL32" i="6"/>
  <c r="CP22" i="6"/>
  <c r="R30" i="3"/>
  <c r="CT32" i="6"/>
  <c r="CR31" i="6"/>
  <c r="CT27" i="6"/>
  <c r="CN24" i="6"/>
  <c r="CT23" i="6"/>
  <c r="CT21" i="6"/>
  <c r="CP19" i="6"/>
  <c r="CN16" i="6"/>
  <c r="CT15" i="6"/>
  <c r="CT14" i="6"/>
  <c r="CT13" i="6"/>
  <c r="CL13" i="6"/>
  <c r="CP12" i="6"/>
  <c r="CT11" i="6"/>
  <c r="CL11" i="6"/>
  <c r="AM34" i="2"/>
  <c r="CN25" i="6"/>
  <c r="CT20" i="6"/>
  <c r="CN20" i="6"/>
  <c r="CR19" i="6"/>
  <c r="CT18" i="6"/>
  <c r="Q18" i="1"/>
  <c r="CT17" i="6"/>
  <c r="Q15" i="1"/>
  <c r="CR12" i="6"/>
  <c r="CN11" i="6"/>
  <c r="BD12" i="2"/>
  <c r="CN23" i="6"/>
  <c r="BB23" i="6"/>
  <c r="HE22" i="17" s="1"/>
  <c r="HF22" i="17" s="1"/>
  <c r="CP15" i="6"/>
  <c r="CT28" i="6"/>
  <c r="CP26" i="6"/>
  <c r="CR24" i="6"/>
  <c r="CN18" i="6"/>
  <c r="CR16" i="6"/>
  <c r="CP14" i="6"/>
  <c r="CP11" i="6"/>
  <c r="F26" i="6"/>
  <c r="U25" i="17" s="1"/>
  <c r="CR32" i="6"/>
  <c r="CR27" i="6"/>
  <c r="CT24" i="6"/>
  <c r="CR21" i="6"/>
  <c r="CL21" i="6"/>
  <c r="CT16" i="6"/>
  <c r="CR14" i="6"/>
  <c r="CR11" i="6"/>
  <c r="CR15" i="6"/>
  <c r="F32" i="6"/>
  <c r="U31" i="17" s="1"/>
  <c r="AF30" i="3"/>
  <c r="F18" i="6"/>
  <c r="U17" i="17" s="1"/>
  <c r="CB30" i="2"/>
  <c r="BB18" i="6"/>
  <c r="HE17" i="17" s="1"/>
  <c r="HF17" i="17" s="1"/>
  <c r="T30" i="3"/>
  <c r="AL34" i="2"/>
  <c r="F19" i="6"/>
  <c r="U18" i="17" s="1"/>
  <c r="E31" i="6" l="1"/>
  <c r="E27" i="6"/>
  <c r="E25" i="6"/>
  <c r="E23" i="6"/>
  <c r="E21" i="6"/>
  <c r="E19" i="6"/>
  <c r="E17" i="6"/>
  <c r="E15" i="6"/>
  <c r="E11" i="6"/>
  <c r="E32" i="6"/>
  <c r="E28" i="6"/>
  <c r="E26" i="6"/>
  <c r="E24" i="6"/>
  <c r="E22" i="6"/>
  <c r="E20" i="6"/>
  <c r="E18" i="6"/>
  <c r="E16" i="6"/>
  <c r="E14" i="6"/>
  <c r="E12" i="6"/>
  <c r="E13" i="6"/>
  <c r="HI26" i="17"/>
  <c r="HI25" i="17"/>
  <c r="HI24" i="17"/>
  <c r="HI22" i="17"/>
  <c r="HI21" i="17"/>
  <c r="HI20" i="17"/>
  <c r="HI17" i="17"/>
  <c r="HI15" i="17"/>
  <c r="HI14" i="17"/>
  <c r="HI10" i="17"/>
  <c r="IW31" i="17"/>
  <c r="IW27" i="17"/>
  <c r="IW11" i="17"/>
  <c r="D58" i="8"/>
  <c r="D398" i="8"/>
  <c r="D400" i="8" s="1"/>
  <c r="D106" i="8"/>
  <c r="D297" i="8"/>
  <c r="C17" i="16"/>
  <c r="F17" i="16" s="1"/>
  <c r="I283" i="8"/>
  <c r="G278" i="8"/>
  <c r="I278" i="8" s="1"/>
  <c r="G129" i="8"/>
  <c r="I129" i="8" s="1"/>
  <c r="D277" i="8"/>
  <c r="D279" i="8" s="1"/>
  <c r="I535" i="8"/>
  <c r="I537" i="8"/>
  <c r="BE31" i="17"/>
  <c r="BF31" i="17" s="1"/>
  <c r="BE30" i="17"/>
  <c r="Q30" i="17" s="1"/>
  <c r="BE27" i="17"/>
  <c r="BF27" i="17" s="1"/>
  <c r="R27" i="17" s="1"/>
  <c r="BE26" i="17"/>
  <c r="BF26" i="17" s="1"/>
  <c r="BE25" i="17"/>
  <c r="BF25" i="17" s="1"/>
  <c r="BE24" i="17"/>
  <c r="BF24" i="17" s="1"/>
  <c r="BE23" i="17"/>
  <c r="BF23" i="17" s="1"/>
  <c r="R23" i="17" s="1"/>
  <c r="BE22" i="17"/>
  <c r="BF22" i="17" s="1"/>
  <c r="BE21" i="17"/>
  <c r="BF21" i="17" s="1"/>
  <c r="BE20" i="17"/>
  <c r="BF20" i="17" s="1"/>
  <c r="BE19" i="17"/>
  <c r="BF19" i="17" s="1"/>
  <c r="R19" i="17" s="1"/>
  <c r="BE18" i="17"/>
  <c r="BF18" i="17" s="1"/>
  <c r="R18" i="17" s="1"/>
  <c r="BE17" i="17"/>
  <c r="BF17" i="17" s="1"/>
  <c r="BE16" i="17"/>
  <c r="BF16" i="17" s="1"/>
  <c r="R16" i="17" s="1"/>
  <c r="BE15" i="17"/>
  <c r="BF15" i="17" s="1"/>
  <c r="BE14" i="17"/>
  <c r="BF14" i="17" s="1"/>
  <c r="BE13" i="17"/>
  <c r="BF13" i="17" s="1"/>
  <c r="R13" i="17" s="1"/>
  <c r="BE12" i="17"/>
  <c r="BF12" i="17" s="1"/>
  <c r="R12" i="17" s="1"/>
  <c r="BE11" i="17"/>
  <c r="BF11" i="17" s="1"/>
  <c r="R11" i="17" s="1"/>
  <c r="BE10" i="17"/>
  <c r="BA31" i="17"/>
  <c r="BB31" i="17" s="1"/>
  <c r="BA25" i="17"/>
  <c r="BB25" i="17" s="1"/>
  <c r="N25" i="17" s="1"/>
  <c r="BA24" i="17"/>
  <c r="BB24" i="17" s="1"/>
  <c r="BA16" i="17"/>
  <c r="BB16" i="17" s="1"/>
  <c r="N16" i="17" s="1"/>
  <c r="BA14" i="17"/>
  <c r="BB14" i="17" s="1"/>
  <c r="BA12" i="17"/>
  <c r="BB12" i="17" s="1"/>
  <c r="BA10" i="17"/>
  <c r="BB10" i="17" s="1"/>
  <c r="BA30" i="17"/>
  <c r="BB30" i="17" s="1"/>
  <c r="BA27" i="17"/>
  <c r="BB27" i="17" s="1"/>
  <c r="N27" i="17" s="1"/>
  <c r="BA26" i="17"/>
  <c r="BB26" i="17" s="1"/>
  <c r="N26" i="17" s="1"/>
  <c r="BA23" i="17"/>
  <c r="BB23" i="17" s="1"/>
  <c r="BA21" i="17"/>
  <c r="BB21" i="17" s="1"/>
  <c r="BA13" i="17"/>
  <c r="BB13" i="17" s="1"/>
  <c r="N13" i="17" s="1"/>
  <c r="BA22" i="17"/>
  <c r="BB22" i="17" s="1"/>
  <c r="N22" i="17" s="1"/>
  <c r="BA20" i="17"/>
  <c r="BB20" i="17" s="1"/>
  <c r="N20" i="17" s="1"/>
  <c r="BA19" i="17"/>
  <c r="BB19" i="17" s="1"/>
  <c r="BA11" i="17"/>
  <c r="BB11" i="17" s="1"/>
  <c r="BA18" i="17"/>
  <c r="BB18" i="17" s="1"/>
  <c r="BA17" i="17"/>
  <c r="BB17" i="17" s="1"/>
  <c r="N17" i="17" s="1"/>
  <c r="S28" i="17"/>
  <c r="S35" i="17" s="1"/>
  <c r="V31" i="17"/>
  <c r="CK21" i="6"/>
  <c r="DR21" i="6" s="1"/>
  <c r="CK25" i="6"/>
  <c r="DR25" i="6" s="1"/>
  <c r="CK17" i="6"/>
  <c r="DR17" i="6" s="1"/>
  <c r="CK13" i="6"/>
  <c r="DR13" i="6" s="1"/>
  <c r="I202" i="8"/>
  <c r="CK31" i="6"/>
  <c r="DR31" i="6" s="1"/>
  <c r="CK32" i="6"/>
  <c r="DR32" i="6" s="1"/>
  <c r="CK26" i="6"/>
  <c r="DR26" i="6" s="1"/>
  <c r="CK22" i="6"/>
  <c r="DR22" i="6" s="1"/>
  <c r="CK18" i="6"/>
  <c r="DR18" i="6" s="1"/>
  <c r="CK14" i="6"/>
  <c r="DR14" i="6" s="1"/>
  <c r="CK28" i="6"/>
  <c r="DR28" i="6" s="1"/>
  <c r="CK24" i="6"/>
  <c r="DR24" i="6" s="1"/>
  <c r="CK20" i="6"/>
  <c r="DR20" i="6" s="1"/>
  <c r="CK16" i="6"/>
  <c r="DR16" i="6" s="1"/>
  <c r="CK12" i="6"/>
  <c r="DR12" i="6" s="1"/>
  <c r="CK27" i="6"/>
  <c r="DR27" i="6" s="1"/>
  <c r="CK23" i="6"/>
  <c r="DR23" i="6" s="1"/>
  <c r="CK19" i="6"/>
  <c r="DR19" i="6" s="1"/>
  <c r="CK15" i="6"/>
  <c r="DR15" i="6" s="1"/>
  <c r="CK11" i="6"/>
  <c r="DR11" i="6" s="1"/>
  <c r="CJ19" i="6"/>
  <c r="DQ19" i="6" s="1"/>
  <c r="CJ27" i="6"/>
  <c r="DQ27" i="6" s="1"/>
  <c r="CJ23" i="6"/>
  <c r="DQ23" i="6" s="1"/>
  <c r="CJ14" i="6"/>
  <c r="DQ14" i="6" s="1"/>
  <c r="CJ18" i="6"/>
  <c r="DQ18" i="6" s="1"/>
  <c r="CJ11" i="6"/>
  <c r="DQ11" i="6" s="1"/>
  <c r="CJ26" i="6"/>
  <c r="DQ26" i="6" s="1"/>
  <c r="AA28" i="17"/>
  <c r="AA35" i="17" s="1"/>
  <c r="AM33" i="3"/>
  <c r="AM38" i="3" s="1"/>
  <c r="F538" i="8" s="1"/>
  <c r="F530" i="8" s="1"/>
  <c r="F533" i="8" s="1"/>
  <c r="C21" i="16"/>
  <c r="F21" i="16" s="1"/>
  <c r="Y28" i="17"/>
  <c r="IX30" i="17"/>
  <c r="HI32" i="17"/>
  <c r="HJ30" i="17"/>
  <c r="HJ32" i="17" s="1"/>
  <c r="Y32" i="17"/>
  <c r="Z30" i="17"/>
  <c r="Z31" i="17"/>
  <c r="GD30" i="17"/>
  <c r="GD32" i="17" s="1"/>
  <c r="GD35" i="17" s="1"/>
  <c r="GC32" i="17"/>
  <c r="IH10" i="17"/>
  <c r="IH28" i="17" s="1"/>
  <c r="IG28" i="17"/>
  <c r="IH30" i="17"/>
  <c r="IH32" i="17" s="1"/>
  <c r="IG32" i="17"/>
  <c r="GC28" i="17"/>
  <c r="F3" i="6"/>
  <c r="A3" i="7" s="1"/>
  <c r="P3" i="17"/>
  <c r="ID10" i="17"/>
  <c r="I208" i="8"/>
  <c r="I465" i="8"/>
  <c r="G461" i="8"/>
  <c r="D130" i="8"/>
  <c r="I239" i="8"/>
  <c r="CR30" i="2"/>
  <c r="CR37" i="2" s="1"/>
  <c r="I29" i="6"/>
  <c r="I36" i="6" s="1"/>
  <c r="I376" i="8"/>
  <c r="VD12" i="2"/>
  <c r="I462" i="8"/>
  <c r="BH30" i="2"/>
  <c r="BH37" i="2" s="1"/>
  <c r="BG12" i="2"/>
  <c r="BG30" i="2" s="1"/>
  <c r="BG37" i="2" s="1"/>
  <c r="CI12" i="2"/>
  <c r="AR42" i="1"/>
  <c r="CL12" i="2"/>
  <c r="BF11" i="1" s="1"/>
  <c r="I350" i="8"/>
  <c r="G349" i="8"/>
  <c r="I349" i="8" s="1"/>
  <c r="I133" i="8"/>
  <c r="AZ37" i="2"/>
  <c r="BR37" i="2"/>
  <c r="AR37" i="2"/>
  <c r="AC37" i="2"/>
  <c r="H536" i="8"/>
  <c r="SO37" i="2"/>
  <c r="D148" i="8"/>
  <c r="D306" i="8"/>
  <c r="CU33" i="6"/>
  <c r="I205" i="8"/>
  <c r="BY37" i="2"/>
  <c r="JE37" i="2"/>
  <c r="BP37" i="2"/>
  <c r="I13" i="8"/>
  <c r="CN37" i="2"/>
  <c r="AA33" i="3"/>
  <c r="F2" i="4"/>
  <c r="CV37" i="2"/>
  <c r="G591" i="8"/>
  <c r="I591" i="8" s="1"/>
  <c r="F593" i="8"/>
  <c r="I14" i="16" s="1"/>
  <c r="F592" i="8"/>
  <c r="S33" i="3"/>
  <c r="BA33" i="3"/>
  <c r="BA38" i="3" s="1"/>
  <c r="BA40" i="3" s="1"/>
  <c r="O37" i="2"/>
  <c r="BA37" i="2"/>
  <c r="SP37" i="2"/>
  <c r="Z37" i="2"/>
  <c r="CP37" i="2"/>
  <c r="BX37" i="2"/>
  <c r="CG37" i="2"/>
  <c r="BA12" i="1"/>
  <c r="OJ38" i="2"/>
  <c r="OJ42" i="2" s="1"/>
  <c r="CT37" i="2"/>
  <c r="W34" i="2"/>
  <c r="OK38" i="2"/>
  <c r="OK42" i="2" s="1"/>
  <c r="JD30" i="2"/>
  <c r="DB37" i="2"/>
  <c r="BJ37" i="2"/>
  <c r="AU33" i="6"/>
  <c r="G33" i="6"/>
  <c r="AD37" i="2"/>
  <c r="X37" i="2"/>
  <c r="G29" i="6"/>
  <c r="AH37" i="2"/>
  <c r="Y37" i="2"/>
  <c r="BI37" i="2"/>
  <c r="CC33" i="6"/>
  <c r="CX37" i="2"/>
  <c r="AQ37" i="2"/>
  <c r="Q37" i="2"/>
  <c r="AR40" i="1" s="1"/>
  <c r="EO37" i="2"/>
  <c r="EO42" i="2" s="1"/>
  <c r="AC36" i="1"/>
  <c r="AC37" i="1" s="1"/>
  <c r="BG36" i="1"/>
  <c r="BG37" i="1" s="1"/>
  <c r="CF37" i="2"/>
  <c r="BQ37" i="2"/>
  <c r="BB37" i="2"/>
  <c r="AT37" i="2"/>
  <c r="M37" i="2"/>
  <c r="J69" i="1" s="1"/>
  <c r="JF37" i="2"/>
  <c r="JF42" i="2" s="1"/>
  <c r="EP37" i="2"/>
  <c r="F281" i="8" s="1"/>
  <c r="F276" i="8" s="1"/>
  <c r="BA25" i="1"/>
  <c r="BA23" i="1"/>
  <c r="W14" i="1"/>
  <c r="BA27" i="1"/>
  <c r="BA15" i="1"/>
  <c r="BA13" i="1"/>
  <c r="W21" i="1"/>
  <c r="BA28" i="1"/>
  <c r="BA26" i="1"/>
  <c r="BA24" i="1"/>
  <c r="BA22" i="1"/>
  <c r="BA20" i="1"/>
  <c r="BA18" i="1"/>
  <c r="BA16" i="1"/>
  <c r="BA14" i="1"/>
  <c r="BA19" i="1"/>
  <c r="BA17" i="1"/>
  <c r="BA11" i="1"/>
  <c r="W16" i="1"/>
  <c r="BA21" i="1"/>
  <c r="BE29" i="1"/>
  <c r="BE36" i="1" s="1"/>
  <c r="AU29" i="6"/>
  <c r="AY25" i="1"/>
  <c r="AY14" i="1"/>
  <c r="AY28" i="1"/>
  <c r="AY19" i="1"/>
  <c r="AY21" i="1"/>
  <c r="AY12" i="1"/>
  <c r="AY18" i="1"/>
  <c r="AY17" i="1"/>
  <c r="AY16" i="1"/>
  <c r="AY15" i="1"/>
  <c r="AS33" i="6"/>
  <c r="F336" i="8"/>
  <c r="G37" i="2"/>
  <c r="F91" i="8"/>
  <c r="F92" i="8" s="1"/>
  <c r="F409" i="8"/>
  <c r="F412" i="8" s="1"/>
  <c r="AJ14" i="1"/>
  <c r="O29" i="6"/>
  <c r="CS33" i="6"/>
  <c r="CM33" i="6"/>
  <c r="AU29" i="1"/>
  <c r="AU36" i="1" s="1"/>
  <c r="CU29" i="6"/>
  <c r="CY29" i="6"/>
  <c r="BI33" i="6"/>
  <c r="CY33" i="6"/>
  <c r="H129" i="8"/>
  <c r="H13" i="8"/>
  <c r="G536" i="8"/>
  <c r="G531" i="8" s="1"/>
  <c r="G293" i="8"/>
  <c r="H467" i="8"/>
  <c r="G458" i="8"/>
  <c r="I458" i="8" s="1"/>
  <c r="I292" i="8"/>
  <c r="I294" i="8"/>
  <c r="I466" i="8"/>
  <c r="H293" i="8"/>
  <c r="D260" i="8"/>
  <c r="D261" i="8" s="1"/>
  <c r="H458" i="8"/>
  <c r="H378" i="8"/>
  <c r="C30" i="3"/>
  <c r="H591" i="8"/>
  <c r="I37" i="2"/>
  <c r="AR39" i="1" s="1"/>
  <c r="K37" i="2"/>
  <c r="L69" i="1" s="1"/>
  <c r="U37" i="2"/>
  <c r="AJ21" i="1"/>
  <c r="A3" i="15"/>
  <c r="C28" i="5"/>
  <c r="VK32" i="2" s="1"/>
  <c r="VJ32" i="2" s="1"/>
  <c r="I33" i="3"/>
  <c r="BI29" i="1"/>
  <c r="BI36" i="1" s="1"/>
  <c r="CS29" i="6"/>
  <c r="BC29" i="6"/>
  <c r="CB37" i="2"/>
  <c r="AG17" i="1"/>
  <c r="AR50" i="1"/>
  <c r="CR33" i="6"/>
  <c r="CZ37" i="2"/>
  <c r="AG31" i="1"/>
  <c r="AG21" i="1"/>
  <c r="AE29" i="1"/>
  <c r="AE36" i="1" s="1"/>
  <c r="CO33" i="6"/>
  <c r="BK33" i="6"/>
  <c r="CX33" i="6"/>
  <c r="BI29" i="6"/>
  <c r="CO29" i="6"/>
  <c r="BK29" i="6"/>
  <c r="CC29" i="6"/>
  <c r="AS29" i="6"/>
  <c r="FU28" i="17" s="1"/>
  <c r="FU35" i="17" s="1"/>
  <c r="FU36" i="17" s="1"/>
  <c r="O33" i="6"/>
  <c r="BC33" i="6"/>
  <c r="S29" i="1"/>
  <c r="S36" i="1" s="1"/>
  <c r="AG25" i="1"/>
  <c r="AP31" i="1"/>
  <c r="AG28" i="1"/>
  <c r="F325" i="8"/>
  <c r="BB24" i="1"/>
  <c r="BB22" i="1"/>
  <c r="M31" i="1"/>
  <c r="F31" i="1"/>
  <c r="F15" i="1"/>
  <c r="F32" i="1"/>
  <c r="F25" i="1"/>
  <c r="AI11" i="1"/>
  <c r="AR60" i="1"/>
  <c r="F28" i="1"/>
  <c r="BB13" i="6"/>
  <c r="HE12" i="17" s="1"/>
  <c r="HF12" i="17" s="1"/>
  <c r="BJ25" i="6"/>
  <c r="IS24" i="17" s="1"/>
  <c r="AT22" i="6"/>
  <c r="FY21" i="17" s="1"/>
  <c r="AR58" i="1"/>
  <c r="BB27" i="1"/>
  <c r="BB13" i="1"/>
  <c r="BB15" i="1"/>
  <c r="CQ33" i="6"/>
  <c r="C28" i="7"/>
  <c r="F416" i="8"/>
  <c r="F417" i="8" s="1"/>
  <c r="AW33" i="3"/>
  <c r="AW38" i="3" s="1"/>
  <c r="AG33" i="3"/>
  <c r="AG38" i="3" s="1"/>
  <c r="AG40" i="3" s="1"/>
  <c r="M33" i="3"/>
  <c r="M38" i="3" s="1"/>
  <c r="M40" i="3" s="1"/>
  <c r="G26" i="4"/>
  <c r="AA36" i="3"/>
  <c r="AG32" i="1"/>
  <c r="AG27" i="1"/>
  <c r="AG12" i="1"/>
  <c r="AG11" i="1"/>
  <c r="BJ20" i="6"/>
  <c r="IS19" i="17" s="1"/>
  <c r="U33" i="3"/>
  <c r="U38" i="3" s="1"/>
  <c r="AB34" i="2"/>
  <c r="CJ34" i="2"/>
  <c r="AG16" i="1"/>
  <c r="AG15" i="1"/>
  <c r="AG14" i="1"/>
  <c r="AG13" i="1"/>
  <c r="AE12" i="2"/>
  <c r="AE30" i="2" s="1"/>
  <c r="E32" i="1"/>
  <c r="B57" i="7"/>
  <c r="F17" i="1"/>
  <c r="AT31" i="6"/>
  <c r="FY30" i="17" s="1"/>
  <c r="AT28" i="6"/>
  <c r="FY27" i="17" s="1"/>
  <c r="AQ33" i="3"/>
  <c r="AQ38" i="3" s="1"/>
  <c r="AQ40" i="3" s="1"/>
  <c r="AF34" i="2"/>
  <c r="AG26" i="1"/>
  <c r="AG24" i="1"/>
  <c r="AG22" i="1"/>
  <c r="AG20" i="1"/>
  <c r="AG19" i="1"/>
  <c r="AG18" i="1"/>
  <c r="AF12" i="2"/>
  <c r="J33" i="3"/>
  <c r="E384" i="8" s="1"/>
  <c r="BB19" i="1"/>
  <c r="CM29" i="6"/>
  <c r="CQ29" i="6"/>
  <c r="AW29" i="1"/>
  <c r="AW36" i="1" s="1"/>
  <c r="W22" i="1"/>
  <c r="W12" i="1"/>
  <c r="D33" i="3"/>
  <c r="D38" i="3" s="1"/>
  <c r="E479" i="8" s="1"/>
  <c r="E469" i="8" s="1"/>
  <c r="E15" i="1"/>
  <c r="F21" i="1"/>
  <c r="CS30" i="2"/>
  <c r="CL12" i="6"/>
  <c r="OF38" i="2"/>
  <c r="AT20" i="6"/>
  <c r="FY19" i="17" s="1"/>
  <c r="BB22" i="6"/>
  <c r="HE21" i="17" s="1"/>
  <c r="HF21" i="17" s="1"/>
  <c r="A3" i="11"/>
  <c r="SG34" i="2"/>
  <c r="AT14" i="6"/>
  <c r="FY13" i="17" s="1"/>
  <c r="BJ13" i="6"/>
  <c r="IS12" i="17" s="1"/>
  <c r="B54" i="7"/>
  <c r="F20" i="1"/>
  <c r="F19" i="1"/>
  <c r="H30" i="3"/>
  <c r="AZ26" i="3"/>
  <c r="AZ33" i="3" s="1"/>
  <c r="AP26" i="3"/>
  <c r="AP33" i="3" s="1"/>
  <c r="AP38" i="3" s="1"/>
  <c r="E124" i="8" s="1"/>
  <c r="BB26" i="4"/>
  <c r="AV26" i="4"/>
  <c r="AL28" i="5"/>
  <c r="V28" i="5"/>
  <c r="J28" i="5"/>
  <c r="R28" i="5"/>
  <c r="N28" i="5"/>
  <c r="E15" i="9"/>
  <c r="L26" i="3"/>
  <c r="L30" i="3"/>
  <c r="EK37" i="2"/>
  <c r="E301" i="8" s="1"/>
  <c r="R33" i="3"/>
  <c r="W13" i="1"/>
  <c r="CL20" i="6"/>
  <c r="AF33" i="3"/>
  <c r="AF38" i="3" s="1"/>
  <c r="E15" i="8" s="1"/>
  <c r="CP32" i="6"/>
  <c r="CJ32" i="6" s="1"/>
  <c r="CP16" i="6"/>
  <c r="CJ16" i="6" s="1"/>
  <c r="AF28" i="5"/>
  <c r="F23" i="1"/>
  <c r="A3" i="8"/>
  <c r="BJ31" i="6"/>
  <c r="IS30" i="17" s="1"/>
  <c r="W18" i="1"/>
  <c r="N16" i="6"/>
  <c r="A3" i="13"/>
  <c r="BS34" i="2"/>
  <c r="F27" i="6"/>
  <c r="U26" i="17" s="1"/>
  <c r="F15" i="6"/>
  <c r="U14" i="17" s="1"/>
  <c r="F14" i="6"/>
  <c r="U13" i="17" s="1"/>
  <c r="F13" i="6"/>
  <c r="U12" i="17" s="1"/>
  <c r="CO30" i="2"/>
  <c r="CO37" i="2" s="1"/>
  <c r="BM30" i="2"/>
  <c r="BM37" i="2" s="1"/>
  <c r="CN33" i="6"/>
  <c r="N33" i="6"/>
  <c r="AT32" i="6"/>
  <c r="FY31" i="17" s="1"/>
  <c r="FZ31" i="17" s="1"/>
  <c r="BB31" i="6"/>
  <c r="BJ24" i="6"/>
  <c r="IS23" i="17" s="1"/>
  <c r="BB20" i="6"/>
  <c r="HE19" i="17" s="1"/>
  <c r="HF19" i="17" s="1"/>
  <c r="CY34" i="2"/>
  <c r="SF30" i="2"/>
  <c r="CS34" i="2"/>
  <c r="CP28" i="6"/>
  <c r="CJ28" i="6" s="1"/>
  <c r="AW30" i="2"/>
  <c r="AW37" i="2" s="1"/>
  <c r="W15" i="1"/>
  <c r="W17" i="1"/>
  <c r="W20" i="1"/>
  <c r="DA30" i="2"/>
  <c r="DA37" i="2" s="1"/>
  <c r="CN15" i="6"/>
  <c r="CJ15" i="6" s="1"/>
  <c r="AT21" i="6"/>
  <c r="FY20" i="17" s="1"/>
  <c r="CN12" i="6"/>
  <c r="H34" i="2"/>
  <c r="BU34" i="2"/>
  <c r="BU37" i="2" s="1"/>
  <c r="CN21" i="6"/>
  <c r="CJ21" i="6" s="1"/>
  <c r="CQ12" i="2"/>
  <c r="AT15" i="6"/>
  <c r="FY14" i="17" s="1"/>
  <c r="CW34" i="2"/>
  <c r="AL33" i="3"/>
  <c r="BH12" i="6"/>
  <c r="B53" i="7"/>
  <c r="D28" i="5"/>
  <c r="W23" i="1"/>
  <c r="AT19" i="6"/>
  <c r="FY18" i="17" s="1"/>
  <c r="W25" i="1"/>
  <c r="W28" i="1"/>
  <c r="CT33" i="6"/>
  <c r="AA37" i="2"/>
  <c r="N41" i="1" s="1"/>
  <c r="BL30" i="2"/>
  <c r="BL37" i="2" s="1"/>
  <c r="BJ12" i="6"/>
  <c r="IS11" i="17" s="1"/>
  <c r="BB19" i="6"/>
  <c r="HE18" i="17" s="1"/>
  <c r="HF18" i="17" s="1"/>
  <c r="AT26" i="6"/>
  <c r="D26" i="6" s="1"/>
  <c r="BJ28" i="6"/>
  <c r="IS27" i="17" s="1"/>
  <c r="D10" i="9"/>
  <c r="D15" i="9" s="1"/>
  <c r="CQ34" i="2"/>
  <c r="BJ23" i="6"/>
  <c r="IS22" i="17" s="1"/>
  <c r="T33" i="3"/>
  <c r="T38" i="3" s="1"/>
  <c r="E121" i="8" s="1"/>
  <c r="W11" i="1"/>
  <c r="CL31" i="6"/>
  <c r="CL33" i="6" s="1"/>
  <c r="W19" i="1"/>
  <c r="CB33" i="6"/>
  <c r="JC34" i="2"/>
  <c r="CT29" i="6"/>
  <c r="W24" i="1"/>
  <c r="W27" i="1"/>
  <c r="AY11" i="1"/>
  <c r="G29" i="1"/>
  <c r="M32" i="1"/>
  <c r="G33" i="1"/>
  <c r="AK29" i="1"/>
  <c r="AK33" i="1"/>
  <c r="BH29" i="1"/>
  <c r="BH36" i="1" s="1"/>
  <c r="BH37" i="1" s="1"/>
  <c r="AG23" i="1"/>
  <c r="K33" i="3"/>
  <c r="F384" i="8" s="1"/>
  <c r="AS27" i="1"/>
  <c r="AS26" i="1"/>
  <c r="AS24" i="1"/>
  <c r="AS23" i="1"/>
  <c r="AS22" i="1"/>
  <c r="AS20" i="1"/>
  <c r="AS13" i="1"/>
  <c r="E33" i="3"/>
  <c r="E38" i="3" s="1"/>
  <c r="F479" i="8" s="1"/>
  <c r="F469" i="8" s="1"/>
  <c r="AP24" i="1"/>
  <c r="BJ21" i="6"/>
  <c r="IS20" i="17" s="1"/>
  <c r="CP20" i="6"/>
  <c r="AT18" i="6"/>
  <c r="D18" i="6" s="1"/>
  <c r="CW30" i="2"/>
  <c r="CC30" i="2"/>
  <c r="CC37" i="2" s="1"/>
  <c r="JA12" i="2"/>
  <c r="W26" i="1"/>
  <c r="Q29" i="1"/>
  <c r="Q36" i="1" s="1"/>
  <c r="J34" i="2"/>
  <c r="AO34" i="2"/>
  <c r="CR13" i="6"/>
  <c r="CJ13" i="6" s="1"/>
  <c r="CP31" i="6"/>
  <c r="EL37" i="2"/>
  <c r="E281" i="8" s="1"/>
  <c r="E276" i="8" s="1"/>
  <c r="AR33" i="6"/>
  <c r="BB24" i="6"/>
  <c r="HE23" i="17" s="1"/>
  <c r="HF23" i="17" s="1"/>
  <c r="AX34" i="2"/>
  <c r="AG37" i="2"/>
  <c r="F17" i="6"/>
  <c r="U16" i="17" s="1"/>
  <c r="Z30" i="3"/>
  <c r="BJ17" i="6"/>
  <c r="IS16" i="17" s="1"/>
  <c r="BB11" i="6"/>
  <c r="V34" i="2"/>
  <c r="AT25" i="6"/>
  <c r="FY24" i="17" s="1"/>
  <c r="N58" i="1"/>
  <c r="F21" i="6"/>
  <c r="U20" i="17" s="1"/>
  <c r="BE12" i="2"/>
  <c r="CX17" i="6"/>
  <c r="CJ17" i="6" s="1"/>
  <c r="BJ27" i="6"/>
  <c r="IS26" i="17" s="1"/>
  <c r="BB25" i="6"/>
  <c r="HE24" i="17" s="1"/>
  <c r="HF24" i="17" s="1"/>
  <c r="BB15" i="6"/>
  <c r="HE14" i="17" s="1"/>
  <c r="HF14" i="17" s="1"/>
  <c r="AT16" i="6"/>
  <c r="FY15" i="17" s="1"/>
  <c r="JB34" i="2"/>
  <c r="F31" i="6"/>
  <c r="CM34" i="2"/>
  <c r="AV30" i="2"/>
  <c r="AV37" i="2" s="1"/>
  <c r="SG30" i="2"/>
  <c r="AM37" i="2"/>
  <c r="F12" i="6"/>
  <c r="U11" i="17" s="1"/>
  <c r="E25" i="1"/>
  <c r="CX25" i="6"/>
  <c r="CJ25" i="6" s="1"/>
  <c r="CX24" i="6"/>
  <c r="CJ24" i="6" s="1"/>
  <c r="AX30" i="2"/>
  <c r="AV26" i="3"/>
  <c r="AV33" i="3" s="1"/>
  <c r="F23" i="6"/>
  <c r="U22" i="17" s="1"/>
  <c r="BH31" i="6"/>
  <c r="CX22" i="6"/>
  <c r="CJ22" i="6" s="1"/>
  <c r="BJ26" i="4"/>
  <c r="AZ36" i="3" s="1"/>
  <c r="T34" i="2"/>
  <c r="E322" i="8"/>
  <c r="BB12" i="6"/>
  <c r="HE11" i="17" s="1"/>
  <c r="HF11" i="17" s="1"/>
  <c r="AX26" i="4"/>
  <c r="AV36" i="3" s="1"/>
  <c r="AD26" i="4"/>
  <c r="BJ32" i="6"/>
  <c r="IS31" i="17" s="1"/>
  <c r="IT31" i="17" s="1"/>
  <c r="P34" i="2"/>
  <c r="R34" i="2"/>
  <c r="AT12" i="6"/>
  <c r="FY11" i="17" s="1"/>
  <c r="AD28" i="5"/>
  <c r="BN30" i="2"/>
  <c r="BN37" i="2" s="1"/>
  <c r="BO26" i="4"/>
  <c r="Z26" i="4"/>
  <c r="L26" i="4"/>
  <c r="Q10" i="17" l="1"/>
  <c r="Q15" i="17"/>
  <c r="L15" i="17" s="1"/>
  <c r="Q20" i="17"/>
  <c r="L20" i="17" s="1"/>
  <c r="Q22" i="17"/>
  <c r="L22" i="17" s="1"/>
  <c r="Q17" i="17"/>
  <c r="L17" i="17" s="1"/>
  <c r="Q24" i="17"/>
  <c r="L24" i="17" s="1"/>
  <c r="Q19" i="17"/>
  <c r="L19" i="17" s="1"/>
  <c r="Q26" i="17"/>
  <c r="L26" i="17" s="1"/>
  <c r="Q21" i="17"/>
  <c r="L21" i="17" s="1"/>
  <c r="Q12" i="17"/>
  <c r="L12" i="17" s="1"/>
  <c r="Q23" i="17"/>
  <c r="L23" i="17" s="1"/>
  <c r="Q14" i="17"/>
  <c r="L14" i="17" s="1"/>
  <c r="Q25" i="17"/>
  <c r="L25" i="17" s="1"/>
  <c r="Q16" i="17"/>
  <c r="L16" i="17" s="1"/>
  <c r="Q11" i="17"/>
  <c r="Q27" i="17"/>
  <c r="L27" i="17" s="1"/>
  <c r="Q18" i="17"/>
  <c r="L18" i="17" s="1"/>
  <c r="Q13" i="17"/>
  <c r="L13" i="17" s="1"/>
  <c r="Q31" i="17"/>
  <c r="L31" i="17" s="1"/>
  <c r="D31" i="6"/>
  <c r="M12" i="17"/>
  <c r="M19" i="17"/>
  <c r="N31" i="17"/>
  <c r="C31" i="17" s="1"/>
  <c r="B31" i="17" s="1"/>
  <c r="N21" i="17"/>
  <c r="C21" i="17" s="1"/>
  <c r="B21" i="17" s="1"/>
  <c r="N23" i="17"/>
  <c r="C23" i="17" s="1"/>
  <c r="B23" i="17" s="1"/>
  <c r="M31" i="17"/>
  <c r="N24" i="17"/>
  <c r="C24" i="17" s="1"/>
  <c r="B24" i="17" s="1"/>
  <c r="N18" i="17"/>
  <c r="C18" i="17" s="1"/>
  <c r="M22" i="17"/>
  <c r="M20" i="17"/>
  <c r="M13" i="17"/>
  <c r="N19" i="17"/>
  <c r="C19" i="17" s="1"/>
  <c r="B19" i="17" s="1"/>
  <c r="M27" i="17"/>
  <c r="M24" i="17"/>
  <c r="AP29" i="6"/>
  <c r="AP36" i="6" s="1"/>
  <c r="N12" i="17"/>
  <c r="C12" i="17" s="1"/>
  <c r="B12" i="17" s="1"/>
  <c r="M21" i="17"/>
  <c r="N14" i="17"/>
  <c r="M23" i="17"/>
  <c r="IW28" i="17"/>
  <c r="D23" i="6"/>
  <c r="D32" i="6"/>
  <c r="D16" i="6"/>
  <c r="B16" i="6" s="1"/>
  <c r="D21" i="6"/>
  <c r="D20" i="6"/>
  <c r="D12" i="6"/>
  <c r="D13" i="6"/>
  <c r="D14" i="6"/>
  <c r="B14" i="6" s="1"/>
  <c r="D22" i="6"/>
  <c r="D25" i="6"/>
  <c r="D24" i="6"/>
  <c r="D28" i="6"/>
  <c r="HI28" i="17"/>
  <c r="HI35" i="17" s="1"/>
  <c r="HJ26" i="17"/>
  <c r="R26" i="17" s="1"/>
  <c r="G26" i="17" s="1"/>
  <c r="F26" i="17" s="1"/>
  <c r="HJ25" i="17"/>
  <c r="R25" i="17" s="1"/>
  <c r="HJ24" i="17"/>
  <c r="R24" i="17" s="1"/>
  <c r="HJ22" i="17"/>
  <c r="R22" i="17" s="1"/>
  <c r="G22" i="17" s="1"/>
  <c r="F22" i="17" s="1"/>
  <c r="HJ21" i="17"/>
  <c r="R21" i="17" s="1"/>
  <c r="G21" i="17" s="1"/>
  <c r="F21" i="17" s="1"/>
  <c r="HJ20" i="17"/>
  <c r="HJ17" i="17"/>
  <c r="R17" i="17" s="1"/>
  <c r="HJ15" i="17"/>
  <c r="R15" i="17" s="1"/>
  <c r="G15" i="17" s="1"/>
  <c r="F15" i="17" s="1"/>
  <c r="HJ14" i="17"/>
  <c r="R14" i="17" s="1"/>
  <c r="G14" i="17" s="1"/>
  <c r="F14" i="17" s="1"/>
  <c r="HJ10" i="17"/>
  <c r="IX31" i="17"/>
  <c r="R31" i="17" s="1"/>
  <c r="IW32" i="17"/>
  <c r="E103" i="8"/>
  <c r="F121" i="8"/>
  <c r="F122" i="8" s="1"/>
  <c r="U40" i="3"/>
  <c r="F419" i="8"/>
  <c r="F420" i="8" s="1"/>
  <c r="JE42" i="2"/>
  <c r="G14" i="16"/>
  <c r="F541" i="8"/>
  <c r="I15" i="18" s="1"/>
  <c r="D298" i="8"/>
  <c r="D299" i="8" s="1"/>
  <c r="VD30" i="2"/>
  <c r="VD37" i="2" s="1"/>
  <c r="F71" i="11"/>
  <c r="AA38" i="3"/>
  <c r="AR38" i="2" s="1"/>
  <c r="AR42" i="2" s="1"/>
  <c r="C13" i="17"/>
  <c r="B13" i="17" s="1"/>
  <c r="G13" i="17"/>
  <c r="F13" i="17" s="1"/>
  <c r="G12" i="17"/>
  <c r="F12" i="17" s="1"/>
  <c r="G16" i="17"/>
  <c r="F16" i="17" s="1"/>
  <c r="BE32" i="17"/>
  <c r="BE28" i="17"/>
  <c r="BF30" i="17"/>
  <c r="BF32" i="17" s="1"/>
  <c r="BF10" i="17"/>
  <c r="BB32" i="17"/>
  <c r="BA32" i="17"/>
  <c r="I536" i="8"/>
  <c r="F282" i="8"/>
  <c r="F277" i="8" s="1"/>
  <c r="F279" i="8" s="1"/>
  <c r="E125" i="8"/>
  <c r="E16" i="8"/>
  <c r="L30" i="17"/>
  <c r="G18" i="17"/>
  <c r="F18" i="17" s="1"/>
  <c r="G19" i="17"/>
  <c r="F19" i="17" s="1"/>
  <c r="C16" i="17"/>
  <c r="C27" i="17"/>
  <c r="B27" i="17" s="1"/>
  <c r="G23" i="17"/>
  <c r="F23" i="17" s="1"/>
  <c r="C22" i="17"/>
  <c r="B22" i="17" s="1"/>
  <c r="C25" i="17"/>
  <c r="B25" i="17" s="1"/>
  <c r="G11" i="17"/>
  <c r="F11" i="17" s="1"/>
  <c r="G27" i="17"/>
  <c r="F27" i="17" s="1"/>
  <c r="C26" i="17"/>
  <c r="C17" i="17"/>
  <c r="B17" i="17" s="1"/>
  <c r="C20" i="17"/>
  <c r="B20" i="17" s="1"/>
  <c r="CJ20" i="6"/>
  <c r="DQ20" i="6" s="1"/>
  <c r="CJ12" i="6"/>
  <c r="DQ12" i="6" s="1"/>
  <c r="VN34" i="2"/>
  <c r="VN37" i="2" s="1"/>
  <c r="CJ31" i="6"/>
  <c r="DQ31" i="6" s="1"/>
  <c r="H10" i="17"/>
  <c r="H28" i="17" s="1"/>
  <c r="H29" i="6"/>
  <c r="H36" i="6" s="1"/>
  <c r="W10" i="17"/>
  <c r="L10" i="17"/>
  <c r="GC35" i="17"/>
  <c r="GC36" i="17" s="1"/>
  <c r="IG35" i="17"/>
  <c r="Z32" i="17"/>
  <c r="Z35" i="17" s="1"/>
  <c r="Y35" i="17"/>
  <c r="IH35" i="17"/>
  <c r="U28" i="17"/>
  <c r="IS28" i="17"/>
  <c r="HE10" i="17"/>
  <c r="HF10" i="17" s="1"/>
  <c r="HF28" i="17" s="1"/>
  <c r="B26" i="6"/>
  <c r="FY25" i="17"/>
  <c r="M25" i="17" s="1"/>
  <c r="IS32" i="17"/>
  <c r="IT30" i="17"/>
  <c r="IT32" i="17" s="1"/>
  <c r="IT35" i="17" s="1"/>
  <c r="F33" i="6"/>
  <c r="U30" i="17"/>
  <c r="B18" i="6"/>
  <c r="FY17" i="17"/>
  <c r="M17" i="17" s="1"/>
  <c r="BH29" i="6"/>
  <c r="IC11" i="17"/>
  <c r="M11" i="17" s="1"/>
  <c r="BB33" i="6"/>
  <c r="HE30" i="17"/>
  <c r="FY32" i="17"/>
  <c r="FZ30" i="17"/>
  <c r="FZ32" i="17" s="1"/>
  <c r="FZ35" i="17" s="1"/>
  <c r="BH33" i="6"/>
  <c r="IC30" i="17"/>
  <c r="N29" i="6"/>
  <c r="N36" i="6" s="1"/>
  <c r="BA15" i="17"/>
  <c r="M15" i="17" s="1"/>
  <c r="E29" i="6"/>
  <c r="I467" i="8"/>
  <c r="G463" i="8"/>
  <c r="D214" i="8"/>
  <c r="F15" i="8"/>
  <c r="DQ21" i="6"/>
  <c r="DQ25" i="6"/>
  <c r="DQ28" i="6"/>
  <c r="DQ24" i="6"/>
  <c r="DQ17" i="6"/>
  <c r="DQ15" i="6"/>
  <c r="DQ16" i="6"/>
  <c r="DQ32" i="6"/>
  <c r="BC12" i="2"/>
  <c r="SO38" i="2"/>
  <c r="F204" i="8" s="1"/>
  <c r="C69" i="1"/>
  <c r="S37" i="2"/>
  <c r="L70" i="1"/>
  <c r="C70" i="1" s="1"/>
  <c r="J77" i="1"/>
  <c r="J68" i="1"/>
  <c r="J71" i="1" s="1"/>
  <c r="CL30" i="2"/>
  <c r="CL37" i="2" s="1"/>
  <c r="AJ47" i="2" s="1"/>
  <c r="CJ12" i="2"/>
  <c r="CJ30" i="2" s="1"/>
  <c r="CJ37" i="2" s="1"/>
  <c r="CU36" i="6"/>
  <c r="F339" i="8"/>
  <c r="AI26" i="1"/>
  <c r="AI28" i="1"/>
  <c r="AI22" i="1"/>
  <c r="AI13" i="1"/>
  <c r="AI19" i="1"/>
  <c r="AI16" i="1"/>
  <c r="AI25" i="1"/>
  <c r="AI15" i="1"/>
  <c r="AI21" i="1"/>
  <c r="AI27" i="1"/>
  <c r="AI24" i="1"/>
  <c r="AI14" i="1"/>
  <c r="AI20" i="1"/>
  <c r="C55" i="7"/>
  <c r="C57" i="7"/>
  <c r="W37" i="2"/>
  <c r="E34" i="2"/>
  <c r="E44" i="2" s="1"/>
  <c r="BW38" i="2"/>
  <c r="AR46" i="1"/>
  <c r="CN38" i="2"/>
  <c r="F132" i="8" s="1"/>
  <c r="AR44" i="1"/>
  <c r="AQ38" i="2"/>
  <c r="AQ42" i="2" s="1"/>
  <c r="E340" i="8"/>
  <c r="E343" i="8" s="1"/>
  <c r="B20" i="7"/>
  <c r="AM17" i="1"/>
  <c r="C41" i="7"/>
  <c r="C27" i="6"/>
  <c r="BY38" i="2"/>
  <c r="F75" i="8" s="1"/>
  <c r="O38" i="2"/>
  <c r="CV38" i="2"/>
  <c r="SP38" i="2"/>
  <c r="I2" i="5"/>
  <c r="I2" i="3"/>
  <c r="F124" i="8"/>
  <c r="CZ33" i="6"/>
  <c r="DS33" i="6" s="1"/>
  <c r="C54" i="7"/>
  <c r="SF37" i="2"/>
  <c r="AL37" i="2"/>
  <c r="BT37" i="2"/>
  <c r="BX38" i="2"/>
  <c r="BX42" i="2" s="1"/>
  <c r="JD37" i="2"/>
  <c r="AM14" i="1"/>
  <c r="AM15" i="1"/>
  <c r="E23" i="1"/>
  <c r="CC36" i="6"/>
  <c r="AS36" i="6"/>
  <c r="G36" i="6"/>
  <c r="C39" i="6" s="1"/>
  <c r="CO36" i="6"/>
  <c r="AU36" i="6"/>
  <c r="C29" i="7"/>
  <c r="F422" i="8"/>
  <c r="F423" i="8" s="1"/>
  <c r="E480" i="8"/>
  <c r="AT38" i="2"/>
  <c r="F201" i="8" s="1"/>
  <c r="G38" i="2"/>
  <c r="D10" i="15" s="1"/>
  <c r="E46" i="2"/>
  <c r="O36" i="6"/>
  <c r="EP42" i="2"/>
  <c r="F301" i="8"/>
  <c r="E47" i="2"/>
  <c r="BE37" i="1" s="1"/>
  <c r="BA29" i="1"/>
  <c r="BA36" i="1" s="1"/>
  <c r="L75" i="1" s="1"/>
  <c r="AF37" i="2"/>
  <c r="BB12" i="1"/>
  <c r="X20" i="1"/>
  <c r="AP25" i="1"/>
  <c r="BB20" i="1"/>
  <c r="X25" i="1"/>
  <c r="X12" i="1"/>
  <c r="BB23" i="1"/>
  <c r="BB18" i="1"/>
  <c r="BB26" i="1"/>
  <c r="X26" i="1"/>
  <c r="BB14" i="1"/>
  <c r="BB21" i="1"/>
  <c r="BB28" i="1"/>
  <c r="AY20" i="1"/>
  <c r="AY24" i="1"/>
  <c r="AM18" i="1"/>
  <c r="AM21" i="1"/>
  <c r="AY13" i="1"/>
  <c r="AY23" i="1"/>
  <c r="AY22" i="1"/>
  <c r="AY27" i="1"/>
  <c r="AM12" i="1"/>
  <c r="AY26" i="1"/>
  <c r="C20" i="7"/>
  <c r="C59" i="7"/>
  <c r="AR57" i="1"/>
  <c r="F263" i="8"/>
  <c r="AW40" i="3"/>
  <c r="C53" i="7"/>
  <c r="F340" i="8"/>
  <c r="F343" i="8" s="1"/>
  <c r="CK33" i="6"/>
  <c r="DR33" i="6" s="1"/>
  <c r="C19" i="6"/>
  <c r="C28" i="6"/>
  <c r="BC36" i="6"/>
  <c r="C18" i="6"/>
  <c r="AO11" i="1"/>
  <c r="CS36" i="6"/>
  <c r="C33" i="3"/>
  <c r="SG37" i="2"/>
  <c r="CM36" i="6"/>
  <c r="BI36" i="6"/>
  <c r="C14" i="6"/>
  <c r="DA33" i="6"/>
  <c r="DT33" i="6" s="1"/>
  <c r="CY36" i="6"/>
  <c r="C26" i="6"/>
  <c r="I293" i="8"/>
  <c r="K38" i="3"/>
  <c r="K40" i="3" s="1"/>
  <c r="C58" i="7"/>
  <c r="J38" i="3"/>
  <c r="AX37" i="2"/>
  <c r="G124" i="8"/>
  <c r="C17" i="6"/>
  <c r="C21" i="6"/>
  <c r="C32" i="6"/>
  <c r="AJ26" i="1"/>
  <c r="AJ12" i="1"/>
  <c r="AJ20" i="1"/>
  <c r="AJ32" i="1"/>
  <c r="AJ19" i="1"/>
  <c r="AJ17" i="1"/>
  <c r="AJ16" i="1"/>
  <c r="AJ15" i="1"/>
  <c r="C22" i="6"/>
  <c r="C13" i="6"/>
  <c r="C25" i="6"/>
  <c r="BK36" i="6"/>
  <c r="AJ13" i="1"/>
  <c r="AJ27" i="1"/>
  <c r="AJ22" i="1"/>
  <c r="AJ23" i="1"/>
  <c r="AJ28" i="1"/>
  <c r="E40" i="3"/>
  <c r="CS37" i="2"/>
  <c r="C27" i="7"/>
  <c r="G479" i="8"/>
  <c r="CU37" i="2"/>
  <c r="F387" i="8"/>
  <c r="F388" i="8" s="1"/>
  <c r="JB37" i="2"/>
  <c r="E419" i="8" s="1"/>
  <c r="B30" i="3"/>
  <c r="F304" i="8"/>
  <c r="I38" i="3"/>
  <c r="I40" i="3" s="1"/>
  <c r="F322" i="8"/>
  <c r="L33" i="3"/>
  <c r="L38" i="3" s="1"/>
  <c r="E387" i="8" s="1"/>
  <c r="E380" i="8" s="1"/>
  <c r="C12" i="6"/>
  <c r="C16" i="6"/>
  <c r="CK29" i="6"/>
  <c r="DR29" i="6" s="1"/>
  <c r="C23" i="6"/>
  <c r="AM16" i="1"/>
  <c r="C20" i="6"/>
  <c r="E33" i="6"/>
  <c r="E336" i="8"/>
  <c r="CW37" i="2"/>
  <c r="AM19" i="1"/>
  <c r="CQ36" i="6"/>
  <c r="AP14" i="1"/>
  <c r="AB37" i="2"/>
  <c r="AR41" i="1" s="1"/>
  <c r="C11" i="6"/>
  <c r="BB25" i="1"/>
  <c r="AQ33" i="1"/>
  <c r="CT36" i="6"/>
  <c r="AM25" i="1"/>
  <c r="AM28" i="1"/>
  <c r="V37" i="2"/>
  <c r="BC29" i="1"/>
  <c r="BC36" i="1" s="1"/>
  <c r="M33" i="1"/>
  <c r="DA29" i="6"/>
  <c r="DT29" i="6" s="1"/>
  <c r="C15" i="6"/>
  <c r="C17" i="7"/>
  <c r="AT33" i="6"/>
  <c r="L25" i="1"/>
  <c r="F326" i="8"/>
  <c r="B55" i="7"/>
  <c r="CP29" i="6"/>
  <c r="E405" i="8"/>
  <c r="E408" i="8" s="1"/>
  <c r="AP21" i="1"/>
  <c r="X17" i="1"/>
  <c r="AP18" i="1"/>
  <c r="E325" i="8"/>
  <c r="E91" i="8"/>
  <c r="E93" i="8" s="1"/>
  <c r="H22" i="16" s="1"/>
  <c r="K32" i="1"/>
  <c r="F14" i="1"/>
  <c r="E16" i="1"/>
  <c r="F27" i="1"/>
  <c r="BB11" i="1"/>
  <c r="AP11" i="1"/>
  <c r="F13" i="1"/>
  <c r="BB17" i="1"/>
  <c r="F12" i="1"/>
  <c r="F26" i="1"/>
  <c r="Y29" i="1"/>
  <c r="Y36" i="1" s="1"/>
  <c r="E28" i="1"/>
  <c r="F233" i="8"/>
  <c r="F236" i="8" s="1"/>
  <c r="E229" i="8"/>
  <c r="E17" i="1"/>
  <c r="E13" i="1"/>
  <c r="E12" i="1"/>
  <c r="E22" i="1"/>
  <c r="F413" i="8"/>
  <c r="F414" i="8" s="1"/>
  <c r="AM32" i="1"/>
  <c r="L23" i="1"/>
  <c r="C31" i="6"/>
  <c r="CL29" i="6"/>
  <c r="CL36" i="6" s="1"/>
  <c r="H479" i="8"/>
  <c r="E24" i="1"/>
  <c r="E18" i="1"/>
  <c r="E20" i="1"/>
  <c r="AR54" i="1"/>
  <c r="F405" i="8"/>
  <c r="F408" i="8" s="1"/>
  <c r="I8" i="18" s="1"/>
  <c r="AI18" i="1"/>
  <c r="AI17" i="1"/>
  <c r="AM40" i="3"/>
  <c r="AM24" i="1"/>
  <c r="G15" i="8"/>
  <c r="L20" i="1"/>
  <c r="AI23" i="1"/>
  <c r="E14" i="1"/>
  <c r="E26" i="1"/>
  <c r="C24" i="6"/>
  <c r="E11" i="1"/>
  <c r="E27" i="1"/>
  <c r="AM23" i="1"/>
  <c r="G384" i="8"/>
  <c r="E385" i="8"/>
  <c r="G121" i="8"/>
  <c r="AE34" i="2"/>
  <c r="L21" i="1"/>
  <c r="E302" i="8"/>
  <c r="L15" i="1"/>
  <c r="CN29" i="6"/>
  <c r="CN36" i="6" s="1"/>
  <c r="H33" i="3"/>
  <c r="E304" i="8" s="1"/>
  <c r="E122" i="8"/>
  <c r="G301" i="8"/>
  <c r="X19" i="1"/>
  <c r="L19" i="1"/>
  <c r="X21" i="1"/>
  <c r="B28" i="5"/>
  <c r="VG32" i="2" s="1"/>
  <c r="AR29" i="6"/>
  <c r="AR36" i="6" s="1"/>
  <c r="E21" i="1"/>
  <c r="X13" i="1"/>
  <c r="L31" i="1"/>
  <c r="OG38" i="2"/>
  <c r="AO37" i="2"/>
  <c r="BJ29" i="6"/>
  <c r="BU38" i="2"/>
  <c r="E75" i="8" s="1"/>
  <c r="X27" i="1"/>
  <c r="X23" i="1"/>
  <c r="E413" i="8"/>
  <c r="E414" i="8" s="1"/>
  <c r="K15" i="1"/>
  <c r="N44" i="1"/>
  <c r="X28" i="1"/>
  <c r="B58" i="7"/>
  <c r="L17" i="1"/>
  <c r="AZ38" i="3"/>
  <c r="E21" i="8" s="1"/>
  <c r="G21" i="8" s="1"/>
  <c r="I21" i="8" s="1"/>
  <c r="L28" i="1"/>
  <c r="W29" i="1"/>
  <c r="W36" i="1" s="1"/>
  <c r="K75" i="1" s="1"/>
  <c r="JC37" i="2"/>
  <c r="B29" i="7" s="1"/>
  <c r="AM27" i="1"/>
  <c r="AM13" i="1"/>
  <c r="AK36" i="1"/>
  <c r="AM22" i="1"/>
  <c r="AG29" i="1"/>
  <c r="AM11" i="1"/>
  <c r="BM26" i="4"/>
  <c r="F21" i="8"/>
  <c r="AM20" i="1"/>
  <c r="BB16" i="1"/>
  <c r="AV29" i="1"/>
  <c r="AV36" i="1" s="1"/>
  <c r="AM31" i="1"/>
  <c r="AG33" i="1"/>
  <c r="AM26" i="1"/>
  <c r="E30" i="2"/>
  <c r="G36" i="1"/>
  <c r="AS29" i="1"/>
  <c r="AS36" i="1" s="1"/>
  <c r="AQ29" i="1"/>
  <c r="M29" i="1"/>
  <c r="H384" i="8"/>
  <c r="F385" i="8"/>
  <c r="AI12" i="1"/>
  <c r="AI32" i="1"/>
  <c r="CY30" i="2"/>
  <c r="CY37" i="2" s="1"/>
  <c r="H352" i="8"/>
  <c r="F480" i="8"/>
  <c r="F470" i="8" s="1"/>
  <c r="E282" i="8"/>
  <c r="E277" i="8" s="1"/>
  <c r="E279" i="8" s="1"/>
  <c r="G281" i="8"/>
  <c r="G276" i="8" s="1"/>
  <c r="H281" i="8"/>
  <c r="JA34" i="2"/>
  <c r="AT29" i="6"/>
  <c r="CB29" i="6"/>
  <c r="CB36" i="6" s="1"/>
  <c r="F22" i="1"/>
  <c r="JA30" i="2"/>
  <c r="DQ13" i="6"/>
  <c r="CR29" i="6"/>
  <c r="CR36" i="6" s="1"/>
  <c r="CP33" i="6"/>
  <c r="BS30" i="2"/>
  <c r="BS37" i="2" s="1"/>
  <c r="AV38" i="3"/>
  <c r="E263" i="8" s="1"/>
  <c r="L32" i="1"/>
  <c r="F33" i="1"/>
  <c r="BE30" i="2"/>
  <c r="BE37" i="2" s="1"/>
  <c r="AD29" i="1"/>
  <c r="AD36" i="1" s="1"/>
  <c r="AD37" i="1" s="1"/>
  <c r="X15" i="1"/>
  <c r="AZ26" i="4"/>
  <c r="AX38" i="3" s="1"/>
  <c r="E197" i="8" s="1"/>
  <c r="E200" i="8" s="1"/>
  <c r="H19" i="18" s="1"/>
  <c r="CQ30" i="2"/>
  <c r="CQ37" i="2" s="1"/>
  <c r="F29" i="6"/>
  <c r="CK30" i="2"/>
  <c r="CK37" i="2" s="1"/>
  <c r="K25" i="1"/>
  <c r="E416" i="8"/>
  <c r="Z36" i="3"/>
  <c r="F18" i="1"/>
  <c r="CX29" i="6"/>
  <c r="CX36" i="6" s="1"/>
  <c r="DQ22" i="6"/>
  <c r="CM37" i="2"/>
  <c r="CM38" i="2" s="1"/>
  <c r="AB26" i="4"/>
  <c r="BF30" i="2"/>
  <c r="BF37" i="2" s="1"/>
  <c r="F16" i="1"/>
  <c r="BJ33" i="6"/>
  <c r="F26" i="4"/>
  <c r="BB29" i="6"/>
  <c r="N42" i="1"/>
  <c r="N60" i="1"/>
  <c r="F24" i="1"/>
  <c r="BD30" i="2"/>
  <c r="BD37" i="2" s="1"/>
  <c r="E323" i="8"/>
  <c r="G322" i="8"/>
  <c r="H121" i="8" l="1"/>
  <c r="R10" i="17"/>
  <c r="G10" i="17" s="1"/>
  <c r="IW35" i="17"/>
  <c r="G17" i="17"/>
  <c r="F17" i="17" s="1"/>
  <c r="R30" i="17"/>
  <c r="G30" i="17" s="1"/>
  <c r="F30" i="17" s="1"/>
  <c r="G31" i="17"/>
  <c r="F31" i="17" s="1"/>
  <c r="G24" i="17"/>
  <c r="F24" i="17" s="1"/>
  <c r="G25" i="17"/>
  <c r="F25" i="17" s="1"/>
  <c r="R20" i="17"/>
  <c r="G20" i="17" s="1"/>
  <c r="F20" i="17" s="1"/>
  <c r="M30" i="17"/>
  <c r="K30" i="17" s="1"/>
  <c r="N10" i="17"/>
  <c r="C10" i="17" s="1"/>
  <c r="G8" i="8"/>
  <c r="E8" i="8"/>
  <c r="F8" i="8"/>
  <c r="F570" i="8"/>
  <c r="F103" i="8"/>
  <c r="G8" i="18"/>
  <c r="HJ28" i="17"/>
  <c r="HJ35" i="17" s="1"/>
  <c r="HI36" i="17" s="1"/>
  <c r="IX32" i="17"/>
  <c r="IX35" i="17" s="1"/>
  <c r="F572" i="8"/>
  <c r="G103" i="8"/>
  <c r="E104" i="8"/>
  <c r="E106" i="8" s="1"/>
  <c r="H408" i="8"/>
  <c r="G408" i="8"/>
  <c r="I408" i="8" s="1"/>
  <c r="G16" i="8"/>
  <c r="I16" i="8" s="1"/>
  <c r="G15" i="18"/>
  <c r="E296" i="8"/>
  <c r="F296" i="8"/>
  <c r="AI47" i="2"/>
  <c r="BF28" i="17"/>
  <c r="BF35" i="17" s="1"/>
  <c r="F381" i="8"/>
  <c r="BE35" i="17"/>
  <c r="G123" i="8"/>
  <c r="I123" i="8" s="1"/>
  <c r="I121" i="8"/>
  <c r="E266" i="8"/>
  <c r="H18" i="18" s="1"/>
  <c r="E258" i="8"/>
  <c r="E261" i="8" s="1"/>
  <c r="F266" i="8"/>
  <c r="I18" i="18" s="1"/>
  <c r="G18" i="18" s="1"/>
  <c r="F258" i="8"/>
  <c r="F261" i="8" s="1"/>
  <c r="F302" i="8"/>
  <c r="F380" i="8"/>
  <c r="H380" i="8" s="1"/>
  <c r="F582" i="8"/>
  <c r="F577" i="8" s="1"/>
  <c r="G125" i="8"/>
  <c r="H282" i="8"/>
  <c r="G282" i="8"/>
  <c r="G277" i="8" s="1"/>
  <c r="G279" i="8" s="1"/>
  <c r="G126" i="8"/>
  <c r="G105" i="8" s="1"/>
  <c r="I124" i="8"/>
  <c r="H124" i="8"/>
  <c r="I15" i="8"/>
  <c r="F16" i="8"/>
  <c r="Q32" i="17"/>
  <c r="L32" i="17" s="1"/>
  <c r="C14" i="17"/>
  <c r="Q28" i="17"/>
  <c r="L11" i="17"/>
  <c r="V30" i="17"/>
  <c r="BC30" i="2"/>
  <c r="BC37" i="2" s="1"/>
  <c r="K41" i="17"/>
  <c r="H35" i="17"/>
  <c r="K39" i="17"/>
  <c r="VK34" i="2"/>
  <c r="VK37" i="2" s="1"/>
  <c r="VM34" i="2"/>
  <c r="VM37" i="2" s="1"/>
  <c r="E232" i="8"/>
  <c r="W28" i="17"/>
  <c r="W35" i="17" s="1"/>
  <c r="K27" i="17"/>
  <c r="K23" i="17"/>
  <c r="K17" i="17"/>
  <c r="BB36" i="6"/>
  <c r="K24" i="17"/>
  <c r="K22" i="17"/>
  <c r="Y36" i="17"/>
  <c r="K19" i="17"/>
  <c r="K21" i="17"/>
  <c r="K12" i="17"/>
  <c r="K11" i="17"/>
  <c r="K25" i="17"/>
  <c r="K31" i="17"/>
  <c r="BH36" i="6"/>
  <c r="K20" i="17"/>
  <c r="K13" i="17"/>
  <c r="K15" i="17"/>
  <c r="IG36" i="17"/>
  <c r="IS35" i="17"/>
  <c r="IS36" i="17" s="1"/>
  <c r="F36" i="6"/>
  <c r="U32" i="17"/>
  <c r="U35" i="17" s="1"/>
  <c r="HE28" i="17"/>
  <c r="FY28" i="17"/>
  <c r="FY35" i="17" s="1"/>
  <c r="FY36" i="17" s="1"/>
  <c r="BB15" i="17"/>
  <c r="N15" i="17" s="1"/>
  <c r="BA28" i="17"/>
  <c r="BA35" i="17" s="1"/>
  <c r="IC32" i="17"/>
  <c r="ID30" i="17"/>
  <c r="ID32" i="17" s="1"/>
  <c r="HE32" i="17"/>
  <c r="HF30" i="17"/>
  <c r="HF32" i="17" s="1"/>
  <c r="HF35" i="17" s="1"/>
  <c r="ID11" i="17"/>
  <c r="N11" i="17" s="1"/>
  <c r="IC28" i="17"/>
  <c r="D71" i="11"/>
  <c r="C60" i="7"/>
  <c r="F206" i="8"/>
  <c r="H249" i="8"/>
  <c r="G200" i="8"/>
  <c r="I200" i="8" s="1"/>
  <c r="H200" i="8"/>
  <c r="G229" i="8"/>
  <c r="H15" i="8"/>
  <c r="B24" i="6"/>
  <c r="B21" i="6"/>
  <c r="B28" i="6"/>
  <c r="B25" i="6"/>
  <c r="SG38" i="2"/>
  <c r="B44" i="7" s="1"/>
  <c r="SF38" i="2"/>
  <c r="E204" i="8" s="1"/>
  <c r="I77" i="1"/>
  <c r="AO14" i="1"/>
  <c r="AO27" i="1"/>
  <c r="AO15" i="1"/>
  <c r="AO16" i="1"/>
  <c r="AO13" i="1"/>
  <c r="AO28" i="1"/>
  <c r="AO25" i="1"/>
  <c r="AO19" i="1"/>
  <c r="G343" i="8"/>
  <c r="AO20" i="1"/>
  <c r="AO21" i="1"/>
  <c r="AO26" i="1"/>
  <c r="AO22" i="1"/>
  <c r="AO24" i="1"/>
  <c r="F135" i="8"/>
  <c r="F137" i="8" s="1"/>
  <c r="I18" i="16" s="1"/>
  <c r="BY42" i="2"/>
  <c r="CV42" i="2"/>
  <c r="AE37" i="2"/>
  <c r="AT42" i="2"/>
  <c r="CN41" i="2"/>
  <c r="C34" i="7"/>
  <c r="F402" i="8"/>
  <c r="F323" i="8"/>
  <c r="I301" i="8"/>
  <c r="F76" i="8"/>
  <c r="F56" i="8" s="1"/>
  <c r="F590" i="8"/>
  <c r="G340" i="8"/>
  <c r="I340" i="8" s="1"/>
  <c r="B34" i="7"/>
  <c r="E233" i="8"/>
  <c r="B41" i="7"/>
  <c r="B59" i="7"/>
  <c r="B60" i="7" s="1"/>
  <c r="F229" i="8"/>
  <c r="F211" i="8" s="1"/>
  <c r="F214" i="8" s="1"/>
  <c r="H93" i="8"/>
  <c r="F305" i="8"/>
  <c r="H338" i="8"/>
  <c r="E339" i="8"/>
  <c r="I322" i="8"/>
  <c r="G197" i="8"/>
  <c r="I197" i="8" s="1"/>
  <c r="H197" i="8"/>
  <c r="G237" i="8"/>
  <c r="H75" i="8"/>
  <c r="F125" i="8"/>
  <c r="F104" i="8" s="1"/>
  <c r="H303" i="8"/>
  <c r="H301" i="8"/>
  <c r="BT38" i="2"/>
  <c r="E72" i="8" s="1"/>
  <c r="E55" i="8" s="1"/>
  <c r="F207" i="8"/>
  <c r="F209" i="8" s="1"/>
  <c r="C44" i="7"/>
  <c r="AL38" i="2"/>
  <c r="E402" i="8" s="1"/>
  <c r="F72" i="8"/>
  <c r="F55" i="8" s="1"/>
  <c r="G480" i="8"/>
  <c r="K23" i="1"/>
  <c r="G497" i="8"/>
  <c r="G498" i="8" s="1"/>
  <c r="I498" i="8" s="1"/>
  <c r="F134" i="8"/>
  <c r="H494" i="8"/>
  <c r="EI37" i="2"/>
  <c r="H340" i="8"/>
  <c r="I479" i="8"/>
  <c r="E422" i="8"/>
  <c r="E423" i="8" s="1"/>
  <c r="H423" i="8" s="1"/>
  <c r="AY29" i="1"/>
  <c r="AY36" i="1" s="1"/>
  <c r="L68" i="1" s="1"/>
  <c r="L71" i="1" s="1"/>
  <c r="E48" i="2"/>
  <c r="AP12" i="1"/>
  <c r="AP17" i="1"/>
  <c r="AP20" i="1"/>
  <c r="C33" i="6"/>
  <c r="AQ36" i="1"/>
  <c r="CK36" i="6"/>
  <c r="AP13" i="1"/>
  <c r="DA36" i="6"/>
  <c r="AP23" i="1"/>
  <c r="AP26" i="1"/>
  <c r="AP19" i="1"/>
  <c r="AP28" i="1"/>
  <c r="AP27" i="1"/>
  <c r="AP16" i="1"/>
  <c r="AP22" i="1"/>
  <c r="AP15" i="1"/>
  <c r="AP32" i="1"/>
  <c r="AP33" i="1" s="1"/>
  <c r="E77" i="1" s="1"/>
  <c r="AO18" i="1"/>
  <c r="K22" i="1"/>
  <c r="K16" i="1"/>
  <c r="K12" i="1"/>
  <c r="E36" i="6"/>
  <c r="D586" i="8"/>
  <c r="E388" i="8"/>
  <c r="G388" i="8" s="1"/>
  <c r="I388" i="8" s="1"/>
  <c r="G122" i="8"/>
  <c r="H237" i="8"/>
  <c r="H38" i="3"/>
  <c r="AO38" i="2"/>
  <c r="E201" i="8" s="1"/>
  <c r="H336" i="8"/>
  <c r="G303" i="8"/>
  <c r="G302" i="8"/>
  <c r="H122" i="8"/>
  <c r="E22" i="8"/>
  <c r="G23" i="8" s="1"/>
  <c r="I23" i="8" s="1"/>
  <c r="AJ33" i="1"/>
  <c r="AJ29" i="1"/>
  <c r="G387" i="8"/>
  <c r="I387" i="8" s="1"/>
  <c r="H387" i="8"/>
  <c r="H419" i="8"/>
  <c r="G419" i="8"/>
  <c r="I419" i="8" s="1"/>
  <c r="H322" i="8"/>
  <c r="G336" i="8"/>
  <c r="AT36" i="6"/>
  <c r="B12" i="6"/>
  <c r="E76" i="8"/>
  <c r="E56" i="8" s="1"/>
  <c r="N46" i="1"/>
  <c r="G75" i="8"/>
  <c r="F203" i="8"/>
  <c r="CU38" i="2"/>
  <c r="BB29" i="1"/>
  <c r="BB36" i="1" s="1"/>
  <c r="L77" i="1" s="1"/>
  <c r="K18" i="1"/>
  <c r="K17" i="1"/>
  <c r="CJ33" i="6"/>
  <c r="DQ33" i="6" s="1"/>
  <c r="CP36" i="6"/>
  <c r="B20" i="6"/>
  <c r="K24" i="1"/>
  <c r="M36" i="1"/>
  <c r="H414" i="8"/>
  <c r="H91" i="8"/>
  <c r="G405" i="8"/>
  <c r="G91" i="8"/>
  <c r="H405" i="8"/>
  <c r="H413" i="8"/>
  <c r="C29" i="6"/>
  <c r="K28" i="1"/>
  <c r="K13" i="1"/>
  <c r="B23" i="6"/>
  <c r="G413" i="8"/>
  <c r="G414" i="8" s="1"/>
  <c r="I414" i="8" s="1"/>
  <c r="L13" i="1"/>
  <c r="AM33" i="1"/>
  <c r="E68" i="1" s="1"/>
  <c r="L26" i="1"/>
  <c r="L12" i="1"/>
  <c r="BJ36" i="6"/>
  <c r="E409" i="8"/>
  <c r="E412" i="8" s="1"/>
  <c r="H8" i="18" s="1"/>
  <c r="H406" i="8"/>
  <c r="L27" i="1"/>
  <c r="K26" i="1"/>
  <c r="N54" i="1"/>
  <c r="AO23" i="1"/>
  <c r="AO17" i="1"/>
  <c r="K14" i="1"/>
  <c r="K27" i="1"/>
  <c r="K20" i="1"/>
  <c r="K11" i="1"/>
  <c r="I281" i="8"/>
  <c r="AM29" i="1"/>
  <c r="H68" i="1" s="1"/>
  <c r="H71" i="1" s="1"/>
  <c r="I384" i="8"/>
  <c r="K21" i="1"/>
  <c r="G385" i="8"/>
  <c r="E420" i="8"/>
  <c r="H420" i="8" s="1"/>
  <c r="H263" i="8"/>
  <c r="I338" i="8"/>
  <c r="G263" i="8"/>
  <c r="L33" i="1"/>
  <c r="D77" i="1" s="1"/>
  <c r="H325" i="8"/>
  <c r="G325" i="8"/>
  <c r="I325" i="8" s="1"/>
  <c r="E326" i="8"/>
  <c r="E305" i="8"/>
  <c r="H304" i="8"/>
  <c r="G304" i="8"/>
  <c r="CZ29" i="6"/>
  <c r="N57" i="1"/>
  <c r="BS38" i="2"/>
  <c r="JA37" i="2"/>
  <c r="E37" i="2"/>
  <c r="E38" i="2" s="1"/>
  <c r="E45" i="2"/>
  <c r="H480" i="8"/>
  <c r="CJ29" i="6"/>
  <c r="DQ29" i="6" s="1"/>
  <c r="H21" i="8"/>
  <c r="F22" i="8"/>
  <c r="AG36" i="1"/>
  <c r="AO32" i="1"/>
  <c r="H385" i="8"/>
  <c r="AI29" i="1"/>
  <c r="AO12" i="1"/>
  <c r="B22" i="6"/>
  <c r="X14" i="1"/>
  <c r="L14" i="1"/>
  <c r="B32" i="6"/>
  <c r="X22" i="1"/>
  <c r="L22" i="1"/>
  <c r="B13" i="6"/>
  <c r="L16" i="1"/>
  <c r="E132" i="8"/>
  <c r="H416" i="8"/>
  <c r="E417" i="8"/>
  <c r="H417" i="8" s="1"/>
  <c r="G416" i="8"/>
  <c r="X24" i="1"/>
  <c r="F11" i="1"/>
  <c r="X11" i="1"/>
  <c r="R29" i="1"/>
  <c r="R36" i="1" s="1"/>
  <c r="H92" i="8"/>
  <c r="I342" i="8"/>
  <c r="H342" i="8"/>
  <c r="X16" i="1"/>
  <c r="X18" i="1"/>
  <c r="N50" i="1"/>
  <c r="E19" i="1"/>
  <c r="G323" i="8"/>
  <c r="L24" i="1"/>
  <c r="H17" i="8"/>
  <c r="G17" i="8"/>
  <c r="G10" i="8" s="1"/>
  <c r="D33" i="6"/>
  <c r="B31" i="6"/>
  <c r="L18" i="1"/>
  <c r="CI30" i="2"/>
  <c r="CI37" i="2" s="1"/>
  <c r="DT36" i="6" l="1"/>
  <c r="IW36" i="17"/>
  <c r="F571" i="8"/>
  <c r="F573" i="8" s="1"/>
  <c r="E40" i="6" s="1"/>
  <c r="N30" i="17"/>
  <c r="C30" i="17" s="1"/>
  <c r="B30" i="17" s="1"/>
  <c r="R28" i="17"/>
  <c r="F9" i="8"/>
  <c r="E9" i="8"/>
  <c r="CZ36" i="6"/>
  <c r="DS29" i="6"/>
  <c r="F106" i="8"/>
  <c r="H106" i="8" s="1"/>
  <c r="G104" i="8"/>
  <c r="G106" i="8" s="1"/>
  <c r="G406" i="8"/>
  <c r="G412" i="8"/>
  <c r="I412" i="8" s="1"/>
  <c r="H412" i="8"/>
  <c r="I91" i="8"/>
  <c r="R32" i="17"/>
  <c r="I229" i="8"/>
  <c r="G296" i="8"/>
  <c r="E297" i="8"/>
  <c r="H302" i="8"/>
  <c r="F297" i="8"/>
  <c r="G201" i="8"/>
  <c r="BE36" i="17"/>
  <c r="I125" i="8"/>
  <c r="F130" i="8"/>
  <c r="I17" i="16"/>
  <c r="G381" i="8"/>
  <c r="I381" i="8" s="1"/>
  <c r="I122" i="8"/>
  <c r="F128" i="8"/>
  <c r="G72" i="8"/>
  <c r="G55" i="8" s="1"/>
  <c r="E381" i="8"/>
  <c r="H381" i="8" s="1"/>
  <c r="G380" i="8"/>
  <c r="I380" i="8" s="1"/>
  <c r="G266" i="8"/>
  <c r="I266" i="8" s="1"/>
  <c r="G258" i="8"/>
  <c r="G261" i="8" s="1"/>
  <c r="H16" i="8"/>
  <c r="I282" i="8"/>
  <c r="I126" i="8"/>
  <c r="H125" i="8"/>
  <c r="G32" i="17"/>
  <c r="E39" i="17" s="1"/>
  <c r="H266" i="8"/>
  <c r="Q35" i="17"/>
  <c r="L35" i="17" s="1"/>
  <c r="L28" i="17"/>
  <c r="N28" i="17"/>
  <c r="VG34" i="2"/>
  <c r="VH34" i="2"/>
  <c r="VH37" i="2" s="1"/>
  <c r="VJ34" i="2"/>
  <c r="AI31" i="1"/>
  <c r="G18" i="16"/>
  <c r="G28" i="17"/>
  <c r="G39" i="17" s="1"/>
  <c r="F10" i="17"/>
  <c r="F28" i="17" s="1"/>
  <c r="E38" i="6"/>
  <c r="C38" i="6" s="1"/>
  <c r="HE35" i="17"/>
  <c r="HE36" i="17" s="1"/>
  <c r="IC35" i="17"/>
  <c r="C15" i="17"/>
  <c r="B15" i="17" s="1"/>
  <c r="BB28" i="17"/>
  <c r="BB35" i="17" s="1"/>
  <c r="BA36" i="17" s="1"/>
  <c r="M32" i="17"/>
  <c r="K32" i="17" s="1"/>
  <c r="ID28" i="17"/>
  <c r="ID35" i="17" s="1"/>
  <c r="V32" i="17"/>
  <c r="V35" i="17" s="1"/>
  <c r="U36" i="17" s="1"/>
  <c r="H410" i="8"/>
  <c r="H258" i="8"/>
  <c r="E206" i="8"/>
  <c r="H56" i="8"/>
  <c r="F232" i="8"/>
  <c r="I22" i="18" s="1"/>
  <c r="I26" i="18" s="1"/>
  <c r="G233" i="8"/>
  <c r="I233" i="8" s="1"/>
  <c r="E236" i="8"/>
  <c r="E572" i="8" s="1"/>
  <c r="G232" i="8"/>
  <c r="I232" i="8" s="1"/>
  <c r="I276" i="8"/>
  <c r="F404" i="8"/>
  <c r="F399" i="8" s="1"/>
  <c r="E404" i="8"/>
  <c r="E399" i="8" s="1"/>
  <c r="I263" i="8"/>
  <c r="H250" i="8"/>
  <c r="E207" i="8"/>
  <c r="E209" i="8" s="1"/>
  <c r="G481" i="8"/>
  <c r="E71" i="1"/>
  <c r="C68" i="1"/>
  <c r="C71" i="1" s="1"/>
  <c r="I336" i="8"/>
  <c r="G324" i="8"/>
  <c r="H323" i="8"/>
  <c r="H233" i="8"/>
  <c r="C50" i="7"/>
  <c r="C74" i="7" s="1"/>
  <c r="I302" i="8"/>
  <c r="I303" i="8"/>
  <c r="G231" i="8"/>
  <c r="H229" i="8"/>
  <c r="F306" i="8"/>
  <c r="F298" i="8" s="1"/>
  <c r="I304" i="8"/>
  <c r="DR36" i="6"/>
  <c r="G339" i="8"/>
  <c r="H276" i="8"/>
  <c r="G198" i="8"/>
  <c r="H198" i="8"/>
  <c r="I237" i="8"/>
  <c r="G238" i="8"/>
  <c r="I480" i="8"/>
  <c r="F74" i="8"/>
  <c r="F57" i="8" s="1"/>
  <c r="F58" i="8" s="1"/>
  <c r="I75" i="8"/>
  <c r="H76" i="8"/>
  <c r="H497" i="8"/>
  <c r="H402" i="8"/>
  <c r="H126" i="8"/>
  <c r="H499" i="8"/>
  <c r="G402" i="8"/>
  <c r="E74" i="8"/>
  <c r="E57" i="8" s="1"/>
  <c r="E58" i="8" s="1"/>
  <c r="C36" i="6"/>
  <c r="H72" i="8"/>
  <c r="G494" i="8"/>
  <c r="G469" i="8" s="1"/>
  <c r="H469" i="8"/>
  <c r="H204" i="8"/>
  <c r="G204" i="8"/>
  <c r="G422" i="8"/>
  <c r="I422" i="8" s="1"/>
  <c r="H422" i="8"/>
  <c r="H23" i="8"/>
  <c r="G420" i="8"/>
  <c r="I420" i="8" s="1"/>
  <c r="CK37" i="6"/>
  <c r="DA37" i="6"/>
  <c r="AP29" i="1"/>
  <c r="E135" i="8"/>
  <c r="G135" i="8" s="1"/>
  <c r="I135" i="8" s="1"/>
  <c r="AJ36" i="1"/>
  <c r="H388" i="8"/>
  <c r="G389" i="8"/>
  <c r="I389" i="8" s="1"/>
  <c r="E203" i="8"/>
  <c r="H201" i="8"/>
  <c r="H238" i="8"/>
  <c r="G22" i="8"/>
  <c r="G9" i="8" s="1"/>
  <c r="I405" i="8"/>
  <c r="H481" i="8"/>
  <c r="H264" i="8"/>
  <c r="G76" i="8"/>
  <c r="AM36" i="1"/>
  <c r="CJ36" i="6"/>
  <c r="I413" i="8"/>
  <c r="H411" i="8"/>
  <c r="H409" i="8"/>
  <c r="G230" i="8"/>
  <c r="G409" i="8"/>
  <c r="H22" i="8"/>
  <c r="G386" i="8"/>
  <c r="I385" i="8"/>
  <c r="B33" i="6"/>
  <c r="H354" i="8"/>
  <c r="H353" i="8"/>
  <c r="I497" i="8"/>
  <c r="I499" i="8"/>
  <c r="E306" i="8"/>
  <c r="E298" i="8" s="1"/>
  <c r="G305" i="8"/>
  <c r="H305" i="8"/>
  <c r="G326" i="8"/>
  <c r="H326" i="8"/>
  <c r="E49" i="2"/>
  <c r="H123" i="8"/>
  <c r="H386" i="8"/>
  <c r="AO29" i="1"/>
  <c r="H407" i="8"/>
  <c r="G407" i="8"/>
  <c r="I407" i="8" s="1"/>
  <c r="H415" i="8"/>
  <c r="G415" i="8"/>
  <c r="I415" i="8" s="1"/>
  <c r="L11" i="1"/>
  <c r="F29" i="1"/>
  <c r="F36" i="1" s="1"/>
  <c r="E134" i="8"/>
  <c r="H17" i="16" s="1"/>
  <c r="G132" i="8"/>
  <c r="H132" i="8"/>
  <c r="X29" i="1"/>
  <c r="X36" i="1" s="1"/>
  <c r="K77" i="1" s="1"/>
  <c r="I17" i="8"/>
  <c r="I323" i="8"/>
  <c r="K19" i="1"/>
  <c r="E29" i="1"/>
  <c r="G417" i="8"/>
  <c r="I417" i="8" s="1"/>
  <c r="I416" i="8"/>
  <c r="R35" i="17" l="1"/>
  <c r="Q36" i="17" s="1"/>
  <c r="DS36" i="6"/>
  <c r="H22" i="18"/>
  <c r="E571" i="8"/>
  <c r="F557" i="8"/>
  <c r="F564" i="8" s="1"/>
  <c r="I406" i="8"/>
  <c r="N32" i="17"/>
  <c r="N35" i="17" s="1"/>
  <c r="G22" i="18"/>
  <c r="G26" i="18" s="1"/>
  <c r="VI38" i="2"/>
  <c r="I106" i="8"/>
  <c r="E299" i="8"/>
  <c r="F299" i="8"/>
  <c r="G297" i="8"/>
  <c r="I201" i="8"/>
  <c r="G382" i="8"/>
  <c r="I382" i="8" s="1"/>
  <c r="I72" i="8"/>
  <c r="G74" i="8"/>
  <c r="I326" i="8"/>
  <c r="I22" i="8"/>
  <c r="F32" i="17"/>
  <c r="F35" i="17" s="1"/>
  <c r="F36" i="17" s="1"/>
  <c r="I249" i="8"/>
  <c r="C39" i="17"/>
  <c r="E41" i="17"/>
  <c r="G41" i="17"/>
  <c r="E31" i="1"/>
  <c r="VJ44" i="2"/>
  <c r="VJ37" i="2"/>
  <c r="VJ38" i="2" s="1"/>
  <c r="VG44" i="2"/>
  <c r="VG37" i="2"/>
  <c r="VG38" i="2" s="1"/>
  <c r="AO31" i="1"/>
  <c r="AO33" i="1" s="1"/>
  <c r="E75" i="1" s="1"/>
  <c r="AI33" i="1"/>
  <c r="AI36" i="1" s="1"/>
  <c r="I21" i="16"/>
  <c r="I25" i="16" s="1"/>
  <c r="Q37" i="17"/>
  <c r="C40" i="6"/>
  <c r="G35" i="17"/>
  <c r="IC36" i="17"/>
  <c r="C11" i="17"/>
  <c r="H21" i="16"/>
  <c r="I258" i="8"/>
  <c r="I231" i="8"/>
  <c r="H277" i="8"/>
  <c r="I279" i="8"/>
  <c r="H279" i="8"/>
  <c r="H404" i="8"/>
  <c r="I402" i="8"/>
  <c r="G404" i="8"/>
  <c r="H324" i="8"/>
  <c r="I296" i="8"/>
  <c r="H234" i="8"/>
  <c r="I264" i="8"/>
  <c r="H260" i="8"/>
  <c r="G207" i="8"/>
  <c r="I481" i="8"/>
  <c r="H207" i="8"/>
  <c r="G495" i="8"/>
  <c r="I469" i="8"/>
  <c r="AP36" i="1"/>
  <c r="H77" i="1"/>
  <c r="C77" i="1" s="1"/>
  <c r="H75" i="1"/>
  <c r="E37" i="6"/>
  <c r="H496" i="8"/>
  <c r="I324" i="8"/>
  <c r="H297" i="8"/>
  <c r="G234" i="8"/>
  <c r="H382" i="8"/>
  <c r="H461" i="8"/>
  <c r="I230" i="8"/>
  <c r="H232" i="8"/>
  <c r="H230" i="8"/>
  <c r="I198" i="8"/>
  <c r="I305" i="8"/>
  <c r="H296" i="8"/>
  <c r="C37" i="6"/>
  <c r="H209" i="8"/>
  <c r="I204" i="8"/>
  <c r="I238" i="8"/>
  <c r="I494" i="8"/>
  <c r="H74" i="8"/>
  <c r="H77" i="8"/>
  <c r="I76" i="8"/>
  <c r="DQ36" i="6"/>
  <c r="G206" i="8"/>
  <c r="H206" i="8"/>
  <c r="G423" i="8"/>
  <c r="H265" i="8"/>
  <c r="H135" i="8"/>
  <c r="E137" i="8"/>
  <c r="H259" i="8"/>
  <c r="G203" i="8"/>
  <c r="I203" i="8" s="1"/>
  <c r="H203" i="8"/>
  <c r="H389" i="8"/>
  <c r="G77" i="8"/>
  <c r="CJ37" i="6"/>
  <c r="G411" i="8"/>
  <c r="I409" i="8"/>
  <c r="G410" i="8"/>
  <c r="I386" i="8"/>
  <c r="H421" i="8"/>
  <c r="G421" i="8"/>
  <c r="I421" i="8" s="1"/>
  <c r="H327" i="8"/>
  <c r="G327" i="8"/>
  <c r="I327" i="8" s="1"/>
  <c r="G306" i="8"/>
  <c r="H306" i="8"/>
  <c r="H424" i="8"/>
  <c r="G424" i="8"/>
  <c r="K29" i="1"/>
  <c r="F75" i="1" s="1"/>
  <c r="I132" i="8"/>
  <c r="L29" i="1"/>
  <c r="H134" i="8"/>
  <c r="G134" i="8"/>
  <c r="G418" i="8"/>
  <c r="I418" i="8" s="1"/>
  <c r="H418" i="8"/>
  <c r="H58" i="8" l="1"/>
  <c r="G298" i="8"/>
  <c r="G299" i="8" s="1"/>
  <c r="I74" i="8"/>
  <c r="I410" i="8"/>
  <c r="G17" i="16"/>
  <c r="I297" i="8"/>
  <c r="I259" i="8"/>
  <c r="I250" i="8"/>
  <c r="C41" i="17"/>
  <c r="E33" i="1"/>
  <c r="E36" i="1" s="1"/>
  <c r="K31" i="1"/>
  <c r="K33" i="1" s="1"/>
  <c r="D75" i="1" s="1"/>
  <c r="B75" i="1" s="1"/>
  <c r="VJ49" i="2"/>
  <c r="VJ39" i="2"/>
  <c r="AO36" i="1"/>
  <c r="VG49" i="2"/>
  <c r="C75" i="1"/>
  <c r="G21" i="16"/>
  <c r="F37" i="17"/>
  <c r="G137" i="8"/>
  <c r="I137" i="8" s="1"/>
  <c r="H18" i="16"/>
  <c r="B11" i="17"/>
  <c r="C28" i="17"/>
  <c r="F39" i="17" s="1"/>
  <c r="B32" i="17"/>
  <c r="C32" i="17"/>
  <c r="D39" i="17" s="1"/>
  <c r="I411" i="8"/>
  <c r="I207" i="8"/>
  <c r="G209" i="8"/>
  <c r="H236" i="8"/>
  <c r="G236" i="8"/>
  <c r="G572" i="8" s="1"/>
  <c r="I277" i="8"/>
  <c r="I404" i="8"/>
  <c r="H235" i="8"/>
  <c r="I265" i="8"/>
  <c r="I260" i="8"/>
  <c r="I461" i="8"/>
  <c r="I495" i="8"/>
  <c r="H463" i="8"/>
  <c r="L36" i="1"/>
  <c r="F77" i="1"/>
  <c r="B77" i="1" s="1"/>
  <c r="H57" i="8"/>
  <c r="G235" i="8"/>
  <c r="G213" i="8" s="1"/>
  <c r="I496" i="8"/>
  <c r="I234" i="8"/>
  <c r="H55" i="8"/>
  <c r="I423" i="8"/>
  <c r="I424" i="8"/>
  <c r="H231" i="8"/>
  <c r="H298" i="8"/>
  <c r="I306" i="8"/>
  <c r="H10" i="8"/>
  <c r="I206" i="8"/>
  <c r="I77" i="8"/>
  <c r="H137" i="8"/>
  <c r="I134" i="8"/>
  <c r="G571" i="8" l="1"/>
  <c r="G25" i="16"/>
  <c r="K36" i="1"/>
  <c r="I26" i="16"/>
  <c r="H261" i="8"/>
  <c r="H248" i="8"/>
  <c r="D41" i="17"/>
  <c r="F41" i="17"/>
  <c r="C35" i="17"/>
  <c r="I209" i="8"/>
  <c r="I236" i="8"/>
  <c r="I235" i="8"/>
  <c r="I55" i="8"/>
  <c r="I463" i="8"/>
  <c r="H213" i="8"/>
  <c r="I298" i="8"/>
  <c r="I299" i="8"/>
  <c r="H299" i="8"/>
  <c r="I10" i="8"/>
  <c r="F578" i="8"/>
  <c r="I261" i="8" l="1"/>
  <c r="I248" i="8"/>
  <c r="I213" i="8"/>
  <c r="H26" i="4" l="1"/>
  <c r="R36" i="3" s="1"/>
  <c r="K26" i="4" l="1"/>
  <c r="I26" i="4"/>
  <c r="S36" i="3" s="1"/>
  <c r="C36" i="3" s="1"/>
  <c r="J26" i="4"/>
  <c r="R38" i="3"/>
  <c r="E454" i="8" s="1"/>
  <c r="E397" i="8" s="1"/>
  <c r="C38" i="3" l="1"/>
  <c r="S38" i="3"/>
  <c r="E455" i="8"/>
  <c r="E398" i="8" s="1"/>
  <c r="E400" i="8" s="1"/>
  <c r="G454" i="8"/>
  <c r="G397" i="8" s="1"/>
  <c r="F454" i="8" l="1"/>
  <c r="F397" i="8" s="1"/>
  <c r="S40" i="3"/>
  <c r="I397" i="8"/>
  <c r="E26" i="4"/>
  <c r="C27" i="4" s="1"/>
  <c r="G455" i="8"/>
  <c r="G398" i="8" s="1"/>
  <c r="I454" i="8"/>
  <c r="F455" i="8" l="1"/>
  <c r="F398" i="8" s="1"/>
  <c r="F556" i="8" s="1"/>
  <c r="H454" i="8"/>
  <c r="F555" i="8"/>
  <c r="AR56" i="1"/>
  <c r="G456" i="8"/>
  <c r="G399" i="8" s="1"/>
  <c r="G400" i="8" s="1"/>
  <c r="I400" i="8" s="1"/>
  <c r="H397" i="8"/>
  <c r="I455" i="8"/>
  <c r="I398" i="8"/>
  <c r="F400" i="8" l="1"/>
  <c r="F558" i="8" s="1"/>
  <c r="I27" i="18" s="1"/>
  <c r="H455" i="8"/>
  <c r="F562" i="8"/>
  <c r="D16" i="15"/>
  <c r="I399" i="8"/>
  <c r="I456" i="8"/>
  <c r="H398" i="8"/>
  <c r="H456" i="8"/>
  <c r="H400" i="8" l="1"/>
  <c r="F566" i="8"/>
  <c r="D17" i="15"/>
  <c r="F559" i="8"/>
  <c r="D15" i="15"/>
  <c r="H399" i="8"/>
  <c r="AR26" i="4" l="1"/>
  <c r="AL36" i="3" s="1"/>
  <c r="B36" i="3" s="1"/>
  <c r="VC12" i="2" l="1"/>
  <c r="AL38" i="3"/>
  <c r="E538" i="8" s="1"/>
  <c r="E530" i="8" s="1"/>
  <c r="E533" i="8" s="1"/>
  <c r="AT26" i="4"/>
  <c r="AN38" i="3" s="1"/>
  <c r="E194" i="8" s="1"/>
  <c r="E145" i="8" s="1"/>
  <c r="E541" i="8" l="1"/>
  <c r="H15" i="18" s="1"/>
  <c r="H26" i="18" s="1"/>
  <c r="VC30" i="2"/>
  <c r="VC37" i="2" s="1"/>
  <c r="H145" i="8"/>
  <c r="E196" i="8"/>
  <c r="E147" i="8" s="1"/>
  <c r="E148" i="8" s="1"/>
  <c r="G194" i="8"/>
  <c r="G145" i="8" s="1"/>
  <c r="H194" i="8"/>
  <c r="H538" i="8"/>
  <c r="G538" i="8"/>
  <c r="G530" i="8" s="1"/>
  <c r="G533" i="8" s="1"/>
  <c r="H522" i="8"/>
  <c r="D26" i="4"/>
  <c r="B27" i="4" s="1"/>
  <c r="G541" i="8" l="1"/>
  <c r="G196" i="8"/>
  <c r="G147" i="8" s="1"/>
  <c r="G148" i="8" s="1"/>
  <c r="H20" i="16"/>
  <c r="H147" i="8"/>
  <c r="H146" i="8"/>
  <c r="H103" i="8"/>
  <c r="H195" i="8"/>
  <c r="I194" i="8"/>
  <c r="N56" i="1"/>
  <c r="H524" i="8"/>
  <c r="I538" i="8"/>
  <c r="I522" i="8"/>
  <c r="H530" i="8"/>
  <c r="H523" i="8"/>
  <c r="H539" i="8"/>
  <c r="I145" i="8" l="1"/>
  <c r="I146" i="8"/>
  <c r="H540" i="8"/>
  <c r="I103" i="8"/>
  <c r="H104" i="8"/>
  <c r="I195" i="8"/>
  <c r="I147" i="8"/>
  <c r="H196" i="8"/>
  <c r="H532" i="8"/>
  <c r="I523" i="8"/>
  <c r="I530" i="8"/>
  <c r="H531" i="8"/>
  <c r="I524" i="8"/>
  <c r="H148" i="8" l="1"/>
  <c r="H105" i="8"/>
  <c r="I104" i="8"/>
  <c r="I196" i="8"/>
  <c r="I148" i="8" l="1"/>
  <c r="I105" i="8"/>
  <c r="D377" i="8"/>
  <c r="G378" i="8"/>
  <c r="G354" i="8" s="1"/>
  <c r="G377" i="8" l="1"/>
  <c r="I378" i="8"/>
  <c r="I354" i="8" l="1"/>
  <c r="I377" i="8"/>
  <c r="I346" i="8" l="1"/>
  <c r="I345" i="8"/>
  <c r="I347" i="8"/>
  <c r="H18" i="11" l="1"/>
  <c r="I18" i="11" l="1"/>
  <c r="G32" i="11" l="1"/>
  <c r="H32" i="11"/>
  <c r="I32" i="11" l="1"/>
  <c r="B71" i="7" l="1"/>
  <c r="D71" i="7" s="1"/>
  <c r="CZ37" i="6" l="1"/>
  <c r="H33" i="11"/>
  <c r="G33" i="11"/>
  <c r="G68" i="11" s="1"/>
  <c r="G30" i="11" l="1"/>
  <c r="G64" i="11" s="1"/>
  <c r="I33" i="11"/>
  <c r="E71" i="11" l="1"/>
  <c r="H30" i="11"/>
  <c r="H64" i="11" s="1"/>
  <c r="G71" i="11" l="1"/>
  <c r="I30" i="11"/>
  <c r="I64" i="11" s="1"/>
  <c r="E21" i="9" l="1"/>
  <c r="AA27" i="1" l="1"/>
  <c r="AA22" i="1"/>
  <c r="AA23" i="1"/>
  <c r="AA19" i="1"/>
  <c r="AA14" i="1"/>
  <c r="AA15" i="1"/>
  <c r="AA24" i="1"/>
  <c r="AA20" i="1"/>
  <c r="AA16" i="1"/>
  <c r="AA25" i="1"/>
  <c r="AA17" i="1"/>
  <c r="AA11" i="1"/>
  <c r="G92" i="8" l="1"/>
  <c r="G56" i="8" s="1"/>
  <c r="I56" i="8" l="1"/>
  <c r="G93" i="8"/>
  <c r="G57" i="8" s="1"/>
  <c r="G58" i="8" s="1"/>
  <c r="I92" i="8"/>
  <c r="I93" i="8" l="1"/>
  <c r="I58" i="8" l="1"/>
  <c r="I57" i="8"/>
  <c r="UY18" i="2" l="1"/>
  <c r="AI18" i="2" s="1"/>
  <c r="Z26" i="3"/>
  <c r="Z33" i="3" s="1"/>
  <c r="Z38" i="3" s="1"/>
  <c r="AM38" i="2" s="1"/>
  <c r="E590" i="8" l="1"/>
  <c r="UY15" i="2"/>
  <c r="AI15" i="2" s="1"/>
  <c r="B26" i="3"/>
  <c r="B33" i="3" s="1"/>
  <c r="B38" i="3" s="1"/>
  <c r="UY30" i="2" l="1"/>
  <c r="UY37" i="2" s="1"/>
  <c r="UY38" i="2" s="1"/>
  <c r="J365" i="8" l="1"/>
  <c r="G369" i="8"/>
  <c r="G352" i="8" s="1"/>
  <c r="D353" i="8" l="1"/>
  <c r="D355" i="8" s="1"/>
  <c r="G370" i="8"/>
  <c r="G353" i="8" s="1"/>
  <c r="G355" i="8" s="1"/>
  <c r="I355" i="8" s="1"/>
  <c r="I352" i="8"/>
  <c r="I369" i="8"/>
  <c r="I370" i="8" l="1"/>
  <c r="I353" i="8"/>
  <c r="D531" i="8" l="1"/>
  <c r="D533" i="8" s="1"/>
  <c r="D558" i="8" s="1"/>
  <c r="C27" i="18" l="1"/>
  <c r="B17" i="15"/>
  <c r="D566" i="8"/>
  <c r="I532" i="8"/>
  <c r="I540" i="8"/>
  <c r="I539" i="8" l="1"/>
  <c r="I531" i="8"/>
  <c r="TF37" i="2" l="1"/>
  <c r="AJ46" i="2" s="1"/>
  <c r="AR52" i="1" l="1"/>
  <c r="AH11" i="6" l="1"/>
  <c r="HS12" i="2"/>
  <c r="EE10" i="17" s="1"/>
  <c r="HK12" i="2"/>
  <c r="HM30" i="2"/>
  <c r="HM37" i="2" s="1"/>
  <c r="HG38" i="2" s="1"/>
  <c r="AH27" i="6"/>
  <c r="D27" i="6" s="1"/>
  <c r="AH17" i="6"/>
  <c r="EC26" i="17" l="1"/>
  <c r="M26" i="17" s="1"/>
  <c r="B27" i="6"/>
  <c r="HS30" i="2"/>
  <c r="HS37" i="2" s="1"/>
  <c r="HQ12" i="2"/>
  <c r="EC10" i="17"/>
  <c r="AH29" i="6"/>
  <c r="AH36" i="6" s="1"/>
  <c r="EC16" i="17"/>
  <c r="HK30" i="2"/>
  <c r="HK37" i="2" s="1"/>
  <c r="HE38" i="2" s="1"/>
  <c r="E219" i="8"/>
  <c r="B36" i="7"/>
  <c r="D26" i="17" l="1"/>
  <c r="B26" i="17" s="1"/>
  <c r="EE28" i="17"/>
  <c r="EE35" i="17" s="1"/>
  <c r="HQ30" i="2"/>
  <c r="HQ37" i="2" s="1"/>
  <c r="SW30" i="2"/>
  <c r="SW37" i="2" s="1"/>
  <c r="N52" i="1" s="1"/>
  <c r="PK12" i="2"/>
  <c r="AI12" i="2" s="1"/>
  <c r="BL15" i="6"/>
  <c r="D15" i="6" s="1"/>
  <c r="SX30" i="2"/>
  <c r="SX37" i="2" s="1"/>
  <c r="E138" i="8" s="1"/>
  <c r="E128" i="8" s="1"/>
  <c r="TO30" i="2"/>
  <c r="TO37" i="2" s="1"/>
  <c r="EC28" i="17"/>
  <c r="EC35" i="17" s="1"/>
  <c r="BL19" i="6"/>
  <c r="D19" i="6" s="1"/>
  <c r="N47" i="1"/>
  <c r="BL11" i="6"/>
  <c r="D11" i="6" s="1"/>
  <c r="PS12" i="2"/>
  <c r="PM30" i="2"/>
  <c r="PM37" i="2" s="1"/>
  <c r="BL17" i="6"/>
  <c r="D17" i="6" s="1"/>
  <c r="H219" i="8"/>
  <c r="G219" i="8"/>
  <c r="E220" i="8"/>
  <c r="H8" i="8"/>
  <c r="K26" i="17"/>
  <c r="P11" i="1" l="1"/>
  <c r="PQ12" i="2"/>
  <c r="EC36" i="17"/>
  <c r="JI10" i="17"/>
  <c r="M10" i="17" s="1"/>
  <c r="BL29" i="6"/>
  <c r="BL36" i="6" s="1"/>
  <c r="JI14" i="17"/>
  <c r="M14" i="17" s="1"/>
  <c r="B15" i="6"/>
  <c r="I219" i="8"/>
  <c r="I8" i="8"/>
  <c r="JI16" i="17"/>
  <c r="M16" i="17" s="1"/>
  <c r="B17" i="6"/>
  <c r="PS30" i="2"/>
  <c r="PS37" i="2" s="1"/>
  <c r="TP30" i="2"/>
  <c r="TP37" i="2" s="1"/>
  <c r="G220" i="8"/>
  <c r="H220" i="8"/>
  <c r="E244" i="8"/>
  <c r="B43" i="7"/>
  <c r="B50" i="7" s="1"/>
  <c r="E140" i="8"/>
  <c r="G138" i="8"/>
  <c r="G128" i="8" s="1"/>
  <c r="H138" i="8"/>
  <c r="JI18" i="17"/>
  <c r="M18" i="17" s="1"/>
  <c r="B19" i="6"/>
  <c r="E211" i="8" l="1"/>
  <c r="B74" i="7"/>
  <c r="E130" i="8"/>
  <c r="JK10" i="17"/>
  <c r="O10" i="17" s="1"/>
  <c r="PQ30" i="2"/>
  <c r="PQ37" i="2" s="1"/>
  <c r="K18" i="17"/>
  <c r="JK18" i="17"/>
  <c r="O18" i="17" s="1"/>
  <c r="K16" i="17"/>
  <c r="JK16" i="17"/>
  <c r="O16" i="17" s="1"/>
  <c r="K14" i="17"/>
  <c r="JK14" i="17"/>
  <c r="O14" i="17" s="1"/>
  <c r="G140" i="8"/>
  <c r="G130" i="8" s="1"/>
  <c r="H140" i="8"/>
  <c r="H23" i="16"/>
  <c r="E245" i="8"/>
  <c r="H244" i="8"/>
  <c r="G244" i="8"/>
  <c r="I220" i="8"/>
  <c r="D29" i="6"/>
  <c r="D36" i="6" s="1"/>
  <c r="B11" i="6"/>
  <c r="B29" i="6" s="1"/>
  <c r="B36" i="6" s="1"/>
  <c r="I138" i="8"/>
  <c r="H9" i="8"/>
  <c r="JI28" i="17"/>
  <c r="JI35" i="17" s="1"/>
  <c r="H128" i="8"/>
  <c r="E570" i="8" l="1"/>
  <c r="E573" i="8" s="1"/>
  <c r="D40" i="6" s="1"/>
  <c r="E212" i="8"/>
  <c r="E214" i="8" s="1"/>
  <c r="G211" i="8"/>
  <c r="E555" i="8"/>
  <c r="H555" i="8" s="1"/>
  <c r="B37" i="6"/>
  <c r="H211" i="8"/>
  <c r="D16" i="17"/>
  <c r="B16" i="17" s="1"/>
  <c r="D18" i="17"/>
  <c r="B18" i="17" s="1"/>
  <c r="D14" i="17"/>
  <c r="B14" i="17" s="1"/>
  <c r="JK28" i="17"/>
  <c r="JK35" i="17" s="1"/>
  <c r="JI36" i="17" s="1"/>
  <c r="D10" i="17"/>
  <c r="D38" i="6"/>
  <c r="D37" i="6"/>
  <c r="K10" i="17"/>
  <c r="M28" i="17"/>
  <c r="H130" i="8"/>
  <c r="I140" i="8"/>
  <c r="I128" i="8"/>
  <c r="I244" i="8"/>
  <c r="G245" i="8"/>
  <c r="I9" i="8"/>
  <c r="H245" i="8"/>
  <c r="G555" i="8" l="1"/>
  <c r="E19" i="9" s="1"/>
  <c r="G570" i="8"/>
  <c r="G573" i="8" s="1"/>
  <c r="G212" i="8"/>
  <c r="G214" i="8" s="1"/>
  <c r="D50" i="7"/>
  <c r="I211" i="8"/>
  <c r="H212" i="8"/>
  <c r="O28" i="17"/>
  <c r="O35" i="17" s="1"/>
  <c r="D28" i="17"/>
  <c r="B10" i="17"/>
  <c r="B28" i="17" s="1"/>
  <c r="B35" i="17" s="1"/>
  <c r="I245" i="8"/>
  <c r="I130" i="8"/>
  <c r="K28" i="17"/>
  <c r="M35" i="17"/>
  <c r="B38" i="6"/>
  <c r="I555" i="8" l="1"/>
  <c r="G561" i="8"/>
  <c r="E558" i="8"/>
  <c r="H27" i="18" s="1"/>
  <c r="G558" i="8"/>
  <c r="B37" i="17"/>
  <c r="B36" i="17"/>
  <c r="I212" i="8"/>
  <c r="H214" i="8"/>
  <c r="J41" i="17"/>
  <c r="B41" i="17" s="1"/>
  <c r="D35" i="17"/>
  <c r="J39" i="17"/>
  <c r="B39" i="17" s="1"/>
  <c r="K35" i="17"/>
  <c r="M37" i="17"/>
  <c r="M36" i="17"/>
  <c r="H558" i="8" l="1"/>
  <c r="C17" i="15"/>
  <c r="E17" i="15" s="1"/>
  <c r="I214" i="8"/>
  <c r="I558" i="8"/>
  <c r="PK30" i="2"/>
  <c r="PK37" i="2" s="1"/>
  <c r="AI46" i="2" s="1"/>
  <c r="AR51" i="1"/>
  <c r="N51" i="1" l="1"/>
  <c r="MO30" i="2" l="1"/>
  <c r="MO34" i="2" l="1"/>
  <c r="MO37" i="2" s="1"/>
  <c r="AH32" i="1" l="1"/>
  <c r="C33" i="2"/>
  <c r="AF32" i="1" s="1"/>
  <c r="AL32" i="1" s="1"/>
  <c r="AK34" i="2" l="1"/>
  <c r="AN32" i="1"/>
  <c r="C32" i="2"/>
  <c r="AH31" i="1"/>
  <c r="AJ34" i="2"/>
  <c r="AJ44" i="2" s="1"/>
  <c r="C44" i="2" s="1"/>
  <c r="D31" i="1" l="1"/>
  <c r="AI34" i="2"/>
  <c r="AI44" i="2" s="1"/>
  <c r="D32" i="1"/>
  <c r="C34" i="2"/>
  <c r="AF31" i="1"/>
  <c r="AN31" i="1"/>
  <c r="AN33" i="1" s="1"/>
  <c r="E73" i="1" s="1"/>
  <c r="AH33" i="1"/>
  <c r="J31" i="1" l="1"/>
  <c r="D33" i="1"/>
  <c r="J32" i="1"/>
  <c r="AF33" i="1"/>
  <c r="AL31" i="1"/>
  <c r="AL33" i="1" s="1"/>
  <c r="E66" i="1" s="1"/>
  <c r="J33" i="1" l="1"/>
  <c r="D73" i="1" s="1"/>
  <c r="E79" i="1"/>
  <c r="N49" i="1" l="1"/>
  <c r="P29" i="1" l="1"/>
  <c r="P36" i="1" s="1"/>
  <c r="AR27" i="1" l="1"/>
  <c r="AR25" i="1"/>
  <c r="AR28" i="1"/>
  <c r="AR15" i="1"/>
  <c r="AR21" i="1"/>
  <c r="AR23" i="1"/>
  <c r="AR17" i="1"/>
  <c r="AR18" i="1"/>
  <c r="AR19" i="1"/>
  <c r="AR49" i="1"/>
  <c r="AR11" i="1"/>
  <c r="AR12" i="1" l="1"/>
  <c r="AR20" i="1"/>
  <c r="AR16" i="1"/>
  <c r="C46" i="2"/>
  <c r="AT29" i="1"/>
  <c r="AT36" i="1" s="1"/>
  <c r="AR14" i="1"/>
  <c r="AR24" i="1"/>
  <c r="AR22" i="1"/>
  <c r="AR13" i="1"/>
  <c r="AR26" i="1"/>
  <c r="AR29" i="1" l="1"/>
  <c r="AR36" i="1" s="1"/>
  <c r="AR38" i="1" s="1"/>
  <c r="AR37" i="1" l="1"/>
  <c r="AR61" i="1"/>
  <c r="Z19" i="1"/>
  <c r="V12" i="1"/>
  <c r="V18" i="1"/>
  <c r="Z16" i="1"/>
  <c r="V13" i="1"/>
  <c r="Z25" i="1"/>
  <c r="V27" i="1"/>
  <c r="V14" i="1"/>
  <c r="Z17" i="1"/>
  <c r="V23" i="1"/>
  <c r="V22" i="1"/>
  <c r="Z15" i="1"/>
  <c r="Z24" i="1"/>
  <c r="Z20" i="1"/>
  <c r="V11" i="1"/>
  <c r="AB29" i="1" l="1"/>
  <c r="AB36" i="1" s="1"/>
  <c r="AB37" i="1" s="1"/>
  <c r="V15" i="1"/>
  <c r="V21" i="1"/>
  <c r="V20" i="1"/>
  <c r="V24" i="1"/>
  <c r="AI48" i="2"/>
  <c r="V17" i="1"/>
  <c r="V25" i="1"/>
  <c r="Z22" i="1"/>
  <c r="Z11" i="1"/>
  <c r="V26" i="1"/>
  <c r="V28" i="1"/>
  <c r="V16" i="1"/>
  <c r="Z23" i="1"/>
  <c r="V19" i="1"/>
  <c r="Z14" i="1"/>
  <c r="Z27" i="1"/>
  <c r="I73" i="1" l="1"/>
  <c r="V29" i="1"/>
  <c r="V36" i="1" s="1"/>
  <c r="K73" i="1" s="1"/>
  <c r="AZ25" i="1" l="1"/>
  <c r="AX25" i="1" s="1"/>
  <c r="AZ16" i="1"/>
  <c r="AX16" i="1" s="1"/>
  <c r="AZ20" i="1"/>
  <c r="AX20" i="1" s="1"/>
  <c r="AZ21" i="1"/>
  <c r="AX21" i="1" s="1"/>
  <c r="BD21" i="1"/>
  <c r="AZ18" i="1"/>
  <c r="AX18" i="1" s="1"/>
  <c r="BD23" i="1"/>
  <c r="BD14" i="1"/>
  <c r="BD12" i="1"/>
  <c r="BD13" i="1"/>
  <c r="AZ24" i="1"/>
  <c r="AX24" i="1" s="1"/>
  <c r="BD22" i="1"/>
  <c r="AJ48" i="2"/>
  <c r="C48" i="2" s="1"/>
  <c r="BD26" i="1"/>
  <c r="AZ26" i="1"/>
  <c r="AX26" i="1" s="1"/>
  <c r="BD27" i="1"/>
  <c r="BD28" i="1"/>
  <c r="BD17" i="1"/>
  <c r="BD15" i="1"/>
  <c r="BD19" i="1"/>
  <c r="AZ19" i="1"/>
  <c r="AX19" i="1" s="1"/>
  <c r="BF29" i="1"/>
  <c r="BF36" i="1" s="1"/>
  <c r="AH16" i="1" l="1"/>
  <c r="AH24" i="1"/>
  <c r="AH14" i="1"/>
  <c r="AZ14" i="1"/>
  <c r="AX14" i="1" s="1"/>
  <c r="BD11" i="1"/>
  <c r="AZ28" i="1"/>
  <c r="AX28" i="1" s="1"/>
  <c r="AZ23" i="1"/>
  <c r="AX23" i="1" s="1"/>
  <c r="BD20" i="1"/>
  <c r="BD24" i="1"/>
  <c r="BD18" i="1"/>
  <c r="C25" i="2"/>
  <c r="AF24" i="1" s="1"/>
  <c r="AL24" i="1" s="1"/>
  <c r="C22" i="2"/>
  <c r="AF21" i="1" s="1"/>
  <c r="AL21" i="1" s="1"/>
  <c r="AH21" i="1"/>
  <c r="AH18" i="1"/>
  <c r="C19" i="2"/>
  <c r="AF18" i="1" s="1"/>
  <c r="AL18" i="1" s="1"/>
  <c r="AH26" i="1"/>
  <c r="C27" i="2"/>
  <c r="AF26" i="1" s="1"/>
  <c r="AL26" i="1" s="1"/>
  <c r="C16" i="2"/>
  <c r="AF15" i="1" s="1"/>
  <c r="AL15" i="1" s="1"/>
  <c r="AH15" i="1"/>
  <c r="AH12" i="1"/>
  <c r="C13" i="2"/>
  <c r="AF12" i="1" s="1"/>
  <c r="AL12" i="1" s="1"/>
  <c r="J73" i="1"/>
  <c r="BF37" i="1"/>
  <c r="BD37" i="1" s="1"/>
  <c r="AH19" i="1"/>
  <c r="C20" i="2"/>
  <c r="AF19" i="1" s="1"/>
  <c r="AL19" i="1" s="1"/>
  <c r="C21" i="2"/>
  <c r="AF20" i="1" s="1"/>
  <c r="AL20" i="1" s="1"/>
  <c r="AH20" i="1"/>
  <c r="AH17" i="1"/>
  <c r="C18" i="2"/>
  <c r="AF17" i="1" s="1"/>
  <c r="AL17" i="1" s="1"/>
  <c r="AZ11" i="1"/>
  <c r="AZ15" i="1"/>
  <c r="AX15" i="1" s="1"/>
  <c r="AZ17" i="1"/>
  <c r="AX17" i="1" s="1"/>
  <c r="AZ22" i="1"/>
  <c r="AX22" i="1" s="1"/>
  <c r="BD16" i="1"/>
  <c r="BD25" i="1"/>
  <c r="C47" i="2"/>
  <c r="AZ13" i="1"/>
  <c r="AX13" i="1" s="1"/>
  <c r="AZ27" i="1"/>
  <c r="AX27" i="1" s="1"/>
  <c r="AZ12" i="1"/>
  <c r="AX12" i="1" s="1"/>
  <c r="C15" i="2"/>
  <c r="AF14" i="1" s="1"/>
  <c r="AL14" i="1" s="1"/>
  <c r="D22" i="1" l="1"/>
  <c r="D23" i="1"/>
  <c r="AN14" i="1"/>
  <c r="AN16" i="1"/>
  <c r="D25" i="1"/>
  <c r="D24" i="1"/>
  <c r="C17" i="2"/>
  <c r="AF16" i="1" s="1"/>
  <c r="AL16" i="1" s="1"/>
  <c r="D21" i="1"/>
  <c r="BD29" i="1"/>
  <c r="BD36" i="1" s="1"/>
  <c r="J66" i="1" s="1"/>
  <c r="J79" i="1" s="1"/>
  <c r="C23" i="2"/>
  <c r="AF22" i="1" s="1"/>
  <c r="AL22" i="1" s="1"/>
  <c r="AH22" i="1"/>
  <c r="D17" i="1"/>
  <c r="D15" i="1"/>
  <c r="AZ29" i="1"/>
  <c r="AZ36" i="1" s="1"/>
  <c r="L73" i="1" s="1"/>
  <c r="AX11" i="1"/>
  <c r="AX29" i="1" s="1"/>
  <c r="AX36" i="1" s="1"/>
  <c r="L66" i="1" s="1"/>
  <c r="AJ30" i="2"/>
  <c r="AH11" i="1"/>
  <c r="C12" i="2"/>
  <c r="AN17" i="1"/>
  <c r="AN19" i="1"/>
  <c r="AN12" i="1"/>
  <c r="AN26" i="1"/>
  <c r="D12" i="1"/>
  <c r="C29" i="2"/>
  <c r="AF28" i="1" s="1"/>
  <c r="AL28" i="1" s="1"/>
  <c r="AH28" i="1"/>
  <c r="AN20" i="1"/>
  <c r="AN24" i="1"/>
  <c r="D20" i="1"/>
  <c r="AN18" i="1"/>
  <c r="AK30" i="2"/>
  <c r="AK37" i="2" s="1"/>
  <c r="D18" i="1"/>
  <c r="C28" i="2"/>
  <c r="AF27" i="1" s="1"/>
  <c r="AL27" i="1" s="1"/>
  <c r="AH27" i="1"/>
  <c r="C24" i="2"/>
  <c r="AF23" i="1" s="1"/>
  <c r="AL23" i="1" s="1"/>
  <c r="AH23" i="1"/>
  <c r="C14" i="2"/>
  <c r="AF13" i="1" s="1"/>
  <c r="AL13" i="1" s="1"/>
  <c r="AH13" i="1"/>
  <c r="C26" i="2"/>
  <c r="AF25" i="1" s="1"/>
  <c r="AL25" i="1" s="1"/>
  <c r="AH25" i="1"/>
  <c r="D11" i="1"/>
  <c r="AN15" i="1"/>
  <c r="AN21" i="1"/>
  <c r="J22" i="1" l="1"/>
  <c r="J23" i="1"/>
  <c r="D27" i="1"/>
  <c r="D16" i="1"/>
  <c r="D28" i="1"/>
  <c r="J24" i="1"/>
  <c r="J25" i="1"/>
  <c r="AI30" i="2"/>
  <c r="AI45" i="2" s="1"/>
  <c r="D13" i="1"/>
  <c r="D26" i="1"/>
  <c r="D14" i="1"/>
  <c r="D19" i="1"/>
  <c r="J21" i="1"/>
  <c r="AN22" i="1"/>
  <c r="J12" i="1"/>
  <c r="C30" i="2"/>
  <c r="C37" i="2" s="1"/>
  <c r="AF11" i="1"/>
  <c r="J17" i="1"/>
  <c r="L79" i="1"/>
  <c r="AN23" i="1"/>
  <c r="J11" i="1"/>
  <c r="AN13" i="1"/>
  <c r="AN27" i="1"/>
  <c r="J20" i="1"/>
  <c r="AN28" i="1"/>
  <c r="AJ37" i="2"/>
  <c r="AJ45" i="2"/>
  <c r="C45" i="2" s="1"/>
  <c r="J15" i="1"/>
  <c r="AN25" i="1"/>
  <c r="J18" i="1"/>
  <c r="AH29" i="1"/>
  <c r="AH36" i="1" s="1"/>
  <c r="AN11" i="1"/>
  <c r="J27" i="1" l="1"/>
  <c r="J28" i="1"/>
  <c r="J16" i="1"/>
  <c r="J13" i="1"/>
  <c r="J26" i="1"/>
  <c r="J14" i="1"/>
  <c r="J19" i="1"/>
  <c r="AI37" i="2"/>
  <c r="D29" i="1"/>
  <c r="D36" i="1" s="1"/>
  <c r="AN29" i="1"/>
  <c r="H73" i="1" s="1"/>
  <c r="C73" i="1" s="1"/>
  <c r="F560" i="8"/>
  <c r="AJ49" i="2"/>
  <c r="AJ39" i="2"/>
  <c r="C38" i="2" s="1"/>
  <c r="AF29" i="1"/>
  <c r="AF36" i="1" s="1"/>
  <c r="AF37" i="1" s="1"/>
  <c r="AL11" i="1"/>
  <c r="AL29" i="1" s="1"/>
  <c r="C49" i="2"/>
  <c r="C40" i="2"/>
  <c r="AI49" i="2" l="1"/>
  <c r="J29" i="1"/>
  <c r="F73" i="1" s="1"/>
  <c r="B73" i="1" s="1"/>
  <c r="E560" i="8"/>
  <c r="AN36" i="1"/>
  <c r="H66" i="1"/>
  <c r="AL36" i="1"/>
  <c r="J36" i="1" l="1"/>
  <c r="H79" i="1"/>
  <c r="C66" i="1"/>
  <c r="C79" i="1" s="1"/>
  <c r="AL37" i="1"/>
  <c r="AL38" i="1"/>
  <c r="I17" i="13" l="1"/>
  <c r="E17" i="13" l="1"/>
  <c r="H12" i="2" l="1"/>
  <c r="F12" i="2"/>
  <c r="P12" i="2"/>
  <c r="H13" i="2"/>
  <c r="L13" i="2"/>
  <c r="F13" i="2"/>
  <c r="P13" i="2"/>
  <c r="T13" i="2"/>
  <c r="H14" i="2"/>
  <c r="L14" i="2"/>
  <c r="F14" i="2"/>
  <c r="P14" i="2"/>
  <c r="T14" i="2"/>
  <c r="H15" i="2"/>
  <c r="F15" i="2"/>
  <c r="H16" i="2"/>
  <c r="F16" i="2"/>
  <c r="H17" i="2"/>
  <c r="F17" i="2"/>
  <c r="P17" i="2"/>
  <c r="H18" i="2"/>
  <c r="F18" i="2"/>
  <c r="P18" i="2"/>
  <c r="H19" i="2"/>
  <c r="L19" i="2"/>
  <c r="F19" i="2"/>
  <c r="P19" i="2"/>
  <c r="T19" i="2"/>
  <c r="H20" i="2"/>
  <c r="F20" i="2"/>
  <c r="H21" i="2"/>
  <c r="F21" i="2"/>
  <c r="P21" i="2"/>
  <c r="H22" i="2"/>
  <c r="L22" i="2"/>
  <c r="F22" i="2"/>
  <c r="P22" i="2"/>
  <c r="T22" i="2"/>
  <c r="H23" i="2"/>
  <c r="F23" i="2"/>
  <c r="P23" i="2"/>
  <c r="H24" i="2"/>
  <c r="F24" i="2"/>
  <c r="H25" i="2"/>
  <c r="F25" i="2"/>
  <c r="P25" i="2"/>
  <c r="H26" i="2"/>
  <c r="F26" i="2"/>
  <c r="P26" i="2"/>
  <c r="H27" i="2"/>
  <c r="L27" i="2"/>
  <c r="F27" i="2"/>
  <c r="T27" i="2"/>
  <c r="H28" i="2"/>
  <c r="F28" i="2"/>
  <c r="H29" i="2"/>
  <c r="L29" i="2"/>
  <c r="F29" i="2"/>
  <c r="T29" i="2"/>
  <c r="F32" i="2"/>
  <c r="T30" i="2" l="1"/>
  <c r="L30" i="2"/>
  <c r="L37" i="2" s="1"/>
  <c r="I69" i="1" s="1"/>
  <c r="F30" i="2"/>
  <c r="H30" i="2"/>
  <c r="H37" i="2" s="1"/>
  <c r="AA21" i="1"/>
  <c r="Z21" i="1" s="1"/>
  <c r="AA26" i="1"/>
  <c r="Z26" i="1" s="1"/>
  <c r="AA18" i="1"/>
  <c r="Z18" i="1" s="1"/>
  <c r="AA13" i="1"/>
  <c r="Z13" i="1" s="1"/>
  <c r="AA28" i="1"/>
  <c r="Z28" i="1" s="1"/>
  <c r="AA12" i="1"/>
  <c r="R26" i="2"/>
  <c r="R25" i="2"/>
  <c r="R21" i="2"/>
  <c r="R17" i="2"/>
  <c r="R13" i="2"/>
  <c r="R18" i="2"/>
  <c r="R12" i="2"/>
  <c r="R22" i="2"/>
  <c r="R14" i="2"/>
  <c r="R23" i="2"/>
  <c r="R19" i="2"/>
  <c r="J15" i="2"/>
  <c r="J28" i="2"/>
  <c r="J24" i="2"/>
  <c r="J20" i="2"/>
  <c r="J16" i="2"/>
  <c r="J12" i="2"/>
  <c r="O11" i="1"/>
  <c r="J19" i="2"/>
  <c r="O18" i="1"/>
  <c r="D19" i="2"/>
  <c r="J26" i="2"/>
  <c r="D26" i="2"/>
  <c r="O25" i="1"/>
  <c r="J22" i="2"/>
  <c r="O21" i="1"/>
  <c r="J18" i="2"/>
  <c r="O17" i="1"/>
  <c r="D18" i="2"/>
  <c r="J14" i="2"/>
  <c r="O13" i="1"/>
  <c r="J27" i="2"/>
  <c r="J23" i="2"/>
  <c r="O22" i="1"/>
  <c r="D23" i="2"/>
  <c r="J29" i="2"/>
  <c r="J25" i="2"/>
  <c r="O24" i="1"/>
  <c r="J21" i="2"/>
  <c r="O20" i="1"/>
  <c r="D21" i="2"/>
  <c r="J17" i="2"/>
  <c r="O16" i="1"/>
  <c r="D17" i="2"/>
  <c r="J13" i="2"/>
  <c r="D13" i="2"/>
  <c r="O12" i="1"/>
  <c r="J30" i="2" l="1"/>
  <c r="T37" i="2"/>
  <c r="D47" i="2" s="1"/>
  <c r="B47" i="2" s="1"/>
  <c r="I70" i="1"/>
  <c r="AA29" i="1"/>
  <c r="AA36" i="1" s="1"/>
  <c r="Z12" i="1"/>
  <c r="Z29" i="1" s="1"/>
  <c r="Z36" i="1" s="1"/>
  <c r="I66" i="1" s="1"/>
  <c r="F69" i="1"/>
  <c r="U21" i="1"/>
  <c r="T21" i="1" s="1"/>
  <c r="N21" i="1"/>
  <c r="C12" i="1"/>
  <c r="B13" i="2"/>
  <c r="U16" i="1"/>
  <c r="T16" i="1" s="1"/>
  <c r="N16" i="1"/>
  <c r="U20" i="1"/>
  <c r="T20" i="1" s="1"/>
  <c r="N20" i="1"/>
  <c r="U24" i="1"/>
  <c r="T24" i="1" s="1"/>
  <c r="N24" i="1"/>
  <c r="U22" i="1"/>
  <c r="T22" i="1" s="1"/>
  <c r="N22" i="1"/>
  <c r="C17" i="1"/>
  <c r="B18" i="2"/>
  <c r="U25" i="1"/>
  <c r="T25" i="1" s="1"/>
  <c r="N25" i="1"/>
  <c r="B19" i="2"/>
  <c r="C18" i="1"/>
  <c r="U11" i="1"/>
  <c r="N11" i="1"/>
  <c r="C25" i="1"/>
  <c r="B26" i="2"/>
  <c r="J37" i="2"/>
  <c r="K69" i="1" s="1"/>
  <c r="U17" i="1"/>
  <c r="T17" i="1" s="1"/>
  <c r="N17" i="1"/>
  <c r="U18" i="1"/>
  <c r="T18" i="1" s="1"/>
  <c r="N18" i="1"/>
  <c r="U12" i="1"/>
  <c r="T12" i="1" s="1"/>
  <c r="N12" i="1"/>
  <c r="C16" i="1"/>
  <c r="B17" i="2"/>
  <c r="C20" i="1"/>
  <c r="B21" i="2"/>
  <c r="C22" i="1"/>
  <c r="B23" i="2"/>
  <c r="U13" i="1"/>
  <c r="T13" i="1" s="1"/>
  <c r="N13" i="1"/>
  <c r="N39" i="1"/>
  <c r="I17" i="1" l="1"/>
  <c r="I12" i="1"/>
  <c r="I20" i="1"/>
  <c r="I18" i="1"/>
  <c r="I25" i="1"/>
  <c r="I22" i="1"/>
  <c r="I16" i="1"/>
  <c r="AA37" i="1"/>
  <c r="Z37" i="1" s="1"/>
  <c r="I68" i="1"/>
  <c r="I71" i="1" s="1"/>
  <c r="B20" i="1"/>
  <c r="H20" i="1" s="1"/>
  <c r="B25" i="1"/>
  <c r="H25" i="1" s="1"/>
  <c r="B17" i="1"/>
  <c r="H17" i="1" s="1"/>
  <c r="B16" i="1"/>
  <c r="H16" i="1" s="1"/>
  <c r="B12" i="1"/>
  <c r="H12" i="1" s="1"/>
  <c r="B22" i="1"/>
  <c r="H22" i="1" s="1"/>
  <c r="T11" i="1"/>
  <c r="B18" i="1"/>
  <c r="H18" i="1" s="1"/>
  <c r="I79" i="1" l="1"/>
  <c r="I36" i="8" l="1"/>
  <c r="D35" i="8"/>
  <c r="D570" i="8" s="1"/>
  <c r="D573" i="8" l="1"/>
  <c r="D578" i="8" s="1"/>
  <c r="I35" i="8"/>
  <c r="D574" i="8" l="1"/>
  <c r="G30" i="8"/>
  <c r="D30" i="8"/>
  <c r="G29" i="8"/>
  <c r="D32" i="8"/>
  <c r="D29" i="8" s="1"/>
  <c r="I33" i="8"/>
  <c r="I29" i="8" l="1"/>
  <c r="I32" i="8"/>
  <c r="I30" i="8"/>
  <c r="P20" i="2" l="1"/>
  <c r="R20" i="2" l="1"/>
  <c r="O19" i="1"/>
  <c r="U19" i="1" l="1"/>
  <c r="N19" i="1"/>
  <c r="T19" i="1" l="1"/>
  <c r="P28" i="2" l="1"/>
  <c r="F33" i="2"/>
  <c r="F34" i="2" l="1"/>
  <c r="O27" i="1"/>
  <c r="R28" i="2"/>
  <c r="D69" i="1" l="1"/>
  <c r="B69" i="1" s="1"/>
  <c r="F37" i="2"/>
  <c r="F38" i="2" s="1"/>
  <c r="C10" i="15" s="1"/>
  <c r="B10" i="15" s="1"/>
  <c r="E10" i="15" s="1"/>
  <c r="N27" i="1"/>
  <c r="U27" i="1"/>
  <c r="T27" i="1" l="1"/>
  <c r="N12" i="2" l="1"/>
  <c r="N14" i="2"/>
  <c r="N16" i="2"/>
  <c r="N20" i="2"/>
  <c r="N22" i="2"/>
  <c r="N25" i="2"/>
  <c r="N27" i="2"/>
  <c r="N28" i="2"/>
  <c r="N30" i="2" l="1"/>
  <c r="D28" i="2"/>
  <c r="D25" i="2"/>
  <c r="D22" i="2"/>
  <c r="D14" i="2"/>
  <c r="D20" i="2"/>
  <c r="D12" i="2"/>
  <c r="B28" i="2" l="1"/>
  <c r="C27" i="1"/>
  <c r="C24" i="1"/>
  <c r="B25" i="2"/>
  <c r="C21" i="1"/>
  <c r="B22" i="2"/>
  <c r="C13" i="1"/>
  <c r="B14" i="2"/>
  <c r="B20" i="2"/>
  <c r="C19" i="1"/>
  <c r="F70" i="1"/>
  <c r="B12" i="2"/>
  <c r="C11" i="1"/>
  <c r="I21" i="1" l="1"/>
  <c r="I27" i="1"/>
  <c r="I19" i="1"/>
  <c r="I13" i="1"/>
  <c r="I24" i="1"/>
  <c r="B27" i="1"/>
  <c r="H27" i="1" s="1"/>
  <c r="B24" i="1"/>
  <c r="H24" i="1" s="1"/>
  <c r="B21" i="1"/>
  <c r="H21" i="1" s="1"/>
  <c r="B13" i="1"/>
  <c r="H13" i="1" s="1"/>
  <c r="B19" i="1"/>
  <c r="H19" i="1" s="1"/>
  <c r="B11" i="1"/>
  <c r="I11" i="1"/>
  <c r="H11" i="1" l="1"/>
  <c r="P24" i="2" l="1"/>
  <c r="D24" i="2" l="1"/>
  <c r="R24" i="2"/>
  <c r="O23" i="1"/>
  <c r="N23" i="1" l="1"/>
  <c r="U23" i="1"/>
  <c r="B24" i="2"/>
  <c r="C23" i="1"/>
  <c r="T23" i="1" l="1"/>
  <c r="I23" i="1"/>
  <c r="B23" i="1"/>
  <c r="H23" i="1" l="1"/>
  <c r="N32" i="2" l="1"/>
  <c r="D32" i="2" l="1"/>
  <c r="B32" i="2" l="1"/>
  <c r="C31" i="1"/>
  <c r="I31" i="1" l="1"/>
  <c r="B31" i="1"/>
  <c r="H31" i="1" l="1"/>
  <c r="P15" i="2" l="1"/>
  <c r="P16" i="2"/>
  <c r="P27" i="2"/>
  <c r="P29" i="2"/>
  <c r="P30" i="2" l="1"/>
  <c r="O28" i="1"/>
  <c r="R29" i="2"/>
  <c r="D29" i="2"/>
  <c r="O26" i="1"/>
  <c r="R27" i="2"/>
  <c r="D27" i="2"/>
  <c r="O15" i="1"/>
  <c r="R16" i="2"/>
  <c r="D16" i="2"/>
  <c r="D15" i="2"/>
  <c r="O14" i="1"/>
  <c r="R15" i="2"/>
  <c r="R30" i="2" l="1"/>
  <c r="K70" i="1" s="1"/>
  <c r="C28" i="1"/>
  <c r="B29" i="2"/>
  <c r="N28" i="1"/>
  <c r="U28" i="1"/>
  <c r="T28" i="1" s="1"/>
  <c r="B27" i="2"/>
  <c r="C26" i="1"/>
  <c r="U26" i="1"/>
  <c r="T26" i="1" s="1"/>
  <c r="N26" i="1"/>
  <c r="C15" i="1"/>
  <c r="B16" i="2"/>
  <c r="N15" i="1"/>
  <c r="U15" i="1"/>
  <c r="T15" i="1" s="1"/>
  <c r="D46" i="2"/>
  <c r="P37" i="2"/>
  <c r="N14" i="1"/>
  <c r="U14" i="1"/>
  <c r="O29" i="1"/>
  <c r="O36" i="1" s="1"/>
  <c r="C14" i="1"/>
  <c r="B15" i="2"/>
  <c r="D30" i="2"/>
  <c r="R37" i="2" l="1"/>
  <c r="I26" i="1"/>
  <c r="I15" i="1"/>
  <c r="I28" i="1"/>
  <c r="N29" i="1"/>
  <c r="N36" i="1" s="1"/>
  <c r="N37" i="1" s="1"/>
  <c r="B28" i="1"/>
  <c r="H28" i="1" s="1"/>
  <c r="B26" i="1"/>
  <c r="H26" i="1" s="1"/>
  <c r="B15" i="1"/>
  <c r="H15" i="1" s="1"/>
  <c r="D45" i="2"/>
  <c r="B45" i="2" s="1"/>
  <c r="B14" i="1"/>
  <c r="B30" i="2"/>
  <c r="N40" i="1"/>
  <c r="I14" i="1"/>
  <c r="C29" i="1"/>
  <c r="D48" i="2"/>
  <c r="B48" i="2" s="1"/>
  <c r="B46" i="2"/>
  <c r="T14" i="1"/>
  <c r="T29" i="1" s="1"/>
  <c r="T36" i="1" s="1"/>
  <c r="K66" i="1" s="1"/>
  <c r="U29" i="1"/>
  <c r="U36" i="1" s="1"/>
  <c r="K68" i="1" s="1"/>
  <c r="K71" i="1" s="1"/>
  <c r="N61" i="1" l="1"/>
  <c r="N38" i="1"/>
  <c r="K79" i="1"/>
  <c r="H14" i="1"/>
  <c r="H29" i="1" s="1"/>
  <c r="B29" i="1"/>
  <c r="I29" i="1"/>
  <c r="F68" i="1" l="1"/>
  <c r="F66" i="1"/>
  <c r="F71" i="1" l="1"/>
  <c r="F79" i="1"/>
  <c r="N33" i="2" l="1"/>
  <c r="D33" i="2" l="1"/>
  <c r="N34" i="2"/>
  <c r="D70" i="1" l="1"/>
  <c r="B70" i="1" s="1"/>
  <c r="N37" i="2"/>
  <c r="N38" i="2" s="1"/>
  <c r="B33" i="2"/>
  <c r="C32" i="1"/>
  <c r="D34" i="2"/>
  <c r="I32" i="1" l="1"/>
  <c r="I33" i="1" s="1"/>
  <c r="C33" i="1"/>
  <c r="C36" i="1" s="1"/>
  <c r="B32" i="1"/>
  <c r="B34" i="2"/>
  <c r="B37" i="2" s="1"/>
  <c r="D44" i="2"/>
  <c r="B44" i="2" s="1"/>
  <c r="D37" i="2"/>
  <c r="D49" i="2" l="1"/>
  <c r="B49" i="2"/>
  <c r="H32" i="1"/>
  <c r="H33" i="1" s="1"/>
  <c r="B33" i="1"/>
  <c r="B36" i="1" s="1"/>
  <c r="B37" i="1" s="1"/>
  <c r="D68" i="1"/>
  <c r="I36" i="1"/>
  <c r="D71" i="1" l="1"/>
  <c r="B68" i="1"/>
  <c r="B71" i="1" s="1"/>
  <c r="D66" i="1"/>
  <c r="H36" i="1"/>
  <c r="H38" i="1" l="1"/>
  <c r="H37" i="1"/>
  <c r="D79" i="1"/>
  <c r="B66" i="1"/>
  <c r="B79" i="1" s="1"/>
  <c r="D470" i="8" l="1"/>
  <c r="D556" i="8" s="1"/>
  <c r="D520" i="8"/>
  <c r="D471" i="8" s="1"/>
  <c r="D557" i="8" s="1"/>
  <c r="D592" i="8"/>
  <c r="D593" i="8" l="1"/>
  <c r="C14" i="16" s="1"/>
  <c r="C25" i="16" s="1"/>
  <c r="B16" i="15"/>
  <c r="D564" i="8"/>
  <c r="D559" i="8"/>
  <c r="B15" i="15"/>
  <c r="D562" i="8"/>
  <c r="F14" i="16" l="1"/>
  <c r="F25" i="16" s="1"/>
  <c r="E471" i="8"/>
  <c r="E593" i="8"/>
  <c r="H520" i="8"/>
  <c r="C27" i="16"/>
  <c r="C26" i="16"/>
  <c r="G520" i="8"/>
  <c r="H593" i="8" l="1"/>
  <c r="H14" i="16"/>
  <c r="H25" i="16" s="1"/>
  <c r="E557" i="8"/>
  <c r="H471" i="8"/>
  <c r="I520" i="8"/>
  <c r="G471" i="8"/>
  <c r="G593" i="8"/>
  <c r="I593" i="8" s="1"/>
  <c r="H519" i="8"/>
  <c r="E470" i="8"/>
  <c r="G519" i="8"/>
  <c r="E592" i="8"/>
  <c r="H592" i="8" s="1"/>
  <c r="I471" i="8" l="1"/>
  <c r="G557" i="8"/>
  <c r="I557" i="8" s="1"/>
  <c r="H557" i="8"/>
  <c r="C16" i="15"/>
  <c r="E16" i="15" s="1"/>
  <c r="H26" i="16"/>
  <c r="G592" i="8"/>
  <c r="I592" i="8" s="1"/>
  <c r="I519" i="8"/>
  <c r="G470" i="8"/>
  <c r="H470" i="8"/>
  <c r="E556" i="8"/>
  <c r="I470" i="8" l="1"/>
  <c r="G556" i="8"/>
  <c r="E559" i="8"/>
  <c r="C15" i="15"/>
  <c r="H556" i="8"/>
  <c r="H559" i="8"/>
  <c r="E15" i="15" l="1"/>
  <c r="G559" i="8"/>
  <c r="I556" i="8"/>
  <c r="I559" i="8"/>
  <c r="AI38" i="2" l="1"/>
  <c r="WO38" i="2" l="1"/>
  <c r="E65" i="11"/>
  <c r="E13" i="20" l="1"/>
  <c r="G13" i="20" l="1"/>
  <c r="E10" i="20"/>
  <c r="H13" i="20"/>
  <c r="H10" i="20" l="1"/>
  <c r="E8" i="20"/>
  <c r="I13" i="20"/>
  <c r="G10" i="20"/>
  <c r="I10" i="20" l="1"/>
  <c r="G8" i="20"/>
  <c r="E16" i="20"/>
  <c r="H8" i="20"/>
  <c r="I8" i="20" l="1"/>
  <c r="G16" i="20"/>
  <c r="G17" i="20" l="1"/>
  <c r="E20" i="9"/>
  <c r="E22" i="9" s="1"/>
  <c r="WP38" i="2" l="1"/>
  <c r="D65" i="11"/>
  <c r="D38" i="2" l="1"/>
  <c r="B38" i="2" s="1"/>
  <c r="G65" i="11" l="1"/>
  <c r="F585" i="8" l="1"/>
  <c r="G564" i="8"/>
  <c r="G587" i="8" l="1"/>
  <c r="G585" i="8"/>
  <c r="F17" i="13" l="1"/>
  <c r="D23" i="15"/>
  <c r="D25" i="15" s="1"/>
  <c r="F11" i="13" l="1"/>
  <c r="D8" i="15"/>
  <c r="G11" i="13"/>
  <c r="D11" i="15" l="1"/>
  <c r="D9" i="15" s="1"/>
  <c r="I11" i="13"/>
  <c r="G17" i="13" l="1"/>
  <c r="I15" i="13" l="1"/>
  <c r="I19" i="13" s="1"/>
  <c r="I21" i="13" s="1"/>
  <c r="I22" i="13" s="1"/>
  <c r="H17" i="13" l="1"/>
  <c r="B39" i="2" l="1"/>
  <c r="F15" i="13" l="1"/>
  <c r="D19" i="15"/>
  <c r="D21" i="15" s="1"/>
  <c r="G15" i="13"/>
  <c r="E15" i="13" l="1"/>
  <c r="F13" i="13" l="1"/>
  <c r="F19" i="13" s="1"/>
  <c r="D13" i="15"/>
  <c r="G13" i="13"/>
  <c r="G19" i="13" s="1"/>
  <c r="G21" i="13" s="1"/>
  <c r="D14" i="15" l="1"/>
  <c r="D27" i="15"/>
  <c r="D28" i="15" s="1"/>
  <c r="F21" i="13"/>
  <c r="G22" i="13"/>
  <c r="F22" i="13"/>
  <c r="B17" i="13" l="1"/>
  <c r="C23" i="15"/>
  <c r="C17" i="13" l="1"/>
  <c r="C25" i="15"/>
  <c r="B23" i="15"/>
  <c r="E23" i="15" l="1"/>
  <c r="E25" i="15" s="1"/>
  <c r="B25" i="15"/>
  <c r="VG39" i="2" l="1"/>
  <c r="B15" i="13"/>
  <c r="C19" i="15"/>
  <c r="B19" i="15" l="1"/>
  <c r="C21" i="15"/>
  <c r="C15" i="13"/>
  <c r="E19" i="15" l="1"/>
  <c r="E21" i="15" s="1"/>
  <c r="B21" i="15"/>
  <c r="H15" i="13" l="1"/>
  <c r="H13" i="13"/>
  <c r="H19" i="13" s="1"/>
  <c r="H21" i="13" s="1"/>
  <c r="H22" i="13" s="1"/>
  <c r="D17" i="13" l="1"/>
  <c r="C13" i="15" l="1"/>
  <c r="B13" i="13"/>
  <c r="D15" i="13"/>
  <c r="C13" i="13" l="1"/>
  <c r="B13" i="15"/>
  <c r="C14" i="15"/>
  <c r="E13" i="15" l="1"/>
  <c r="E14" i="15" s="1"/>
  <c r="B14" i="15"/>
  <c r="D13" i="13" l="1"/>
  <c r="D19" i="13" s="1"/>
  <c r="D21" i="13" s="1"/>
  <c r="D22" i="13" s="1"/>
  <c r="C8" i="15" l="1"/>
  <c r="B11" i="13"/>
  <c r="B19" i="13" s="1"/>
  <c r="A39" i="2"/>
  <c r="E11" i="13" l="1"/>
  <c r="E19" i="13" s="1"/>
  <c r="E21" i="13" s="1"/>
  <c r="E22" i="13" s="1"/>
  <c r="B22" i="13"/>
  <c r="B21" i="13"/>
  <c r="C11" i="13"/>
  <c r="C19" i="13" s="1"/>
  <c r="C21" i="13" s="1"/>
  <c r="C27" i="15"/>
  <c r="C28" i="15" s="1"/>
  <c r="C11" i="15"/>
  <c r="C9" i="15" s="1"/>
  <c r="B8" i="15"/>
  <c r="C22" i="13" l="1"/>
  <c r="B27" i="15"/>
  <c r="E8" i="15"/>
  <c r="B11" i="15"/>
  <c r="B9" i="15" s="1"/>
  <c r="E11" i="15" l="1"/>
  <c r="E9" i="15" s="1"/>
  <c r="E27" i="15"/>
  <c r="E28" i="15" s="1"/>
  <c r="D6" i="9" l="1"/>
</calcChain>
</file>

<file path=xl/sharedStrings.xml><?xml version="1.0" encoding="utf-8"?>
<sst xmlns="http://schemas.openxmlformats.org/spreadsheetml/2006/main" count="4388" uniqueCount="1373">
  <si>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</si>
  <si>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</si>
  <si>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</si>
  <si>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</si>
  <si>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</si>
  <si>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</si>
  <si>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</si>
  <si>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</si>
  <si>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</si>
  <si>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</si>
  <si>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</si>
  <si>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</si>
  <si>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</si>
  <si>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</si>
  <si>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</si>
  <si>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</si>
  <si>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</si>
  <si>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</si>
  <si>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</si>
  <si>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</si>
  <si>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 xml:space="preserve">Прочие  субсидии  бюджетам  муниципальных  районов  и  городских  округов  </t>
  </si>
  <si>
    <t xml:space="preserve">Прочие  субсидии  бюджетам  поселений  </t>
  </si>
  <si>
    <t>в  рамках  государственных  программ</t>
  </si>
  <si>
    <t>в  рамках  непрограммной  деятельности</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</si>
  <si>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</si>
  <si>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</si>
  <si>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</si>
  <si>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</si>
  <si>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</si>
  <si>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</si>
  <si>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</si>
  <si>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</si>
  <si>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</si>
  <si>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</si>
  <si>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</si>
  <si>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</si>
  <si>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</si>
  <si>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дотация  на  выравнивание</t>
  </si>
  <si>
    <t>ГП</t>
  </si>
  <si>
    <t>СП</t>
  </si>
  <si>
    <t>КС - 522</t>
  </si>
  <si>
    <t>КС</t>
  </si>
  <si>
    <t>Отклонение</t>
  </si>
  <si>
    <t>0709</t>
  </si>
  <si>
    <t>Другие общегосударственные вопросы</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</si>
  <si>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</si>
  <si>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</si>
  <si>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</si>
  <si>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</si>
  <si>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</si>
  <si>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</si>
  <si>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</si>
  <si>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</si>
  <si>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</si>
  <si>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</si>
  <si>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</si>
  <si>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</si>
  <si>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</si>
  <si>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</si>
  <si>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</si>
  <si>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</si>
  <si>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</si>
  <si>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</si>
  <si>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</si>
  <si>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</si>
  <si>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</si>
  <si>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</si>
  <si>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</si>
  <si>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</si>
  <si>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</si>
  <si>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</si>
  <si>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</si>
  <si>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</si>
  <si>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</si>
  <si>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</si>
  <si>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</si>
  <si>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</si>
  <si>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</si>
  <si>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</si>
  <si>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</si>
  <si>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</si>
  <si>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</si>
  <si>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</si>
  <si>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</si>
  <si>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</si>
  <si>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</si>
  <si>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</si>
  <si>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</si>
  <si>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</si>
  <si>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</si>
  <si>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</si>
  <si>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</si>
  <si>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</si>
  <si>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</si>
  <si>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</si>
  <si>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</si>
  <si>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</si>
  <si>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</si>
  <si>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</si>
  <si>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</si>
  <si>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Справочно:</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</si>
  <si>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</si>
  <si>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</si>
  <si>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</si>
  <si>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</si>
  <si>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</si>
  <si>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</si>
  <si>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</si>
  <si>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</si>
  <si>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</si>
  <si>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</si>
  <si>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</si>
  <si>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</si>
  <si>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</si>
  <si>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</si>
  <si>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</si>
  <si>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</si>
  <si>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</si>
  <si>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</si>
  <si>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</si>
  <si>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</si>
  <si>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0501</t>
  </si>
  <si>
    <t>0503</t>
  </si>
  <si>
    <t>Благоустройство</t>
  </si>
  <si>
    <t>ВСЕГО</t>
  </si>
  <si>
    <t>(вид  расхода  512  "Иные дотации")</t>
  </si>
  <si>
    <t>(вид  расхода  540  "Иные межбюджетные трансферты")</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</si>
  <si>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</si>
  <si>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</si>
  <si>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</si>
  <si>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</si>
  <si>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</si>
  <si>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</si>
  <si>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</si>
  <si>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</si>
  <si>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</si>
  <si>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</si>
  <si>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</si>
  <si>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</si>
  <si>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</si>
  <si>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</si>
  <si>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</si>
  <si>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</si>
  <si>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</si>
  <si>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</si>
  <si>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</si>
  <si>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</si>
  <si>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</si>
  <si>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</si>
  <si>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</si>
  <si>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</si>
  <si>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</si>
  <si>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</si>
  <si>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</si>
  <si>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</si>
  <si>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прочие межбюджетные трансферты, передаваемые бюджетам поселений</t>
  </si>
  <si>
    <t>19 3 01 80030</t>
  </si>
  <si>
    <t>Целевая  статья  01 1 01 51350</t>
  </si>
  <si>
    <t>Целевая  статья  99 9 00 51180</t>
  </si>
  <si>
    <t>Целевая  статья  99 9 00 51200</t>
  </si>
  <si>
    <t>Целевая  статья  99 4 00 59300</t>
  </si>
  <si>
    <t>01 4 04 85080</t>
  </si>
  <si>
    <t>01 4 02 85130</t>
  </si>
  <si>
    <t>02 4 01 85340</t>
  </si>
  <si>
    <t>06 3 01 85060</t>
  </si>
  <si>
    <t>09 1 01 85070</t>
  </si>
  <si>
    <t>99 9 00 85270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</si>
  <si>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</si>
  <si>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</si>
  <si>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</si>
  <si>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</si>
  <si>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</si>
  <si>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</si>
  <si>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</si>
  <si>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</si>
  <si>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</si>
  <si>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</si>
  <si>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</si>
  <si>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</si>
  <si>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</si>
  <si>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13 8 01 86060</t>
  </si>
  <si>
    <t>05 1 06 86560</t>
  </si>
  <si>
    <t>12 1 29 86080</t>
  </si>
  <si>
    <t>08 5 03 86010 - в  части  капремонта</t>
  </si>
  <si>
    <t>08 5 03 86010 - бюдж. Инвест.</t>
  </si>
  <si>
    <t>14 1 04 86030</t>
  </si>
  <si>
    <t>ВР  521</t>
  </si>
  <si>
    <t>ВР  522</t>
  </si>
  <si>
    <t>ВР  522,  всего</t>
  </si>
  <si>
    <t>13 5 02 85170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</si>
  <si>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</si>
  <si>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</si>
  <si>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</si>
  <si>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</si>
  <si>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16 2 02 86210</t>
  </si>
  <si>
    <t>14 1 05 86070</t>
  </si>
  <si>
    <t>10 1 03 86670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</si>
  <si>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</si>
  <si>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</si>
  <si>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</si>
  <si>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</si>
  <si>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</si>
  <si>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</si>
  <si>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(райгруппа)</t>
  </si>
  <si>
    <t>Справка по исп. Лимитов по ЦС и ВР (райгруппа)</t>
  </si>
  <si>
    <t xml:space="preserve">  05 1 13 85350</t>
  </si>
  <si>
    <t>05 1 14 85090</t>
  </si>
  <si>
    <t>05 1 14 85160</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</si>
  <si>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</si>
  <si>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</si>
  <si>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</si>
  <si>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</si>
  <si>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</si>
  <si>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</si>
  <si>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</si>
  <si>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</si>
  <si>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</si>
  <si>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</si>
  <si>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</si>
  <si>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</si>
  <si>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</si>
  <si>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</si>
  <si>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</si>
  <si>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</si>
  <si>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</si>
  <si>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</si>
  <si>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</si>
  <si>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</si>
  <si>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генератор  отчетов  (Субсидия  МО  по  целевой  с  R с  fed)</t>
  </si>
  <si>
    <t>ОБЛАСТНЫЕ  БЕЗ  R</t>
  </si>
  <si>
    <t>Субсидии бюджетам поселений на софинансирование капитальных вложений в объекты муниципальной собственности</t>
  </si>
  <si>
    <t xml:space="preserve">межбюджетные трансферты, передаваемые бюджетам  поселений на  финансовое  обеспечение  дорожной  деятельности </t>
  </si>
  <si>
    <t>01 6 05 86310</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</si>
  <si>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</si>
  <si>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</si>
  <si>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</si>
  <si>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</si>
  <si>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</si>
  <si>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</si>
  <si>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</si>
  <si>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</si>
  <si>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Целевая  статья  06 1 62 R4670</t>
  </si>
  <si>
    <t>06 1 62 R4670 - обл</t>
  </si>
  <si>
    <t>06 1 62 R4670 - фед</t>
  </si>
  <si>
    <t>06 1 63 R4660 - обл</t>
  </si>
  <si>
    <t>06 1 63 R4660 - фед</t>
  </si>
  <si>
    <t>Целевая  статья  06 1 63 R4660</t>
  </si>
  <si>
    <t>06 1 62 R4670</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</si>
  <si>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</si>
  <si>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</si>
  <si>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</si>
  <si>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</si>
  <si>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</si>
  <si>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</si>
  <si>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</si>
  <si>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субвенция  МР</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</si>
  <si>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</si>
  <si>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</si>
  <si>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16 2 09 86380</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</si>
  <si>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</si>
  <si>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</si>
  <si>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</si>
  <si>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</si>
  <si>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</si>
  <si>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</si>
  <si>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0605</t>
  </si>
  <si>
    <t>Другие вопросы в области охраны окружающей среды</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</si>
  <si>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</si>
  <si>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</si>
  <si>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</si>
  <si>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</si>
  <si>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</si>
  <si>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</si>
  <si>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</si>
  <si>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</si>
  <si>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</si>
  <si>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</si>
  <si>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</si>
  <si>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</si>
  <si>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</si>
  <si>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</si>
  <si>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</si>
  <si>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</si>
  <si>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</si>
  <si>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</si>
  <si>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</si>
  <si>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</si>
  <si>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</si>
  <si>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</si>
  <si>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</si>
  <si>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</si>
  <si>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</si>
  <si>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</si>
  <si>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</si>
  <si>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</si>
  <si>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</si>
  <si>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</si>
  <si>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</si>
  <si>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</si>
  <si>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</si>
  <si>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</si>
  <si>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</si>
  <si>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</si>
  <si>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</si>
  <si>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</si>
  <si>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</si>
  <si>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</si>
  <si>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</si>
  <si>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</si>
  <si>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</si>
  <si>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</si>
  <si>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</si>
  <si>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</si>
  <si>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</si>
  <si>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</si>
  <si>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</si>
  <si>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</si>
  <si>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</si>
  <si>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</si>
  <si>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</si>
  <si>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</si>
  <si>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</si>
  <si>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</si>
  <si>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</si>
  <si>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Дотации  на  выравнивание  бюджетной  обеспеченности   (000 2 02 15001 00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</si>
  <si>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</si>
  <si>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20 1 06 86420</t>
  </si>
  <si>
    <t>ВР  540</t>
  </si>
  <si>
    <t>генератор  отчетов  (иные  МБТ  по  целевой  с  R с  fed)</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</si>
  <si>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</si>
  <si>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</si>
  <si>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</si>
  <si>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</si>
  <si>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</si>
  <si>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</si>
  <si>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</si>
  <si>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Целевая  статья  05 1 Р2 52320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</si>
  <si>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</si>
  <si>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</si>
  <si>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</si>
  <si>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</si>
  <si>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</si>
  <si>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</si>
  <si>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</si>
  <si>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</si>
  <si>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</si>
  <si>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04 1 Р5 52281</t>
  </si>
  <si>
    <t>04 2 Р5 52282</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</si>
  <si>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</si>
  <si>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</si>
  <si>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</si>
  <si>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</si>
  <si>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</si>
  <si>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04 2 Р5 52282 - фед</t>
  </si>
  <si>
    <t>форма  0503324</t>
  </si>
  <si>
    <t xml:space="preserve">УТОЧНЕННЫЙ  ПЛАН  И  ИСПОЛНЕНИЕ  ПО  МЕЖБЮДЖЕТНЫМ  ТРАНСФЕРТАМ  </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</si>
  <si>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</si>
  <si>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 xml:space="preserve">16 2 G1 52421 </t>
  </si>
  <si>
    <t>Целевая  статья  16 2 G1 52421</t>
  </si>
  <si>
    <t>16 2 G1 52421 - обл</t>
  </si>
  <si>
    <t>16 2 G1 52421 - фед</t>
  </si>
  <si>
    <t>04 1 Р5 51391</t>
  </si>
  <si>
    <t>Целевая  статья  04 1 Р5 51391</t>
  </si>
  <si>
    <t>04 1 Р5 51391 - обл</t>
  </si>
  <si>
    <t>04 1 Р5 51391 - фед</t>
  </si>
  <si>
    <t>04 2 Р5 52292</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</si>
  <si>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  (000 2 02 25229 00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</si>
  <si>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(000 2 02 25229 04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</si>
  <si>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  (000 2 02 25229 05 0000 150)</t>
  </si>
  <si>
    <t>04 1 Р5 52282</t>
  </si>
  <si>
    <t>04 1 Р5 52292 - обл</t>
  </si>
  <si>
    <t>04 1 Р5 52292 - фед</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</si>
  <si>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</si>
  <si>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</si>
  <si>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</si>
  <si>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</si>
  <si>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</si>
  <si>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</si>
  <si>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</si>
  <si>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</si>
  <si>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</si>
  <si>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</si>
  <si>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</si>
  <si>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</si>
  <si>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выравнивание</t>
  </si>
  <si>
    <t>сбалансированность</t>
  </si>
  <si>
    <t>гранты</t>
  </si>
  <si>
    <t>Субсидия</t>
  </si>
  <si>
    <t>Субвенция</t>
  </si>
  <si>
    <t>Иные  МБТ</t>
  </si>
  <si>
    <t>план</t>
  </si>
  <si>
    <t xml:space="preserve">Целевая  статья  04 1 Р5 51391  </t>
  </si>
  <si>
    <t xml:space="preserve">Целевая  статья  04 1 Р5 52281 </t>
  </si>
  <si>
    <t xml:space="preserve">Целевая  статья  04 1 Р5 52282  </t>
  </si>
  <si>
    <t xml:space="preserve">Целевая  статья  04 2 Р5 52292  </t>
  </si>
  <si>
    <t xml:space="preserve">Целевая  статья  05 1 Р2 52320 </t>
  </si>
  <si>
    <t xml:space="preserve">Целевая  статья  16 2 G1 52421 </t>
  </si>
  <si>
    <t xml:space="preserve">Целевая  статья  06 1 63 R4660  </t>
  </si>
  <si>
    <t xml:space="preserve">Целевая  статья  06 1 62 R4670  </t>
  </si>
  <si>
    <t xml:space="preserve">Целевая  статья  05 5 E1 55200  </t>
  </si>
  <si>
    <t>08 1 01 85010</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</si>
  <si>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</si>
  <si>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</si>
  <si>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</si>
  <si>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</si>
  <si>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</si>
  <si>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</si>
  <si>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</si>
  <si>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создание или модернизация футбольных полей с искусственным покрытием</t>
  </si>
  <si>
    <t xml:space="preserve">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</si>
  <si>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совершенствование спортивной подготовки по хоккею</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</si>
  <si>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</si>
  <si>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</si>
  <si>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</si>
  <si>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</si>
  <si>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</si>
  <si>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</si>
  <si>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</si>
  <si>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</si>
  <si>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04 2 Р5 86820</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</si>
  <si>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</si>
  <si>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</si>
  <si>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</si>
  <si>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04 1 P5 54951 - обл</t>
  </si>
  <si>
    <t>04 1 P5 54951- фед</t>
  </si>
  <si>
    <t>Целевая  статья  04 1 P5 54951</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</si>
  <si>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</si>
  <si>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 1 P5 54951</t>
  </si>
  <si>
    <t>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</si>
  <si>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вид  расхода  522</t>
  </si>
  <si>
    <t>07 1 06 86860</t>
  </si>
  <si>
    <t>20 1 08 87070</t>
  </si>
  <si>
    <t>Целевая  статья  04 1 Р5 52292</t>
  </si>
  <si>
    <t>10 1 13 R2991</t>
  </si>
  <si>
    <t>Целевая  статья  10 1 10 R2991</t>
  </si>
  <si>
    <t xml:space="preserve">Субсидии бюджетам поселений на обустройство и восстановление воинских захоронений, находящихся в государственной собственности </t>
  </si>
  <si>
    <t>10 1 10 R2991 - обл</t>
  </si>
  <si>
    <t>10 1 10 R2991 - фед</t>
  </si>
  <si>
    <t>Массовый спорт</t>
  </si>
  <si>
    <t>Субсидии бюджетам на реализацию мероприятий по стимулированию программ развития жилищного строительства субъектов Российской Федерации   (000 2 02 25021 00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</si>
  <si>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(000 2 02 25021 04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</si>
  <si>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   (000 2 02 25021 05 0000 150)</t>
  </si>
  <si>
    <t xml:space="preserve">10 3 05 86630 </t>
  </si>
  <si>
    <t>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</si>
  <si>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Межбюджетные трансферты, передаваемые бюджетам на создание виртуальных концертных залов  (000 2 02 45453 00 0000 150)</t>
  </si>
  <si>
    <t>Межбюджетные трансферты, передаваемые бюджетам городских округов на создание виртуальных концертных залов  (000 2 02 45453 04 0000 150)</t>
  </si>
  <si>
    <t>Межбюджетные трансферты, передаваемые бюджетам муниципальных районов на создание виртуальных концертных залов  (000 2 02 45453 05 0000 150)</t>
  </si>
  <si>
    <t>06 1 А3 54530 - обл</t>
  </si>
  <si>
    <t>06 1 А3 54530 - фед</t>
  </si>
  <si>
    <t xml:space="preserve">Целевая  статья  06 1 А3 54530 </t>
  </si>
  <si>
    <t>Межбюджетные трансферты, передаваемые бюджетам на создание модельных муниципальных библиотек  (000 2 02 45454 00 0000 150)</t>
  </si>
  <si>
    <t>Межбюджетные трансферты, передаваемые бюджетам городских округов на создание модельных муниципальных библиотек  (000 2 02 45454 04 0000 150)</t>
  </si>
  <si>
    <t>Межбюджетные трансферты, передаваемые бюджетам муниципальных районов на создание модельных муниципальных библиотек  (000 2 02 45454 05 0000 150)</t>
  </si>
  <si>
    <t>06 1 А1 54540 - обл</t>
  </si>
  <si>
    <t>06 1 А1 54540 - фед</t>
  </si>
  <si>
    <t>Целевая  статья  06 1 А1 54540</t>
  </si>
  <si>
    <t xml:space="preserve"> 06 1 А1 54540</t>
  </si>
  <si>
    <t xml:space="preserve">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</si>
  <si>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А3 54530</t>
  </si>
  <si>
    <t>04 1 41 86440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</si>
  <si>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</si>
  <si>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</si>
  <si>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00 0000 150)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</si>
  <si>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</si>
  <si>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</si>
  <si>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</si>
  <si>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20 1 F2 55550</t>
  </si>
  <si>
    <t>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</si>
  <si>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55550</t>
  </si>
  <si>
    <t>Реализация мероприятий, направленных на формирование современной городской среды</t>
  </si>
  <si>
    <t>20 1 F2 55550 - обл</t>
  </si>
  <si>
    <t>20 1 F2 55550 - фед</t>
  </si>
  <si>
    <t>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</si>
  <si>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</si>
  <si>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</si>
  <si>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21 1 02 R5762</t>
  </si>
  <si>
    <t>21 2 01 R5763</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</si>
  <si>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</si>
  <si>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</si>
  <si>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Целевая  статья  21 1 02 R5762</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</si>
  <si>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00 0000 150)</t>
  </si>
  <si>
    <t>Целевая  статья  21 2 01 R5763</t>
  </si>
  <si>
    <t>предоставление субсидий местным бюджетам на реализацию муниципальных программ, направленных на благоустройство сельских территорий</t>
  </si>
  <si>
    <t>Субсидии бюджетам на обеспечение комплексного развития сельских территорий  (000 2 02 25576 00 0000 150)</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</si>
  <si>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</si>
  <si>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Дотации  бюджетам  городских  округов  на  выравнивание  бюджетной  обеспеченности из бюджета субъекта Российской Федерации  (000 2 02 15001 04 0000 150)</t>
  </si>
  <si>
    <t xml:space="preserve">Дотации  бюджетам  муниципальных  районов  на  выравнивание  бюджетной  обеспеченности из бюджета субъекта Российской Федерации  (000 2 02 15001 05 0000 150)  </t>
  </si>
  <si>
    <t>Дотации  бюджетам  сельских  поселений  на  выравнивание  бюджетной  обеспеченности   из бюджета субъекта Российской Федерации  (000 2 02 15001 10 0000 150)</t>
  </si>
  <si>
    <t>Дотации  бюджетам  городских  поселений  на  выравнивание  бюджетной  обеспеченности  из бюджета субъекта Российской Федерации  (000 2 02 15001 13 0000 150)</t>
  </si>
  <si>
    <t>Дотации (гранты) бюджетам за достижение показателей деятельности органов местного самоуправления  (000 2 02 16549 00 0000 150)</t>
  </si>
  <si>
    <t>Дотации (гранты) бюджетам городских округов за достижение показателей деятельности органов местного самоуправления  (000 2 02 16549 04 0000 150)</t>
  </si>
  <si>
    <t>Дотации (гранты) бюджетам муниципальных районов за достижение показателей деятельности органов местного самоуправления  (000 2 02 16549 05 0000 150)</t>
  </si>
  <si>
    <t xml:space="preserve">Дотации (гранты) бюджетам поселений за достижение показателей деятельности органов местного самоуправления </t>
  </si>
  <si>
    <t>Дотации (гранты) бюджетам городских поселений за достижение показателей деятельности органов местного самоуправления  (000 2 02 16549 13 0000 150)</t>
  </si>
  <si>
    <t>Дотации (гранты) бюджетам сельских поселений за достижение показателей деятельности органов местного самоуправления  (000 2 02 16549 10 0000 150)</t>
  </si>
  <si>
    <t>21 2 01 R5763 - фед</t>
  </si>
  <si>
    <t>Субсидии бюджетам городских поселений на обеспечение комплексного развития сельских территорий  (000 2 02 25576 13 0000 150)</t>
  </si>
  <si>
    <t>Субсидии бюджетам сельских поселений на обеспечение комплексного развития сельских территорий  (000 2 02 25576 10 0000 150)</t>
  </si>
  <si>
    <t xml:space="preserve">Субсидии бюджетам поселений на обеспечение комплексного развития сельских территорий  </t>
  </si>
  <si>
    <t>21 1 02 R5762 - фед</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</si>
  <si>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13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</si>
  <si>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10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</si>
  <si>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t>
  </si>
  <si>
    <t>Прочие межбюджетные трансферты, передаваемые бюджетам  (000 2 02 49999 00 0000 150)</t>
  </si>
  <si>
    <t xml:space="preserve">Субсидии бюджетам на реализацию программ формирования современной городской среды   ( 000 2 02 25555 00 0000 150 )  </t>
  </si>
  <si>
    <t>Субсидии бюджетам на реализацию программ формирования современной городской среды  ( 000 2 02 25555 00 0000 150 )</t>
  </si>
  <si>
    <t>Субсидии бюджетам поселений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</si>
  <si>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( 000 2 02 25555 10 0000 150 )</t>
  </si>
  <si>
    <t>Субсидии бюджетам городских поселений на реализацию программ формирования современной городской среды   ( 000 2 02 25555 13 0000 150 )</t>
  </si>
  <si>
    <t>Субсидии бюджетам городских округов на реализацию программ формирования современной городской среды   ( 000 2 02 25555 04 0000 150 )</t>
  </si>
  <si>
    <t>Субсидии бюджетам муниципальных районов на реализацию программ формирования современной городской среды   ( 000 2 02 25555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</si>
  <si>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(000 2 02 25467 00 0000 150)</t>
  </si>
  <si>
    <t xml:space="preserve">Субсидии бюджетам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</si>
  <si>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10 0000 150 )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</si>
  <si>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13 0000 150 )</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</si>
  <si>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( 000 2 02 25467 04 0000 150 )</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</si>
  <si>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( 000 2 02 25467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</si>
  <si>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( 000 2 02 25467 00 0000 150 )</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</si>
  <si>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04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</si>
  <si>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</si>
  <si>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городских округов на реализацию мероприятий государственной программы Российской Федерации "Доступная среда"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</si>
  <si>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(000 2 02 25027 05 0000 150)</t>
  </si>
  <si>
    <t>Субсидии бюджетам бюджетной системы Российской Федерации (межбюджетные субсидии)  (000 2 02 20000 00 0000 150)</t>
  </si>
  <si>
    <t>Субвенции бюджетам бюджетной системы Российской Федерации</t>
  </si>
  <si>
    <t>Субвенции бюджетам бюджетной системы Российской Федерации,  всего</t>
  </si>
  <si>
    <t xml:space="preserve">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</si>
  <si>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  всего</t>
  </si>
  <si>
    <t>Субвенции бюджетам бюджетной системы Российской Федерации  ( 000 2 02 30000 00 000 150 )</t>
  </si>
  <si>
    <t>Субсидии бюджетам бюджетной системы Российской Федерации (межбюджетные субсидии)  ( 000 2 02 20000 00 0000 150 )</t>
  </si>
  <si>
    <t>Дотации бюджетам бюджетной системы Российской Федерации  (000 2 02 10000 00 0000 150)</t>
  </si>
  <si>
    <t>Дотации бюджетам бюджетной системы Российской Федерации</t>
  </si>
  <si>
    <t>Дотации бюджетам бюджетной системы Российской Федерации,  всего</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</si>
  <si>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</si>
  <si>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21 2 02 86780</t>
  </si>
  <si>
    <t>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</si>
  <si>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05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</si>
  <si>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04 0000 150)</t>
  </si>
  <si>
    <t xml:space="preserve">14 1 R1 Д3934 </t>
  </si>
  <si>
    <t>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</si>
  <si>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6 F3 67484</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</si>
  <si>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</si>
  <si>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20 1 F2 Д5551 </t>
  </si>
  <si>
    <t>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</si>
  <si>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 xml:space="preserve">Целевые  статьи  20 1 F2 55550,  20 1 F2 Д5551 </t>
  </si>
  <si>
    <t>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</si>
  <si>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21 2 02 R5764</t>
  </si>
  <si>
    <t>21 2 02 R5764 - фед</t>
  </si>
  <si>
    <t>Целевая  статья  21 2 02 R5764</t>
  </si>
  <si>
    <t>Субсидии бюджетам поселений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</si>
  <si>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Субсидии бюджетам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</si>
  <si>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04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</si>
  <si>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05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</si>
  <si>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10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</si>
  <si>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</si>
  <si>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</si>
  <si>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</si>
  <si>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 xml:space="preserve">областные  средства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</si>
  <si>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</si>
  <si>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08 6 F3 67483</t>
  </si>
  <si>
    <t>Целевая  статья  08 6 F3 67483</t>
  </si>
  <si>
    <t>Целевая  статья  08 6 F3 67484</t>
  </si>
  <si>
    <t>Финансовое обеспечение организации благоустройства территорий муниципальных образований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</si>
  <si>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</si>
  <si>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</si>
  <si>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</si>
  <si>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</si>
  <si>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</si>
  <si>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Дотации местным бюджетам на поддержку мер по обеспечению сбалансированности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</si>
  <si>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(000 2 02 25242 00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</si>
  <si>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04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</si>
  <si>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05 0000 150)</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</si>
  <si>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10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</si>
  <si>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13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</si>
  <si>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00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</si>
  <si>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04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</si>
  <si>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05 0000 150)</t>
  </si>
  <si>
    <t>05 1 29 R2550 - обл</t>
  </si>
  <si>
    <t>05 1 29 R2550 - фед</t>
  </si>
  <si>
    <t>Целевая  статья  05 1 29 R2550</t>
  </si>
  <si>
    <t>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</si>
  <si>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29 R2550</t>
  </si>
  <si>
    <t>05 5 E1 Д5200</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</si>
  <si>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 в рамках регионального проекта "Современная школа"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</si>
  <si>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05 5 E1 55200, 05 5 E1 Д5200</t>
  </si>
  <si>
    <t>Закон  Липецкой  области  от  15.12.2015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</si>
  <si>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 xml:space="preserve">Закон  Липецкой  области  от  19  августа  2008  года  № 180-ОЗ  "О нормативах финансирования муниципальных общеобразовательных организаций" </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</si>
  <si>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00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</si>
  <si>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04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</si>
  <si>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05 0000 150)</t>
  </si>
  <si>
    <t>01 4 22 R3040</t>
  </si>
  <si>
    <t>01 4 22 R3040 - фед</t>
  </si>
  <si>
    <t>Целевая  статья  01 4 22 R3040</t>
  </si>
  <si>
    <t>5.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</si>
  <si>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6.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</si>
  <si>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7.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</si>
  <si>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4.  Обеспечение бесплатного горячего питания обучающихся по образовательным программам начального общего образования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(ЦС 01 4 22 R3040)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</si>
  <si>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05 0000 150)</t>
  </si>
  <si>
    <t>06 1 A1 55198 - обл</t>
  </si>
  <si>
    <t>06 1 A1 55198 - фед</t>
  </si>
  <si>
    <t>Целевая  статья  06 1 A1 55198</t>
  </si>
  <si>
    <t xml:space="preserve">Государственная поддержка отрасли культуры (оснащение музыкальными инструментами, оборудованием и учебными материалами детских школ искусств) </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</si>
  <si>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</si>
  <si>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</si>
  <si>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06 1 A1 Д5195</t>
  </si>
  <si>
    <t>14 1 09 86230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</si>
  <si>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</si>
  <si>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20 1 F2 54240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</si>
  <si>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00 0000 150)</t>
  </si>
  <si>
    <t>Целевая  статья  20 1 F2 54240</t>
  </si>
  <si>
    <t xml:space="preserve">Межбюджетные трансферты, передаваемые бюджетам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</si>
  <si>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10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</si>
  <si>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13 0000 150)</t>
  </si>
  <si>
    <t>21 1 F2 54240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</si>
  <si>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04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</si>
  <si>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05 0000 150)</t>
  </si>
  <si>
    <t>06 1 A1 55198</t>
  </si>
  <si>
    <t>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</si>
  <si>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t>
  </si>
  <si>
    <t>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</si>
  <si>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 - обл</t>
  </si>
  <si>
    <t>06 1 A1 5519Б - фед</t>
  </si>
  <si>
    <t>Целевая  статья 06 1 A1 5519Б</t>
  </si>
  <si>
    <t xml:space="preserve">Государственная поддержка отрасли культуры в целях достижения значений дополнительного результата федерального проекта (предоставление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</si>
  <si>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СУБСИДИЯ  ПО  ВИДУ  РАСХОДА  522</t>
  </si>
  <si>
    <t>руб.</t>
  </si>
  <si>
    <t>план  из  отчета</t>
  </si>
  <si>
    <t>факт  из  отчета</t>
  </si>
  <si>
    <t>отклонение  план</t>
  </si>
  <si>
    <t>отклонение  факт</t>
  </si>
  <si>
    <t>УТОЧНЕННЫЙ  ПЛАН  И  ИСПОЛНЕНИЕ  ПО  ФЕДЕРАЛЬНОЙ  СУБСИДИИ</t>
  </si>
  <si>
    <t>Субсидии  бюджетам  субъектов  Российской  Федерации  и  муниципальных  образований  (межбюджетные  субсидии) ( 000 2 02 20000 00 0000 150 )</t>
  </si>
  <si>
    <t>МР  и  ГО</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</si>
  <si>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</si>
  <si>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</si>
  <si>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</si>
  <si>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</si>
  <si>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Целевая  статья  04 1 Р5 52282</t>
  </si>
  <si>
    <t xml:space="preserve">Целевая  статья  06 1 63 R4660 </t>
  </si>
  <si>
    <t xml:space="preserve">Целевая  статья  06 1 62 R4670 </t>
  </si>
  <si>
    <t xml:space="preserve">Целевая  статья  05 5 E1 55200 </t>
  </si>
  <si>
    <t xml:space="preserve">Целевая  статья  05 5 01 R5200 </t>
  </si>
  <si>
    <t>без  фонда  реформирования  ЖКХ</t>
  </si>
  <si>
    <t>фонд  реформирования  ЖКХ</t>
  </si>
  <si>
    <t xml:space="preserve">Субсидии бюджетам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t>
  </si>
  <si>
    <t xml:space="preserve">05 1 32 53030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</si>
  <si>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00 0000 150)</t>
  </si>
  <si>
    <t>Целевая  статья  05 1 32 53030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</si>
  <si>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04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</si>
  <si>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05 0000 150)</t>
  </si>
  <si>
    <t>05 1 32 53030</t>
  </si>
  <si>
    <t>МЕНЯТЬ</t>
  </si>
  <si>
    <t>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</si>
  <si>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без  фондов  план</t>
  </si>
  <si>
    <t>без  фондов  факт</t>
  </si>
  <si>
    <t>фонды  план</t>
  </si>
  <si>
    <t>фонды  факт</t>
  </si>
  <si>
    <t>05 1 34 86880</t>
  </si>
  <si>
    <t>05 1 35 86890</t>
  </si>
  <si>
    <t>Предоставление субсидий местным бюджетам на реализацию муниципальных программ, направленных на выполнение требований пожарной безопасности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</si>
  <si>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субсидий местным бюджетам на реализацию муниципальных программ, направленных на оснащение новых мест, созданных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</si>
  <si>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Иные межбюджетные трансферты местным бюджетам на проведение капитального ремонта объектов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</si>
  <si>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05 1 33 87080</t>
  </si>
  <si>
    <t>04 1 Р5 52285</t>
  </si>
  <si>
    <t xml:space="preserve">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на реализацию муниципальных программ, направленных на 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t>
  </si>
  <si>
    <t>Целевая  статья  04 1 Р5 52285</t>
  </si>
  <si>
    <t xml:space="preserve">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t>
  </si>
  <si>
    <t>04 1 Р5 52285 - фед</t>
  </si>
  <si>
    <t xml:space="preserve">Целевые  статьи  04 1 Р5 52281,  04 2 Р5 52282, 04 2 Р5 52285  </t>
  </si>
  <si>
    <t>01 1 01 85190</t>
  </si>
  <si>
    <t>Субсидии бюджетам на строительство и реконструкцию (модернизацию) объектов питьевого водоснабжения  (000 2 02 25243 00 0000 150)</t>
  </si>
  <si>
    <t>Субсидии бюджетам на строительство и реконструкцию (модернизацию) объектов питьевого водоснабжения   (000 2 02 25243 00 0000 150)</t>
  </si>
  <si>
    <t>Субсидии бюджетам городских округов на строительство и реконструкцию (модернизацию) объектов питьевого водоснабжения   (000 2 02 25243 04 0000 150)</t>
  </si>
  <si>
    <t>Субсидии бюджетам муниципальных районов на строительство и реконструкцию (модернизацию) объектов питьевого водоснабжения   (000 2 02 25243 05 0000 150)</t>
  </si>
  <si>
    <t>21 2 06 R5766</t>
  </si>
  <si>
    <t>Целевая  статья  21 2 06 R5766</t>
  </si>
  <si>
    <t>0505</t>
  </si>
  <si>
    <t>Другие вопросы в области жилищно-коммунального хозяйства</t>
  </si>
  <si>
    <t>21 2 05 R5768</t>
  </si>
  <si>
    <t>Целевая  статья  21 2 05 R5768</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</si>
  <si>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</si>
  <si>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t>
  </si>
  <si>
    <t>21 2 06 R5766 - фед</t>
  </si>
  <si>
    <t>21 2 05 R5768 - фед</t>
  </si>
  <si>
    <t>Субсидии бюджетам на проведение комплексных кадастровых работ  (000 2 02 25511 00 0000 150)</t>
  </si>
  <si>
    <t xml:space="preserve">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t>
  </si>
  <si>
    <t>Целевая  статья  13 В 02 R5990</t>
  </si>
  <si>
    <t>08 6 14 86390</t>
  </si>
  <si>
    <t>Предоставление субсидий местным бюджетам на реализацию муниципальных программ, направленных на строительство (приобретение) объектов водоснабжения и (или) водоотведения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</si>
  <si>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Дотации  бюджетам  на  поддержку  мер  по  обеспечению  сбалансированности  бюджетов  (000 2 02 15002 00 0000 150)</t>
  </si>
  <si>
    <t>Дотации  бюджетам  городских  округов  на  поддержку  мер  по  обеспечению  сбалансированности  бюджетов  (000 2 02 15002 04 0000 150)</t>
  </si>
  <si>
    <t>Дотации  бюджетам  муниципальных  районов  на  поддержку  мер  по  обеспечению  сбалансированности  бюджетов  (000 2 02 15002 05 0000 150)</t>
  </si>
  <si>
    <t>Дотации  бюджетам  сельских  поселений  на  поддержку  мер  по  обеспечению  сбалансированности  бюджетов   (000 2 02 15002 10 0000 150)</t>
  </si>
  <si>
    <t xml:space="preserve">Дотации  бюджетам  городских  поселений  на  поддержку  мер  по  обеспечению  сбалансированности  бюджетов   (000 2 02 15002 13 0000 150) </t>
  </si>
  <si>
    <t>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</si>
  <si>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14 R5191</t>
  </si>
  <si>
    <t>Целевая  статья  06 1 14 R5191</t>
  </si>
  <si>
    <t xml:space="preserve">Целевая  статья  06 1 14 R5191 </t>
  </si>
  <si>
    <t>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</si>
  <si>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 xml:space="preserve">государственная поддержка отрасли культуры (оснащение музыкальными инструментами, оборудованием и учебными материалами детских школ искусств) </t>
  </si>
  <si>
    <t xml:space="preserve">модернизация региональных и муниципальных детских школ искусств по видам искусств   </t>
  </si>
  <si>
    <t>06 1 14 R5191 - обл</t>
  </si>
  <si>
    <t>06 1 14 R5191 - фед</t>
  </si>
  <si>
    <t>Субсидии бюджетам городских округов на развитие сети учреждений культурно-досугового типа  (000 2 02 25513 04 0000 150 )</t>
  </si>
  <si>
    <t>Субсидии бюджетам на развитие сети учреждений культурно-досугового типа  (000 2 02 25513 00 0000 150 )</t>
  </si>
  <si>
    <t>Субсидии бюджетам муниципальных районов на развитие сети учреждений культурно-досугового типа  (000 2 02 25513 05 0000 150 )</t>
  </si>
  <si>
    <t xml:space="preserve">Целевые  статьи  06 1 A1 55198,  06 1 A1 5519Б,  06 1 A1 Д5195,  06 1 14 R5191  </t>
  </si>
  <si>
    <t>Субсидия бюджетам поселений на развитие сети учреждений культурно-досугового типа</t>
  </si>
  <si>
    <t>Субсидия бюджетам сельских поселений на развитие сети учреждений культурно-досугового типа   (000 2 02 25513 10 0000 150 )</t>
  </si>
  <si>
    <t>Субсидия бюджетам городских поселений на развитие сети учреждений культурно-досугового типа   (000 2 02 25513 13 0000 150 )</t>
  </si>
  <si>
    <t xml:space="preserve">Субсидии бюджетам на развитие сети учреждений культурно-досугового типа  </t>
  </si>
  <si>
    <t>2.  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А1 54540)</t>
  </si>
  <si>
    <t>3.   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А3 54530)</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</si>
  <si>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</si>
  <si>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СВЕДЕНИЯ  О  НЕРАСПРЕДЕЛЕННЫХ  ИНЫХ  МЕЖБЮДЖЕТНЫХ  ТРАНСФЕРТАХ  В  2023  ГОДУ</t>
  </si>
  <si>
    <t>СВЕДЕНИЯ  О  НЕРАСПРЕДЕЛЕННОЙ  ДОТАЦИИ  В  2023  ГОДУ</t>
  </si>
  <si>
    <t>МЕЖБЮДЖЕТНЫЕ  ТРАНСФЕРТЫ  В  2023  ГОДУ</t>
  </si>
  <si>
    <t>СВЕДЕНИЯ  О  СУБСИДИИ  В  2023  ГОДУ</t>
  </si>
  <si>
    <t>ФЕДЕРАЛЬНЫЕ  СРЕДСТВА  В  2023  ГОДУ</t>
  </si>
  <si>
    <t>01 1 01 85251</t>
  </si>
  <si>
    <t>01 1 01 85252</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</si>
  <si>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</si>
  <si>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</si>
  <si>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</si>
  <si>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Целевая  статья  01 4 02 85040</t>
  </si>
  <si>
    <t>Целевые  статьи  06 1 A1 55131,  06 1 A1 Д5131</t>
  </si>
  <si>
    <t>06 1 A1 Д5131</t>
  </si>
  <si>
    <t>06 1 A1 55131 - обл</t>
  </si>
  <si>
    <t>06 1 A1 55131 - фед</t>
  </si>
  <si>
    <t>Целевая  статья  06 1 A1 55131</t>
  </si>
  <si>
    <t>06 1 A1 55131</t>
  </si>
  <si>
    <t xml:space="preserve">Развитие сети учреждений культурно-досугового типа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</si>
  <si>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Развитие сети учреждений культурно-досугового типа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</si>
  <si>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сохранения и развития имеющегося потенциала мощности централизованных систем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</si>
  <si>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08 6 15 86490</t>
  </si>
  <si>
    <t xml:space="preserve">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сохранения и развития имеющегося потенциала мощности централизованных систем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</si>
  <si>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Предоставление субсидий местным бюджетам на реализацию муниципальных программ, направленных на организацию холодного водоснабжения населения и (или) водоотведения в части строительства, реконструкции, (модернизации), приобретения объектов капитального строительства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</si>
  <si>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Финансовое обеспечение дорожной деятельности в рамках реализации национального проекта «Безопасные качественные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</si>
  <si>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08 4 11 98010</t>
  </si>
  <si>
    <t>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</si>
  <si>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  в рамках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</si>
  <si>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Целевая  статья  08 8 F5 52432</t>
  </si>
  <si>
    <t>08 8 F5 52432</t>
  </si>
  <si>
    <t>Строительство и реконструкция (модернизация) объектов питьевого водоснабжения (предоставление субсидий местным бюджетам на реализацию муниципальных программ, направленных на строительство, реконструкцию (модернизацию) объектов питьевого водоснабжения) в рамках подпрограммы «Повышение качества водоснабжения населения Липецкой области в рамках регионального проекта  «Чистая вода»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</si>
  <si>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8 F5 52432 - обл</t>
  </si>
  <si>
    <t>08 8 F5 52432 - фед</t>
  </si>
  <si>
    <t>08 4 F1 50212 - обл</t>
  </si>
  <si>
    <t>08 4 F1 50212 - фед</t>
  </si>
  <si>
    <t>08 4 F1 50213 - фед</t>
  </si>
  <si>
    <t>08 4 F1 50213 - обл</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</si>
  <si>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t>
  </si>
  <si>
    <t>Целевая  статья  08 4 F1 50212</t>
  </si>
  <si>
    <t>Целевая  статья  08 4 F1 50213</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</si>
  <si>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</si>
  <si>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</si>
  <si>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50212</t>
  </si>
  <si>
    <t>08 4 F1 50213</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</si>
  <si>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</si>
  <si>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t>
  </si>
  <si>
    <t>Ликвидация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</si>
  <si>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t>
  </si>
  <si>
    <t>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</si>
  <si>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t>
  </si>
  <si>
    <t>Целевые  статьи  21 1 02 R5762,  21 2 02 R5764,  21 2 05 R5768,  21 2 06 R5766,  21 2 06 R576F</t>
  </si>
  <si>
    <t>21 2 06 R576F</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</si>
  <si>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территорий Липецкой области</t>
  </si>
  <si>
    <t>Целевая  статья  21 2 06 R576F</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</si>
  <si>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t>
  </si>
  <si>
    <t>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</si>
  <si>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06 R576F - фед</t>
  </si>
  <si>
    <t>04 1 12 87090</t>
  </si>
  <si>
    <t>Иной межбюджетный трансферт на строительство физкультурно-оздоровительного комплекса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</si>
  <si>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Целевая  статья  01 7 01 85430</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</si>
  <si>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числа детей-сирот и детей, оставшихся без попечения родителей, на ремонт жилого помещения</t>
  </si>
  <si>
    <t>01 5 03 85450</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</si>
  <si>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осуществления деятельности специалистов органов местного самоуправления по опеке и попечительству</t>
  </si>
  <si>
    <t>01 7 02 85440</t>
  </si>
  <si>
    <t xml:space="preserve">Целевые  статьи  14 1 04 86030,  14 1 05 86070,  14 1 R1 Д3934 </t>
  </si>
  <si>
    <t>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 районы</t>
  </si>
  <si>
    <t>Целевая  статья  04 1 14 R7530</t>
  </si>
  <si>
    <t>04 1 14 R7530 - обл</t>
  </si>
  <si>
    <t>04 1 14 R7530 - фед</t>
  </si>
  <si>
    <t>Субсидии бюджетам на софинансирование закупки оборудования для создания «умных» спортивных площадок  (000 2 02 25753 00 0000 150)</t>
  </si>
  <si>
    <t>Субсидии бюджетам городских округов на софинансирование закупки оборудования для создания «умных» спортивных площадок  (000 2 02 25753 04 0000 150)</t>
  </si>
  <si>
    <t>Субсидии бюджетам муниципальных районов на софинансирование закупки оборудования для создания «умных» спортивных площадок  (000 2 02 25753 05 0000 150)</t>
  </si>
  <si>
    <t xml:space="preserve">04 1 14 R7530 </t>
  </si>
  <si>
    <t xml:space="preserve">04 1 14 R7530  </t>
  </si>
  <si>
    <t xml:space="preserve">Целевая  статья  04 1 14 R7530  </t>
  </si>
  <si>
    <t xml:space="preserve">Реализация мероприятий, направленных на закупку оборудования для создания «умных» спортивных площадок </t>
  </si>
  <si>
    <t>1.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32 53030)</t>
  </si>
  <si>
    <t>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</si>
  <si>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в рамках регионального проекта «Региональная и местная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</si>
  <si>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R1 53940</t>
  </si>
  <si>
    <t>ВР  521,  всего</t>
  </si>
  <si>
    <t>отклонение  от  нераспределенной</t>
  </si>
  <si>
    <t>ВР  523,  всего</t>
  </si>
  <si>
    <t xml:space="preserve">федеральные  средства  </t>
  </si>
  <si>
    <t xml:space="preserve">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00 0000 150) </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</si>
  <si>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04 0000 150) </t>
  </si>
  <si>
    <t xml:space="preserve">Субсидии бюджетам муниципальных районов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(000 2 02 25394 05 0000 150) </t>
  </si>
  <si>
    <t>14 1 R1 53940 - обл</t>
  </si>
  <si>
    <t>14 1 R1 53940 - фед</t>
  </si>
  <si>
    <t>Целевая  статья  14 1 R1 53940</t>
  </si>
  <si>
    <t>Предоставление субсидий местным бюджетам на реализацию муниципальных программ, направленных на реализацию проектов по строительству, реконструкции, модернизации объектов инфраструктуры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</si>
  <si>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08 6 16 86120</t>
  </si>
  <si>
    <t xml:space="preserve">01 6 03 86430  </t>
  </si>
  <si>
    <t xml:space="preserve">вид  расхода  523  </t>
  </si>
  <si>
    <t>0408</t>
  </si>
  <si>
    <t>Транспорт</t>
  </si>
  <si>
    <t>Предоставление субсидий местным бюджетам на реализацию муниципальных программ, содержащих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</si>
  <si>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14 2 13 87110</t>
  </si>
  <si>
    <t xml:space="preserve">Иные межбюджетные трансферты на исполнение обязательств концедента по концессионному соглашению о создании, реконструкции и эксплуатации объектов транспортной инфраструктуры и технологически связанных с ними транспортных средств, обеспечивающих деятельность, связанную с перевозками пассажиров транспортом общего пользования в муниципальном образовании </t>
  </si>
  <si>
    <t>10 1 15 86650</t>
  </si>
  <si>
    <t>Предоставление субсидий местным бюджетам из областного бюджета на реализацию муниципальных программ в части организации благоустройства, ремонта и восстановления (реконструкции) воинских захоронений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</si>
  <si>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 xml:space="preserve">Предоставление субсидий местным бюджетам из областного бюджета на реализацию муниципальных программ в части организации благоустройства, ремонта и восстановления (реконструкции) воинских захоронений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t>
  </si>
  <si>
    <t>19 3 03 80090</t>
  </si>
  <si>
    <t>Иные межбюджетные трансферты на реализацию инициативных проектов в рамках инициативного бюджетирования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государственным долгом Липецкой области"</t>
  </si>
  <si>
    <t>16 1 G4 51080</t>
  </si>
  <si>
    <t>Другие  вопросы  в  области  охраны  окружающей  среды</t>
  </si>
  <si>
    <t>Снижение совокупного объема выбросов загрязняющих веществ в атмосферный воздух в рамках регионального проекта "Чистый воздух" подпрограммы «Охрана окружающей среды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</si>
  <si>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Межбюджетные трансферты, передаваемые бюджетам на снижение совокупного объема выбросов загрязняющих веществ в атмосферный воздух  (000 2 02 45108 00 0000 150)</t>
  </si>
  <si>
    <t>Межбюджетные трансферты, передаваемые бюджетам городских округов на снижение совокупного объема выбросов загрязняющих веществ в атмосферный воздух  (000 2 02 45108 04 0000 150)</t>
  </si>
  <si>
    <t>Межбюджетные трансферты, передаваемые бюджетам муниципальных районов на снижение совокупного объема выбросов загрязняющих веществ в атмосферный воздух  (000 2 02 45108 05 0000 150)</t>
  </si>
  <si>
    <t>Целевая  статья  16 1 G4 51080</t>
  </si>
  <si>
    <t xml:space="preserve">Целевая  статья </t>
  </si>
  <si>
    <t>Субсидии бюджетам на проведение комплексных кадастровых работ  ( 000 2 02 25511 00 0000 150 )</t>
  </si>
  <si>
    <t>Субсидии бюджетам городских округов на проведение комплексных кадастровых работ  ( 000 2 02 25511 04 0000 150 )</t>
  </si>
  <si>
    <t>Субсидии бюджетам муниципальных районов на проведение комплексных кадастровых работ  ( 000 2 02 25511 05 0000 150 )</t>
  </si>
  <si>
    <t>13 В 02 R5990 - обл</t>
  </si>
  <si>
    <t>13 В 02 R5990- фед</t>
  </si>
  <si>
    <t>13 В 02 R5990 - фед</t>
  </si>
  <si>
    <t>Субсидии бюджетам сельских поселений на проведение комплексных кадастровых работ  ( 000 2 02 25511 10 0000 150 )</t>
  </si>
  <si>
    <t>Субсидии бюджетам городских поселений на проведение комплексных кадастровых работ  ( 000 2 02 25511 13 0000 150 )</t>
  </si>
  <si>
    <t>Субсидии бюджетам поселений на проведение комплексных кадастровых работ</t>
  </si>
  <si>
    <t xml:space="preserve">Субсидии бюджетам поселений на проведение комплексных кадастровых работ </t>
  </si>
  <si>
    <t>11.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</si>
  <si>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13.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</si>
  <si>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14.  Развитие сети учреждений культурно-досугового типа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строительство, реконструкцию и капитальный ремонт зданий)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55131)</t>
  </si>
  <si>
    <t>15.  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55198)</t>
  </si>
  <si>
    <t>16. 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5519Б)</t>
  </si>
  <si>
    <t>0405</t>
  </si>
  <si>
    <t>Сельское хозяйство и рыболовство</t>
  </si>
  <si>
    <t>13 В 02 R5990</t>
  </si>
  <si>
    <t>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в рамках подпрограммы "Эффективное вовлечение в оборот земель сельскохозяйственного назначения и развитие мелиоративного комплекса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</si>
  <si>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Целевая  статья  06 1 A1 55970</t>
  </si>
  <si>
    <t>06 1 A1 55970 - обл</t>
  </si>
  <si>
    <t>06 1 A1 55970 - фед</t>
  </si>
  <si>
    <t>Субсидии бюджетам на реконструкцию и капитальный ремонт муниципальных музеев  (000 2 02 25597 00 0000 150)</t>
  </si>
  <si>
    <t>06 1 A1 55970</t>
  </si>
  <si>
    <t xml:space="preserve">Реконструкция и капитальный ремонт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</si>
  <si>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1 Е2 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</si>
  <si>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</si>
  <si>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 xml:space="preserve">Целевая  статья  05 1 Е2 50980 </t>
  </si>
  <si>
    <t>10.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50980)</t>
  </si>
  <si>
    <t xml:space="preserve">Целевая  статья  05 1 Е2 50980  </t>
  </si>
  <si>
    <t>05 1 Е2 50980 - обл</t>
  </si>
  <si>
    <t>05 1 Е2 50980 - фед</t>
  </si>
  <si>
    <t>Целевая  статья  05 1 Е2 50980</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</si>
  <si>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обеспечения бесплатным горячим питанием детей участников специальной военной операции, обучающихся по программам основного общего и среднего общего образования</t>
  </si>
  <si>
    <t xml:space="preserve">01 4 02 85460 </t>
  </si>
  <si>
    <t>Целевые  статьи  01 1 01 85190,  01 1 01 85251,  01 1 01 85252,  01 4 02 85130,  01 4 02 85460 ,  01 4 04 85080,  01 5 03 85320,  01 7 02 85150,  02 4 01 85340,  05 1 13 85350,  05 1 14 85090,  05 1 14 85160,  05 1 14 85420,  06 3 01 85060,  08 1 01 85010,  09 1 01 85070,  13 5 02 85170,  99 9 00 85270</t>
  </si>
  <si>
    <t>Реализация мероприятий, направленных на закупку и монтаж оборудования для создания "умных" спортивных площадок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</si>
  <si>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"Патриотическое воспитание граждан Российской Федерации" государственной программы Липецкой области "Реализация внутренней политики Липецкой области"</t>
  </si>
  <si>
    <t xml:space="preserve">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</si>
  <si>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Межбюджетные трансферты, передаваемые бюджетам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00 0000 150)</t>
  </si>
  <si>
    <t>Межбюджетные трансферты, передаваемые бюджетам городских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04 0000 150)</t>
  </si>
  <si>
    <t>Межбюджетные трансферты, передаваемые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(000 2 02 45179 05 0000 150)</t>
  </si>
  <si>
    <t>10 1 ЕВ 51790</t>
  </si>
  <si>
    <t>Целевая  статья  10 1 ЕВ 51790</t>
  </si>
  <si>
    <t>4.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"Патриотическое воспитание граждан Российской Федерации" государственной программы Липецкой области "Реализация внутренней политики Липецкой области"  (ЦС  10 1 ЕВ 51790)</t>
  </si>
  <si>
    <t>Субсидии бюджетам городских округов на реконструкцию и капитальный ремонт муниципальных музеев  (000 2 02 25597 04 0000 150)</t>
  </si>
  <si>
    <t>Субсидии бюджетам муниципальных районов на реконструкцию и капитальный ремонт муниципальных музеев  (000 2 02 25597 05 0000 150)</t>
  </si>
  <si>
    <t xml:space="preserve">Субсидии бюджетам на техническое оснащение муниципальных музеев   (000 2 02 25590 00 0000 150) </t>
  </si>
  <si>
    <t xml:space="preserve">Субсидии бюджетам городских округов на техническое оснащение муниципальных музеев   (000 2 02 25590 04 0000 150) </t>
  </si>
  <si>
    <t xml:space="preserve">Субсидии бюджетам муниципальных районов на техническое оснащение муниципальных музеев   (000 2 02 25590 05 0000 150) </t>
  </si>
  <si>
    <t>06 1 A1 55900  - обл</t>
  </si>
  <si>
    <t>06 1 A1 55900  - фед</t>
  </si>
  <si>
    <t>Целевая  статья  06 1 A1 55900</t>
  </si>
  <si>
    <t>Субсидии бюджетам поселений на техническое оснащение муниципальных музеев</t>
  </si>
  <si>
    <t xml:space="preserve">Субсидии бюджетам сельских поселений на техническое оснащение муниципальных музеев (000 2 02 25590 10 0000 150) </t>
  </si>
  <si>
    <t xml:space="preserve">Субсидии бюджетам городских поселений на техническое оснащение муниципальных музеев  (000 2 02 25590 13 0000 150) </t>
  </si>
  <si>
    <t xml:space="preserve">06 1 A1 55900 </t>
  </si>
  <si>
    <t>Техническое оснащение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</si>
  <si>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08 4 F1 50214 - обл</t>
  </si>
  <si>
    <t>08 4 F1 50214 - фед</t>
  </si>
  <si>
    <t>Целевая  статья  08 4 F1 50214</t>
  </si>
  <si>
    <t xml:space="preserve">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t>
  </si>
  <si>
    <t>08 4 F1 50214</t>
  </si>
  <si>
    <t xml:space="preserve">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</si>
  <si>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Субсидии бюджетам на реализацию мероприятий по модернизации школьных систем образования  (000 2 02 25750 00 0000 150)</t>
  </si>
  <si>
    <t>Субсидии бюджетам городских округов на реализацию мероприятий по модернизации школьных систем образования  (000 2 02 25750 04 0000 150)</t>
  </si>
  <si>
    <t>Субсидии бюджетам муниципальных районов на реализацию мероприятий по модернизации школьных систем образования  (000 2 02 25750 05 0000 150)</t>
  </si>
  <si>
    <t>05 1 36 R7500 - обл</t>
  </si>
  <si>
    <t>05 1 36 R7500 - фед</t>
  </si>
  <si>
    <t>Целевая  статья  05 1 36 R7500</t>
  </si>
  <si>
    <t>9. Реализация мероприятий по модернизации школьных систем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36 R7500)</t>
  </si>
  <si>
    <t>1. Реализация мероприятий, направленных на закупку оборудования для создания «умных» спортивных площадок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14 R7530)</t>
  </si>
  <si>
    <t>2.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51391)</t>
  </si>
  <si>
    <t>3.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</si>
  <si>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4.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</si>
  <si>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5.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на реализацию муниципальных программ, направленных на создание на сельских территориях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</si>
  <si>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6.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</si>
  <si>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7.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2 Р5 52292)</t>
  </si>
  <si>
    <t>8.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29 R2550)</t>
  </si>
  <si>
    <t>17. Техническое оснащение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55900)</t>
  </si>
  <si>
    <t>18. Реконструкция и капитальный ремонт региональных и муниципальных музеев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55970)</t>
  </si>
  <si>
    <t>19. Поддержка отрасли культуры (предоставление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14 R5191)</t>
  </si>
  <si>
    <t>20.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</si>
  <si>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21.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</si>
  <si>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22. 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50212)</t>
  </si>
  <si>
    <t>23.   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50213)</t>
  </si>
  <si>
    <t>24.   Стимулирование программ развития жилищного строительства (предоставление субсидий местным бюджетам на реализацию муниципальных программ, направленных на стимулирование программ развития жилищного строительства в части объектов теплоснабжения)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50214)</t>
  </si>
  <si>
    <t>26.  Строительство и реконструкция (модернизация) объектов питьевого водоснабжения (предоставление субсидий местным бюджетам на реализацию муниципальных программ, направленных на строительство, реконструкцию (модернизацию) объектов питьевого водоснабжения) в рамках подпрограммы «Повышение качества водоснабжения населения Липецкой области в рамках регионального проекта  «Чистая вода»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8 F5 52432)</t>
  </si>
  <si>
    <t>27.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13 R2991)</t>
  </si>
  <si>
    <t>28. Предоставление субсидий местным бюджетам на реализацию муниципальных программ, направленных на подготовку проектов межевания земельных участков и на проведение кадастровых работ в рамках подпрограммы "Эффективное вовлечение в оборот земель сельскохозяйственного назначения и развитие мелиоративного комплекса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  (ЦС  13 В 02 R5990)</t>
  </si>
  <si>
    <t>29.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в рамках регионального проекта «Региональная и местная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53940)</t>
  </si>
  <si>
    <t>05 1 36 R7500</t>
  </si>
  <si>
    <t>Реализация мероприятий по модернизации школьных систем образования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</si>
  <si>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Субсидии бюджетам на реконструкцию и капитальный ремонт муниципальных музеев  (000 2 02 25597 05 0000 150)</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</si>
  <si>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государственной программы Липецкой области "Развитие кооперации и коллективных форм собственности в Липецкой области"</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</si>
  <si>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государственной программы Липецкой области "Развитие кооперации и коллективных форм собственности в Липецкой области"</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</si>
  <si>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</si>
  <si>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СУБСИДИЯ  ПО  ВИДУ  РАСХОДА  523</t>
  </si>
  <si>
    <t>вид  расхода  524</t>
  </si>
  <si>
    <t>вид  расхода  525</t>
  </si>
  <si>
    <t>вид  расхода  526</t>
  </si>
  <si>
    <t>25.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публично-правовой компании "Фонд развития территорий"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67483)</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</si>
  <si>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публично-правовой компании "Фонд развития территорий"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</si>
  <si>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0707</t>
  </si>
  <si>
    <t>Молодежная политика</t>
  </si>
  <si>
    <t>10 1 ЕГ 51160</t>
  </si>
  <si>
    <t>Реализация программы комплексного развития молодежной политики "Регион для молодых" в Липецкой области в рамках регионального проекта "Развитие системы поддержки молодежи ("Молодежь России")"  подпрограммы «Содействие развитию гражданского общества, патриотического воспитания населения Липецкой области и реализации молодежной политики» государственной программы Липецкой области "Реализация внутренней политики Липецкой области"</t>
  </si>
  <si>
    <t xml:space="preserve">федеральные  средства </t>
  </si>
  <si>
    <t>Целевая  статья  10 1 ЕГ 51160</t>
  </si>
  <si>
    <t>Межбюджетные трансферты, передаваемые бюджетам на реализацию программы комплексного развития молодежной политики в регионах Российской Федерации «Регион для молодых»  (000 2 02 45116 00 0000 150)</t>
  </si>
  <si>
    <t>Межбюджетные трансферты, передаваемые бюджетам городских округов на реализацию программы комплексного развития молодежной политики в регионах Российской Федерации «Регион для молодых»  (000 2 02 45116 04 0000 150)</t>
  </si>
  <si>
    <t>Межбюджетные трансферты, передаваемые бюджетам муниципальных районов на реализацию программы комплексного развития молодежной политики в регионах Российской Федерации «Регион для молодых»  (000 2 02 45116 05 0000 150)</t>
  </si>
  <si>
    <t>6. Снижение совокупного объема выбросов загрязняющих веществ в атмосферный воздух в рамках регионального проекта "Чистый воздух" подпрограммы «Охрана окружающей среды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1 G4 51080)</t>
  </si>
  <si>
    <t>7.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(20 1 F2 54240)</t>
  </si>
  <si>
    <t>5.  Реализация программы комплексного развития молодежной политики "Регион для молодых" в Липецкой области в рамках регионального проекта "Развитие системы поддержки молодежи ("Молодежь России")"  подпрограммы «Содействие развитию гражданского общества, патриотического воспитания населения Липецкой области и реализации молодежной политики» государственной программы Липецкой области «Реализация внутренней политики Липецкой области» (ЦС  10 1 ЕГ 51160)</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</si>
  <si>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поселений, входящих в состав муниципального района в рамках подпрограммы "Развитие торговли Липецкой области"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</si>
  <si>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08 6 19 09607</t>
  </si>
  <si>
    <t>Предоставление субсидий местным бюджетам на реализацию муниципальных программ, направленных на обеспечение мероприятий модернизации систем коммунальной инфраструктуры в части водоснабжения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</si>
  <si>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</si>
  <si>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</si>
  <si>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</si>
  <si>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</si>
  <si>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</si>
  <si>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  (000 2 02 20299 13 0000 150)</t>
  </si>
  <si>
    <t>без  публично-правовой компании "Фонд развития территорий"</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</si>
  <si>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  (000 2 02 20303 00 0000 150)</t>
  </si>
  <si>
    <t>Субсидии бюджетам городских округов на обеспечение мероприятий по модернизации систем коммунальной инфраструктуры за счет средств бюджетов  (000 2 02 20303 04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</si>
  <si>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  (000 2 02 20303 05 0000 150)</t>
  </si>
  <si>
    <t>Целевые  статьи  06 1 13 86680,  08 5 03 86010  в  части  бюджетных  инвестиций (ВР 522),  08 6 14 86390,  21 2 02 86780</t>
  </si>
  <si>
    <t>08 6 17 09606</t>
  </si>
  <si>
    <t>Целевые  статьи  08 6 17 09606,  08 6 19 09607</t>
  </si>
  <si>
    <t>Развитие транспортной инфраструктуры на сельских территориях (предоставление субсидий местным бюджетам на реализацию муниципальных программ, направленных на развитие транспортной инфраструктуры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</si>
  <si>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03 R3722</t>
  </si>
  <si>
    <t>Субсидии бюджетам на развитие транспортной инфраструктуры на сельских территориях  (000 2 02 25372 00 0000 150)</t>
  </si>
  <si>
    <t>Субсидии бюджетам городских округов на развитие транспортной инфраструктуры на сельских территориях  (000 2 02 25372 04 0000 150)</t>
  </si>
  <si>
    <t>Субсидии бюджетам муниципальных районов на развитие транспортной инфраструктуры на сельских территориях  (000 2 02 25372 05 0000 150)</t>
  </si>
  <si>
    <t>21 2 03 R3722 - обл</t>
  </si>
  <si>
    <t>21 2 03 R3722 - фед</t>
  </si>
  <si>
    <t>Целевая  статья  21 2 03 R3722</t>
  </si>
  <si>
    <t>Субсидии бюджетам на развитие транспортной инфраструктуры на сельских территориях  (000 2 02 25372 05 0000 150)</t>
  </si>
  <si>
    <t xml:space="preserve">Субсидии бюджетам на оснащение региональных и муниципальных театров   (000 2 02 25584 00 0000 150) </t>
  </si>
  <si>
    <t xml:space="preserve">Субсидии бюджетам городских округов на оснащение региональных и муниципальных театров   (000 2 02 25584 04 0000 150) </t>
  </si>
  <si>
    <t xml:space="preserve">Субсидии бюджетам муниципальных районов на оснащение региональных и муниципальных театров   (000 2 02 25584 05 0000 150) </t>
  </si>
  <si>
    <t>06 1 А1 55840  - обл</t>
  </si>
  <si>
    <t>06 1 А1 55840  - фед</t>
  </si>
  <si>
    <t>Целевая  статья  06 1 А1 55840</t>
  </si>
  <si>
    <t xml:space="preserve">Оснащение региональных и муниципальных театров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</si>
  <si>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Оснащение региональных и муниципальных театров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55840)</t>
  </si>
  <si>
    <t>06 1 A1 55840</t>
  </si>
  <si>
    <t>Целевые  статьи  01 6 03 86430,  01 6 04 86130,  01 6 05 86310</t>
  </si>
  <si>
    <t>ФЕДЕРАЛЬНАЯ  СУБВЕНЦИЯ  НА  ВОИНСКИЙ  УЧЕТ</t>
  </si>
  <si>
    <t>Наименование ОКТМО (5 симв.)</t>
  </si>
  <si>
    <t>Получатель</t>
  </si>
  <si>
    <t>Бюджетная роспись (расходы)</t>
  </si>
  <si>
    <t>Кассовый расход</t>
  </si>
  <si>
    <t>Воловский муниципальный район</t>
  </si>
  <si>
    <t>Администрация сельского поселения Большеивановский сельсовет Воловского муниципального района</t>
  </si>
  <si>
    <t>Администрация сельского поселения Большовский сельсовет Воловского муниципального района</t>
  </si>
  <si>
    <t>Администрация сельского поселения Васильевский сельсовет Воловского муниципального района</t>
  </si>
  <si>
    <t>Администрация  сельского поселения Верхнечесноченский сельсовет Воловского муниципального района</t>
  </si>
  <si>
    <t>Администрация сельского поселения Воловский сельсовет Воловского муниципального района</t>
  </si>
  <si>
    <t>Администрация сельского поселения Воловчинский сельсовет Воловского муниципального района</t>
  </si>
  <si>
    <t>Администрация сельского поселения Гатищенский сельсовет Воловского муниципального района</t>
  </si>
  <si>
    <t>Администрация сельского поселения Замарайский сельсовет Воловского муниципального района</t>
  </si>
  <si>
    <t>Администрация сельского поселения Захаровский сельсовет Воловского муниципального района</t>
  </si>
  <si>
    <t>Администрация сельского поселения Липовский сельсовет Воловского муниципального района</t>
  </si>
  <si>
    <t>Администрация сельского поселения Ломигорский сельсовет Воловского муниципального района</t>
  </si>
  <si>
    <t>Администрация сельского поселения Набережанский сельсовет Воловского муниципального района</t>
  </si>
  <si>
    <t>Администрация сельского поселения Ожогинский сельсовет Воловского муниципального района</t>
  </si>
  <si>
    <t>Администрация сельского поселения Спасский сельсовет Воловского муниципального района</t>
  </si>
  <si>
    <t>Администрация сельского поселения Юрской сельсовет Воловского муниципального района</t>
  </si>
  <si>
    <t>Грязинский муниципальный район</t>
  </si>
  <si>
    <t>Администрация сельского поселения Большесамовецкий сельсовет Грязинского муниципального района</t>
  </si>
  <si>
    <t>Администрация сельского поселения Бутырский сельсовет Грязинского муниципального района</t>
  </si>
  <si>
    <t>Администрация сельского поселения Верхнетелелюйский сельсовет Грязинского муниципального района</t>
  </si>
  <si>
    <t>Администрация сельского поселения  Грязинский сельсовет Грязинского муниципального района</t>
  </si>
  <si>
    <t>Администрация  сельского поселения Двуреченский сельсовет Грязинского муниципального района</t>
  </si>
  <si>
    <t>Администрация сельского поселения Казинский сельсовет Грязинского муниципального района</t>
  </si>
  <si>
    <t>Администрация сельского поселения Карамышевский сельсовет Грязинского муниципального района</t>
  </si>
  <si>
    <t>Администрация сельского поселения Княжебайгорский сельсовет Грязинского муниципального района</t>
  </si>
  <si>
    <t>Администрация сельского поселения Коробовский сельсовет Грязинского муниципального района</t>
  </si>
  <si>
    <t>Администрация сельского поселения Кузовский сельсовет Грязинского муниципального района</t>
  </si>
  <si>
    <t>Администрация сельского поселения Петровский сельсовет Грязинского муниципального района</t>
  </si>
  <si>
    <t>Администрация сельского поселения Плехановский сельсовет Грязинского муниципального района</t>
  </si>
  <si>
    <t>Администрация сельского поселения Сошкинский сельсовет Грязинского муниципального района</t>
  </si>
  <si>
    <t>Администрация  сельского поселения Телелюйский сельсовет Грязинского муниципального района</t>
  </si>
  <si>
    <t>Администрация сельского поселения Фащевский сельсовет Грязинского муниципального района</t>
  </si>
  <si>
    <t>Администрация сельского поселения Ярлуковский сельсовет Грязинского муниципального района</t>
  </si>
  <si>
    <t>Данковский муниципальный район</t>
  </si>
  <si>
    <t>Администрация сельского поселения Баловневский сельсовет Данковского муниципального района</t>
  </si>
  <si>
    <t>Администрация сельского поселения Березовский сельсовет Данковского муниципального района</t>
  </si>
  <si>
    <t>Администрация сельского поселения Бигильдинский сельсовет Данковского муниципального района</t>
  </si>
  <si>
    <t>Администрация сельского поселения Воскресенский сельсовет Данковского муниципального района</t>
  </si>
  <si>
    <t>Администрация сельского поселения Кудрявщинский сельсовет Данковского муниципального района</t>
  </si>
  <si>
    <t>Администрация сельского поселения Малинковский сельсовет Данковского муниципального района</t>
  </si>
  <si>
    <t>Администрация сельского поселения Новоникольский сельсовет Данковского муниципального района</t>
  </si>
  <si>
    <t>Администрация сельского поселения Октябрьский сельсовет Данковского муниципального района</t>
  </si>
  <si>
    <t>Администрация сельского поселения Перехвальский сельсовет Данковского муниципального района</t>
  </si>
  <si>
    <t>Администрация сельского поселения Полибинский сельсовет Данковского муниципального района</t>
  </si>
  <si>
    <t>Администрация сельского поселения Спешнево-Ивановский сельсовет Данковского муниципального района</t>
  </si>
  <si>
    <t>Администрация сельского поселения Тепловский сельсовет Данковского муниципального района</t>
  </si>
  <si>
    <t>Администрация сельского поселения Требунский сельсовет Данковского муниципального района</t>
  </si>
  <si>
    <t>Администрация сельского поселения Ягодновский сельсовет Данковского муниципального района</t>
  </si>
  <si>
    <t>Добринский муниципальный район</t>
  </si>
  <si>
    <t>Администрация сельского поселения Березнеговатский сельсовет Добринского муниципального района</t>
  </si>
  <si>
    <t>Администрация сельского поселения Богородицкий сельсовет Добринского муниципального района</t>
  </si>
  <si>
    <t>Администрация сельского поселения Верхнематренский сельсовет Добринского муниципального района</t>
  </si>
  <si>
    <t>Администрация сельского поселения Демшинский сельсовета Добринского муниципального района</t>
  </si>
  <si>
    <t>Администрация сельского поселения Дубовской сельсовет Добринского муниципального района</t>
  </si>
  <si>
    <t>Администрация сельского поселения Дуровский сельсовет Добринского муниципального района</t>
  </si>
  <si>
    <t>Администрация сельского поселения Каверинский сельсовет Добринского муниципального района</t>
  </si>
  <si>
    <t>Администрация сельского поселения  Мазейский сельсовет Добринского муниципального района</t>
  </si>
  <si>
    <t>Администрация сельского поселения Нижнематренский сельсовет Добринского муниципального района</t>
  </si>
  <si>
    <t>Администрация сельского поселения Новочеркутинский сельсовет Добринского муниципального района</t>
  </si>
  <si>
    <t>Администрация сельского поселения Петровский сельсовет Добринского муниципального района</t>
  </si>
  <si>
    <t>Администрация сельского поселения Пушкинский сельсовет Добринского муниципального района</t>
  </si>
  <si>
    <t>Администрация сельского поселения Среднематренский сельсовет Добринского муниципального района</t>
  </si>
  <si>
    <t>Администрация сельского поселения Талицкий сельсовет Добринского муниципального района</t>
  </si>
  <si>
    <t>Администрация сельского поселения Тихвинский сельсовет Добринского муниципального района</t>
  </si>
  <si>
    <t>Администрация сельского поселения Хворостянский сельсовет Добринского муниципального района</t>
  </si>
  <si>
    <t>Добровский муниципальный район</t>
  </si>
  <si>
    <t>Администрация сельского поселения Больше-Хомутецкий сельсовет Добровского муниципального района</t>
  </si>
  <si>
    <t>Администрация сельского поселения Борисовский сельсовет Добровского муниципального района</t>
  </si>
  <si>
    <t>Администрация сельского поселения Волченский сельсовет Добровского муниципального района</t>
  </si>
  <si>
    <t>Администрация сельского поселения Екатериновский сельсовет Добровского муниципального района</t>
  </si>
  <si>
    <t>Администрация сельского поселения Замартыновский сельсовет Добровского муниципального района</t>
  </si>
  <si>
    <t>Администрация сельского поселения Каликинский сельсовет Добровского муниципального района</t>
  </si>
  <si>
    <t>Администрация сельского поселения Кореневщинский сельсовет Добровского муниципального района</t>
  </si>
  <si>
    <t>Администрация сельского поселения Кривецкий сельсовет Добровского муниципального района</t>
  </si>
  <si>
    <t>Администрация сельского поселения Крутовский сельсовет Добровского муниципального района</t>
  </si>
  <si>
    <t>Администрация сельского поселения Махоновский сельсовет Добровского муниципального района</t>
  </si>
  <si>
    <t>Администрация сельского поселения Панинский сельсовет Добровского муниципального района</t>
  </si>
  <si>
    <t>Администрация сельского поселения Поройский сельсовет Добровского муниципального района</t>
  </si>
  <si>
    <t>Администрация сельского поселения Преображеновский сельсовет Добровского муниципального района</t>
  </si>
  <si>
    <t>Администрация сельского поселения Путятинский сельсовет Добровского муниципального района</t>
  </si>
  <si>
    <t>Администрация сельского поселения Ратчинский сельсовет Добровского муниципального района</t>
  </si>
  <si>
    <t>Администрация сельского поселения Трубетчинский сельсовет Добровского муниципального района</t>
  </si>
  <si>
    <t>Долгоруковский муниципальный район</t>
  </si>
  <si>
    <t>Администрация Большебоевского сельсовета Долгоруковского района</t>
  </si>
  <si>
    <t>Администрация Верхнеломовецкого сельсовета Долгоруковского района</t>
  </si>
  <si>
    <t>Администрация Веселовского сельсовета Долгоруковского района</t>
  </si>
  <si>
    <t>Администрация сельского поселения Войсковоказинский сельсовет Долгоруковского муниципального района</t>
  </si>
  <si>
    <t>Администрация Вязовицкого сельсовета Долгоруковского района</t>
  </si>
  <si>
    <t>Администрация Грызловского сельсовета Долгоруковского района</t>
  </si>
  <si>
    <t>Администрация Долгушинского сельсовета Долгоруковского района</t>
  </si>
  <si>
    <t>Администрация Дубовецкого сельсовета Долгоруковского района</t>
  </si>
  <si>
    <t>Администрация Жерновского сельсовета Долгоруковского района</t>
  </si>
  <si>
    <t>Администрация Меньшеколодезского сельсовета Долгоруковского района</t>
  </si>
  <si>
    <t>Администрация Свишенского сельсовета Долгоруковского района</t>
  </si>
  <si>
    <t>Администрация Слепухинского сельсовета Долгоруковского района</t>
  </si>
  <si>
    <t>Администрация Стегаловского сельсовета Долгоруковского района</t>
  </si>
  <si>
    <t>Елецкий муниципальный район</t>
  </si>
  <si>
    <t>Администрация сельского поселения Архангельский сельсовет Елецкого муниципального района</t>
  </si>
  <si>
    <t>Администрация сельского поселения Большеизвальский сельсовет Елецкого муниципального района</t>
  </si>
  <si>
    <t>Администрация сельского поселения Волчанский сельсовет Елецкого муниципального района</t>
  </si>
  <si>
    <t>Администрация сельского поселения Воронецкий сельсовет Елецкого муниципального района</t>
  </si>
  <si>
    <t>Администрация сельского поселения Голиковский сельсовет Елецкого муниципального района</t>
  </si>
  <si>
    <t>Администрация сельского поселения Елецкий сельсовет Елецкого муниципального района</t>
  </si>
  <si>
    <t>Администрация сельского поселения Казацкий сельсовет Елецкого муниципального района</t>
  </si>
  <si>
    <t>Администрация сельского поселения Колосовский сельсовет Елецкого муниципального района</t>
  </si>
  <si>
    <t>Администрация сельского поселения Лавский сельсовет Елецкого муниципального района</t>
  </si>
  <si>
    <t>Администрация сельского поселения Малобоевский сельсовет Елецкого муниципального района</t>
  </si>
  <si>
    <t>Администрация сельского поселения Нижневоргольский сельсовет Елецкого муниципального района</t>
  </si>
  <si>
    <t>Администрация сельского поселения Пищулинский сельсовет Елецкого муниципального района</t>
  </si>
  <si>
    <t>Администрация сельского поселения Сокольский сельсовет Елецкого муниципального района</t>
  </si>
  <si>
    <t>Администрация сельского поселения Федоровский сельсовет Елецкого муниципального района</t>
  </si>
  <si>
    <t>Администрация сельского поселения Черкасский сельсовет Елецкого муниципального района</t>
  </si>
  <si>
    <t>Задонский муниципальный район</t>
  </si>
  <si>
    <t>Администрация сельского поселения Болховской сельсовет Задонского муниципального района</t>
  </si>
  <si>
    <t>Администрация сельского поселения Бутырский сельсовет Задонского муниципального района</t>
  </si>
  <si>
    <t>Администрация сельского поселения Верхнеказаченский сельсовет Задонского муниципального района</t>
  </si>
  <si>
    <t>Администрация сельского поселения Верхнестуденецкий сельсовет Задонского муниципального района</t>
  </si>
  <si>
    <t>Администрация сельского поселения Гнилушинский сельсовет Задонского муниципального района</t>
  </si>
  <si>
    <t>Администрация сельского поселения Донской сельсовет Задонского муниципального района</t>
  </si>
  <si>
    <t>Администрация сельского поселения Калабинский сельсовет Задонского муниципального района</t>
  </si>
  <si>
    <t>Администрация сельского поселения Каменский сельсовет Задонского муниципального района</t>
  </si>
  <si>
    <t>Администрация сельского поселения Камышевский сельсовет Задонского муниципального района</t>
  </si>
  <si>
    <t>Администрация сельского поселения Кашарский сельсовет Задонского муниципального района</t>
  </si>
  <si>
    <t>Администрация сельского поселения Ксизовский сельсовет Задонского муниципального района</t>
  </si>
  <si>
    <t>Администрация сельского поселения Ольшанский сельсовет Задонского муниципального района</t>
  </si>
  <si>
    <t>Администрация сельского поселения Рогожинский сельсовет Задонского муниципального района</t>
  </si>
  <si>
    <t>Администрация сельского поселения Скорняковский сельсовет Задонского муниципального района</t>
  </si>
  <si>
    <t>Администрация сельского поселения Тимирязевский сельсовет Задонского муниципального района</t>
  </si>
  <si>
    <t>Администрация сельского поселения Хмелинецкий сельсовет Задонского муниципального района</t>
  </si>
  <si>
    <t>Администрация сельского поселения Юрьевский сельсовет Задонского муниципального района</t>
  </si>
  <si>
    <t>Измалковский муниципальный район</t>
  </si>
  <si>
    <t>Администрация сельского поселения Афанасьевский сельсовет Измалковского муниципального района</t>
  </si>
  <si>
    <t>Администрация сельского поселения Васильевский сельсовет Измалковского муниципального района</t>
  </si>
  <si>
    <t>Администрация сельского поселения Домовинский сельсовет Измалковского муниципального района</t>
  </si>
  <si>
    <t>Администрация сельского поселения Лебяженский сельсовет Измалковского муниципального района</t>
  </si>
  <si>
    <t>Администрация сельского поселения Петровский сельсовет Измалковского муниципального района</t>
  </si>
  <si>
    <t>Администрация сельского поселения Пономарёвский сельсовет Измалковского муниципального района</t>
  </si>
  <si>
    <t>Администрация сельского поселения Преображенский сельсовет Измалковского муниципального района</t>
  </si>
  <si>
    <t>Администрация сельского поселения Пречистенский сельсовет Измалковского муниципального района</t>
  </si>
  <si>
    <t>Администрация сельского поселения Пятницкий сельсовет Измалковского муниципального района</t>
  </si>
  <si>
    <t>Администрация сельского поселения Ровенский сельсовет Измалковского муниципального района</t>
  </si>
  <si>
    <t>Администрация сельского поселения Слободской сельсовет Измалковского муниципального района</t>
  </si>
  <si>
    <t>Администрация сельского поселения Чернавский сельсовет Измалковского муниципального района</t>
  </si>
  <si>
    <t>Краснинский муниципальный район</t>
  </si>
  <si>
    <t>Администрация  сельского поселения Александровский сельсовет Краснинского муниципального района</t>
  </si>
  <si>
    <t>Администрация сельского поселения Гудаловский сельсовет Краснинского муниципального района</t>
  </si>
  <si>
    <t>Администрация сельского поселения Дрезгаловский сельсовет Краснинского муниципального района</t>
  </si>
  <si>
    <t>Администрация сельского поселения Ищеинский сельсовет Краснинского муниципального района</t>
  </si>
  <si>
    <t>Администрация сельского поселения Сотниковский сельсовет Краснинского муниципального района</t>
  </si>
  <si>
    <t>Администрация сельского поселения Суходольский сельсовет Краснинского муниципального района</t>
  </si>
  <si>
    <t>Администрация сельского поселения Яблоновский сельсовет Краснинского муниципального района</t>
  </si>
  <si>
    <t>Лебедянский муниципальный район</t>
  </si>
  <si>
    <t>Администрация сельского поселения Агрономовский сельсовет Лебедянского муниципального района</t>
  </si>
  <si>
    <t>Администрация сельского поселения Большеизбищенский сельсовет Лебедянского муниципального района</t>
  </si>
  <si>
    <t>Администрация сельского поселения Большепоповский сельсовет Лебедянского муниципального района</t>
  </si>
  <si>
    <t>Администрация сельского поселения Волотовский сельсовет Лебедянского муниципального района</t>
  </si>
  <si>
    <t>Администрация сельского поселения Вязовский сельсовет Лебедянского муниципального района</t>
  </si>
  <si>
    <t>Администрация сельского поселения Докторовский сельсовет Лебедянского муниципального района</t>
  </si>
  <si>
    <t>Администрация сельского поселения Кузнецкий сельсовет Лебедянского муниципального района</t>
  </si>
  <si>
    <t>Администрация сельского поселения Куйманский сельсовет Лебедянского муниципального района</t>
  </si>
  <si>
    <t>Администрация сельского поселения Куликовский сельсовет Лебедянского муниципального района</t>
  </si>
  <si>
    <t>Администрация сельского поселения Ольховский сельсовет Лебедянского муниципального района</t>
  </si>
  <si>
    <t>Администрация сельского поселения Покрово-Казацкий сельсовет Лебедянского муниципального района</t>
  </si>
  <si>
    <t>Администрация сельского поселения Слободской сельсовет Лебедянского муниципального района</t>
  </si>
  <si>
    <t>Администрация сельского поселения Троекуровский сельсовет Лебедянского муниципального района</t>
  </si>
  <si>
    <t>Администрация сельского поселения Шовский сельсовет Лебедянского муниципального района</t>
  </si>
  <si>
    <t>Администрация сельского поселения Яблоневский сельсовет Лебедянского муниципального района</t>
  </si>
  <si>
    <t>Лев-Толстовский муниципальный район</t>
  </si>
  <si>
    <t>Администрация сельского поселения Гагаринский сельсовет Лев-Толстовского муниципального района</t>
  </si>
  <si>
    <t>Администрация сельского поселения Домачевский сельсовет Лев-Толстовского муниципального района</t>
  </si>
  <si>
    <t>Администрация сельского поселения Знаменский сельсовет Лев-Толстовского муниципального района</t>
  </si>
  <si>
    <t>Администрация сельского поселения Лев-Толстовский сельсовет</t>
  </si>
  <si>
    <t>Администрация сельского поселения Новочемодановский сельсовет Лев-Толстовского муниципального района</t>
  </si>
  <si>
    <t>Администрация сельского поселения Октябрьский сельсовет Лев-Толстовского муниципального района Липецкой области РФ</t>
  </si>
  <si>
    <t>Администрация сельского поселения Остро-Каменский сельсовет</t>
  </si>
  <si>
    <t>Администрация  сельского поселения Первомайский сельсовет Лев-Толстовского муниципального района</t>
  </si>
  <si>
    <t>Администрация сельского поселения Топовский сельсовет Лев-Толстовского муниципального района</t>
  </si>
  <si>
    <t>Администрация сельского поселения Троицкий сельсовет</t>
  </si>
  <si>
    <t>Липецкий муниципальный район</t>
  </si>
  <si>
    <t>Администрация сельского поселения Большекузьминский сельсовет Липецкого муниципального района</t>
  </si>
  <si>
    <t>Администрация сельского поселения Боринский сельсовет Липецкого муниципального района</t>
  </si>
  <si>
    <t>Администрация  сельского поселения Васильевский сельсовет Липецкого муниципального района</t>
  </si>
  <si>
    <t>Администрация  сельского поселения Введенский сельсовет Липецкого муниципального района</t>
  </si>
  <si>
    <t>Администрация сельского поселения Вербиловский сельсовет Липецкого муниципального района</t>
  </si>
  <si>
    <t>Администрация сельского поселения Грязновский сельсовет Липецкого муниципального района</t>
  </si>
  <si>
    <t>Администрация сельского поселения Ивовский сельсовет Липецкого муниципального района</t>
  </si>
  <si>
    <t>Администрация сельского поселения Косыревский сельсовет Липецкого муниципального района</t>
  </si>
  <si>
    <t>Администрация сельского поселения Круто-Хуторской сельсовет Липецкого муниципального района</t>
  </si>
  <si>
    <t>Администрация сельского поселения Кузьмино-Отвержский сельсовет Липецкого муниципального района</t>
  </si>
  <si>
    <t>Администрация сельского поселения Ленинский сельсовет Липецкого муниципального района</t>
  </si>
  <si>
    <t>Администрация сельского поселения Лубновский сельсовет Липецкого муниципального района</t>
  </si>
  <si>
    <t>Администрация сельского поселения  Новодеревенский сельсовет Липецкого муниципального района</t>
  </si>
  <si>
    <t>Администрация сельского поселения Новодмитриевский сельсовет Липецкого муниципального района</t>
  </si>
  <si>
    <t>Администрация сельского поселения Падовский сельсовет Липецкого муниципального района</t>
  </si>
  <si>
    <t>Администрация сельского поселения Пружинский сельсовет Липецкого муниципального района</t>
  </si>
  <si>
    <t>Администрация сельского поселения Сенцовский сельсовет Липецкого муниципального района</t>
  </si>
  <si>
    <t>Администрация сельского поселения Стебаевский сельсовет Липецкого муниципального района</t>
  </si>
  <si>
    <t>Администрация сельского поселения Сырский сельсовет Липецкого муниципального района</t>
  </si>
  <si>
    <t>Администрация сельского поселения Тележенский сельсовет Липецкого муниципального района</t>
  </si>
  <si>
    <t>Администрация  сельского поселения Частодубравский сельсовет Липецкого муниципального района</t>
  </si>
  <si>
    <t>Становлянский муниципальный район</t>
  </si>
  <si>
    <t>Администрация Георгиевского сельсовета Становлянского района</t>
  </si>
  <si>
    <t>Администрация Грунино-Воргольского сельсовета Становлянского района</t>
  </si>
  <si>
    <t>Администрация Кирилловского сельсовета Становлянского района</t>
  </si>
  <si>
    <t>Администрация Красно-Полянского сельсовета Становлянского района</t>
  </si>
  <si>
    <t>Администрация Ламского сельсовета Становлянского муниципального района</t>
  </si>
  <si>
    <t>Администрация Лесно-Локотецкого сельсовета Становлянского района</t>
  </si>
  <si>
    <t>Администрация Лукьяновского сельсовета Становлянского района</t>
  </si>
  <si>
    <t>Администрация Михайловского сельсовета Становлянского района</t>
  </si>
  <si>
    <t>Администрация Огневского сельсовета Становлянского района</t>
  </si>
  <si>
    <t>Администрация Островского сельсовета Становлянского района</t>
  </si>
  <si>
    <t>Администрация Пальна- Михайловского сельсовета Становлянского района</t>
  </si>
  <si>
    <t>Администрация Петрищевского сельсовета Становлянского района</t>
  </si>
  <si>
    <t>Администрация Соловьевского сельсовета Становлянского района</t>
  </si>
  <si>
    <t>Администрация Телегинского сельсовета Становлянского района</t>
  </si>
  <si>
    <t>Администрация Успенского сельсовета Становлянского района</t>
  </si>
  <si>
    <t>Администрация Чемодановского сельсовета Становлянского района</t>
  </si>
  <si>
    <t>Администрация Ястребиновского сельсовета Становлянского района</t>
  </si>
  <si>
    <t>Тербунский муниципальный район</t>
  </si>
  <si>
    <t>Администрация сельского поселения Березовский сельсовет Тербунского муниципального района</t>
  </si>
  <si>
    <t>Администрация сельского поселения Большеполянский сельсовет Тербунского муниципального района</t>
  </si>
  <si>
    <t>Администрация сельского поселения Борковский сельсовет Тербунского муниципального района</t>
  </si>
  <si>
    <t>Администрация сельского поселения Вислополянский сельсовет Тербунского муниципального района</t>
  </si>
  <si>
    <t>Администрация сельского поселения Тербунский Второй сельсовет Тербунского муниципального района</t>
  </si>
  <si>
    <t>Администрация сельского поселения Зареченский сельсовет Тербунского муниципального района</t>
  </si>
  <si>
    <t>Администрация сельского поселения  Казинский сельсовет Тербунского муниципального района</t>
  </si>
  <si>
    <t>Администрация сельского поселения Кургано-Головинский сельсовет Тербунского муниципального района</t>
  </si>
  <si>
    <t>Администрация сельского поселения Новосильский сельсовет Тербунского муниципального района</t>
  </si>
  <si>
    <t>Администрация сельского поселения Озерский сельсовет Тербунского муниципального района</t>
  </si>
  <si>
    <t>Администрация сельского поселения Покровский сельсовет Тербунского муниципального района</t>
  </si>
  <si>
    <t>Администрация сельского поселения Солдатский сельсовет Тербунского муниципального района</t>
  </si>
  <si>
    <t>Администрация сельского поселения Тульский сельсовет Тербунского муниципального района</t>
  </si>
  <si>
    <t>Администрация сельского поселения Урицкий сельсовет Тербунского муниципального района</t>
  </si>
  <si>
    <t>Усманский муниципальный район</t>
  </si>
  <si>
    <t>Администрация сельского поселения Березняговский сельсовет Усманского муниципального района</t>
  </si>
  <si>
    <t>Администрация сельского поселения Боровской сельсовет Усманского муниципального района</t>
  </si>
  <si>
    <t>Администрация сельского поселения Бреславский сельсовет Усманского муниципального района</t>
  </si>
  <si>
    <t>Администрация сельского поселения Верхне-Мосоловский сельсовет Усманского муниципального района</t>
  </si>
  <si>
    <t>Администрация сельского поселения Грачевский сельсовет Усманского муниципального района</t>
  </si>
  <si>
    <t>Администрация сельского поселения Девицкий сельсовет Усманского муниципального района</t>
  </si>
  <si>
    <t>Администрация сельского поселения Дмитриевский сельсовет Усманского муниципального района</t>
  </si>
  <si>
    <t>Администрация сельского поселения Дрязгинский сельсовет Усманского муниципального района</t>
  </si>
  <si>
    <t>Администрация сельского поселения Завальновский сельсовет Усманского муниципального района</t>
  </si>
  <si>
    <t>Администрация сельского поселения Излегощенский сельсовет Усманского муниципального района</t>
  </si>
  <si>
    <t>Администрация сельского поселения Кривский сельсовет Усманского муниципального района</t>
  </si>
  <si>
    <t>Администрация сельского поселения Крутче-Байгорский сельсовет Усманского муниципального района</t>
  </si>
  <si>
    <t>Администрация сельского поселения Куликовский сельсовет Усманского муниципального района</t>
  </si>
  <si>
    <t>Администрация сельского поселения Никольский сельсовет Усманского муниципального района</t>
  </si>
  <si>
    <t>Администрация сельского поселения Октябрьский сельсовет Усманского муниципального района</t>
  </si>
  <si>
    <t>Администрация сельского поселения Пашковский сельсовет Усманского муниципального района</t>
  </si>
  <si>
    <t>Администрация сельского поселения Пластинский сельсовет Усманского муниципального района</t>
  </si>
  <si>
    <t>Администрация сельского поселения Поддубровский сельсовет Усманского муниципального района</t>
  </si>
  <si>
    <t>Администрация сельского поселения Пригородный сельсовет Усманского муниципального района</t>
  </si>
  <si>
    <t>Администрация сельского поселения Пушкарский сельсовет Усманского муниципального района</t>
  </si>
  <si>
    <t>Администрация сельского поселения Сторожевско-Хуторской сельсовет Усманского муниципального района</t>
  </si>
  <si>
    <t>Администрация сельского поселения Сторожевской сельсовет Усманского муниципального района</t>
  </si>
  <si>
    <t>Администрация сельского поселения Студено-Высельский сельсовет Усманского муниципального района</t>
  </si>
  <si>
    <t>Администрация сельского поселения Студенский сельсовет Усманского муниципального района</t>
  </si>
  <si>
    <t>Хлевенский муниципальный район</t>
  </si>
  <si>
    <t>Администрация сельского поселения Введенский сельсовет Хлевенского муниципального района</t>
  </si>
  <si>
    <t>Администрация сельского поселения Верхне-Колыбельский сельсовет Хлевенского муниципального района</t>
  </si>
  <si>
    <t>Администрация сельского поселения Воробьевский сельсовет Хлевенского муниципального района</t>
  </si>
  <si>
    <t>Администрация сельского поселения Ворон-Лозовский сельсовет Хлевенского муниципального района</t>
  </si>
  <si>
    <t>Администрация сельского поселения Дмитряшевский сельсовет Хлевенского муниципального района</t>
  </si>
  <si>
    <t>Администрация сельского поселения Елец-Маланинский сельсовет Хлевенского муниципального района</t>
  </si>
  <si>
    <t>Администрация сельского поселения Елецко-Лозовский сельсовет Хлевенского муниципального района</t>
  </si>
  <si>
    <t>Администрация сельского поселения Конь-Колодезский сельсовет Хлевенского муниципального района</t>
  </si>
  <si>
    <t>Администрация сельского поселения Малининский сельсовет Хлевенского муниципального района</t>
  </si>
  <si>
    <t>Администрация сельского поселения Нижне-Колыбельский сельсовет Хлевенского муниципального района</t>
  </si>
  <si>
    <t>Администрация сельского поселения Ново-Дубовский сельсовет Хлевенского муниципального района</t>
  </si>
  <si>
    <t>Администрация сельского поселения Отскоченский сельсовет Хлевенского муниципального района</t>
  </si>
  <si>
    <t>Администрация сельского поселения Синдякинский сельсовет Хлевенского муниципального района</t>
  </si>
  <si>
    <t>Администрация сельского поселения Фомино-Негачевский сельсовет Хлевенского муниципального района</t>
  </si>
  <si>
    <t>Чаплыгинский муниципальный район</t>
  </si>
  <si>
    <t>Администрация сельского поселения Братовский сельсовет Чаплыгинского муниципального района</t>
  </si>
  <si>
    <t>Администрация сельского поселения Буховской сельсовет Чаплыгинского муниципального района</t>
  </si>
  <si>
    <t>Администрация сельского поселения Ведновский сельсовет Чаплыгинского муниципального района</t>
  </si>
  <si>
    <t>Администрация сельского поселения Демкинский сельсовет Чаплыгинского муниципального района</t>
  </si>
  <si>
    <t>Администрация сельского поселения Дубовской сельсовет Чаплыгинского муниципального района</t>
  </si>
  <si>
    <t>Администрация сельского поселения Жабинский сельсовет Чаплыгинского муниципального района</t>
  </si>
  <si>
    <t>Администрация сельского поселения Зенкинский сельсовет Чаплыгинского муниципального района</t>
  </si>
  <si>
    <t>Администрация сельского поселения Истобенский сельсовет Чаплыгинского муниципального района</t>
  </si>
  <si>
    <t>Администрация сельского поселения Колыбельский сельсовет Чаплыгинского муниципального района</t>
  </si>
  <si>
    <t>Администрация сельского поселения Конюшковский сельсовет Чаплыгинского муниципального района</t>
  </si>
  <si>
    <t>Администрация сельского поселения Кривополянский сельсовет Чаплыгинского муниципального района</t>
  </si>
  <si>
    <t>Администрация сельского поселения Лозовский сельсовет Чаплыгинского муниципального района</t>
  </si>
  <si>
    <t>Администрация сельского поселения Ломовской сельсовет Чаплыгинского муниципального района</t>
  </si>
  <si>
    <t>Администрация сельского поселения Люблинский сельсовет Чаплыгинского муниципального района</t>
  </si>
  <si>
    <t>Администрация сельского поселения Новополянский сельсовет Чаплыгинского муниципального района</t>
  </si>
  <si>
    <t>Администрация сельского поселения Петелинский сельсовет Чаплыгинского муниципального района</t>
  </si>
  <si>
    <t>Администрация сельского поселения Пиковский сельсовет Чаплыгинского муниципального района</t>
  </si>
  <si>
    <t>Администрация сельского поселения Соловской сельсовет Чаплыгинского муниципального района</t>
  </si>
  <si>
    <t>Администрация сельского поселения Троекуровский сельсовет Чаплыгинского муниципального района</t>
  </si>
  <si>
    <t>Администрация сельского поселения Урусовский сельсовет Чаплыгинского муниципального района</t>
  </si>
  <si>
    <t>Администрация сельского поселения Шишкинский сельсовет Чаплыгинского муниципального района</t>
  </si>
  <si>
    <t>Администрация сельского поселения Юсовский сельсовет Чаплыгинского муниципального района</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</si>
  <si>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входящих в систему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</si>
  <si>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входящих в систему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</si>
  <si>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00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</si>
  <si>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04 0000 150 )</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</si>
  <si>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общеобразовательных организациях  (000 2 02 25098 05 0000 150 )</t>
  </si>
  <si>
    <t>14 2 R7 54000</t>
  </si>
  <si>
    <t>Финансовое обеспечение реализации инфраструктурного проекта, направленного на комплексное развитие городского наземного электрического транспорта в рамках реализации национального проекта "Безопасные качественные дороги" в рамках регионального проекта "Развитие общественного транспорта"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</si>
  <si>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Целевая  статья  10 1 13 R2991</t>
  </si>
  <si>
    <t>10 1 13 R2991 - обл</t>
  </si>
  <si>
    <t>10 1 13 R2991 - фед</t>
  </si>
  <si>
    <t>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05 0000 150)</t>
  </si>
  <si>
    <t>06 2 J1 53330 - обл</t>
  </si>
  <si>
    <t>06 2 J1 53330 - фед</t>
  </si>
  <si>
    <t>Целевая  статья  06 2 J1 53330</t>
  </si>
  <si>
    <t>Субсидии бюджетам на поддержку региональных программ по проектированию туристского кода центра города (000 2 02 25333 00 0000 150)</t>
  </si>
  <si>
    <t>Субсидии бюджетам городских округов на поддержку региональных программ по проектированию туристского кода центра города (000 2 02 25333 04 0000 150)</t>
  </si>
  <si>
    <t>Субсидии бюджетам муниципальных районов на поддержку региональных программ по проектированию туристского кода центра города (000 2 02 25333 05 0000 150)</t>
  </si>
  <si>
    <t>Государственная поддержка региональных программ по проектированию туристского кода центра города в рамках подпрограммы "Развитие туризма в Липецкой области" государственной программы Липецкой области "Развитие культуры и туризма в Липецкой области"</t>
  </si>
  <si>
    <t>Государственная поддержка региональных программ по проектированию туристского кода центра города в рамках подпрограммы "Развитие туризма в Липецкой области" государственной программы Липецкой области "Развитие культуры и туризма в Липецкой области" (ЦС  06 2 J1 53330)</t>
  </si>
  <si>
    <t>06 2 J1 53330</t>
  </si>
  <si>
    <t>иные  МБТ  МР</t>
  </si>
  <si>
    <t>Закон Липецкой области от 02.09.2021 года № 578-ОЗ "О наделении органов местного самоуправления отдельными государственными полномочиями по возмещению стоимости услуг, предоставляемых согласно гарантированному перечню услуг по погребению"</t>
  </si>
  <si>
    <r>
      <t xml:space="preserve">Закон Липецкой области от 04.02.2008 года № 129-ОЗ "О наделении органов местного самоуправления отдельными государственными полномочиями на оплату жилых помещений и коммунальных услуг педагогическим, медицинским работникам, работникам культуры и искусства"  </t>
    </r>
    <r>
      <rPr>
        <b/>
        <u/>
        <sz val="13"/>
        <rFont val="Arial"/>
        <family val="2"/>
        <charset val="204"/>
      </rPr>
      <t>(оплата жилых помещений и коммунальных услуг педагогическим работникам, медицинским работникам образовательных организаций)</t>
    </r>
  </si>
  <si>
    <r>
      <t xml:space="preserve">Закон Липецкой области от 04.02.2008 года № 129-ОЗ "О наделении органов местного самоуправления отдельными государственными полномочиями на оплату жилых помещений и коммунальных услуг педагогическим, медицинским работникам, работникам культуры и искусства" </t>
    </r>
    <r>
      <rPr>
        <b/>
        <u/>
        <sz val="13"/>
        <rFont val="Arial"/>
        <family val="2"/>
        <charset val="204"/>
      </rPr>
      <t>(оплата жилых помещений и коммунальных услуг работникам учреждений культуры и искусства)</t>
    </r>
  </si>
  <si>
    <t>Наименование  мероприятия</t>
  </si>
  <si>
    <t>Целевая  статья  05 5 E1 52390</t>
  </si>
  <si>
    <t>Субсидии бюджетам на модернизацию инфраструктуры общего образования в отдельных субъектах Российской Федерации (000 2 02 25239 00 0000 150)</t>
  </si>
  <si>
    <t>12. Модернизация инфраструктуры общего образования в рамках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52390)</t>
  </si>
  <si>
    <t>05 5 Е1 52390</t>
  </si>
  <si>
    <t>Модернизация инфраструктуры общего образования в рамках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</si>
  <si>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Целевая  статья  05 5 Е1 52390</t>
  </si>
  <si>
    <t>05 5 Е1 52390 - обл</t>
  </si>
  <si>
    <t>05 5 Е1 52390 - фед</t>
  </si>
  <si>
    <t xml:space="preserve">Целевая  статья  05 5 E1 52390 </t>
  </si>
  <si>
    <t>Субсидии бюджетам городских округов на модернизацию инфраструктуры общего образования в отдельных субъектах Российской Федерации (000 2 02 25239 04 0000 150)</t>
  </si>
  <si>
    <t>Субсидии бюджетам муниципальных районов на модернизацию инфраструктуры общего образования в отдельных субъектах Российской Федерации (000 2 02 25239 05 0000 150)</t>
  </si>
  <si>
    <t>18 4 06 86470</t>
  </si>
  <si>
    <t>14 2 R7 54010</t>
  </si>
  <si>
    <t>Финансовое обеспечение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в рамках регионального проекта "Развитие общественного транспорта"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</si>
  <si>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31. Ликвидация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2 G1 52421)</t>
  </si>
  <si>
    <t>32. 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55550)</t>
  </si>
  <si>
    <t>33. Предоставление субсидий местным бюджетам на реализацию муниципальных программ, направленных на строительство (приобретение) жилья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введенного в эксплуатацию не позднее чем за 3 года до заключения муниципального контракта на его приобретение,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1 02 R5762)</t>
  </si>
  <si>
    <t>34.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01 R5763)</t>
  </si>
  <si>
    <t>35.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02 R5764)</t>
  </si>
  <si>
    <t>36.  Развитие транспортной инфраструктуры на сельских территориях (предоставление субсидий местным бюджетам на реализацию муниципальных программ, направленных на развитие транспортной инфраструктуры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03 R3722)</t>
  </si>
  <si>
    <t>37.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реализацию проектов по обустройству объектами инженерной инфраструктуры и благоустройству площадок, расположенных на сельских территориях, под компактную жилищную застройку)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R5768)</t>
  </si>
  <si>
    <t>38.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06 R576F)</t>
  </si>
  <si>
    <t>39.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06 R5766)</t>
  </si>
  <si>
    <t>30. Финансовое обеспечение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в рамках регионального проекта "Развитие общественного транспорта"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  (ЦС  14 2 R7 54010)</t>
  </si>
  <si>
    <t>Субсидии бюджетам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00 0000 150)</t>
  </si>
  <si>
    <t>Целевая  статья  14 2 R7 54010</t>
  </si>
  <si>
    <t xml:space="preserve">Субсидии бюджетам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00 0000 150 ) </t>
  </si>
  <si>
    <t xml:space="preserve">Субсидии бюджетам городских округов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04 0000 150 ) </t>
  </si>
  <si>
    <t xml:space="preserve">Субсидии бюджетам муниципальных районов в целях обеспечения реализации инфраструктурных проектов, направленных на комплексное развитие городского наземного электрического транспорта и автомобильного транспорта общего пользования, выполнение работ по освещению и благоустройству территорий, а также на закупку автобусов, приводимых в движение электрической энергией от батареи, заряжаемой от внешнего источника (электробусов), и объектов зарядной инфраструктуры для них   (000 2 02 25401 05 0000 150 ) </t>
  </si>
  <si>
    <t>14 2 R7 54010 - обл</t>
  </si>
  <si>
    <t>14 2 R7 54010 - фед</t>
  </si>
  <si>
    <t>Предоставление субсидий местным бюджетам на реализацию мероприятий, направленных на проведение комплексных кадастровых работ без условий софинансирования с федеральным бюджетом в рамках подпрограммы "Совершенствование системы управления областным имуществом и земельными участками" государственной программы Липецкой области "Эффективное государственное управление и развитие муниципальной службы в Липецкой области"</t>
  </si>
  <si>
    <t xml:space="preserve"> Другие общегосударственные вопросы</t>
  </si>
  <si>
    <t xml:space="preserve">Иные межбюджетные трансферты на поощрение муниципальных управленческих команд за достижение отдельных показателей деятельности органов местного самоуправления городских округов и муниципальных районов Липецкой области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</si>
  <si>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99 9 00 87100</t>
  </si>
  <si>
    <t>99 9 00 87120</t>
  </si>
  <si>
    <t>(вид  расхода  530  "Субвенции")</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</si>
  <si>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</si>
  <si>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14 1 R1 53934</t>
  </si>
  <si>
    <t>СВЕДЕНИЯ  О  НЕРАСПРЕДЕЛЕННОЙ  СУБВЕНЦИИ  В  2023  ГОДУ</t>
  </si>
  <si>
    <t>нераспределенная  субвенция</t>
  </si>
  <si>
    <t>08 4 F1 М0214</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</si>
  <si>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теплоснабжения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</si>
  <si>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М0213</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</si>
  <si>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</si>
  <si>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08 4 F1 М0212</t>
  </si>
  <si>
    <t xml:space="preserve">Стимулирование программ развития жилищного строительства, источником финансового обеспечения которых являются бюджетные кредиты из федерального бюджета на опережающее финансирование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</si>
  <si>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 xml:space="preserve">Иные межбюджетные трансферты в целях поощрения муниципальных образований Липецкой области за лучшие практики деятельности органов местного самоуправления в сфере муниципального управления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</si>
  <si>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Целевые  статьи  04 1 12 87090,  05 1 33 87080,  14 2 13 87110, 19 3 03 80090,  20 1 08 87070,  99 9 00 55491,  99 9 00 87100,  99 9 00 87120</t>
  </si>
  <si>
    <t>99 9 00 55491</t>
  </si>
  <si>
    <t xml:space="preserve">Реализация мероприятий, связанных с достижением показателей деятельности органов исполнительной власти Липецкой области (иные межбюджетные трансферты на цели поощрения муниципальных управленческих команд) в  рамках  непрограммного  направления  деятельности  "Иные  непрограммные  мероприятия"  по  непрограммному  направлению  расходов  "Непрограммные  расходы  областного  бюджета" </t>
  </si>
  <si>
    <t>0105</t>
  </si>
  <si>
    <t>99 9 00 51200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</si>
  <si>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</si>
  <si>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</si>
  <si>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08 4 F1 Д0212</t>
  </si>
  <si>
    <t>Стимулирование программ развития жилищного строительства в целях достижения значений дополнительного результата федерального проекта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водоснабжения и (или) водоотведения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</si>
  <si>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Д0213</t>
  </si>
  <si>
    <t>Стимулирование программ развития жилищного строительства в целях достижения значений дополнительного результата федерального проекта (предоставление субсидий местным бюджетам на реализацию мероприятий по стимулированию программ развития жилищного строительства (на цели строительства (реконструкции) объектов транспортной инфраструктуры в целях реализации проектов по развитию территорий))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</si>
  <si>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Целевые  статьи  08 4 F1 50212,   08 4 F1 50213,  08 4 F1 50214,  08 4 F1 Д0212,  08 4 F1 М0212,  08 4 F1 М0213,  08 4 F1 М0214,  08 4 F1 М0213,   08 4 F1 М0214</t>
  </si>
  <si>
    <t>08 4 F1 Д0214</t>
  </si>
  <si>
    <t>Целевые  статьи  04 1 41 86440, 04 2 Р5 86820,  05 1 06 86560,  05 1 12 86590,  05 1 26 86160,  05 1 34 86880,  05 1 35 86890,  06 1 A2 86280,  07 1 06 86860,   08 4 11 98010,  08 4 F1 86020,  08 5 03 86010,  08 6 15 86490,  08 6 16 86120,  10 1 03 86670,   10 1 15 86650,  10 3 05 86630,  12 1 29 86080,  12 2 04 86180,  13 8 01 86060,  14 1 08 86300,   14 1 09 86230,  16 2 02 86210,  16 2 09 86380,  18 2 05 86790,  18 4 06 86470,  20 1 06 86420</t>
  </si>
  <si>
    <t>Целевые  статьи   06 1 A2 86280,  08 4 11 98010,  08 4 F1 86020,  08 5 03 86010,  10 1 15 86650,  10 3 05 86630,  12 1 29 86080,  16 2 02 86210,  16 2 09 86380,  18 2 05 86790,   18 4 06 86470,  20 1 06 86420</t>
  </si>
  <si>
    <t>рублей</t>
  </si>
  <si>
    <t xml:space="preserve"> Наименование  муниципальных  образований</t>
  </si>
  <si>
    <t xml:space="preserve"> Назначения на 2023 год, утвержденные Законом Липецкой области от 07.12.2022г №243-ОЗ "Об областном бюджете на 2023 год и на плановый период 2024 и 2025 годов".</t>
  </si>
  <si>
    <t>исполнено</t>
  </si>
  <si>
    <t>Итого  по  районам</t>
  </si>
  <si>
    <t>г. Елец</t>
  </si>
  <si>
    <t>г. Липецк</t>
  </si>
  <si>
    <t>Итого  по  городам</t>
  </si>
  <si>
    <t>Всего  по  области</t>
  </si>
  <si>
    <t>ОБЪЕМ  МЕЖБЮДЖЕТНЫХ  ТРАНСФЕРТОВ,  ПРЕДОСТАВЛЕННЫХ  ИЗ  ОБЛАСТНОГО  БЮДЖЕТА  БЮДЖЕТАМ  МУНИЦИПАЛЬНЫХ  ОБРАЗОВАНИЙ  В   I  полугодии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</si>
</sst>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Red]#,##0.00"/>
    <numFmt numFmtId="170" formatCode="_-* #,##0.0\ _р_._-;\-* #,##0.0\ _р_._-;_-* &quot;-&quot;??\ _р_._-;_-@_-"/>
    <numFmt numFmtId="171" formatCode="_-* #,##0.00\ _р_._-;\-* #,##0.00\ _р_._-;_-* &quot;-&quot;??\ _р_._-;_-@_-"/>
    <numFmt numFmtId="172" formatCode="_-* #,##0_р_._-;\-* #,##0_р_._-;_-* &quot;-&quot;_р_._-;_-@_-"/>
    <numFmt numFmtId="173" formatCode="_-* #,##0.00\ _₽_-;\-* #,##0.00\ _₽_-;_-* &quot;-&quot;??\ _₽_-;_-@_-"/>
    <numFmt numFmtId="174" formatCode="_-* #,##0.00000\ _₽_-;\-* #,##0.00000\ _₽_-;_-* &quot;-&quot;??\ _₽_-;_-@_-"/>
  </numFmts>
  <fonts count="159"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sz val="10"/>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sz val="15"/>
      <color indexed="10"/>
      <name val="Arial Cyr"/>
      <charset val="204"/>
    </font>
    <font>
      <sz val="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4"/>
      <color rgb="FFFF0000"/>
      <name val="Arial Cyr"/>
      <charset val="204"/>
    </font>
    <font>
      <b/>
      <sz val="12"/>
      <color rgb="FF000000"/>
      <name val="Arial"/>
      <family val="2"/>
      <charset val="204"/>
    </font>
    <font>
      <b/>
      <sz val="13"/>
      <color rgb="FF000000"/>
      <name val="Arial"/>
      <family val="2"/>
      <charset val="204"/>
    </font>
    <font>
      <b/>
      <sz val="10"/>
      <color rgb="FFFF0000"/>
      <name val="Arial Cyr"/>
    </font>
    <font>
      <b/>
      <sz val="12"/>
      <color rgb="FFFF0000"/>
      <name val="Arial Cyr"/>
      <charset val="204"/>
    </font>
    <font>
      <b/>
      <sz val="20"/>
      <name val="Arial Cyr"/>
      <charset val="204"/>
    </font>
    <font>
      <b/>
      <sz val="10"/>
      <color rgb="FF000000"/>
      <name val="Arial"/>
      <family val="2"/>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sz val="11"/>
      <color rgb="FF000000"/>
      <name val="Arial"/>
      <family val="2"/>
      <charset val="204"/>
    </font>
    <font>
      <b/>
      <i/>
      <u/>
      <sz val="10"/>
      <name val="Arial"/>
      <family val="2"/>
      <charset val="204"/>
    </font>
    <font>
      <sz val="8"/>
      <color rgb="FF000000"/>
      <name val="Arial Cyr"/>
    </font>
    <font>
      <b/>
      <sz val="12"/>
      <color rgb="FFFF0000"/>
      <name val="Arial Cyr"/>
      <family val="2"/>
      <charset val="204"/>
    </font>
    <font>
      <b/>
      <sz val="13"/>
      <color rgb="FFFF0000"/>
      <name val="Arial Cyr"/>
      <family val="2"/>
      <charset val="204"/>
    </font>
    <font>
      <b/>
      <sz val="13"/>
      <color rgb="FFFF0000"/>
      <name val="Arial Cyr"/>
      <charset val="204"/>
    </font>
    <font>
      <b/>
      <u/>
      <sz val="13"/>
      <name val="Arial"/>
      <family val="2"/>
      <charset val="204"/>
    </font>
    <font>
      <sz val="10"/>
      <color rgb="FF000000"/>
      <name val="Arial Cyr"/>
    </font>
    <font>
      <b/>
      <u/>
      <sz val="10"/>
      <name val="Arial Cyr"/>
      <charset val="204"/>
    </font>
    <font>
      <sz val="12"/>
      <color rgb="FFFF0000"/>
      <name val="Arial"/>
      <family val="2"/>
      <charset val="204"/>
    </font>
    <font>
      <b/>
      <sz val="14"/>
      <name val="Arial Cyr"/>
      <family val="2"/>
      <charset val="204"/>
    </font>
    <font>
      <sz val="12"/>
      <color rgb="FFFF0000"/>
      <name val="Arial Cyr"/>
      <charset val="204"/>
    </font>
    <font>
      <b/>
      <sz val="12"/>
      <color rgb="FF000000"/>
      <name val="Arial Cyr"/>
      <charset val="204"/>
    </font>
    <font>
      <b/>
      <sz val="12"/>
      <color rgb="FF000000"/>
      <name val="Arial Cyr"/>
      <family val="2"/>
      <charset val="204"/>
    </font>
    <font>
      <sz val="11"/>
      <color rgb="FF000000"/>
      <name val="Arial"/>
      <family val="2"/>
      <charset val="204"/>
    </font>
    <font>
      <u/>
      <sz val="10"/>
      <color rgb="FF000000"/>
      <name val="Times New Roman Cyr"/>
    </font>
    <font>
      <b/>
      <sz val="12"/>
      <color rgb="FF000000"/>
      <name val="Times New Roman Cyr"/>
    </font>
    <font>
      <sz val="10"/>
      <color rgb="FF000000"/>
      <name val="Times New Roman Cyr"/>
    </font>
    <font>
      <b/>
      <sz val="9"/>
      <color rgb="FF000000"/>
      <name val="Times New Roman Cyr"/>
    </font>
    <font>
      <b/>
      <sz val="10"/>
      <color rgb="FF000000"/>
      <name val="Times New Roman Cyr"/>
    </font>
    <font>
      <sz val="8"/>
      <color rgb="FF000000"/>
      <name val="Times New Roman Cyr"/>
    </font>
    <font>
      <i/>
      <sz val="10"/>
      <color rgb="FF000000"/>
      <name val="Times New Roman Cyr"/>
    </font>
    <font>
      <b/>
      <i/>
      <sz val="11"/>
      <color rgb="FF000000"/>
      <name val="Times New Roman Cyr"/>
    </font>
    <font>
      <b/>
      <i/>
      <sz val="10"/>
      <color rgb="FF000000"/>
      <name val="Times New Roman Cyr"/>
    </font>
    <font>
      <b/>
      <i/>
      <sz val="12"/>
      <color rgb="FF000000"/>
      <name val="Times New Roman Cyr"/>
    </font>
    <font>
      <sz val="10"/>
      <color rgb="FF000000"/>
      <name val="Arial"/>
      <family val="2"/>
      <charset val="204"/>
    </font>
    <font>
      <b/>
      <sz val="10"/>
      <color rgb="FF000000"/>
      <name val="Arial"/>
      <family val="2"/>
      <charset val="204"/>
    </font>
    <font>
      <b/>
      <sz val="11"/>
      <color rgb="FF000000"/>
      <name val="Arial"/>
      <family val="2"/>
      <charset val="204"/>
    </font>
    <font>
      <sz val="13"/>
      <name val="Arial"/>
      <family val="2"/>
      <charset val="204"/>
    </font>
    <font>
      <b/>
      <i/>
      <sz val="12"/>
      <name val="Arial"/>
      <family val="2"/>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11"/>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1F5F9"/>
      </patternFill>
    </fill>
    <fill>
      <patternFill patternType="solid">
        <fgColor theme="8" tint="0.59999389629810485"/>
        <bgColor indexed="64"/>
      </patternFill>
    </fill>
    <fill>
      <patternFill patternType="solid">
        <fgColor rgb="FFDCE6F2"/>
      </patternFill>
    </fill>
    <fill>
      <patternFill patternType="solid">
        <fgColor rgb="FFFFC0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98">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bottom style="thin">
        <color rgb="FF000000"/>
      </bottom>
      <diagonal/>
    </border>
    <border>
      <left/>
      <right style="medium">
        <color indexed="64"/>
      </right>
      <top style="thin">
        <color indexed="64"/>
      </top>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FBFBF"/>
      </left>
      <right style="thin">
        <color rgb="FFD9D9D9"/>
      </right>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rgb="FFA6A6A6"/>
      </left>
      <right style="thin">
        <color rgb="FFD9D9D9"/>
      </right>
      <top style="thin">
        <color rgb="FFA6A6A6"/>
      </top>
      <bottom/>
      <diagonal/>
    </border>
    <border>
      <left style="thin">
        <color rgb="FFD9D9D9"/>
      </left>
      <right style="thin">
        <color rgb="FFD9D9D9"/>
      </right>
      <top style="thin">
        <color rgb="FFA6A6A6"/>
      </top>
      <bottom/>
      <diagonal/>
    </border>
    <border>
      <left/>
      <right style="thin">
        <color rgb="FFD9D9D9"/>
      </right>
      <top/>
      <bottom/>
      <diagonal/>
    </border>
    <border>
      <left style="thin">
        <color rgb="FFD9D9D9"/>
      </left>
      <right style="thin">
        <color rgb="FFD9D9D9"/>
      </right>
      <top style="thin">
        <color rgb="FFD9D9D9"/>
      </top>
      <bottom style="thin">
        <color rgb="FFA6A6A6"/>
      </bottom>
      <diagonal/>
    </border>
    <border>
      <left style="thin">
        <color rgb="FFD9D9D9"/>
      </left>
      <right style="thin">
        <color rgb="FFBFBFBF"/>
      </right>
      <top/>
      <bottom style="thin">
        <color rgb="FFD9D9D9"/>
      </bottom>
      <diagonal/>
    </border>
    <border>
      <left/>
      <right style="thin">
        <color rgb="FFFAC090"/>
      </right>
      <top style="medium">
        <color rgb="FFFAC090"/>
      </top>
      <bottom style="medium">
        <color rgb="FFFAC090"/>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
      <left style="thin">
        <color rgb="FFD9D9D9"/>
      </left>
      <right style="thin">
        <color rgb="FFB9CDE5"/>
      </right>
      <top/>
      <bottom style="thin">
        <color rgb="FFB9CDE5"/>
      </bottom>
      <diagonal/>
    </border>
  </borders>
  <cellStyleXfs count="338">
    <xf numFmtId="0" fontId="0" fillId="0" borderId="0"/>
    <xf numFmtId="0" fontId="35" fillId="2" borderId="0" applyNumberFormat="0" applyBorder="0" applyAlignment="0" applyProtection="0"/>
    <xf numFmtId="0" fontId="66" fillId="30" borderId="0" applyNumberFormat="0" applyBorder="0" applyAlignment="0" applyProtection="0"/>
    <xf numFmtId="0" fontId="35" fillId="3" borderId="0" applyNumberFormat="0" applyBorder="0" applyAlignment="0" applyProtection="0"/>
    <xf numFmtId="0" fontId="66" fillId="31" borderId="0" applyNumberFormat="0" applyBorder="0" applyAlignment="0" applyProtection="0"/>
    <xf numFmtId="0" fontId="35" fillId="4" borderId="0" applyNumberFormat="0" applyBorder="0" applyAlignment="0" applyProtection="0"/>
    <xf numFmtId="0" fontId="66" fillId="32" borderId="0" applyNumberFormat="0" applyBorder="0" applyAlignment="0" applyProtection="0"/>
    <xf numFmtId="0" fontId="35" fillId="5" borderId="0" applyNumberFormat="0" applyBorder="0" applyAlignment="0" applyProtection="0"/>
    <xf numFmtId="0" fontId="66" fillId="33" borderId="0" applyNumberFormat="0" applyBorder="0" applyAlignment="0" applyProtection="0"/>
    <xf numFmtId="0" fontId="35" fillId="6" borderId="0" applyNumberFormat="0" applyBorder="0" applyAlignment="0" applyProtection="0"/>
    <xf numFmtId="0" fontId="66" fillId="34" borderId="0" applyNumberFormat="0" applyBorder="0" applyAlignment="0" applyProtection="0"/>
    <xf numFmtId="0" fontId="35" fillId="7" borderId="0" applyNumberFormat="0" applyBorder="0" applyAlignment="0" applyProtection="0"/>
    <xf numFmtId="0" fontId="66" fillId="35" borderId="0" applyNumberFormat="0" applyBorder="0" applyAlignment="0" applyProtection="0"/>
    <xf numFmtId="0" fontId="35" fillId="8" borderId="0" applyNumberFormat="0" applyBorder="0" applyAlignment="0" applyProtection="0"/>
    <xf numFmtId="0" fontId="66" fillId="36" borderId="0" applyNumberFormat="0" applyBorder="0" applyAlignment="0" applyProtection="0"/>
    <xf numFmtId="0" fontId="35" fillId="9" borderId="0" applyNumberFormat="0" applyBorder="0" applyAlignment="0" applyProtection="0"/>
    <xf numFmtId="0" fontId="66" fillId="37" borderId="0" applyNumberFormat="0" applyBorder="0" applyAlignment="0" applyProtection="0"/>
    <xf numFmtId="0" fontId="35" fillId="10" borderId="0" applyNumberFormat="0" applyBorder="0" applyAlignment="0" applyProtection="0"/>
    <xf numFmtId="0" fontId="66" fillId="38" borderId="0" applyNumberFormat="0" applyBorder="0" applyAlignment="0" applyProtection="0"/>
    <xf numFmtId="0" fontId="35" fillId="5" borderId="0" applyNumberFormat="0" applyBorder="0" applyAlignment="0" applyProtection="0"/>
    <xf numFmtId="0" fontId="66" fillId="39" borderId="0" applyNumberFormat="0" applyBorder="0" applyAlignment="0" applyProtection="0"/>
    <xf numFmtId="0" fontId="35" fillId="8" borderId="0" applyNumberFormat="0" applyBorder="0" applyAlignment="0" applyProtection="0"/>
    <xf numFmtId="0" fontId="66" fillId="40" borderId="0" applyNumberFormat="0" applyBorder="0" applyAlignment="0" applyProtection="0"/>
    <xf numFmtId="0" fontId="35" fillId="11" borderId="0" applyNumberFormat="0" applyBorder="0" applyAlignment="0" applyProtection="0"/>
    <xf numFmtId="0" fontId="66" fillId="41" borderId="0" applyNumberFormat="0" applyBorder="0" applyAlignment="0" applyProtection="0"/>
    <xf numFmtId="0" fontId="36" fillId="12" borderId="0" applyNumberFormat="0" applyBorder="0" applyAlignment="0" applyProtection="0"/>
    <xf numFmtId="0" fontId="67" fillId="42" borderId="0" applyNumberFormat="0" applyBorder="0" applyAlignment="0" applyProtection="0"/>
    <xf numFmtId="0" fontId="36" fillId="9" borderId="0" applyNumberFormat="0" applyBorder="0" applyAlignment="0" applyProtection="0"/>
    <xf numFmtId="0" fontId="67" fillId="43" borderId="0" applyNumberFormat="0" applyBorder="0" applyAlignment="0" applyProtection="0"/>
    <xf numFmtId="0" fontId="36" fillId="10" borderId="0" applyNumberFormat="0" applyBorder="0" applyAlignment="0" applyProtection="0"/>
    <xf numFmtId="0" fontId="67" fillId="44" borderId="0" applyNumberFormat="0" applyBorder="0" applyAlignment="0" applyProtection="0"/>
    <xf numFmtId="0" fontId="36" fillId="13" borderId="0" applyNumberFormat="0" applyBorder="0" applyAlignment="0" applyProtection="0"/>
    <xf numFmtId="0" fontId="67" fillId="45" borderId="0" applyNumberFormat="0" applyBorder="0" applyAlignment="0" applyProtection="0"/>
    <xf numFmtId="0" fontId="36" fillId="14" borderId="0" applyNumberFormat="0" applyBorder="0" applyAlignment="0" applyProtection="0"/>
    <xf numFmtId="0" fontId="67" fillId="46" borderId="0" applyNumberFormat="0" applyBorder="0" applyAlignment="0" applyProtection="0"/>
    <xf numFmtId="0" fontId="36" fillId="15" borderId="0" applyNumberFormat="0" applyBorder="0" applyAlignment="0" applyProtection="0"/>
    <xf numFmtId="0" fontId="67" fillId="47" borderId="0" applyNumberFormat="0" applyBorder="0" applyAlignment="0" applyProtection="0"/>
    <xf numFmtId="0" fontId="68" fillId="0" borderId="0"/>
    <xf numFmtId="0" fontId="68" fillId="0" borderId="0"/>
    <xf numFmtId="4" fontId="69" fillId="48" borderId="56">
      <alignment horizontal="right" shrinkToFit="1"/>
    </xf>
    <xf numFmtId="4" fontId="69" fillId="48" borderId="56">
      <alignment horizontal="right" shrinkToFit="1"/>
    </xf>
    <xf numFmtId="4" fontId="70" fillId="0" borderId="57">
      <alignment horizontal="right" vertical="top" shrinkToFit="1"/>
    </xf>
    <xf numFmtId="4" fontId="71" fillId="49" borderId="58">
      <alignment horizontal="right" vertical="top" wrapText="1" shrinkToFit="1"/>
    </xf>
    <xf numFmtId="1" fontId="72" fillId="0" borderId="58">
      <alignment horizontal="left" vertical="top" wrapText="1"/>
    </xf>
    <xf numFmtId="4" fontId="71" fillId="50" borderId="58">
      <alignment horizontal="right" vertical="top" wrapText="1" shrinkToFit="1"/>
    </xf>
    <xf numFmtId="1" fontId="73" fillId="0" borderId="58">
      <alignment horizontal="left" vertical="top" wrapText="1"/>
    </xf>
    <xf numFmtId="4" fontId="74" fillId="51" borderId="58">
      <alignment horizontal="right" vertical="top" wrapText="1" shrinkToFit="1"/>
    </xf>
    <xf numFmtId="4" fontId="75" fillId="51" borderId="58">
      <alignment horizontal="right" vertical="top" wrapText="1" shrinkToFit="1"/>
    </xf>
    <xf numFmtId="4" fontId="76" fillId="0" borderId="58">
      <alignment horizontal="right" vertical="top" wrapText="1" shrinkToFit="1"/>
    </xf>
    <xf numFmtId="0" fontId="77" fillId="0" borderId="0"/>
    <xf numFmtId="0" fontId="77" fillId="0" borderId="0"/>
    <xf numFmtId="0" fontId="68" fillId="0" borderId="0"/>
    <xf numFmtId="0" fontId="78" fillId="52" borderId="0"/>
    <xf numFmtId="0" fontId="76" fillId="52" borderId="0"/>
    <xf numFmtId="0" fontId="79" fillId="0" borderId="0"/>
    <xf numFmtId="0" fontId="80" fillId="0" borderId="0"/>
    <xf numFmtId="0" fontId="78" fillId="0" borderId="0"/>
    <xf numFmtId="0" fontId="81" fillId="0" borderId="0">
      <alignment horizontal="center"/>
    </xf>
    <xf numFmtId="0" fontId="82" fillId="0" borderId="0">
      <alignment horizontal="center"/>
    </xf>
    <xf numFmtId="0" fontId="83" fillId="0" borderId="0">
      <alignment horizontal="center"/>
    </xf>
    <xf numFmtId="0" fontId="84" fillId="0" borderId="0">
      <alignment horizontal="center"/>
    </xf>
    <xf numFmtId="0" fontId="83" fillId="0" borderId="0">
      <alignment horizontal="center"/>
    </xf>
    <xf numFmtId="0" fontId="85" fillId="0" borderId="0">
      <alignment horizontal="center"/>
    </xf>
    <xf numFmtId="0" fontId="85" fillId="0" borderId="0">
      <alignment horizontal="center"/>
    </xf>
    <xf numFmtId="0" fontId="76" fillId="0" borderId="59"/>
    <xf numFmtId="0" fontId="78" fillId="52" borderId="59"/>
    <xf numFmtId="0" fontId="86" fillId="0" borderId="60">
      <alignment horizontal="center" vertical="center" wrapText="1"/>
    </xf>
    <xf numFmtId="0" fontId="85" fillId="0" borderId="59">
      <alignment horizontal="center"/>
    </xf>
    <xf numFmtId="0" fontId="87" fillId="0" borderId="60">
      <alignment horizontal="center" vertical="center"/>
    </xf>
    <xf numFmtId="0" fontId="76" fillId="52" borderId="61"/>
    <xf numFmtId="0" fontId="87" fillId="0" borderId="60">
      <alignment horizontal="center" vertical="center" wrapText="1"/>
    </xf>
    <xf numFmtId="0" fontId="78" fillId="52" borderId="61"/>
    <xf numFmtId="0" fontId="76" fillId="52" borderId="62"/>
    <xf numFmtId="0" fontId="78" fillId="52" borderId="63"/>
    <xf numFmtId="0" fontId="78" fillId="52" borderId="62"/>
    <xf numFmtId="1" fontId="76" fillId="0" borderId="58">
      <alignment horizontal="center" vertical="top"/>
    </xf>
    <xf numFmtId="0" fontId="88" fillId="0" borderId="58">
      <alignment horizontal="left" vertical="top" wrapText="1"/>
    </xf>
    <xf numFmtId="1" fontId="89" fillId="0" borderId="58">
      <alignment horizontal="left" vertical="top" wrapText="1"/>
    </xf>
    <xf numFmtId="0" fontId="76" fillId="52" borderId="64"/>
    <xf numFmtId="49" fontId="89" fillId="0" borderId="58">
      <alignment horizontal="left" vertical="top" wrapText="1"/>
    </xf>
    <xf numFmtId="0" fontId="78" fillId="52" borderId="64"/>
    <xf numFmtId="0" fontId="78" fillId="52" borderId="64"/>
    <xf numFmtId="0" fontId="76" fillId="52" borderId="0">
      <alignment horizontal="left"/>
    </xf>
    <xf numFmtId="0" fontId="78" fillId="52" borderId="62"/>
    <xf numFmtId="1" fontId="88" fillId="0" borderId="65">
      <alignment horizontal="left" vertical="top" wrapText="1"/>
    </xf>
    <xf numFmtId="1" fontId="73" fillId="0" borderId="58">
      <alignment horizontal="left" vertical="top"/>
    </xf>
    <xf numFmtId="0" fontId="88" fillId="0" borderId="66">
      <alignment horizontal="left" vertical="top" wrapText="1"/>
    </xf>
    <xf numFmtId="49" fontId="89" fillId="0" borderId="58">
      <alignment horizontal="left" vertical="top" wrapText="1"/>
    </xf>
    <xf numFmtId="1" fontId="88" fillId="0" borderId="64">
      <alignment horizontal="left" vertical="top" wrapText="1"/>
    </xf>
    <xf numFmtId="0" fontId="76" fillId="52" borderId="67"/>
    <xf numFmtId="49" fontId="88" fillId="0" borderId="67">
      <alignment vertical="top" wrapText="1"/>
    </xf>
    <xf numFmtId="0" fontId="78" fillId="52" borderId="67"/>
    <xf numFmtId="1" fontId="88" fillId="0" borderId="0">
      <alignment horizontal="left" vertical="top" wrapText="1"/>
    </xf>
    <xf numFmtId="1" fontId="72" fillId="0" borderId="58">
      <alignment horizontal="left" vertical="top"/>
    </xf>
    <xf numFmtId="0" fontId="90" fillId="0" borderId="0"/>
    <xf numFmtId="0" fontId="90" fillId="0" borderId="0"/>
    <xf numFmtId="1" fontId="86" fillId="0" borderId="58">
      <alignment horizontal="left" vertical="top"/>
    </xf>
    <xf numFmtId="0" fontId="78" fillId="0" borderId="59"/>
    <xf numFmtId="0" fontId="91" fillId="0" borderId="0"/>
    <xf numFmtId="1" fontId="86" fillId="0" borderId="64">
      <alignment horizontal="left" vertical="top"/>
    </xf>
    <xf numFmtId="0" fontId="87" fillId="0" borderId="68">
      <alignment horizontal="center" vertical="center" wrapText="1"/>
    </xf>
    <xf numFmtId="0" fontId="89" fillId="0" borderId="0"/>
    <xf numFmtId="0" fontId="78" fillId="0" borderId="0"/>
    <xf numFmtId="0" fontId="89" fillId="0" borderId="58">
      <alignment horizontal="left" vertical="top" wrapText="1"/>
    </xf>
    <xf numFmtId="0" fontId="87" fillId="0" borderId="68">
      <alignment horizontal="center" vertical="center" wrapText="1"/>
    </xf>
    <xf numFmtId="0" fontId="76" fillId="0" borderId="0"/>
    <xf numFmtId="0" fontId="78" fillId="0" borderId="65">
      <alignment vertical="top"/>
    </xf>
    <xf numFmtId="4" fontId="88" fillId="51" borderId="58">
      <alignment horizontal="right" vertical="top" shrinkToFit="1"/>
    </xf>
    <xf numFmtId="0" fontId="89" fillId="0" borderId="58">
      <alignment horizontal="left" vertical="top" wrapText="1"/>
    </xf>
    <xf numFmtId="0" fontId="81" fillId="0" borderId="0">
      <alignment horizontal="center"/>
    </xf>
    <xf numFmtId="0" fontId="78" fillId="0" borderId="58">
      <alignment vertical="top"/>
    </xf>
    <xf numFmtId="4" fontId="89" fillId="0" borderId="58">
      <alignment horizontal="center" vertical="top"/>
    </xf>
    <xf numFmtId="0" fontId="78" fillId="0" borderId="64">
      <alignment vertical="top"/>
    </xf>
    <xf numFmtId="0" fontId="86" fillId="0" borderId="68">
      <alignment horizontal="center" vertical="center" wrapText="1"/>
    </xf>
    <xf numFmtId="4" fontId="89" fillId="0" borderId="58">
      <alignment horizontal="center" vertical="top"/>
    </xf>
    <xf numFmtId="4" fontId="89" fillId="0" borderId="58">
      <alignment horizontal="right" vertical="top" shrinkToFit="1"/>
    </xf>
    <xf numFmtId="0" fontId="78" fillId="0" borderId="0">
      <alignment vertical="top"/>
    </xf>
    <xf numFmtId="1" fontId="92" fillId="0" borderId="58">
      <alignment horizontal="center" vertical="top"/>
    </xf>
    <xf numFmtId="4" fontId="88" fillId="51" borderId="58">
      <alignment horizontal="right" vertical="top" shrinkToFit="1"/>
    </xf>
    <xf numFmtId="168" fontId="93" fillId="51" borderId="58">
      <alignment horizontal="right" vertical="top" shrinkToFit="1"/>
    </xf>
    <xf numFmtId="0" fontId="78" fillId="0" borderId="0">
      <alignment vertical="top"/>
    </xf>
    <xf numFmtId="0" fontId="78" fillId="0" borderId="58">
      <alignment vertical="top"/>
    </xf>
    <xf numFmtId="0" fontId="78" fillId="52" borderId="0"/>
    <xf numFmtId="0" fontId="78" fillId="52" borderId="67"/>
    <xf numFmtId="168" fontId="90" fillId="0" borderId="58">
      <alignment horizontal="right" vertical="top" shrinkToFit="1"/>
    </xf>
    <xf numFmtId="0" fontId="85" fillId="0" borderId="0">
      <alignment horizontal="center"/>
    </xf>
    <xf numFmtId="4" fontId="76" fillId="0" borderId="58">
      <alignment horizontal="right" vertical="top" shrinkToFit="1"/>
    </xf>
    <xf numFmtId="4" fontId="89" fillId="0" borderId="58">
      <alignment horizontal="right" vertical="top" shrinkToFit="1"/>
    </xf>
    <xf numFmtId="0" fontId="87" fillId="0" borderId="69">
      <alignment horizontal="center" vertical="center" wrapText="1"/>
    </xf>
    <xf numFmtId="4" fontId="76" fillId="0" borderId="58">
      <alignment horizontal="right" vertical="top" shrinkToFit="1"/>
    </xf>
    <xf numFmtId="4" fontId="75" fillId="51" borderId="58">
      <alignment horizontal="right" vertical="top" shrinkToFit="1"/>
    </xf>
    <xf numFmtId="168" fontId="90" fillId="0" borderId="58">
      <alignment horizontal="right" vertical="top" shrinkToFit="1"/>
    </xf>
    <xf numFmtId="4" fontId="74" fillId="51" borderId="58">
      <alignment horizontal="right" vertical="top" shrinkToFit="1"/>
    </xf>
    <xf numFmtId="4" fontId="71" fillId="50" borderId="58">
      <alignment horizontal="right" vertical="top" shrinkToFit="1"/>
    </xf>
    <xf numFmtId="168" fontId="93" fillId="51" borderId="58">
      <alignment horizontal="right" vertical="top" shrinkToFit="1"/>
    </xf>
    <xf numFmtId="169" fontId="76" fillId="0" borderId="58">
      <alignment horizontal="center" vertical="top" wrapText="1"/>
    </xf>
    <xf numFmtId="4" fontId="71" fillId="49" borderId="58">
      <alignment horizontal="right" vertical="top" shrinkToFit="1"/>
    </xf>
    <xf numFmtId="0" fontId="87" fillId="0" borderId="69">
      <alignment horizontal="center" vertical="center" wrapText="1"/>
    </xf>
    <xf numFmtId="4" fontId="88" fillId="0" borderId="64">
      <alignment horizontal="right" vertical="top" shrinkToFit="1"/>
    </xf>
    <xf numFmtId="4" fontId="72" fillId="0" borderId="64">
      <alignment horizontal="right" vertical="top" shrinkToFit="1"/>
    </xf>
    <xf numFmtId="0" fontId="87" fillId="0" borderId="60">
      <alignment horizontal="center" vertical="center" wrapText="1"/>
    </xf>
    <xf numFmtId="4" fontId="88" fillId="0" borderId="0">
      <alignment horizontal="right" vertical="top" shrinkToFit="1"/>
    </xf>
    <xf numFmtId="0" fontId="78" fillId="52" borderId="61"/>
    <xf numFmtId="4" fontId="72" fillId="51" borderId="58">
      <alignment horizontal="right" vertical="top" shrinkToFit="1"/>
    </xf>
    <xf numFmtId="0" fontId="76" fillId="0" borderId="64">
      <alignment vertical="top"/>
    </xf>
    <xf numFmtId="168" fontId="76" fillId="0" borderId="58">
      <alignment horizontal="right" vertical="top" shrinkToFit="1"/>
    </xf>
    <xf numFmtId="168" fontId="74" fillId="51" borderId="58">
      <alignment horizontal="right" vertical="top" shrinkToFit="1"/>
    </xf>
    <xf numFmtId="0" fontId="87" fillId="0" borderId="69">
      <alignment horizontal="center" vertical="center" wrapText="1"/>
    </xf>
    <xf numFmtId="0" fontId="87" fillId="0" borderId="60">
      <alignment horizontal="center" vertical="center" wrapText="1"/>
    </xf>
    <xf numFmtId="0" fontId="36" fillId="18" borderId="0" applyNumberFormat="0" applyBorder="0" applyAlignment="0" applyProtection="0"/>
    <xf numFmtId="0" fontId="67" fillId="53" borderId="0" applyNumberFormat="0" applyBorder="0" applyAlignment="0" applyProtection="0"/>
    <xf numFmtId="0" fontId="36" fillId="19" borderId="0" applyNumberFormat="0" applyBorder="0" applyAlignment="0" applyProtection="0"/>
    <xf numFmtId="0" fontId="67" fillId="54" borderId="0" applyNumberFormat="0" applyBorder="0" applyAlignment="0" applyProtection="0"/>
    <xf numFmtId="0" fontId="36" fillId="20" borderId="0" applyNumberFormat="0" applyBorder="0" applyAlignment="0" applyProtection="0"/>
    <xf numFmtId="0" fontId="67" fillId="55" borderId="0" applyNumberFormat="0" applyBorder="0" applyAlignment="0" applyProtection="0"/>
    <xf numFmtId="0" fontId="36" fillId="13" borderId="0" applyNumberFormat="0" applyBorder="0" applyAlignment="0" applyProtection="0"/>
    <xf numFmtId="0" fontId="67" fillId="56" borderId="0" applyNumberFormat="0" applyBorder="0" applyAlignment="0" applyProtection="0"/>
    <xf numFmtId="0" fontId="36" fillId="14" borderId="0" applyNumberFormat="0" applyBorder="0" applyAlignment="0" applyProtection="0"/>
    <xf numFmtId="0" fontId="67" fillId="57" borderId="0" applyNumberFormat="0" applyBorder="0" applyAlignment="0" applyProtection="0"/>
    <xf numFmtId="0" fontId="36" fillId="21" borderId="0" applyNumberFormat="0" applyBorder="0" applyAlignment="0" applyProtection="0"/>
    <xf numFmtId="0" fontId="67" fillId="58" borderId="0" applyNumberFormat="0" applyBorder="0" applyAlignment="0" applyProtection="0"/>
    <xf numFmtId="0" fontId="37" fillId="7" borderId="2" applyNumberFormat="0" applyAlignment="0" applyProtection="0"/>
    <xf numFmtId="0" fontId="94" fillId="59" borderId="70" applyNumberFormat="0" applyAlignment="0" applyProtection="0"/>
    <xf numFmtId="0" fontId="38" fillId="17" borderId="3" applyNumberFormat="0" applyAlignment="0" applyProtection="0"/>
    <xf numFmtId="0" fontId="95" fillId="60" borderId="71" applyNumberFormat="0" applyAlignment="0" applyProtection="0"/>
    <xf numFmtId="0" fontId="39" fillId="17" borderId="2" applyNumberFormat="0" applyAlignment="0" applyProtection="0"/>
    <xf numFmtId="0" fontId="96" fillId="60" borderId="70" applyNumberFormat="0" applyAlignment="0" applyProtection="0"/>
    <xf numFmtId="0" fontId="40" fillId="0" borderId="4" applyNumberFormat="0" applyFill="0" applyAlignment="0" applyProtection="0"/>
    <xf numFmtId="0" fontId="97" fillId="0" borderId="72" applyNumberFormat="0" applyFill="0" applyAlignment="0" applyProtection="0"/>
    <xf numFmtId="0" fontId="41" fillId="0" borderId="5" applyNumberFormat="0" applyFill="0" applyAlignment="0" applyProtection="0"/>
    <xf numFmtId="0" fontId="98" fillId="0" borderId="73" applyNumberFormat="0" applyFill="0" applyAlignment="0" applyProtection="0"/>
    <xf numFmtId="0" fontId="42" fillId="0" borderId="6" applyNumberFormat="0" applyFill="0" applyAlignment="0" applyProtection="0"/>
    <xf numFmtId="0" fontId="99" fillId="0" borderId="74" applyNumberFormat="0" applyFill="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43" fillId="0" borderId="7" applyNumberFormat="0" applyFill="0" applyAlignment="0" applyProtection="0"/>
    <xf numFmtId="0" fontId="100" fillId="0" borderId="75" applyNumberFormat="0" applyFill="0" applyAlignment="0" applyProtection="0"/>
    <xf numFmtId="0" fontId="44" fillId="22" borderId="8" applyNumberFormat="0" applyAlignment="0" applyProtection="0"/>
    <xf numFmtId="0" fontId="101" fillId="61" borderId="76" applyNumberFormat="0" applyAlignment="0" applyProtection="0"/>
    <xf numFmtId="0" fontId="45" fillId="0" borderId="0" applyNumberFormat="0" applyFill="0" applyBorder="0" applyAlignment="0" applyProtection="0"/>
    <xf numFmtId="0" fontId="102" fillId="0" borderId="0" applyNumberFormat="0" applyFill="0" applyBorder="0" applyAlignment="0" applyProtection="0"/>
    <xf numFmtId="0" fontId="46" fillId="16" borderId="0" applyNumberFormat="0" applyBorder="0" applyAlignment="0" applyProtection="0"/>
    <xf numFmtId="0" fontId="103" fillId="62" borderId="0" applyNumberFormat="0" applyBorder="0" applyAlignment="0" applyProtection="0"/>
    <xf numFmtId="0" fontId="60" fillId="23" borderId="0"/>
    <xf numFmtId="0" fontId="33" fillId="23" borderId="0"/>
    <xf numFmtId="0" fontId="62" fillId="23" borderId="0"/>
    <xf numFmtId="0" fontId="6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47" fillId="3" borderId="0" applyNumberFormat="0" applyBorder="0" applyAlignment="0" applyProtection="0"/>
    <xf numFmtId="0" fontId="104" fillId="63" borderId="0" applyNumberFormat="0" applyBorder="0" applyAlignment="0" applyProtection="0"/>
    <xf numFmtId="0" fontId="48" fillId="0" borderId="0" applyNumberFormat="0" applyFill="0" applyBorder="0" applyAlignment="0" applyProtection="0"/>
    <xf numFmtId="0" fontId="105" fillId="0" borderId="0" applyNumberFormat="0" applyFill="0" applyBorder="0" applyAlignment="0" applyProtection="0"/>
    <xf numFmtId="0" fontId="1" fillId="24" borderId="9" applyNumberFormat="0" applyFont="0" applyAlignment="0" applyProtection="0"/>
    <xf numFmtId="0" fontId="66" fillId="64" borderId="77" applyNumberFormat="0" applyFont="0" applyAlignment="0" applyProtection="0"/>
    <xf numFmtId="0" fontId="49" fillId="0" borderId="10" applyNumberFormat="0" applyFill="0" applyAlignment="0" applyProtection="0"/>
    <xf numFmtId="0" fontId="106" fillId="0" borderId="78" applyNumberFormat="0" applyFill="0" applyAlignment="0" applyProtection="0"/>
    <xf numFmtId="0" fontId="50" fillId="0" borderId="0" applyNumberFormat="0" applyFill="0" applyBorder="0" applyAlignment="0" applyProtection="0"/>
    <xf numFmtId="0" fontId="107" fillId="0" borderId="0" applyNumberFormat="0" applyFill="0" applyBorder="0" applyAlignment="0" applyProtection="0"/>
    <xf numFmtId="164" fontId="1" fillId="0" borderId="0" applyFont="0" applyFill="0" applyBorder="0" applyAlignment="0" applyProtection="0"/>
    <xf numFmtId="0" fontId="51" fillId="4" borderId="0" applyNumberFormat="0" applyBorder="0" applyAlignment="0" applyProtection="0"/>
    <xf numFmtId="0" fontId="108" fillId="65" borderId="0" applyNumberFormat="0" applyBorder="0" applyAlignment="0" applyProtection="0"/>
    <xf numFmtId="4" fontId="70" fillId="0" borderId="57">
      <alignment horizontal="right" vertical="top" shrinkToFit="1"/>
    </xf>
    <xf numFmtId="4" fontId="119" fillId="72" borderId="57">
      <alignment horizontal="right" vertical="top" shrinkToFit="1"/>
    </xf>
    <xf numFmtId="4" fontId="124" fillId="48" borderId="56">
      <alignment horizontal="right" shrinkToFit="1"/>
    </xf>
    <xf numFmtId="4" fontId="126" fillId="0" borderId="58">
      <alignment horizontal="right" vertical="top" shrinkToFit="1"/>
    </xf>
    <xf numFmtId="0" fontId="33" fillId="23" borderId="0"/>
    <xf numFmtId="0" fontId="33" fillId="23" borderId="0"/>
    <xf numFmtId="4" fontId="69" fillId="48" borderId="56">
      <alignment horizontal="right" shrinkToFit="1"/>
    </xf>
    <xf numFmtId="0" fontId="119" fillId="72" borderId="86">
      <alignment horizontal="left" vertical="top" wrapText="1"/>
    </xf>
    <xf numFmtId="49" fontId="119" fillId="72" borderId="57">
      <alignment horizontal="center" vertical="top" shrinkToFit="1"/>
    </xf>
    <xf numFmtId="0" fontId="119" fillId="72" borderId="57">
      <alignment horizontal="left" vertical="top" wrapText="1"/>
    </xf>
    <xf numFmtId="0" fontId="131" fillId="0" borderId="86">
      <alignment horizontal="left" vertical="top" wrapText="1"/>
    </xf>
    <xf numFmtId="0" fontId="70" fillId="0" borderId="57">
      <alignment horizontal="left" vertical="top" wrapText="1"/>
    </xf>
    <xf numFmtId="49" fontId="119" fillId="0" borderId="87">
      <alignment horizontal="center" vertical="center" wrapText="1"/>
    </xf>
    <xf numFmtId="172" fontId="1" fillId="0" borderId="0" applyFont="0" applyFill="0" applyBorder="0" applyAlignment="0" applyProtection="0"/>
    <xf numFmtId="49" fontId="119" fillId="0" borderId="88">
      <alignment horizontal="center" vertical="center" wrapText="1"/>
    </xf>
    <xf numFmtId="0" fontId="68" fillId="0" borderId="0"/>
    <xf numFmtId="0" fontId="139" fillId="0" borderId="0"/>
    <xf numFmtId="0" fontId="140" fillId="0" borderId="0">
      <alignment horizontal="center"/>
    </xf>
    <xf numFmtId="0" fontId="141" fillId="0" borderId="0"/>
    <xf numFmtId="0" fontId="140" fillId="0" borderId="0">
      <alignment horizontal="center"/>
    </xf>
    <xf numFmtId="0" fontId="142" fillId="0" borderId="0">
      <alignment horizontal="center"/>
    </xf>
    <xf numFmtId="0" fontId="131" fillId="0" borderId="0"/>
    <xf numFmtId="0" fontId="142" fillId="0" borderId="0">
      <alignment horizontal="center"/>
    </xf>
    <xf numFmtId="0" fontId="141" fillId="0" borderId="59"/>
    <xf numFmtId="0" fontId="143" fillId="0" borderId="60">
      <alignment horizontal="center" vertical="center" wrapText="1"/>
    </xf>
    <xf numFmtId="0" fontId="143" fillId="0" borderId="68">
      <alignment horizontal="center" vertical="center" wrapText="1"/>
    </xf>
    <xf numFmtId="1" fontId="141" fillId="0" borderId="58">
      <alignment horizontal="center" vertical="top"/>
    </xf>
    <xf numFmtId="1" fontId="144" fillId="0" borderId="58">
      <alignment horizontal="center" vertical="top"/>
    </xf>
    <xf numFmtId="4" fontId="141" fillId="0" borderId="58">
      <alignment horizontal="right" vertical="top" wrapText="1" shrinkToFit="1"/>
    </xf>
    <xf numFmtId="1" fontId="145" fillId="0" borderId="58">
      <alignment horizontal="left" vertical="top" wrapText="1"/>
    </xf>
    <xf numFmtId="4" fontId="146" fillId="51" borderId="58">
      <alignment horizontal="right" vertical="top" wrapText="1" shrinkToFit="1"/>
    </xf>
    <xf numFmtId="1" fontId="147" fillId="0" borderId="58">
      <alignment horizontal="left" vertical="top" wrapText="1"/>
    </xf>
    <xf numFmtId="4" fontId="148" fillId="50" borderId="58">
      <alignment horizontal="right" vertical="top" wrapText="1" shrinkToFit="1"/>
    </xf>
    <xf numFmtId="1" fontId="143" fillId="0" borderId="58">
      <alignment horizontal="left" vertical="top"/>
    </xf>
    <xf numFmtId="4" fontId="148" fillId="49" borderId="58">
      <alignment horizontal="right" vertical="top" wrapText="1" shrinkToFit="1"/>
    </xf>
    <xf numFmtId="1" fontId="143" fillId="0" borderId="64">
      <alignment horizontal="left" vertical="top"/>
    </xf>
    <xf numFmtId="4" fontId="147" fillId="0" borderId="64">
      <alignment horizontal="right" vertical="top" shrinkToFit="1"/>
    </xf>
    <xf numFmtId="0" fontId="141" fillId="0" borderId="64">
      <alignment vertical="top"/>
    </xf>
    <xf numFmtId="0" fontId="70" fillId="0" borderId="0"/>
    <xf numFmtId="0" fontId="70" fillId="0" borderId="0"/>
    <xf numFmtId="0" fontId="141" fillId="52" borderId="0"/>
    <xf numFmtId="0" fontId="141" fillId="52" borderId="61"/>
    <xf numFmtId="0" fontId="141" fillId="52" borderId="62"/>
    <xf numFmtId="0" fontId="141" fillId="52" borderId="64"/>
    <xf numFmtId="0" fontId="141" fillId="52" borderId="0">
      <alignment horizontal="left"/>
    </xf>
    <xf numFmtId="1" fontId="145" fillId="0" borderId="58">
      <alignment horizontal="left" vertical="top"/>
    </xf>
    <xf numFmtId="0" fontId="141" fillId="52" borderId="67"/>
    <xf numFmtId="1" fontId="147" fillId="0" borderId="58">
      <alignment horizontal="left" vertical="top"/>
    </xf>
    <xf numFmtId="0" fontId="131" fillId="52" borderId="0"/>
    <xf numFmtId="4" fontId="141" fillId="0" borderId="58">
      <alignment horizontal="right" vertical="top" shrinkToFit="1"/>
    </xf>
    <xf numFmtId="4" fontId="146" fillId="51" borderId="58">
      <alignment horizontal="right" vertical="top" shrinkToFit="1"/>
    </xf>
    <xf numFmtId="4" fontId="148" fillId="50" borderId="58">
      <alignment horizontal="right" vertical="top" shrinkToFit="1"/>
    </xf>
    <xf numFmtId="4" fontId="148" fillId="49" borderId="58">
      <alignment horizontal="right" vertical="top" shrinkToFit="1"/>
    </xf>
    <xf numFmtId="0" fontId="131" fillId="52" borderId="61"/>
    <xf numFmtId="4" fontId="151" fillId="48" borderId="56">
      <alignment horizontal="right" shrinkToFit="1"/>
    </xf>
    <xf numFmtId="4" fontId="149" fillId="0" borderId="93">
      <alignment horizontal="right" vertical="top" shrinkToFit="1"/>
    </xf>
    <xf numFmtId="0" fontId="149" fillId="0" borderId="0">
      <alignment horizontal="right" vertical="top" wrapText="1"/>
    </xf>
    <xf numFmtId="0" fontId="150" fillId="72" borderId="57">
      <alignment horizontal="left" vertical="top" wrapText="1"/>
    </xf>
    <xf numFmtId="4" fontId="150" fillId="72" borderId="93">
      <alignment horizontal="right" vertical="top" shrinkToFit="1"/>
    </xf>
    <xf numFmtId="0" fontId="149" fillId="0" borderId="57">
      <alignment horizontal="left" vertical="top" wrapText="1"/>
    </xf>
    <xf numFmtId="4" fontId="149" fillId="0" borderId="57">
      <alignment horizontal="right" vertical="top" shrinkToFit="1"/>
    </xf>
    <xf numFmtId="0" fontId="150" fillId="72" borderId="86">
      <alignment horizontal="left" vertical="top" wrapText="1"/>
    </xf>
    <xf numFmtId="49" fontId="150" fillId="72" borderId="57">
      <alignment horizontal="center" vertical="top" shrinkToFit="1"/>
    </xf>
    <xf numFmtId="4" fontId="151" fillId="48" borderId="94">
      <alignment horizontal="right" shrinkToFit="1"/>
    </xf>
    <xf numFmtId="49" fontId="149" fillId="0" borderId="57">
      <alignment horizontal="center" vertical="top" shrinkToFit="1"/>
    </xf>
    <xf numFmtId="49" fontId="70" fillId="0" borderId="57">
      <alignment horizontal="center" vertical="top" shrinkToFit="1"/>
    </xf>
    <xf numFmtId="4" fontId="70" fillId="0" borderId="93">
      <alignment horizontal="right" vertical="top" shrinkToFit="1"/>
    </xf>
    <xf numFmtId="0" fontId="149" fillId="0" borderId="0"/>
    <xf numFmtId="0" fontId="149" fillId="0" borderId="0"/>
    <xf numFmtId="49" fontId="150" fillId="0" borderId="92">
      <alignment horizontal="center" vertical="center" wrapText="1"/>
    </xf>
    <xf numFmtId="4" fontId="150" fillId="72" borderId="57">
      <alignment horizontal="right" vertical="top" shrinkToFit="1"/>
    </xf>
    <xf numFmtId="4" fontId="119" fillId="72" borderId="93">
      <alignment horizontal="right" vertical="top" shrinkToFit="1"/>
    </xf>
    <xf numFmtId="4" fontId="69" fillId="48" borderId="94">
      <alignment horizontal="right" shrinkToFit="1"/>
    </xf>
    <xf numFmtId="0" fontId="70" fillId="0" borderId="0">
      <alignment horizontal="right" vertical="top" wrapText="1"/>
    </xf>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0" fontId="119" fillId="72" borderId="57">
      <alignment horizontal="left" vertical="top" wrapText="1"/>
    </xf>
    <xf numFmtId="0" fontId="119" fillId="72" borderId="86">
      <alignment horizontal="left" vertical="top" wrapText="1"/>
    </xf>
    <xf numFmtId="0" fontId="119" fillId="74" borderId="96">
      <alignment horizontal="left" vertical="top" wrapText="1"/>
    </xf>
    <xf numFmtId="49" fontId="119" fillId="72" borderId="57">
      <alignment horizontal="center" vertical="top" shrinkToFit="1"/>
    </xf>
    <xf numFmtId="43" fontId="68" fillId="0" borderId="0" applyFont="0" applyFill="0" applyBorder="0" applyAlignment="0" applyProtection="0"/>
    <xf numFmtId="4" fontId="70" fillId="0" borderId="57">
      <alignment horizontal="right" vertical="top" shrinkToFit="1"/>
    </xf>
    <xf numFmtId="4" fontId="70" fillId="0" borderId="93">
      <alignment horizontal="right" vertical="top" shrinkToFit="1"/>
    </xf>
    <xf numFmtId="4" fontId="119" fillId="74" borderId="96">
      <alignment horizontal="right" vertical="top" shrinkToFit="1"/>
    </xf>
    <xf numFmtId="0" fontId="70" fillId="0" borderId="57">
      <alignment horizontal="left" vertical="top" wrapText="1"/>
    </xf>
    <xf numFmtId="0" fontId="119" fillId="74" borderId="95">
      <alignment horizontal="left" vertical="top" wrapText="1"/>
    </xf>
    <xf numFmtId="49" fontId="119" fillId="74" borderId="96">
      <alignment horizontal="center" vertical="top" shrinkToFit="1"/>
    </xf>
    <xf numFmtId="4" fontId="119" fillId="72" borderId="57">
      <alignment horizontal="right" vertical="top" shrinkToFit="1"/>
    </xf>
    <xf numFmtId="4" fontId="119" fillId="74" borderId="97">
      <alignment horizontal="right" vertical="top" shrinkToFit="1"/>
    </xf>
    <xf numFmtId="4" fontId="119" fillId="72" borderId="93">
      <alignment horizontal="right" vertical="top" shrinkToFit="1"/>
    </xf>
    <xf numFmtId="49" fontId="70" fillId="0" borderId="57">
      <alignment horizontal="center" vertical="top" shrinkToFit="1"/>
    </xf>
    <xf numFmtId="0" fontId="131" fillId="0" borderId="86">
      <alignment horizontal="left" vertical="top" wrapText="1"/>
    </xf>
    <xf numFmtId="43" fontId="68" fillId="0" borderId="0" applyFont="0" applyFill="0" applyBorder="0" applyAlignment="0" applyProtection="0"/>
    <xf numFmtId="43" fontId="68" fillId="0" borderId="0" applyFont="0" applyFill="0" applyBorder="0" applyAlignment="0" applyProtection="0"/>
  </cellStyleXfs>
  <cellXfs count="189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4" applyNumberFormat="1" applyFont="1" applyFill="1" applyBorder="1" applyAlignment="1">
      <alignment horizontal="center"/>
    </xf>
    <xf numFmtId="164" fontId="9" fillId="0" borderId="16" xfId="204" applyNumberFormat="1" applyFont="1" applyFill="1" applyBorder="1" applyAlignment="1">
      <alignment horizontal="center"/>
    </xf>
    <xf numFmtId="164" fontId="9" fillId="0" borderId="18" xfId="204" applyNumberFormat="1" applyFont="1" applyFill="1" applyBorder="1" applyAlignment="1">
      <alignment horizontal="center"/>
    </xf>
    <xf numFmtId="164" fontId="9" fillId="0" borderId="19" xfId="204"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4" applyNumberFormat="1" applyFont="1" applyFill="1" applyBorder="1" applyAlignment="1">
      <alignment horizontal="center"/>
    </xf>
    <xf numFmtId="164" fontId="9" fillId="0" borderId="21" xfId="204" applyNumberFormat="1" applyFont="1" applyFill="1" applyBorder="1" applyAlignment="1">
      <alignment horizontal="center"/>
    </xf>
    <xf numFmtId="164" fontId="9" fillId="0" borderId="20" xfId="204" applyNumberFormat="1" applyFont="1" applyFill="1" applyBorder="1" applyAlignment="1">
      <alignment horizontal="center"/>
    </xf>
    <xf numFmtId="164" fontId="9" fillId="0" borderId="23" xfId="204"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4" applyNumberFormat="1" applyFont="1" applyFill="1" applyBorder="1" applyAlignment="1">
      <alignment horizontal="center"/>
    </xf>
    <xf numFmtId="164" fontId="9" fillId="0" borderId="25" xfId="204" applyNumberFormat="1" applyFont="1" applyFill="1" applyBorder="1" applyAlignment="1">
      <alignment horizontal="center"/>
    </xf>
    <xf numFmtId="164" fontId="9" fillId="0" borderId="27" xfId="204" applyNumberFormat="1" applyFont="1" applyFill="1" applyBorder="1" applyAlignment="1">
      <alignment horizontal="center"/>
    </xf>
    <xf numFmtId="164" fontId="9" fillId="0" borderId="28" xfId="204"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4" applyNumberFormat="1" applyFont="1" applyFill="1" applyBorder="1" applyAlignment="1"/>
    <xf numFmtId="164" fontId="8" fillId="0" borderId="30" xfId="204" applyNumberFormat="1" applyFont="1" applyFill="1" applyBorder="1" applyAlignment="1"/>
    <xf numFmtId="164" fontId="8" fillId="0" borderId="0" xfId="204" applyNumberFormat="1" applyFont="1" applyFill="1" applyBorder="1" applyAlignment="1"/>
    <xf numFmtId="164" fontId="8" fillId="0" borderId="31" xfId="204"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4" applyNumberFormat="1" applyFont="1" applyFill="1" applyBorder="1" applyAlignment="1"/>
    <xf numFmtId="165" fontId="8" fillId="0" borderId="16" xfId="204" applyNumberFormat="1" applyFont="1" applyFill="1" applyBorder="1" applyAlignment="1"/>
    <xf numFmtId="165" fontId="8" fillId="0" borderId="32" xfId="204" applyNumberFormat="1" applyFont="1" applyFill="1" applyBorder="1" applyAlignment="1"/>
    <xf numFmtId="165" fontId="8" fillId="0" borderId="33" xfId="204" applyNumberFormat="1" applyFont="1" applyFill="1" applyBorder="1" applyAlignment="1"/>
    <xf numFmtId="165" fontId="8" fillId="0" borderId="0" xfId="204" applyNumberFormat="1" applyFont="1" applyFill="1" applyBorder="1" applyAlignment="1"/>
    <xf numFmtId="0" fontId="8" fillId="0" borderId="21" xfId="0" applyFont="1" applyFill="1" applyBorder="1"/>
    <xf numFmtId="164" fontId="8" fillId="0" borderId="11" xfId="204" applyNumberFormat="1" applyFont="1" applyFill="1" applyBorder="1" applyAlignment="1"/>
    <xf numFmtId="164" fontId="8" fillId="0" borderId="12" xfId="204"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4" applyNumberFormat="1" applyFont="1" applyFill="1" applyBorder="1" applyAlignment="1">
      <alignment horizontal="center"/>
    </xf>
    <xf numFmtId="164" fontId="8" fillId="0" borderId="34" xfId="204"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4" applyNumberFormat="1" applyFont="1" applyFill="1" applyBorder="1" applyAlignment="1">
      <alignment horizontal="center"/>
    </xf>
    <xf numFmtId="164" fontId="21" fillId="0" borderId="18" xfId="204" applyNumberFormat="1" applyFont="1" applyFill="1" applyBorder="1" applyAlignment="1">
      <alignment horizontal="center"/>
    </xf>
    <xf numFmtId="164" fontId="21" fillId="0" borderId="17" xfId="204" applyNumberFormat="1" applyFont="1" applyFill="1" applyBorder="1" applyAlignment="1">
      <alignment horizontal="center"/>
    </xf>
    <xf numFmtId="164" fontId="21" fillId="0" borderId="23" xfId="204" applyNumberFormat="1" applyFont="1" applyFill="1" applyBorder="1" applyAlignment="1">
      <alignment horizontal="center"/>
    </xf>
    <xf numFmtId="164" fontId="21" fillId="0" borderId="21" xfId="204" applyNumberFormat="1" applyFont="1" applyFill="1" applyBorder="1" applyAlignment="1">
      <alignment horizontal="center"/>
    </xf>
    <xf numFmtId="0" fontId="18" fillId="0" borderId="20" xfId="0" applyFont="1" applyFill="1" applyBorder="1"/>
    <xf numFmtId="164" fontId="21" fillId="0" borderId="20" xfId="204" applyNumberFormat="1" applyFont="1" applyFill="1" applyBorder="1" applyAlignment="1">
      <alignment horizontal="center"/>
    </xf>
    <xf numFmtId="164" fontId="21" fillId="0" borderId="22" xfId="204"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4" applyNumberFormat="1" applyFont="1" applyFill="1" applyBorder="1" applyAlignment="1">
      <alignment horizontal="center"/>
    </xf>
    <xf numFmtId="164" fontId="21" fillId="0" borderId="27" xfId="204" applyNumberFormat="1" applyFont="1" applyFill="1" applyBorder="1" applyAlignment="1">
      <alignment horizontal="center"/>
    </xf>
    <xf numFmtId="164" fontId="21" fillId="0" borderId="26" xfId="204" applyNumberFormat="1" applyFont="1" applyFill="1" applyBorder="1" applyAlignment="1">
      <alignment horizontal="center"/>
    </xf>
    <xf numFmtId="164" fontId="17" fillId="0" borderId="25" xfId="204" applyNumberFormat="1" applyFont="1" applyFill="1" applyBorder="1" applyAlignment="1">
      <alignment horizontal="center"/>
    </xf>
    <xf numFmtId="164" fontId="17" fillId="0" borderId="29" xfId="204" applyNumberFormat="1" applyFont="1" applyFill="1" applyBorder="1" applyAlignment="1"/>
    <xf numFmtId="164" fontId="17" fillId="0" borderId="24" xfId="204" applyNumberFormat="1" applyFont="1" applyFill="1" applyBorder="1" applyAlignment="1"/>
    <xf numFmtId="164" fontId="17" fillId="0" borderId="31" xfId="204" applyNumberFormat="1" applyFont="1" applyFill="1" applyBorder="1" applyAlignment="1"/>
    <xf numFmtId="164" fontId="17" fillId="0" borderId="14" xfId="204" applyNumberFormat="1" applyFont="1" applyFill="1" applyBorder="1" applyAlignment="1"/>
    <xf numFmtId="164" fontId="17" fillId="0" borderId="30" xfId="204" applyNumberFormat="1" applyFont="1" applyFill="1" applyBorder="1" applyAlignment="1"/>
    <xf numFmtId="164" fontId="17" fillId="0" borderId="36" xfId="204" applyNumberFormat="1" applyFont="1" applyFill="1" applyBorder="1" applyAlignment="1"/>
    <xf numFmtId="164" fontId="17" fillId="0" borderId="11" xfId="204" applyNumberFormat="1" applyFont="1" applyFill="1" applyBorder="1" applyAlignment="1"/>
    <xf numFmtId="164" fontId="17" fillId="0" borderId="34" xfId="204" applyNumberFormat="1" applyFont="1" applyFill="1" applyBorder="1" applyAlignment="1"/>
    <xf numFmtId="164" fontId="17" fillId="0" borderId="16" xfId="204" applyNumberFormat="1" applyFont="1" applyFill="1" applyBorder="1" applyAlignment="1"/>
    <xf numFmtId="164" fontId="17" fillId="0" borderId="33" xfId="204" applyNumberFormat="1" applyFont="1" applyFill="1" applyBorder="1" applyAlignment="1"/>
    <xf numFmtId="165" fontId="17" fillId="0" borderId="37" xfId="204" applyNumberFormat="1" applyFont="1" applyFill="1" applyBorder="1" applyAlignment="1"/>
    <xf numFmtId="164" fontId="17" fillId="0" borderId="32" xfId="204" applyNumberFormat="1" applyFont="1" applyFill="1" applyBorder="1" applyAlignment="1"/>
    <xf numFmtId="164" fontId="23" fillId="0" borderId="16" xfId="204" applyNumberFormat="1" applyFont="1" applyFill="1" applyBorder="1" applyAlignment="1"/>
    <xf numFmtId="164" fontId="17" fillId="0" borderId="12" xfId="204"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4" applyNumberFormat="1" applyFont="1" applyFill="1" applyBorder="1" applyAlignment="1">
      <alignment horizontal="center"/>
    </xf>
    <xf numFmtId="164" fontId="17" fillId="0" borderId="30" xfId="204" applyNumberFormat="1" applyFont="1" applyFill="1" applyBorder="1" applyAlignment="1">
      <alignment horizontal="center"/>
    </xf>
    <xf numFmtId="164" fontId="17" fillId="0" borderId="36" xfId="204" applyNumberFormat="1" applyFont="1" applyFill="1" applyBorder="1" applyAlignment="1">
      <alignment horizontal="center"/>
    </xf>
    <xf numFmtId="164" fontId="17" fillId="0" borderId="14" xfId="204" applyNumberFormat="1" applyFont="1" applyFill="1" applyBorder="1" applyAlignment="1">
      <alignment horizontal="center"/>
    </xf>
    <xf numFmtId="164" fontId="17" fillId="0" borderId="34" xfId="204"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164" fontId="30" fillId="0" borderId="38" xfId="204" applyFont="1" applyFill="1" applyBorder="1" applyAlignment="1"/>
    <xf numFmtId="164" fontId="30" fillId="0" borderId="38" xfId="204" applyFont="1" applyBorder="1" applyAlignment="1">
      <alignment horizontal="right" wrapText="1" shrinkToFit="1"/>
    </xf>
    <xf numFmtId="164" fontId="20" fillId="0" borderId="38" xfId="204" applyFont="1" applyBorder="1" applyAlignment="1">
      <alignment horizontal="right" wrapText="1" shrinkToFit="1"/>
    </xf>
    <xf numFmtId="164" fontId="30" fillId="0" borderId="38" xfId="204" applyFont="1" applyFill="1" applyBorder="1" applyAlignment="1">
      <alignment horizontal="right" wrapText="1" shrinkToFit="1"/>
    </xf>
    <xf numFmtId="0" fontId="29" fillId="0" borderId="0" xfId="0" applyFont="1"/>
    <xf numFmtId="0" fontId="29" fillId="0" borderId="39" xfId="0" applyFont="1" applyFill="1" applyBorder="1"/>
    <xf numFmtId="164" fontId="20" fillId="0" borderId="40" xfId="204" applyFont="1" applyFill="1" applyBorder="1" applyAlignment="1"/>
    <xf numFmtId="164" fontId="20" fillId="0" borderId="38" xfId="204" applyFont="1" applyFill="1" applyBorder="1" applyAlignment="1"/>
    <xf numFmtId="164" fontId="30" fillId="0" borderId="40" xfId="204" applyFont="1" applyFill="1" applyBorder="1" applyAlignment="1"/>
    <xf numFmtId="164" fontId="8" fillId="0" borderId="14" xfId="204" applyNumberFormat="1" applyFont="1" applyFill="1" applyBorder="1" applyAlignment="1"/>
    <xf numFmtId="164" fontId="21" fillId="0" borderId="15" xfId="204"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4" applyNumberFormat="1" applyFont="1" applyFill="1" applyBorder="1" applyAlignment="1"/>
    <xf numFmtId="0" fontId="25" fillId="0" borderId="31" xfId="0" applyFont="1" applyFill="1" applyBorder="1"/>
    <xf numFmtId="164" fontId="21" fillId="0" borderId="24" xfId="204" applyNumberFormat="1" applyFont="1" applyFill="1" applyBorder="1" applyAlignment="1">
      <alignment horizontal="center"/>
    </xf>
    <xf numFmtId="0" fontId="25" fillId="0" borderId="0" xfId="0" applyFont="1" applyFill="1"/>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4" applyFont="1" applyFill="1" applyBorder="1" applyAlignment="1">
      <alignment horizontal="center" wrapText="1" shrinkToFit="1"/>
    </xf>
    <xf numFmtId="164" fontId="24" fillId="0" borderId="17" xfId="204" applyFont="1" applyFill="1" applyBorder="1" applyAlignment="1">
      <alignment horizontal="center" wrapText="1" shrinkToFit="1"/>
    </xf>
    <xf numFmtId="164" fontId="24" fillId="0" borderId="22" xfId="204" applyFont="1" applyFill="1" applyBorder="1" applyAlignment="1">
      <alignment horizontal="center" wrapText="1" shrinkToFit="1"/>
    </xf>
    <xf numFmtId="164" fontId="24" fillId="0" borderId="26" xfId="204"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4"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4" applyFont="1" applyBorder="1" applyAlignment="1">
      <alignment horizontal="center" vertical="center" wrapText="1"/>
    </xf>
    <xf numFmtId="164" fontId="7" fillId="0" borderId="38" xfId="204" applyNumberFormat="1" applyFont="1" applyBorder="1" applyAlignment="1">
      <alignment horizontal="center" vertical="center"/>
    </xf>
    <xf numFmtId="164" fontId="7" fillId="0" borderId="38" xfId="204"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4" applyFont="1" applyBorder="1" applyAlignment="1">
      <alignment horizontal="center" vertical="center" wrapText="1"/>
    </xf>
    <xf numFmtId="164" fontId="31" fillId="0" borderId="38" xfId="204"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0" fontId="31" fillId="0" borderId="38" xfId="0" applyFont="1" applyBorder="1" applyAlignment="1">
      <alignment horizontal="center" vertical="center" wrapText="1"/>
    </xf>
    <xf numFmtId="164" fontId="23" fillId="0" borderId="18" xfId="204" applyNumberFormat="1" applyFont="1" applyFill="1" applyBorder="1" applyAlignment="1"/>
    <xf numFmtId="164" fontId="29" fillId="0" borderId="38" xfId="204" applyFont="1" applyFill="1" applyBorder="1" applyAlignment="1">
      <alignment vertical="center" wrapText="1"/>
    </xf>
    <xf numFmtId="164" fontId="17" fillId="0" borderId="37" xfId="204"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4"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4"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4" applyNumberFormat="1" applyFont="1" applyFill="1" applyBorder="1" applyAlignment="1"/>
    <xf numFmtId="164" fontId="8" fillId="0" borderId="15" xfId="204" applyNumberFormat="1" applyFont="1" applyFill="1" applyBorder="1" applyAlignment="1"/>
    <xf numFmtId="164" fontId="12" fillId="0" borderId="38" xfId="204" applyNumberFormat="1" applyFont="1" applyFill="1" applyBorder="1" applyAlignment="1">
      <alignment vertical="center"/>
    </xf>
    <xf numFmtId="0" fontId="7" fillId="0" borderId="38" xfId="0" applyFont="1" applyBorder="1" applyAlignment="1">
      <alignment horizontal="center" vertical="center"/>
    </xf>
    <xf numFmtId="164" fontId="12" fillId="0" borderId="38" xfId="204" applyNumberFormat="1" applyFont="1" applyBorder="1" applyAlignment="1">
      <alignment vertical="center"/>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xf>
    <xf numFmtId="164"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0" fontId="23" fillId="0" borderId="0" xfId="0" applyFont="1" applyFill="1" applyAlignment="1">
      <alignment vertical="center" wrapText="1"/>
    </xf>
    <xf numFmtId="164" fontId="23" fillId="0" borderId="0" xfId="0" applyNumberFormat="1"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164"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164" fontId="23" fillId="0" borderId="0" xfId="204" applyFont="1" applyFill="1" applyAlignment="1">
      <alignment vertical="center"/>
    </xf>
    <xf numFmtId="4" fontId="23" fillId="0" borderId="0" xfId="0" applyNumberFormat="1" applyFont="1" applyFill="1" applyBorder="1" applyAlignment="1">
      <alignment horizontal="right" vertical="center" shrinkToFi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0" fontId="29" fillId="0" borderId="0" xfId="0" applyFont="1" applyFill="1" applyBorder="1"/>
    <xf numFmtId="164" fontId="20" fillId="0" borderId="0" xfId="204"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164" fontId="12" fillId="0" borderId="0" xfId="0" applyNumberFormat="1" applyFont="1" applyFill="1"/>
    <xf numFmtId="165" fontId="17" fillId="0" borderId="13" xfId="204" applyNumberFormat="1" applyFont="1" applyFill="1" applyBorder="1" applyAlignment="1"/>
    <xf numFmtId="0" fontId="25" fillId="0" borderId="13" xfId="0" applyFont="1" applyFill="1" applyBorder="1"/>
    <xf numFmtId="0" fontId="34" fillId="0" borderId="0" xfId="0" applyFont="1" applyAlignment="1">
      <alignment horizontal="left"/>
    </xf>
    <xf numFmtId="164" fontId="26" fillId="0" borderId="0" xfId="0" applyNumberFormat="1" applyFont="1" applyFill="1" applyAlignment="1">
      <alignment vertical="center" wrapText="1"/>
    </xf>
    <xf numFmtId="164" fontId="6" fillId="0" borderId="0" xfId="204"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2" applyNumberFormat="1" applyFont="1" applyBorder="1" applyAlignment="1">
      <alignment horizontal="right" shrinkToFit="1"/>
    </xf>
    <xf numFmtId="164" fontId="24" fillId="0" borderId="38" xfId="204" applyFont="1" applyFill="1" applyBorder="1" applyAlignment="1"/>
    <xf numFmtId="0" fontId="52" fillId="0" borderId="0" xfId="0" applyFont="1"/>
    <xf numFmtId="49" fontId="29" fillId="0" borderId="38" xfId="0" quotePrefix="1" applyNumberFormat="1" applyFont="1" applyFill="1" applyBorder="1" applyAlignment="1">
      <alignment horizontal="center" vertical="center" wrapText="1"/>
    </xf>
    <xf numFmtId="164" fontId="29" fillId="0" borderId="38" xfId="204"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164" fontId="30" fillId="0" borderId="0" xfId="204" applyFont="1" applyFill="1" applyBorder="1" applyAlignment="1"/>
    <xf numFmtId="164" fontId="20" fillId="0" borderId="38" xfId="204" applyFont="1" applyFill="1" applyBorder="1" applyAlignment="1">
      <alignment horizontal="right" wrapText="1" shrinkToFit="1"/>
    </xf>
    <xf numFmtId="4" fontId="23" fillId="0" borderId="0" xfId="190" applyNumberFormat="1" applyFont="1" applyFill="1" applyBorder="1" applyAlignment="1">
      <alignment horizontal="right" shrinkToFit="1"/>
    </xf>
    <xf numFmtId="164" fontId="21" fillId="0" borderId="33" xfId="204" applyNumberFormat="1" applyFont="1" applyFill="1" applyBorder="1" applyAlignment="1">
      <alignment horizontal="center"/>
    </xf>
    <xf numFmtId="164" fontId="24" fillId="0" borderId="18" xfId="204" applyFont="1" applyFill="1" applyBorder="1" applyAlignment="1">
      <alignment horizontal="center" wrapText="1" shrinkToFit="1"/>
    </xf>
    <xf numFmtId="164" fontId="24" fillId="0" borderId="20" xfId="204" applyFont="1" applyFill="1" applyBorder="1" applyAlignment="1">
      <alignment horizontal="center" wrapText="1" shrinkToFit="1"/>
    </xf>
    <xf numFmtId="164" fontId="24" fillId="0" borderId="27" xfId="204" applyFont="1" applyFill="1" applyBorder="1" applyAlignment="1">
      <alignment horizontal="center" wrapText="1" shrinkToFit="1"/>
    </xf>
    <xf numFmtId="164" fontId="31" fillId="25" borderId="38" xfId="204" applyFont="1" applyFill="1" applyBorder="1" applyAlignment="1">
      <alignment horizontal="center" vertical="center" wrapText="1"/>
    </xf>
    <xf numFmtId="164" fontId="29" fillId="0" borderId="38" xfId="204" applyFont="1" applyBorder="1" applyAlignment="1">
      <alignment horizontal="center" vertical="center" wrapText="1"/>
    </xf>
    <xf numFmtId="164" fontId="29" fillId="0" borderId="38" xfId="204" applyFont="1" applyFill="1" applyBorder="1" applyAlignment="1">
      <alignment vertical="center"/>
    </xf>
    <xf numFmtId="164" fontId="31" fillId="0" borderId="38" xfId="204" applyFont="1" applyBorder="1" applyAlignment="1">
      <alignment vertical="center"/>
    </xf>
    <xf numFmtId="164" fontId="29" fillId="0" borderId="38" xfId="204" applyFont="1" applyBorder="1" applyAlignment="1">
      <alignment vertical="center"/>
    </xf>
    <xf numFmtId="164" fontId="31" fillId="25" borderId="38" xfId="204" applyFont="1" applyFill="1" applyBorder="1" applyAlignment="1">
      <alignment vertical="center"/>
    </xf>
    <xf numFmtId="165" fontId="31" fillId="0" borderId="0" xfId="204" applyNumberFormat="1" applyFont="1" applyAlignment="1">
      <alignment horizontal="center" vertical="center" wrapText="1"/>
    </xf>
    <xf numFmtId="164" fontId="23" fillId="26" borderId="38" xfId="204" applyFont="1" applyFill="1" applyBorder="1" applyAlignment="1">
      <alignment vertical="center"/>
    </xf>
    <xf numFmtId="0" fontId="7" fillId="27" borderId="38" xfId="0" applyFont="1" applyFill="1" applyBorder="1" applyAlignment="1">
      <alignment horizontal="center" vertical="center"/>
    </xf>
    <xf numFmtId="164" fontId="20" fillId="27" borderId="40" xfId="204" applyFont="1" applyFill="1" applyBorder="1" applyAlignment="1"/>
    <xf numFmtId="164" fontId="23" fillId="26" borderId="42" xfId="204"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4" applyNumberFormat="1" applyFont="1" applyFill="1" applyBorder="1" applyAlignment="1">
      <alignment horizontal="center"/>
    </xf>
    <xf numFmtId="164" fontId="9" fillId="27" borderId="16" xfId="204" applyNumberFormat="1" applyFont="1" applyFill="1" applyBorder="1" applyAlignment="1">
      <alignment horizontal="center"/>
    </xf>
    <xf numFmtId="164" fontId="9" fillId="27" borderId="17" xfId="204" applyNumberFormat="1" applyFont="1" applyFill="1" applyBorder="1" applyAlignment="1">
      <alignment horizontal="center"/>
    </xf>
    <xf numFmtId="164" fontId="9" fillId="27" borderId="19" xfId="204" applyNumberFormat="1" applyFont="1" applyFill="1" applyBorder="1" applyAlignment="1">
      <alignment horizontal="center"/>
    </xf>
    <xf numFmtId="164" fontId="9" fillId="27" borderId="16" xfId="0" applyNumberFormat="1" applyFont="1" applyFill="1" applyBorder="1"/>
    <xf numFmtId="164" fontId="9" fillId="27" borderId="20" xfId="204" applyNumberFormat="1" applyFont="1" applyFill="1" applyBorder="1" applyAlignment="1">
      <alignment horizontal="center"/>
    </xf>
    <xf numFmtId="164" fontId="9" fillId="27" borderId="21" xfId="204" applyNumberFormat="1" applyFont="1" applyFill="1" applyBorder="1" applyAlignment="1">
      <alignment horizontal="center"/>
    </xf>
    <xf numFmtId="164" fontId="9" fillId="27" borderId="22" xfId="204" applyNumberFormat="1" applyFont="1" applyFill="1" applyBorder="1" applyAlignment="1">
      <alignment horizontal="center"/>
    </xf>
    <xf numFmtId="164" fontId="9" fillId="27" borderId="23" xfId="204" applyNumberFormat="1" applyFont="1" applyFill="1" applyBorder="1" applyAlignment="1">
      <alignment horizontal="center"/>
    </xf>
    <xf numFmtId="164" fontId="9" fillId="27" borderId="21" xfId="0" applyNumberFormat="1" applyFont="1" applyFill="1" applyBorder="1"/>
    <xf numFmtId="164" fontId="9" fillId="27" borderId="27" xfId="204" applyNumberFormat="1" applyFont="1" applyFill="1" applyBorder="1" applyAlignment="1">
      <alignment horizontal="center"/>
    </xf>
    <xf numFmtId="164" fontId="9" fillId="27" borderId="25" xfId="204" applyNumberFormat="1" applyFont="1" applyFill="1" applyBorder="1" applyAlignment="1">
      <alignment horizontal="center"/>
    </xf>
    <xf numFmtId="164" fontId="9" fillId="27" borderId="26" xfId="204" applyNumberFormat="1" applyFont="1" applyFill="1" applyBorder="1" applyAlignment="1">
      <alignment horizontal="center"/>
    </xf>
    <xf numFmtId="164" fontId="9" fillId="27" borderId="28" xfId="204" applyNumberFormat="1" applyFont="1" applyFill="1" applyBorder="1" applyAlignment="1">
      <alignment horizontal="center"/>
    </xf>
    <xf numFmtId="164" fontId="9" fillId="27" borderId="25" xfId="0" applyNumberFormat="1" applyFont="1" applyFill="1" applyBorder="1"/>
    <xf numFmtId="164" fontId="8" fillId="27" borderId="14" xfId="204" applyNumberFormat="1" applyFont="1" applyFill="1" applyBorder="1" applyAlignment="1"/>
    <xf numFmtId="164" fontId="8" fillId="27" borderId="30" xfId="204" applyNumberFormat="1" applyFont="1" applyFill="1" applyBorder="1" applyAlignment="1"/>
    <xf numFmtId="164" fontId="8" fillId="27" borderId="29" xfId="204" applyNumberFormat="1" applyFont="1" applyFill="1" applyBorder="1" applyAlignment="1"/>
    <xf numFmtId="164" fontId="8" fillId="27" borderId="44" xfId="204" applyNumberFormat="1" applyFont="1" applyFill="1" applyBorder="1" applyAlignment="1"/>
    <xf numFmtId="165" fontId="8" fillId="27" borderId="33" xfId="204" applyNumberFormat="1" applyFont="1" applyFill="1" applyBorder="1" applyAlignment="1"/>
    <xf numFmtId="165" fontId="8" fillId="27" borderId="0" xfId="204" applyNumberFormat="1" applyFont="1" applyFill="1" applyBorder="1" applyAlignment="1"/>
    <xf numFmtId="165" fontId="8" fillId="27" borderId="31" xfId="204" applyNumberFormat="1" applyFont="1" applyFill="1" applyBorder="1" applyAlignment="1"/>
    <xf numFmtId="0" fontId="8" fillId="27" borderId="31" xfId="0" applyFont="1" applyFill="1" applyBorder="1"/>
    <xf numFmtId="164" fontId="8" fillId="27" borderId="11" xfId="204" applyNumberFormat="1" applyFont="1" applyFill="1" applyBorder="1" applyAlignment="1"/>
    <xf numFmtId="164" fontId="8" fillId="27" borderId="12" xfId="204"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4" applyNumberFormat="1" applyFont="1" applyFill="1" applyBorder="1" applyAlignment="1">
      <alignment horizontal="center"/>
    </xf>
    <xf numFmtId="164" fontId="8" fillId="27" borderId="34" xfId="204" applyNumberFormat="1" applyFont="1" applyFill="1" applyBorder="1" applyAlignment="1">
      <alignment horizontal="center"/>
    </xf>
    <xf numFmtId="0" fontId="8" fillId="27" borderId="14" xfId="0" applyFont="1" applyFill="1" applyBorder="1" applyAlignment="1">
      <alignment horizontal="center" vertical="center" wrapText="1"/>
    </xf>
    <xf numFmtId="0" fontId="23" fillId="0" borderId="0" xfId="0" applyFont="1" applyFill="1" applyAlignment="1">
      <alignment horizontal="center"/>
    </xf>
    <xf numFmtId="164" fontId="23" fillId="0" borderId="21" xfId="204" applyFont="1" applyFill="1" applyBorder="1" applyAlignment="1">
      <alignment horizontal="center" wrapText="1" shrinkToFit="1"/>
    </xf>
    <xf numFmtId="164" fontId="23" fillId="0" borderId="29" xfId="204" applyFont="1" applyFill="1" applyBorder="1" applyAlignment="1">
      <alignment horizontal="center"/>
    </xf>
    <xf numFmtId="164" fontId="23" fillId="0" borderId="11" xfId="204"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4" applyFont="1"/>
    <xf numFmtId="0" fontId="3" fillId="0" borderId="0" xfId="0" applyFont="1" applyAlignment="1">
      <alignment vertical="center"/>
    </xf>
    <xf numFmtId="164" fontId="12" fillId="0" borderId="38" xfId="204"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4"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4" applyFont="1" applyFill="1" applyBorder="1" applyAlignment="1">
      <alignment vertical="center"/>
    </xf>
    <xf numFmtId="0" fontId="55" fillId="0" borderId="38" xfId="0" applyFont="1" applyBorder="1" applyAlignment="1">
      <alignment horizontal="center" vertical="center" wrapText="1"/>
    </xf>
    <xf numFmtId="164" fontId="56" fillId="0" borderId="38" xfId="204" applyFont="1" applyBorder="1" applyAlignment="1">
      <alignment vertical="center"/>
    </xf>
    <xf numFmtId="0" fontId="55" fillId="0" borderId="0" xfId="0" applyFont="1" applyAlignment="1">
      <alignment vertical="center"/>
    </xf>
    <xf numFmtId="0" fontId="3" fillId="28" borderId="38" xfId="0" applyFont="1" applyFill="1" applyBorder="1" applyAlignment="1">
      <alignment vertical="center" wrapText="1"/>
    </xf>
    <xf numFmtId="164" fontId="12" fillId="28" borderId="38" xfId="204" applyFont="1" applyFill="1" applyBorder="1" applyAlignment="1">
      <alignment vertical="center"/>
    </xf>
    <xf numFmtId="0" fontId="55" fillId="0" borderId="38" xfId="0" applyFont="1" applyFill="1" applyBorder="1" applyAlignment="1">
      <alignment horizontal="center" vertical="center" wrapText="1"/>
    </xf>
    <xf numFmtId="164" fontId="56" fillId="0" borderId="38" xfId="204" applyFont="1" applyFill="1" applyBorder="1" applyAlignment="1">
      <alignment vertical="center"/>
    </xf>
    <xf numFmtId="0" fontId="55" fillId="0" borderId="0" xfId="0" applyFont="1" applyFill="1" applyAlignment="1">
      <alignment vertical="center"/>
    </xf>
    <xf numFmtId="0" fontId="3" fillId="0" borderId="0" xfId="0" applyFont="1" applyFill="1" applyAlignment="1">
      <alignment vertical="center"/>
    </xf>
    <xf numFmtId="0" fontId="32" fillId="0" borderId="0" xfId="0" quotePrefix="1" applyFont="1" applyFill="1" applyBorder="1" applyAlignment="1">
      <alignment horizontal="center" vertical="center" wrapText="1"/>
    </xf>
    <xf numFmtId="0" fontId="5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55"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0" fontId="58" fillId="27" borderId="38" xfId="0" applyFont="1" applyFill="1" applyBorder="1" applyAlignment="1">
      <alignment horizontal="center" vertical="center" wrapText="1"/>
    </xf>
    <xf numFmtId="49" fontId="32" fillId="28" borderId="38" xfId="0" applyNumberFormat="1" applyFont="1" applyFill="1" applyBorder="1" applyAlignment="1">
      <alignment horizontal="center" vertical="center" wrapText="1"/>
    </xf>
    <xf numFmtId="0" fontId="55" fillId="28" borderId="38" xfId="0" applyFont="1" applyFill="1" applyBorder="1" applyAlignment="1">
      <alignment horizontal="center" vertical="center" wrapText="1"/>
    </xf>
    <xf numFmtId="49" fontId="29" fillId="28" borderId="38" xfId="0" quotePrefix="1" applyNumberFormat="1" applyFont="1" applyFill="1" applyBorder="1" applyAlignment="1">
      <alignment horizontal="center" vertical="center" wrapText="1"/>
    </xf>
    <xf numFmtId="164" fontId="59" fillId="28" borderId="38" xfId="204" applyFont="1" applyFill="1" applyBorder="1" applyAlignment="1">
      <alignment vertical="center"/>
    </xf>
    <xf numFmtId="164" fontId="29" fillId="29" borderId="38" xfId="204" applyFont="1" applyFill="1" applyBorder="1" applyAlignment="1">
      <alignment horizontal="center" vertical="center" wrapText="1"/>
    </xf>
    <xf numFmtId="165" fontId="29" fillId="0" borderId="0" xfId="204"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4" applyFont="1"/>
    <xf numFmtId="4" fontId="24" fillId="0" borderId="0" xfId="0" applyNumberFormat="1" applyFont="1" applyBorder="1"/>
    <xf numFmtId="164" fontId="23" fillId="0" borderId="38" xfId="204" applyFont="1" applyFill="1" applyBorder="1"/>
    <xf numFmtId="0" fontId="23" fillId="0" borderId="0" xfId="0" applyFont="1" applyBorder="1" applyAlignment="1">
      <alignment horizontal="center"/>
    </xf>
    <xf numFmtId="4" fontId="23" fillId="0" borderId="0" xfId="193"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4" applyFont="1" applyAlignment="1"/>
    <xf numFmtId="164" fontId="109" fillId="0" borderId="38" xfId="204"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1" fillId="0" borderId="0" xfId="0" applyFont="1"/>
    <xf numFmtId="164" fontId="20" fillId="0" borderId="0" xfId="204" applyFont="1" applyFill="1" applyAlignment="1"/>
    <xf numFmtId="164" fontId="20" fillId="0" borderId="0" xfId="204" applyFont="1" applyAlignment="1"/>
    <xf numFmtId="164" fontId="30" fillId="0" borderId="38" xfId="204" applyFont="1" applyBorder="1" applyAlignment="1"/>
    <xf numFmtId="164" fontId="20" fillId="0" borderId="38" xfId="204" applyFont="1" applyBorder="1" applyAlignment="1"/>
    <xf numFmtId="164" fontId="20" fillId="0" borderId="0" xfId="204" applyFont="1" applyBorder="1" applyAlignment="1"/>
    <xf numFmtId="0" fontId="20" fillId="0" borderId="0" xfId="0" applyFont="1"/>
    <xf numFmtId="0" fontId="61"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164" fontId="20" fillId="0" borderId="38" xfId="204" applyFont="1" applyFill="1" applyBorder="1"/>
    <xf numFmtId="164" fontId="30" fillId="0" borderId="0" xfId="204"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164" fontId="30" fillId="0" borderId="0" xfId="0" applyNumberFormat="1" applyFont="1" applyFill="1"/>
    <xf numFmtId="164" fontId="29" fillId="0" borderId="0" xfId="204"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4" applyFont="1" applyFill="1" applyBorder="1" applyAlignment="1">
      <alignment vertical="center"/>
    </xf>
    <xf numFmtId="164" fontId="12" fillId="66" borderId="38" xfId="204" applyFont="1" applyFill="1" applyBorder="1" applyAlignment="1">
      <alignment vertical="center"/>
    </xf>
    <xf numFmtId="164" fontId="23" fillId="0" borderId="14" xfId="204" applyFont="1" applyFill="1" applyBorder="1" applyAlignment="1">
      <alignment horizontal="center"/>
    </xf>
    <xf numFmtId="164" fontId="111" fillId="0" borderId="38" xfId="204"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0" fontId="7" fillId="0" borderId="38" xfId="0" quotePrefix="1" applyFont="1" applyFill="1" applyBorder="1" applyAlignment="1">
      <alignment horizontal="center" vertical="center" wrapText="1"/>
    </xf>
    <xf numFmtId="164" fontId="24" fillId="0" borderId="16" xfId="204" applyFont="1" applyFill="1" applyBorder="1" applyAlignment="1">
      <alignment horizontal="center" wrapText="1" shrinkToFit="1"/>
    </xf>
    <xf numFmtId="164" fontId="24" fillId="0" borderId="25" xfId="204" applyFont="1" applyFill="1" applyBorder="1" applyAlignment="1">
      <alignment horizontal="center" wrapText="1" shrinkToFit="1"/>
    </xf>
    <xf numFmtId="164" fontId="17" fillId="0" borderId="46" xfId="204" applyNumberFormat="1" applyFont="1" applyFill="1" applyBorder="1" applyAlignment="1"/>
    <xf numFmtId="164" fontId="23" fillId="0" borderId="19" xfId="204" applyNumberFormat="1" applyFont="1" applyFill="1" applyBorder="1" applyAlignment="1"/>
    <xf numFmtId="164" fontId="24" fillId="0" borderId="23" xfId="204" applyFont="1" applyFill="1" applyBorder="1" applyAlignment="1">
      <alignment horizontal="center" wrapText="1" shrinkToFit="1"/>
    </xf>
    <xf numFmtId="0" fontId="63" fillId="0" borderId="0" xfId="0" applyFont="1" applyAlignment="1">
      <alignment horizontal="left"/>
    </xf>
    <xf numFmtId="164" fontId="23" fillId="25" borderId="14" xfId="204" applyFont="1" applyFill="1" applyBorder="1" applyAlignment="1">
      <alignment horizontal="center"/>
    </xf>
    <xf numFmtId="164" fontId="23" fillId="0" borderId="33" xfId="204" applyFont="1" applyFill="1" applyBorder="1" applyAlignment="1">
      <alignment horizontal="center"/>
    </xf>
    <xf numFmtId="164" fontId="23" fillId="25" borderId="31" xfId="204" applyFont="1" applyFill="1" applyBorder="1" applyAlignment="1">
      <alignment horizontal="center"/>
    </xf>
    <xf numFmtId="164" fontId="23" fillId="25" borderId="11" xfId="204" applyFont="1" applyFill="1" applyBorder="1" applyAlignment="1">
      <alignment horizontal="center"/>
    </xf>
    <xf numFmtId="164" fontId="23" fillId="0" borderId="31" xfId="204" applyFont="1" applyFill="1" applyBorder="1" applyAlignment="1">
      <alignment horizontal="center"/>
    </xf>
    <xf numFmtId="164" fontId="23" fillId="25" borderId="29" xfId="204" applyFont="1" applyFill="1" applyBorder="1" applyAlignment="1">
      <alignment horizontal="center"/>
    </xf>
    <xf numFmtId="164" fontId="23" fillId="0" borderId="36" xfId="204" applyFont="1" applyFill="1" applyBorder="1" applyAlignment="1">
      <alignment horizontal="center"/>
    </xf>
    <xf numFmtId="164" fontId="23" fillId="25" borderId="20" xfId="204"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5" fontId="31" fillId="0" borderId="0" xfId="204"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4" applyNumberFormat="1" applyFont="1" applyFill="1" applyBorder="1" applyAlignment="1">
      <alignment horizontal="center"/>
    </xf>
    <xf numFmtId="0" fontId="7" fillId="0" borderId="0" xfId="0" applyFont="1" applyFill="1" applyAlignment="1">
      <alignment horizontal="center" vertical="center"/>
    </xf>
    <xf numFmtId="0" fontId="7" fillId="0" borderId="0" xfId="0" applyFont="1" applyAlignment="1">
      <alignment vertical="center"/>
    </xf>
    <xf numFmtId="0" fontId="55" fillId="66" borderId="38" xfId="0" applyFont="1" applyFill="1" applyBorder="1" applyAlignment="1">
      <alignment horizontal="center" vertical="center" wrapText="1"/>
    </xf>
    <xf numFmtId="164" fontId="30" fillId="68" borderId="38" xfId="204" applyFont="1" applyFill="1" applyBorder="1" applyAlignment="1"/>
    <xf numFmtId="164" fontId="111" fillId="0" borderId="38" xfId="204" applyFont="1" applyFill="1" applyBorder="1" applyAlignment="1">
      <alignment vertical="center"/>
    </xf>
    <xf numFmtId="4" fontId="20" fillId="0" borderId="0" xfId="191" applyNumberFormat="1" applyFont="1" applyFill="1" applyBorder="1" applyAlignment="1">
      <alignment horizontal="right" shrinkToFit="1"/>
    </xf>
    <xf numFmtId="164" fontId="30" fillId="0" borderId="0" xfId="204" applyFont="1" applyBorder="1" applyAlignment="1"/>
    <xf numFmtId="0" fontId="53" fillId="0" borderId="0" xfId="0" applyFont="1" applyFill="1" applyAlignment="1"/>
    <xf numFmtId="164" fontId="23" fillId="0" borderId="44" xfId="204" applyFont="1" applyFill="1" applyBorder="1" applyAlignment="1">
      <alignment horizontal="center"/>
    </xf>
    <xf numFmtId="164" fontId="23" fillId="0" borderId="43" xfId="204" applyFont="1" applyFill="1" applyBorder="1" applyAlignment="1">
      <alignment horizontal="center"/>
    </xf>
    <xf numFmtId="164" fontId="23" fillId="0" borderId="30" xfId="204" applyFont="1" applyFill="1" applyBorder="1" applyAlignment="1">
      <alignment horizontal="center"/>
    </xf>
    <xf numFmtId="164" fontId="23" fillId="0" borderId="12" xfId="204" applyFont="1" applyFill="1" applyBorder="1" applyAlignment="1">
      <alignment horizontal="center"/>
    </xf>
    <xf numFmtId="164" fontId="23" fillId="67" borderId="16" xfId="204" applyFont="1" applyFill="1" applyBorder="1" applyAlignment="1">
      <alignment horizontal="center"/>
    </xf>
    <xf numFmtId="164" fontId="23" fillId="0" borderId="18" xfId="204" applyFont="1" applyFill="1" applyBorder="1" applyAlignment="1">
      <alignment horizontal="center"/>
    </xf>
    <xf numFmtId="164" fontId="23" fillId="27" borderId="21" xfId="204" applyFont="1" applyFill="1" applyBorder="1" applyAlignment="1">
      <alignment horizontal="center"/>
    </xf>
    <xf numFmtId="164" fontId="23" fillId="0" borderId="21" xfId="204" applyFont="1" applyFill="1" applyBorder="1" applyAlignment="1">
      <alignment horizontal="center"/>
    </xf>
    <xf numFmtId="164" fontId="23" fillId="67" borderId="21" xfId="204" applyFont="1" applyFill="1" applyBorder="1" applyAlignment="1">
      <alignment horizontal="center"/>
    </xf>
    <xf numFmtId="164" fontId="23" fillId="67" borderId="22" xfId="204" applyFont="1" applyFill="1" applyBorder="1" applyAlignment="1">
      <alignment horizontal="center"/>
    </xf>
    <xf numFmtId="164" fontId="23" fillId="0" borderId="20" xfId="204" applyFont="1" applyFill="1" applyBorder="1" applyAlignment="1">
      <alignment horizontal="center"/>
    </xf>
    <xf numFmtId="164" fontId="23" fillId="27" borderId="23" xfId="204" applyFont="1" applyFill="1" applyBorder="1" applyAlignment="1">
      <alignment horizontal="center"/>
    </xf>
    <xf numFmtId="164" fontId="23" fillId="27" borderId="25" xfId="204" applyFont="1" applyFill="1" applyBorder="1" applyAlignment="1">
      <alignment horizontal="center"/>
    </xf>
    <xf numFmtId="164" fontId="23" fillId="0" borderId="27" xfId="204" applyFont="1" applyFill="1" applyBorder="1" applyAlignment="1">
      <alignment horizontal="center"/>
    </xf>
    <xf numFmtId="164" fontId="23" fillId="27" borderId="28" xfId="204" applyFont="1" applyFill="1" applyBorder="1" applyAlignment="1">
      <alignment horizontal="center"/>
    </xf>
    <xf numFmtId="164" fontId="23" fillId="0" borderId="24" xfId="204" applyFont="1" applyFill="1" applyBorder="1" applyAlignment="1"/>
    <xf numFmtId="164" fontId="23" fillId="0" borderId="29" xfId="204" applyFont="1" applyFill="1" applyBorder="1" applyAlignment="1"/>
    <xf numFmtId="164" fontId="23" fillId="0" borderId="31" xfId="204" applyFont="1" applyFill="1" applyBorder="1" applyAlignment="1"/>
    <xf numFmtId="164" fontId="23" fillId="0" borderId="13" xfId="204" applyFont="1" applyFill="1" applyBorder="1" applyAlignment="1"/>
    <xf numFmtId="164" fontId="23" fillId="27" borderId="29" xfId="204" applyFont="1" applyFill="1" applyBorder="1" applyAlignment="1"/>
    <xf numFmtId="164" fontId="23" fillId="0" borderId="14" xfId="204" applyFont="1" applyFill="1" applyBorder="1" applyAlignment="1"/>
    <xf numFmtId="164" fontId="23" fillId="67" borderId="14" xfId="204" applyFont="1" applyFill="1" applyBorder="1" applyAlignment="1"/>
    <xf numFmtId="164" fontId="23" fillId="67" borderId="29" xfId="204" applyFont="1" applyFill="1" applyBorder="1" applyAlignment="1"/>
    <xf numFmtId="164" fontId="23" fillId="67" borderId="31" xfId="204" applyFont="1" applyFill="1" applyBorder="1" applyAlignment="1"/>
    <xf numFmtId="164" fontId="23" fillId="0" borderId="36" xfId="204" applyFont="1" applyFill="1" applyBorder="1" applyAlignment="1"/>
    <xf numFmtId="164" fontId="23" fillId="27" borderId="13" xfId="204" applyFont="1" applyFill="1" applyBorder="1" applyAlignment="1"/>
    <xf numFmtId="164" fontId="23" fillId="27" borderId="31" xfId="204" applyFont="1" applyFill="1" applyBorder="1" applyAlignment="1"/>
    <xf numFmtId="164" fontId="23" fillId="0" borderId="16" xfId="204" applyFont="1" applyFill="1" applyBorder="1" applyAlignment="1"/>
    <xf numFmtId="164" fontId="23" fillId="0" borderId="33" xfId="204" applyFont="1" applyFill="1" applyBorder="1" applyAlignment="1"/>
    <xf numFmtId="164" fontId="23" fillId="67" borderId="33" xfId="204" applyFont="1" applyFill="1" applyBorder="1" applyAlignment="1"/>
    <xf numFmtId="164" fontId="23" fillId="0" borderId="37" xfId="204" applyFont="1" applyFill="1" applyBorder="1" applyAlignment="1"/>
    <xf numFmtId="164" fontId="23" fillId="27" borderId="16" xfId="204" applyFont="1" applyFill="1" applyBorder="1" applyAlignment="1"/>
    <xf numFmtId="164" fontId="23" fillId="0" borderId="15" xfId="204" applyFont="1" applyFill="1" applyBorder="1" applyAlignment="1"/>
    <xf numFmtId="164" fontId="23" fillId="67" borderId="11" xfId="204" applyFont="1" applyFill="1" applyBorder="1" applyAlignment="1"/>
    <xf numFmtId="164" fontId="23" fillId="0" borderId="11" xfId="204" applyFont="1" applyFill="1" applyBorder="1" applyAlignment="1"/>
    <xf numFmtId="164" fontId="23" fillId="27" borderId="11" xfId="204" applyFont="1" applyFill="1" applyBorder="1" applyAlignment="1"/>
    <xf numFmtId="164" fontId="23" fillId="0" borderId="43" xfId="204" applyFont="1" applyFill="1" applyBorder="1" applyAlignment="1"/>
    <xf numFmtId="164" fontId="23" fillId="0" borderId="15" xfId="204" applyFont="1" applyFill="1" applyBorder="1" applyAlignment="1">
      <alignment horizontal="center"/>
    </xf>
    <xf numFmtId="164" fontId="23" fillId="0" borderId="44" xfId="204" applyFont="1" applyFill="1" applyBorder="1" applyAlignment="1"/>
    <xf numFmtId="164" fontId="23" fillId="0" borderId="24" xfId="204" applyFont="1" applyFill="1" applyBorder="1" applyAlignment="1">
      <alignment horizontal="center"/>
    </xf>
    <xf numFmtId="164" fontId="23" fillId="25" borderId="24" xfId="204" applyFont="1" applyFill="1" applyBorder="1" applyAlignment="1">
      <alignment horizontal="center"/>
    </xf>
    <xf numFmtId="164" fontId="23" fillId="25" borderId="30" xfId="204" applyFont="1" applyFill="1" applyBorder="1" applyAlignment="1">
      <alignment horizontal="center"/>
    </xf>
    <xf numFmtId="164" fontId="23" fillId="27" borderId="29" xfId="204" applyFont="1" applyFill="1" applyBorder="1" applyAlignment="1">
      <alignment horizontal="center"/>
    </xf>
    <xf numFmtId="164" fontId="23" fillId="27" borderId="14" xfId="204" applyFont="1" applyFill="1" applyBorder="1" applyAlignment="1">
      <alignment horizontal="center"/>
    </xf>
    <xf numFmtId="164" fontId="23" fillId="27" borderId="24" xfId="204" applyFont="1" applyFill="1" applyBorder="1" applyAlignment="1">
      <alignment horizontal="center"/>
    </xf>
    <xf numFmtId="164" fontId="23" fillId="67" borderId="29" xfId="204" applyFont="1" applyFill="1" applyBorder="1" applyAlignment="1">
      <alignment horizontal="center"/>
    </xf>
    <xf numFmtId="164" fontId="23" fillId="67" borderId="44" xfId="204" applyFont="1" applyFill="1" applyBorder="1" applyAlignment="1">
      <alignment horizontal="center"/>
    </xf>
    <xf numFmtId="164" fontId="23" fillId="67" borderId="24" xfId="204" applyFont="1" applyFill="1" applyBorder="1" applyAlignment="1">
      <alignment horizontal="center"/>
    </xf>
    <xf numFmtId="164" fontId="23" fillId="0" borderId="13" xfId="204" applyFont="1" applyFill="1" applyBorder="1" applyAlignment="1">
      <alignment horizontal="center"/>
    </xf>
    <xf numFmtId="164" fontId="23" fillId="27" borderId="14" xfId="204" applyFont="1" applyFill="1" applyBorder="1" applyAlignment="1">
      <alignment horizontal="center" wrapText="1"/>
    </xf>
    <xf numFmtId="164" fontId="23" fillId="27" borderId="30" xfId="204" applyFont="1" applyFill="1" applyBorder="1" applyAlignment="1">
      <alignment horizontal="center"/>
    </xf>
    <xf numFmtId="164" fontId="23" fillId="27" borderId="31" xfId="204" applyFont="1" applyFill="1" applyBorder="1" applyAlignment="1">
      <alignment horizontal="center"/>
    </xf>
    <xf numFmtId="164" fontId="23" fillId="25" borderId="13" xfId="204" applyFont="1" applyFill="1" applyBorder="1" applyAlignment="1">
      <alignment horizontal="center"/>
    </xf>
    <xf numFmtId="164" fontId="23" fillId="68" borderId="29" xfId="204" applyFont="1" applyFill="1" applyBorder="1" applyAlignment="1">
      <alignment horizontal="center"/>
    </xf>
    <xf numFmtId="164" fontId="23" fillId="68" borderId="14" xfId="204" applyFont="1" applyFill="1" applyBorder="1" applyAlignment="1">
      <alignment horizontal="center"/>
    </xf>
    <xf numFmtId="164" fontId="23" fillId="0" borderId="0" xfId="204" applyFont="1" applyFill="1" applyBorder="1" applyAlignment="1">
      <alignment horizontal="center"/>
    </xf>
    <xf numFmtId="164" fontId="23" fillId="25" borderId="36" xfId="204" applyFont="1" applyFill="1" applyBorder="1" applyAlignment="1">
      <alignment horizontal="center"/>
    </xf>
    <xf numFmtId="164" fontId="23" fillId="0" borderId="37" xfId="204" applyFont="1" applyFill="1" applyBorder="1" applyAlignment="1">
      <alignment horizontal="center"/>
    </xf>
    <xf numFmtId="164" fontId="23" fillId="68" borderId="33" xfId="204" applyFont="1" applyFill="1" applyBorder="1" applyAlignment="1">
      <alignment horizontal="center"/>
    </xf>
    <xf numFmtId="164" fontId="23" fillId="25" borderId="0" xfId="204" applyFont="1" applyFill="1" applyBorder="1" applyAlignment="1">
      <alignment horizontal="center"/>
    </xf>
    <xf numFmtId="164" fontId="23" fillId="27" borderId="21" xfId="204" applyFont="1" applyFill="1" applyBorder="1" applyAlignment="1">
      <alignment horizontal="center" wrapText="1"/>
    </xf>
    <xf numFmtId="164" fontId="23" fillId="27" borderId="11" xfId="204" applyFont="1" applyFill="1" applyBorder="1" applyAlignment="1">
      <alignment horizontal="center"/>
    </xf>
    <xf numFmtId="164" fontId="23" fillId="68" borderId="11" xfId="204" applyFont="1" applyFill="1" applyBorder="1" applyAlignment="1">
      <alignment horizontal="center"/>
    </xf>
    <xf numFmtId="164" fontId="23" fillId="27" borderId="12" xfId="204" applyFont="1" applyFill="1" applyBorder="1" applyAlignment="1">
      <alignment horizontal="center"/>
    </xf>
    <xf numFmtId="164" fontId="23" fillId="25" borderId="15" xfId="204" applyFont="1" applyFill="1" applyBorder="1" applyAlignment="1">
      <alignment horizontal="center"/>
    </xf>
    <xf numFmtId="164" fontId="23" fillId="25" borderId="34" xfId="204" applyFont="1" applyFill="1" applyBorder="1" applyAlignment="1">
      <alignment horizontal="center"/>
    </xf>
    <xf numFmtId="164" fontId="23" fillId="25" borderId="12" xfId="204" applyFont="1" applyFill="1" applyBorder="1" applyAlignment="1">
      <alignment horizontal="center"/>
    </xf>
    <xf numFmtId="164" fontId="23" fillId="0" borderId="34" xfId="204" applyFont="1" applyFill="1" applyBorder="1" applyAlignment="1">
      <alignment horizontal="center"/>
    </xf>
    <xf numFmtId="164" fontId="23" fillId="27" borderId="34" xfId="204" applyFont="1" applyFill="1" applyBorder="1" applyAlignment="1">
      <alignment horizontal="center"/>
    </xf>
    <xf numFmtId="164" fontId="23" fillId="0" borderId="46" xfId="204" applyFont="1" applyFill="1" applyBorder="1" applyAlignment="1">
      <alignment horizontal="center"/>
    </xf>
    <xf numFmtId="164" fontId="23" fillId="27" borderId="0" xfId="204"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2" applyNumberFormat="1" applyFont="1" applyFill="1" applyBorder="1" applyAlignment="1">
      <alignment horizontal="right" shrinkToFit="1"/>
    </xf>
    <xf numFmtId="164" fontId="23" fillId="0" borderId="22" xfId="204" applyFont="1" applyFill="1" applyBorder="1" applyAlignment="1">
      <alignment horizontal="center" wrapText="1" shrinkToFit="1"/>
    </xf>
    <xf numFmtId="164" fontId="20" fillId="68" borderId="40" xfId="204" applyFont="1" applyFill="1" applyBorder="1" applyAlignment="1"/>
    <xf numFmtId="164" fontId="23" fillId="67" borderId="18" xfId="204" applyFont="1" applyFill="1" applyBorder="1" applyAlignment="1">
      <alignment horizontal="center"/>
    </xf>
    <xf numFmtId="164" fontId="23" fillId="67" borderId="33" xfId="204" applyFont="1" applyFill="1" applyBorder="1" applyAlignment="1">
      <alignment horizontal="center"/>
    </xf>
    <xf numFmtId="164" fontId="29" fillId="0" borderId="40" xfId="204" applyFont="1" applyFill="1" applyBorder="1" applyAlignment="1">
      <alignment vertical="center"/>
    </xf>
    <xf numFmtId="49" fontId="29" fillId="28" borderId="39" xfId="0" quotePrefix="1" applyNumberFormat="1" applyFont="1" applyFill="1" applyBorder="1" applyAlignment="1">
      <alignment horizontal="center" vertical="center" wrapText="1"/>
    </xf>
    <xf numFmtId="49" fontId="29" fillId="28" borderId="42" xfId="0" quotePrefix="1" applyNumberFormat="1" applyFont="1" applyFill="1" applyBorder="1" applyAlignment="1">
      <alignment horizontal="center" vertical="center" wrapText="1"/>
    </xf>
    <xf numFmtId="164" fontId="23" fillId="25" borderId="43" xfId="204" applyFont="1" applyFill="1" applyBorder="1" applyAlignment="1">
      <alignment horizontal="center"/>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67"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164" fontId="23" fillId="67" borderId="11" xfId="204" applyFont="1" applyFill="1" applyBorder="1" applyAlignment="1">
      <alignment horizontal="center"/>
    </xf>
    <xf numFmtId="164" fontId="23" fillId="68" borderId="24" xfId="204" applyFont="1" applyFill="1" applyBorder="1" applyAlignment="1">
      <alignment horizontal="center"/>
    </xf>
    <xf numFmtId="0" fontId="4" fillId="67" borderId="14" xfId="0" applyFont="1" applyFill="1" applyBorder="1" applyAlignment="1">
      <alignment horizontal="center" vertical="center" wrapText="1"/>
    </xf>
    <xf numFmtId="0" fontId="4" fillId="67" borderId="11" xfId="0" applyFont="1" applyFill="1" applyBorder="1" applyAlignment="1">
      <alignment horizontal="center" vertical="center" wrapText="1"/>
    </xf>
    <xf numFmtId="164" fontId="23" fillId="67" borderId="30" xfId="204" applyFont="1" applyFill="1" applyBorder="1" applyAlignment="1">
      <alignment horizontal="center"/>
    </xf>
    <xf numFmtId="0" fontId="32" fillId="0" borderId="41" xfId="0" applyNumberFormat="1" applyFont="1" applyFill="1" applyBorder="1" applyAlignment="1">
      <alignment vertical="center" wrapText="1"/>
    </xf>
    <xf numFmtId="164" fontId="29" fillId="0" borderId="40" xfId="204" applyFont="1" applyFill="1" applyBorder="1" applyAlignment="1">
      <alignment vertical="center" wrapText="1"/>
    </xf>
    <xf numFmtId="164" fontId="23" fillId="67" borderId="14" xfId="204" applyFont="1" applyFill="1" applyBorder="1" applyAlignment="1">
      <alignment horizontal="center"/>
    </xf>
    <xf numFmtId="164" fontId="23" fillId="67" borderId="15" xfId="204" applyFont="1" applyFill="1" applyBorder="1" applyAlignment="1">
      <alignment horizontal="center"/>
    </xf>
    <xf numFmtId="164" fontId="21" fillId="0" borderId="19" xfId="204" applyNumberFormat="1" applyFont="1" applyFill="1" applyBorder="1" applyAlignment="1">
      <alignment horizontal="center"/>
    </xf>
    <xf numFmtId="0" fontId="7" fillId="68" borderId="38" xfId="0" applyFont="1" applyFill="1" applyBorder="1" applyAlignment="1">
      <alignment horizontal="center" vertical="center"/>
    </xf>
    <xf numFmtId="164" fontId="23" fillId="68" borderId="36" xfId="204" applyFont="1" applyFill="1" applyBorder="1" applyAlignment="1">
      <alignment horizontal="center"/>
    </xf>
    <xf numFmtId="164" fontId="23" fillId="68" borderId="34" xfId="204" applyFont="1" applyFill="1" applyBorder="1" applyAlignment="1">
      <alignment horizontal="center"/>
    </xf>
    <xf numFmtId="164" fontId="23" fillId="68" borderId="0" xfId="204" applyFont="1" applyFill="1" applyBorder="1" applyAlignment="1">
      <alignment horizontal="center"/>
    </xf>
    <xf numFmtId="164" fontId="23" fillId="68" borderId="13" xfId="204" applyFont="1" applyFill="1" applyBorder="1" applyAlignment="1">
      <alignment horizontal="center"/>
    </xf>
    <xf numFmtId="164" fontId="23" fillId="68" borderId="31" xfId="204" applyFont="1" applyFill="1" applyBorder="1" applyAlignment="1">
      <alignment horizontal="center"/>
    </xf>
    <xf numFmtId="164" fontId="21" fillId="0" borderId="37" xfId="204" applyNumberFormat="1" applyFont="1" applyFill="1" applyBorder="1" applyAlignment="1">
      <alignment horizontal="center"/>
    </xf>
    <xf numFmtId="164" fontId="17" fillId="0" borderId="13" xfId="204" applyNumberFormat="1" applyFont="1" applyFill="1" applyBorder="1" applyAlignment="1"/>
    <xf numFmtId="0" fontId="23" fillId="67" borderId="11" xfId="0" quotePrefix="1" applyFont="1" applyFill="1" applyBorder="1" applyAlignment="1">
      <alignment horizontal="center" vertical="center" wrapText="1"/>
    </xf>
    <xf numFmtId="0" fontId="23" fillId="0" borderId="14" xfId="0" applyFont="1" applyFill="1" applyBorder="1" applyAlignment="1">
      <alignment horizontal="center"/>
    </xf>
    <xf numFmtId="164" fontId="23" fillId="70" borderId="14" xfId="204" applyFont="1" applyFill="1" applyBorder="1" applyAlignment="1">
      <alignment horizontal="center"/>
    </xf>
    <xf numFmtId="164" fontId="23" fillId="70" borderId="33" xfId="204" applyFont="1" applyFill="1" applyBorder="1" applyAlignment="1">
      <alignment horizontal="center"/>
    </xf>
    <xf numFmtId="164" fontId="23" fillId="70" borderId="11" xfId="204" applyFont="1" applyFill="1" applyBorder="1" applyAlignment="1">
      <alignment horizontal="center"/>
    </xf>
    <xf numFmtId="164" fontId="23" fillId="70" borderId="29" xfId="204" applyFont="1" applyFill="1" applyBorder="1" applyAlignment="1">
      <alignment horizontal="center"/>
    </xf>
    <xf numFmtId="0" fontId="7" fillId="70" borderId="38" xfId="0" applyFont="1" applyFill="1" applyBorder="1" applyAlignment="1">
      <alignment horizontal="center" vertical="center" wrapText="1"/>
    </xf>
    <xf numFmtId="164" fontId="23" fillId="70" borderId="31" xfId="204" applyFont="1" applyFill="1" applyBorder="1" applyAlignment="1">
      <alignment horizontal="center"/>
    </xf>
    <xf numFmtId="164" fontId="23" fillId="70" borderId="16" xfId="204" applyFont="1" applyFill="1" applyBorder="1" applyAlignment="1">
      <alignment horizontal="center"/>
    </xf>
    <xf numFmtId="164" fontId="23" fillId="70" borderId="21" xfId="204" applyFont="1" applyFill="1" applyBorder="1" applyAlignment="1">
      <alignment horizontal="center"/>
    </xf>
    <xf numFmtId="0" fontId="23" fillId="70" borderId="11" xfId="0" applyFont="1" applyFill="1" applyBorder="1" applyAlignment="1">
      <alignment horizontal="center" vertical="center" wrapText="1"/>
    </xf>
    <xf numFmtId="164" fontId="23" fillId="70" borderId="25" xfId="204" applyFont="1" applyFill="1" applyBorder="1" applyAlignment="1">
      <alignment horizontal="center"/>
    </xf>
    <xf numFmtId="164" fontId="112" fillId="70" borderId="38" xfId="204" applyFont="1" applyFill="1" applyBorder="1" applyAlignment="1">
      <alignment vertical="center"/>
    </xf>
    <xf numFmtId="49" fontId="32" fillId="70" borderId="38" xfId="0" applyNumberFormat="1" applyFont="1" applyFill="1" applyBorder="1" applyAlignment="1">
      <alignment horizontal="center" vertical="center" wrapText="1"/>
    </xf>
    <xf numFmtId="0" fontId="65" fillId="70" borderId="38" xfId="0" applyFont="1" applyFill="1" applyBorder="1" applyAlignment="1">
      <alignment horizontal="center" vertical="center" wrapText="1"/>
    </xf>
    <xf numFmtId="164" fontId="59" fillId="70" borderId="38" xfId="204" quotePrefix="1" applyFont="1" applyFill="1" applyBorder="1" applyAlignment="1">
      <alignment horizontal="center" vertical="center"/>
    </xf>
    <xf numFmtId="164" fontId="57" fillId="70" borderId="38" xfId="204" applyFont="1" applyFill="1" applyBorder="1" applyAlignment="1">
      <alignment vertical="center"/>
    </xf>
    <xf numFmtId="0" fontId="55" fillId="70" borderId="38" xfId="0" applyFont="1" applyFill="1" applyBorder="1" applyAlignment="1">
      <alignment horizontal="center" vertical="center" wrapText="1"/>
    </xf>
    <xf numFmtId="49" fontId="29" fillId="70" borderId="38" xfId="0" quotePrefix="1" applyNumberFormat="1" applyFont="1" applyFill="1" applyBorder="1" applyAlignment="1">
      <alignment horizontal="center" vertical="center" wrapText="1"/>
    </xf>
    <xf numFmtId="164" fontId="59" fillId="70" borderId="38" xfId="204" applyFont="1" applyFill="1" applyBorder="1" applyAlignment="1">
      <alignment vertical="center"/>
    </xf>
    <xf numFmtId="164" fontId="29" fillId="70" borderId="38" xfId="204" applyFont="1" applyFill="1" applyBorder="1" applyAlignment="1">
      <alignment horizontal="center" vertical="center"/>
    </xf>
    <xf numFmtId="164" fontId="31" fillId="70" borderId="38" xfId="204"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164" fontId="29" fillId="0" borderId="0" xfId="204" applyFont="1" applyFill="1" applyBorder="1" applyAlignment="1">
      <alignment horizontal="center" vertical="center" wrapText="1"/>
    </xf>
    <xf numFmtId="164" fontId="23" fillId="70" borderId="24" xfId="204" applyFont="1" applyFill="1" applyBorder="1" applyAlignment="1">
      <alignment horizontal="center"/>
    </xf>
    <xf numFmtId="164" fontId="23" fillId="70" borderId="23" xfId="204" applyFont="1" applyFill="1" applyBorder="1" applyAlignment="1">
      <alignment horizontal="center"/>
    </xf>
    <xf numFmtId="164" fontId="23" fillId="70" borderId="44" xfId="204" applyFont="1" applyFill="1" applyBorder="1" applyAlignment="1">
      <alignment horizontal="center"/>
    </xf>
    <xf numFmtId="164" fontId="23" fillId="70" borderId="48" xfId="204" applyFont="1" applyFill="1" applyBorder="1" applyAlignment="1">
      <alignment horizontal="center"/>
    </xf>
    <xf numFmtId="164" fontId="23" fillId="70" borderId="43" xfId="204" applyFont="1" applyFill="1" applyBorder="1" applyAlignment="1">
      <alignment horizontal="center"/>
    </xf>
    <xf numFmtId="49" fontId="29" fillId="70" borderId="38" xfId="0" applyNumberFormat="1" applyFont="1" applyFill="1" applyBorder="1" applyAlignment="1">
      <alignment horizontal="center" vertical="center" wrapText="1"/>
    </xf>
    <xf numFmtId="4" fontId="23" fillId="0" borderId="38" xfId="127" applyNumberFormat="1" applyFont="1" applyFill="1" applyBorder="1" applyAlignment="1" applyProtection="1">
      <alignment horizontal="right" shrinkToFit="1"/>
      <protection locked="0"/>
    </xf>
    <xf numFmtId="0" fontId="29" fillId="0" borderId="39" xfId="0" applyFont="1" applyBorder="1" applyAlignment="1">
      <alignment horizontal="center" vertical="center"/>
    </xf>
    <xf numFmtId="164" fontId="20" fillId="0" borderId="38" xfId="204" applyFont="1" applyFill="1" applyBorder="1" applyAlignment="1">
      <alignment horizontal="right" shrinkToFit="1"/>
    </xf>
    <xf numFmtId="164" fontId="20" fillId="0" borderId="38" xfId="204" applyFont="1" applyBorder="1" applyAlignment="1">
      <alignment horizontal="right" shrinkToFit="1"/>
    </xf>
    <xf numFmtId="164" fontId="61" fillId="0" borderId="38" xfId="204" applyFont="1" applyBorder="1"/>
    <xf numFmtId="164" fontId="61" fillId="0" borderId="0" xfId="204" applyFont="1" applyFill="1"/>
    <xf numFmtId="164" fontId="61" fillId="0" borderId="0" xfId="204" applyFont="1"/>
    <xf numFmtId="165" fontId="8" fillId="0" borderId="11" xfId="204" applyNumberFormat="1" applyFont="1" applyFill="1" applyBorder="1" applyAlignment="1"/>
    <xf numFmtId="0" fontId="23" fillId="25" borderId="14" xfId="0" applyFont="1" applyFill="1" applyBorder="1" applyAlignment="1">
      <alignment horizontal="center" vertical="center"/>
    </xf>
    <xf numFmtId="164" fontId="23" fillId="67" borderId="37" xfId="204" applyFont="1" applyFill="1" applyBorder="1" applyAlignment="1">
      <alignment horizontal="center"/>
    </xf>
    <xf numFmtId="164" fontId="0" fillId="0" borderId="0" xfId="0" applyNumberFormat="1" applyFill="1"/>
    <xf numFmtId="3" fontId="23" fillId="67" borderId="11" xfId="0" applyNumberFormat="1" applyFont="1" applyFill="1" applyBorder="1" applyAlignment="1">
      <alignment horizontal="center" vertical="center" wrapText="1"/>
    </xf>
    <xf numFmtId="164" fontId="110" fillId="0" borderId="38" xfId="204" applyFont="1" applyFill="1" applyBorder="1" applyAlignment="1">
      <alignment vertical="center"/>
    </xf>
    <xf numFmtId="164" fontId="23" fillId="0" borderId="13" xfId="204" applyFont="1" applyFill="1" applyBorder="1" applyAlignment="1">
      <alignment horizontal="center" wrapText="1"/>
    </xf>
    <xf numFmtId="164" fontId="23" fillId="0" borderId="11" xfId="204" applyFont="1" applyFill="1" applyBorder="1" applyAlignment="1">
      <alignment horizontal="center" wrapText="1"/>
    </xf>
    <xf numFmtId="164" fontId="23" fillId="0" borderId="31" xfId="204" applyFont="1" applyFill="1" applyBorder="1" applyAlignment="1">
      <alignment horizontal="center" wrapText="1"/>
    </xf>
    <xf numFmtId="164" fontId="23" fillId="27" borderId="11" xfId="204" applyFont="1" applyFill="1" applyBorder="1" applyAlignment="1">
      <alignment horizontal="center" wrapText="1"/>
    </xf>
    <xf numFmtId="164" fontId="23" fillId="27" borderId="12" xfId="204" applyFont="1" applyFill="1" applyBorder="1" applyAlignment="1">
      <alignment horizontal="center" wrapText="1"/>
    </xf>
    <xf numFmtId="164" fontId="23" fillId="25" borderId="11" xfId="204" applyFont="1" applyFill="1" applyBorder="1" applyAlignment="1">
      <alignment horizontal="center" wrapText="1"/>
    </xf>
    <xf numFmtId="164" fontId="23" fillId="68" borderId="22" xfId="204" applyFont="1" applyFill="1" applyBorder="1" applyAlignment="1">
      <alignment horizontal="center" wrapText="1" shrinkToFit="1"/>
    </xf>
    <xf numFmtId="164" fontId="23" fillId="70" borderId="47" xfId="204" applyFont="1" applyFill="1" applyBorder="1" applyAlignment="1">
      <alignment horizontal="center"/>
    </xf>
    <xf numFmtId="0" fontId="4" fillId="67" borderId="12" xfId="0" applyFont="1" applyFill="1" applyBorder="1" applyAlignment="1">
      <alignment horizontal="center" vertical="center" wrapText="1"/>
    </xf>
    <xf numFmtId="164" fontId="23" fillId="27" borderId="15" xfId="204" applyFont="1" applyFill="1" applyBorder="1" applyAlignment="1">
      <alignment horizontal="center"/>
    </xf>
    <xf numFmtId="164" fontId="23" fillId="67" borderId="43" xfId="204" applyFont="1" applyFill="1" applyBorder="1" applyAlignment="1">
      <alignment horizontal="center"/>
    </xf>
    <xf numFmtId="164" fontId="23" fillId="67" borderId="12" xfId="204" applyFont="1" applyFill="1" applyBorder="1" applyAlignment="1">
      <alignment horizontal="center"/>
    </xf>
    <xf numFmtId="0" fontId="23" fillId="70" borderId="43" xfId="0" applyFont="1" applyFill="1" applyBorder="1" applyAlignment="1">
      <alignment horizontal="center" vertical="center" wrapText="1"/>
    </xf>
    <xf numFmtId="164" fontId="23" fillId="70" borderId="30" xfId="204" applyFont="1" applyFill="1" applyBorder="1" applyAlignment="1">
      <alignment horizontal="center"/>
    </xf>
    <xf numFmtId="164" fontId="23" fillId="70" borderId="0" xfId="204" applyFont="1" applyFill="1" applyBorder="1" applyAlignment="1">
      <alignment horizontal="center"/>
    </xf>
    <xf numFmtId="164" fontId="23" fillId="70" borderId="12" xfId="204" applyFont="1" applyFill="1" applyBorder="1" applyAlignment="1">
      <alignment horizontal="center"/>
    </xf>
    <xf numFmtId="164" fontId="23" fillId="70" borderId="22" xfId="204" applyFont="1" applyFill="1" applyBorder="1" applyAlignment="1">
      <alignment horizontal="center"/>
    </xf>
    <xf numFmtId="164" fontId="23" fillId="70" borderId="32" xfId="204" applyFont="1" applyFill="1" applyBorder="1" applyAlignment="1">
      <alignment horizontal="center"/>
    </xf>
    <xf numFmtId="164" fontId="23" fillId="67" borderId="32" xfId="204" applyFont="1" applyFill="1" applyBorder="1" applyAlignment="1">
      <alignment horizontal="center"/>
    </xf>
    <xf numFmtId="164" fontId="23" fillId="67" borderId="20" xfId="204" applyFont="1" applyFill="1" applyBorder="1" applyAlignment="1">
      <alignment horizontal="center"/>
    </xf>
    <xf numFmtId="164" fontId="23" fillId="67" borderId="36" xfId="204" applyFont="1" applyFill="1" applyBorder="1" applyAlignment="1">
      <alignment horizontal="center"/>
    </xf>
    <xf numFmtId="164" fontId="23" fillId="0" borderId="12" xfId="204" applyFont="1" applyFill="1" applyBorder="1" applyAlignment="1">
      <alignment horizontal="center" wrapText="1"/>
    </xf>
    <xf numFmtId="164" fontId="23" fillId="70" borderId="15" xfId="204" applyFont="1" applyFill="1" applyBorder="1" applyAlignment="1">
      <alignment horizontal="center"/>
    </xf>
    <xf numFmtId="164" fontId="23" fillId="70" borderId="34" xfId="204" applyFont="1" applyFill="1" applyBorder="1" applyAlignment="1">
      <alignment horizontal="center"/>
    </xf>
    <xf numFmtId="164" fontId="23" fillId="70" borderId="46" xfId="204" applyFont="1" applyFill="1" applyBorder="1" applyAlignment="1">
      <alignment horizontal="center"/>
    </xf>
    <xf numFmtId="164" fontId="23" fillId="0" borderId="31" xfId="204" applyFont="1" applyBorder="1" applyAlignment="1">
      <alignment horizontal="center" wrapText="1" shrinkToFit="1"/>
    </xf>
    <xf numFmtId="164" fontId="23" fillId="0" borderId="11" xfId="204" applyFont="1" applyBorder="1" applyAlignment="1">
      <alignment horizontal="center" wrapText="1" shrinkToFit="1"/>
    </xf>
    <xf numFmtId="164" fontId="23" fillId="27" borderId="31" xfId="204" applyFont="1" applyFill="1" applyBorder="1" applyAlignment="1">
      <alignment horizontal="center" wrapText="1" shrinkToFit="1"/>
    </xf>
    <xf numFmtId="164" fontId="23" fillId="0" borderId="33" xfId="204" applyFont="1" applyFill="1" applyBorder="1" applyAlignment="1">
      <alignment horizontal="center" wrapText="1" shrinkToFit="1"/>
    </xf>
    <xf numFmtId="3" fontId="23" fillId="67" borderId="12" xfId="0" applyNumberFormat="1" applyFont="1" applyFill="1" applyBorder="1" applyAlignment="1">
      <alignment horizontal="center" vertical="center" wrapText="1"/>
    </xf>
    <xf numFmtId="0" fontId="23" fillId="70" borderId="46" xfId="0" applyFont="1" applyFill="1" applyBorder="1" applyAlignment="1">
      <alignment horizontal="center" vertical="center" wrapText="1"/>
    </xf>
    <xf numFmtId="164" fontId="23" fillId="70" borderId="49" xfId="204" applyFont="1" applyFill="1" applyBorder="1" applyAlignment="1">
      <alignment horizontal="center"/>
    </xf>
    <xf numFmtId="0" fontId="4" fillId="67" borderId="36" xfId="0" applyFont="1" applyFill="1" applyBorder="1" applyAlignment="1">
      <alignment horizontal="center" vertical="center" wrapText="1"/>
    </xf>
    <xf numFmtId="0" fontId="4" fillId="70" borderId="14" xfId="0" applyFont="1" applyFill="1" applyBorder="1" applyAlignment="1">
      <alignment horizontal="center" vertical="center" wrapText="1"/>
    </xf>
    <xf numFmtId="0" fontId="4" fillId="70" borderId="34" xfId="0" applyFont="1" applyFill="1" applyBorder="1" applyAlignment="1">
      <alignment horizontal="center" vertical="center" wrapText="1"/>
    </xf>
    <xf numFmtId="164" fontId="17" fillId="0" borderId="15" xfId="204" applyNumberFormat="1" applyFont="1" applyFill="1" applyBorder="1" applyAlignment="1"/>
    <xf numFmtId="164" fontId="17" fillId="0" borderId="18" xfId="204" applyNumberFormat="1" applyFont="1" applyFill="1" applyBorder="1" applyAlignment="1"/>
    <xf numFmtId="164" fontId="25" fillId="0" borderId="15" xfId="0" applyNumberFormat="1" applyFont="1" applyFill="1" applyBorder="1"/>
    <xf numFmtId="3" fontId="23" fillId="70" borderId="11" xfId="0" applyNumberFormat="1" applyFont="1" applyFill="1" applyBorder="1" applyAlignment="1">
      <alignment horizontal="center" vertical="center" wrapText="1"/>
    </xf>
    <xf numFmtId="0" fontId="4" fillId="70" borderId="43" xfId="0" applyFont="1" applyFill="1" applyBorder="1" applyAlignment="1">
      <alignment horizontal="center" vertical="center" wrapText="1"/>
    </xf>
    <xf numFmtId="165" fontId="29" fillId="0" borderId="0" xfId="204"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4" applyNumberFormat="1" applyFont="1" applyAlignment="1">
      <alignment vertical="center"/>
    </xf>
    <xf numFmtId="4" fontId="32" fillId="0" borderId="0" xfId="0" applyNumberFormat="1" applyFont="1" applyAlignment="1">
      <alignment vertical="center"/>
    </xf>
    <xf numFmtId="165" fontId="29" fillId="0" borderId="0" xfId="204" applyNumberFormat="1" applyFont="1" applyFill="1" applyAlignment="1">
      <alignment vertical="center"/>
    </xf>
    <xf numFmtId="0" fontId="23" fillId="68" borderId="11" xfId="0" applyFont="1" applyFill="1" applyBorder="1" applyAlignment="1">
      <alignment horizontal="center" vertical="center" wrapText="1"/>
    </xf>
    <xf numFmtId="164" fontId="23" fillId="67" borderId="31" xfId="204" applyFont="1" applyFill="1" applyBorder="1" applyAlignment="1">
      <alignment horizontal="center"/>
    </xf>
    <xf numFmtId="164" fontId="30" fillId="68" borderId="38" xfId="204" applyFont="1" applyFill="1" applyBorder="1" applyAlignment="1">
      <alignment horizontal="right" wrapText="1" shrinkToFit="1"/>
    </xf>
    <xf numFmtId="0" fontId="4" fillId="67" borderId="34" xfId="0" applyFont="1" applyFill="1" applyBorder="1" applyAlignment="1">
      <alignment horizontal="center" vertical="center" wrapText="1"/>
    </xf>
    <xf numFmtId="0" fontId="23" fillId="70" borderId="34" xfId="0" applyFont="1" applyFill="1" applyBorder="1" applyAlignment="1">
      <alignment horizontal="center" vertical="center" wrapText="1"/>
    </xf>
    <xf numFmtId="164" fontId="23" fillId="67" borderId="13" xfId="204" applyFont="1" applyFill="1" applyBorder="1" applyAlignment="1">
      <alignment horizontal="center"/>
    </xf>
    <xf numFmtId="164" fontId="23" fillId="67" borderId="0" xfId="204" applyFont="1" applyFill="1" applyBorder="1" applyAlignment="1">
      <alignment horizontal="center"/>
    </xf>
    <xf numFmtId="164" fontId="23" fillId="67" borderId="47" xfId="204" applyFont="1" applyFill="1" applyBorder="1" applyAlignment="1">
      <alignment horizontal="center"/>
    </xf>
    <xf numFmtId="164" fontId="23" fillId="67" borderId="34" xfId="204" applyFont="1" applyFill="1" applyBorder="1" applyAlignment="1">
      <alignment horizontal="center"/>
    </xf>
    <xf numFmtId="164" fontId="23" fillId="0" borderId="14" xfId="204" applyFont="1" applyFill="1" applyBorder="1" applyAlignment="1">
      <alignment horizontal="center" wrapText="1"/>
    </xf>
    <xf numFmtId="164" fontId="23" fillId="27" borderId="36" xfId="204" applyFont="1" applyFill="1" applyBorder="1" applyAlignment="1">
      <alignment horizontal="center" wrapText="1"/>
    </xf>
    <xf numFmtId="164" fontId="23" fillId="27" borderId="46" xfId="204" applyFont="1" applyFill="1" applyBorder="1" applyAlignment="1">
      <alignment horizontal="center" wrapText="1"/>
    </xf>
    <xf numFmtId="164" fontId="23" fillId="68" borderId="15" xfId="204" applyFont="1" applyFill="1" applyBorder="1" applyAlignment="1">
      <alignment horizontal="center"/>
    </xf>
    <xf numFmtId="164" fontId="23" fillId="68" borderId="21" xfId="204" applyFont="1" applyFill="1" applyBorder="1" applyAlignment="1">
      <alignment horizontal="center"/>
    </xf>
    <xf numFmtId="0" fontId="23" fillId="67" borderId="15" xfId="0" quotePrefix="1" applyFont="1" applyFill="1" applyBorder="1" applyAlignment="1">
      <alignment horizontal="center" vertical="center" wrapText="1"/>
    </xf>
    <xf numFmtId="0" fontId="23" fillId="67" borderId="12" xfId="0" quotePrefix="1" applyFont="1" applyFill="1" applyBorder="1" applyAlignment="1">
      <alignment horizontal="center" vertical="center" wrapText="1"/>
    </xf>
    <xf numFmtId="164" fontId="23" fillId="67" borderId="49" xfId="204" applyFont="1" applyFill="1" applyBorder="1" applyAlignment="1">
      <alignment horizontal="center"/>
    </xf>
    <xf numFmtId="164" fontId="23" fillId="67" borderId="50" xfId="204" applyFont="1" applyFill="1" applyBorder="1" applyAlignment="1">
      <alignment horizontal="center"/>
    </xf>
    <xf numFmtId="164" fontId="23" fillId="70" borderId="29" xfId="204" applyFont="1" applyFill="1" applyBorder="1" applyAlignment="1"/>
    <xf numFmtId="164" fontId="23" fillId="70" borderId="11" xfId="204" applyFont="1" applyFill="1" applyBorder="1" applyAlignment="1"/>
    <xf numFmtId="164" fontId="109" fillId="0" borderId="38" xfId="204" applyFont="1" applyFill="1" applyBorder="1" applyAlignment="1">
      <alignment horizontal="right" shrinkToFit="1"/>
    </xf>
    <xf numFmtId="164" fontId="29" fillId="70" borderId="38" xfId="204" applyNumberFormat="1" applyFont="1" applyFill="1" applyBorder="1" applyAlignment="1">
      <alignment vertical="center"/>
    </xf>
    <xf numFmtId="164" fontId="29" fillId="0" borderId="0" xfId="204" applyFont="1" applyAlignment="1">
      <alignment vertical="center"/>
    </xf>
    <xf numFmtId="0" fontId="58" fillId="66" borderId="38" xfId="0" applyFont="1" applyFill="1" applyBorder="1" applyAlignment="1">
      <alignment horizontal="center" vertical="center" wrapText="1"/>
    </xf>
    <xf numFmtId="0" fontId="29" fillId="66" borderId="42" xfId="0" applyFont="1" applyFill="1" applyBorder="1" applyAlignment="1">
      <alignment horizontal="center" vertical="center" wrapText="1"/>
    </xf>
    <xf numFmtId="0" fontId="29" fillId="66" borderId="38" xfId="0" applyFont="1" applyFill="1" applyBorder="1" applyAlignment="1">
      <alignment horizontal="center" vertical="center" wrapText="1"/>
    </xf>
    <xf numFmtId="164" fontId="23" fillId="68" borderId="33" xfId="204" applyFont="1" applyFill="1" applyBorder="1" applyAlignment="1"/>
    <xf numFmtId="164" fontId="23" fillId="68" borderId="11" xfId="204" applyFont="1" applyFill="1" applyBorder="1" applyAlignment="1"/>
    <xf numFmtId="164" fontId="23" fillId="68" borderId="29" xfId="204" applyFont="1" applyFill="1" applyBorder="1" applyAlignment="1"/>
    <xf numFmtId="164" fontId="23" fillId="67" borderId="21" xfId="204" applyFont="1" applyFill="1" applyBorder="1" applyAlignment="1">
      <alignment horizontal="center" wrapText="1" shrinkToFit="1"/>
    </xf>
    <xf numFmtId="164" fontId="23" fillId="67" borderId="25" xfId="204" applyFont="1" applyFill="1" applyBorder="1" applyAlignment="1">
      <alignment horizontal="center" wrapText="1" shrinkToFit="1"/>
    </xf>
    <xf numFmtId="164" fontId="23" fillId="70" borderId="44" xfId="204" applyFont="1" applyFill="1" applyBorder="1" applyAlignment="1"/>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29" fillId="0" borderId="38" xfId="204" applyNumberFormat="1" applyFont="1" applyBorder="1" applyAlignment="1">
      <alignment horizontal="center" vertical="center" wrapText="1"/>
    </xf>
    <xf numFmtId="164" fontId="23" fillId="67" borderId="27" xfId="204" applyFont="1" applyFill="1" applyBorder="1" applyAlignment="1">
      <alignment horizontal="center"/>
    </xf>
    <xf numFmtId="0" fontId="23" fillId="0" borderId="38" xfId="0" applyFont="1" applyFill="1" applyBorder="1" applyAlignment="1">
      <alignment horizontal="center" vertical="center"/>
    </xf>
    <xf numFmtId="164" fontId="29" fillId="0" borderId="0" xfId="204" applyFont="1" applyFill="1" applyAlignment="1">
      <alignment vertical="center"/>
    </xf>
    <xf numFmtId="166" fontId="117" fillId="0" borderId="0" xfId="204" applyNumberFormat="1" applyFont="1" applyFill="1"/>
    <xf numFmtId="0" fontId="118" fillId="0" borderId="0" xfId="0" applyFont="1" applyFill="1"/>
    <xf numFmtId="164" fontId="112" fillId="70" borderId="38" xfId="204" applyFont="1" applyFill="1" applyBorder="1" applyAlignment="1">
      <alignment horizontal="center" vertical="center" wrapText="1"/>
    </xf>
    <xf numFmtId="0" fontId="113" fillId="0" borderId="0" xfId="0" applyFont="1"/>
    <xf numFmtId="0" fontId="120" fillId="0" borderId="0" xfId="0" applyFont="1"/>
    <xf numFmtId="0" fontId="29" fillId="0" borderId="38" xfId="0" applyFont="1" applyFill="1" applyBorder="1" applyAlignment="1">
      <alignment horizontal="center" vertical="center"/>
    </xf>
    <xf numFmtId="0" fontId="4" fillId="67" borderId="15" xfId="0" applyFont="1" applyFill="1" applyBorder="1" applyAlignment="1">
      <alignment horizontal="center" vertical="center" wrapText="1"/>
    </xf>
    <xf numFmtId="164" fontId="30" fillId="0" borderId="38" xfId="204" applyFont="1" applyFill="1" applyBorder="1" applyAlignment="1">
      <alignment horizontal="center" wrapText="1" shrinkToFit="1"/>
    </xf>
    <xf numFmtId="164" fontId="20" fillId="0" borderId="38" xfId="204" applyFont="1" applyFill="1" applyBorder="1" applyAlignment="1">
      <alignment horizontal="center" shrinkToFit="1"/>
    </xf>
    <xf numFmtId="164" fontId="20" fillId="0" borderId="38" xfId="204" applyFont="1" applyBorder="1" applyAlignment="1">
      <alignment horizontal="center" wrapText="1" shrinkToFit="1"/>
    </xf>
    <xf numFmtId="164" fontId="20" fillId="0" borderId="38" xfId="204" applyFont="1" applyBorder="1" applyAlignment="1">
      <alignment horizontal="center" shrinkToFit="1"/>
    </xf>
    <xf numFmtId="164" fontId="20" fillId="0" borderId="40" xfId="204" applyFont="1" applyFill="1" applyBorder="1" applyAlignment="1">
      <alignment horizontal="center"/>
    </xf>
    <xf numFmtId="164" fontId="61" fillId="0" borderId="38" xfId="204" applyFont="1" applyBorder="1" applyAlignment="1">
      <alignment horizontal="center"/>
    </xf>
    <xf numFmtId="164" fontId="23" fillId="70" borderId="37" xfId="204" applyFont="1" applyFill="1" applyBorder="1" applyAlignment="1">
      <alignment horizontal="center"/>
    </xf>
    <xf numFmtId="3" fontId="23" fillId="70" borderId="34" xfId="0" applyNumberFormat="1" applyFont="1" applyFill="1" applyBorder="1" applyAlignment="1">
      <alignment horizontal="center" vertical="center" wrapText="1"/>
    </xf>
    <xf numFmtId="0" fontId="4" fillId="67" borderId="29" xfId="0" applyFont="1" applyFill="1" applyBorder="1" applyAlignment="1">
      <alignment horizontal="center" vertical="center" wrapText="1"/>
    </xf>
    <xf numFmtId="0" fontId="4" fillId="70" borderId="30" xfId="0" applyFont="1" applyFill="1" applyBorder="1" applyAlignment="1">
      <alignment horizontal="center" vertical="center" wrapText="1"/>
    </xf>
    <xf numFmtId="164" fontId="31" fillId="0" borderId="38" xfId="0" applyNumberFormat="1" applyFont="1" applyFill="1" applyBorder="1" applyAlignment="1">
      <alignment horizontal="center" vertical="center" wrapText="1"/>
    </xf>
    <xf numFmtId="0" fontId="0" fillId="0" borderId="45" xfId="0" applyBorder="1"/>
    <xf numFmtId="0" fontId="4" fillId="0" borderId="0" xfId="0" applyFont="1" applyFill="1"/>
    <xf numFmtId="0" fontId="17" fillId="70" borderId="14" xfId="0" applyFont="1" applyFill="1" applyBorder="1" applyAlignment="1">
      <alignment horizontal="center" vertical="center"/>
    </xf>
    <xf numFmtId="0" fontId="23" fillId="27" borderId="15" xfId="0" applyFont="1" applyFill="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21" fillId="70" borderId="38" xfId="0" applyNumberFormat="1" applyFont="1" applyFill="1" applyBorder="1" applyAlignment="1">
      <alignment horizontal="center" vertical="center" wrapText="1"/>
    </xf>
    <xf numFmtId="0" fontId="58" fillId="70" borderId="38" xfId="0" applyFont="1" applyFill="1" applyBorder="1" applyAlignment="1">
      <alignment horizontal="center" vertical="center" wrapText="1"/>
    </xf>
    <xf numFmtId="165" fontId="57" fillId="0" borderId="0" xfId="204" applyNumberFormat="1" applyFont="1" applyAlignment="1">
      <alignment horizontal="center" vertical="center" wrapText="1"/>
    </xf>
    <xf numFmtId="164" fontId="122" fillId="0" borderId="0" xfId="0" applyNumberFormat="1" applyFont="1" applyAlignment="1">
      <alignment vertical="center"/>
    </xf>
    <xf numFmtId="49" fontId="32" fillId="0" borderId="41" xfId="0" applyNumberFormat="1" applyFont="1" applyFill="1" applyBorder="1" applyAlignment="1">
      <alignment horizontal="center" vertical="center" wrapText="1"/>
    </xf>
    <xf numFmtId="4" fontId="111" fillId="0" borderId="38" xfId="40" applyFont="1" applyFill="1" applyBorder="1" applyProtection="1">
      <alignment horizontal="right" shrinkToFit="1"/>
    </xf>
    <xf numFmtId="49" fontId="32" fillId="71" borderId="41" xfId="0" applyNumberFormat="1" applyFont="1" applyFill="1" applyBorder="1" applyAlignment="1">
      <alignment horizontal="center" vertical="center" wrapText="1"/>
    </xf>
    <xf numFmtId="3" fontId="23" fillId="70" borderId="14" xfId="0" applyNumberFormat="1" applyFont="1" applyFill="1" applyBorder="1" applyAlignment="1">
      <alignment horizontal="center" vertical="center" wrapText="1"/>
    </xf>
    <xf numFmtId="0" fontId="4" fillId="0" borderId="34" xfId="0" applyFont="1" applyBorder="1" applyAlignment="1"/>
    <xf numFmtId="0" fontId="4" fillId="0" borderId="46" xfId="0" applyFont="1" applyBorder="1" applyAlignment="1"/>
    <xf numFmtId="164" fontId="23" fillId="70" borderId="13" xfId="204" applyFont="1" applyFill="1" applyBorder="1" applyAlignment="1">
      <alignment horizontal="center"/>
    </xf>
    <xf numFmtId="166" fontId="7" fillId="0" borderId="38" xfId="204" applyNumberFormat="1" applyFont="1" applyBorder="1" applyAlignment="1">
      <alignment horizontal="center" vertical="center"/>
    </xf>
    <xf numFmtId="164" fontId="113" fillId="0" borderId="0" xfId="0" applyNumberFormat="1" applyFont="1" applyFill="1" applyAlignment="1">
      <alignment horizontal="center"/>
    </xf>
    <xf numFmtId="0" fontId="5" fillId="0" borderId="38" xfId="0" applyFont="1" applyFill="1" applyBorder="1" applyAlignment="1">
      <alignment horizontal="center" vertical="center"/>
    </xf>
    <xf numFmtId="0" fontId="8" fillId="27" borderId="34" xfId="0" applyFont="1" applyFill="1" applyBorder="1" applyAlignment="1">
      <alignment horizontal="center" vertical="center" wrapText="1"/>
    </xf>
    <xf numFmtId="0" fontId="8" fillId="27" borderId="4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36" xfId="0" applyFont="1" applyFill="1" applyBorder="1" applyAlignment="1">
      <alignment horizontal="center" vertical="center" wrapText="1"/>
    </xf>
    <xf numFmtId="164" fontId="21" fillId="0" borderId="49" xfId="204" applyNumberFormat="1" applyFont="1" applyFill="1" applyBorder="1" applyAlignment="1">
      <alignment horizontal="center"/>
    </xf>
    <xf numFmtId="0" fontId="23" fillId="0" borderId="0" xfId="0" applyFont="1" applyFill="1" applyBorder="1" applyAlignment="1">
      <alignment horizontal="center"/>
    </xf>
    <xf numFmtId="0" fontId="23" fillId="25" borderId="11" xfId="0" applyFont="1" applyFill="1" applyBorder="1" applyAlignment="1">
      <alignment horizontal="center" vertical="center"/>
    </xf>
    <xf numFmtId="0" fontId="23" fillId="0" borderId="36" xfId="0" applyFont="1" applyFill="1" applyBorder="1" applyAlignment="1">
      <alignment vertical="center"/>
    </xf>
    <xf numFmtId="170" fontId="20" fillId="0" borderId="38" xfId="0" applyNumberFormat="1" applyFont="1" applyFill="1" applyBorder="1" applyAlignment="1">
      <alignment horizontal="center"/>
    </xf>
    <xf numFmtId="170" fontId="20" fillId="0" borderId="38" xfId="204" applyNumberFormat="1" applyFont="1" applyFill="1" applyBorder="1" applyAlignment="1">
      <alignment horizontal="center"/>
    </xf>
    <xf numFmtId="0" fontId="29" fillId="0" borderId="0" xfId="0" applyFont="1" applyFill="1" applyAlignment="1">
      <alignment horizontal="right"/>
    </xf>
    <xf numFmtId="171" fontId="30" fillId="67" borderId="38" xfId="0" applyNumberFormat="1" applyFont="1" applyFill="1" applyBorder="1"/>
    <xf numFmtId="171" fontId="30" fillId="0" borderId="38" xfId="204" applyNumberFormat="1" applyFont="1" applyFill="1" applyBorder="1"/>
    <xf numFmtId="171" fontId="0" fillId="0" borderId="0" xfId="0" applyNumberFormat="1" applyFill="1"/>
    <xf numFmtId="0" fontId="33" fillId="0" borderId="0" xfId="0" applyFont="1" applyFill="1"/>
    <xf numFmtId="171" fontId="33" fillId="67" borderId="0" xfId="0" applyNumberFormat="1" applyFont="1" applyFill="1"/>
    <xf numFmtId="171" fontId="33" fillId="0" borderId="0" xfId="0" applyNumberFormat="1" applyFont="1" applyFill="1"/>
    <xf numFmtId="171" fontId="30" fillId="0" borderId="38" xfId="0" applyNumberFormat="1" applyFont="1" applyFill="1" applyBorder="1"/>
    <xf numFmtId="170" fontId="30" fillId="0" borderId="38" xfId="0" applyNumberFormat="1" applyFont="1" applyFill="1" applyBorder="1"/>
    <xf numFmtId="171" fontId="123" fillId="0" borderId="0" xfId="0" applyNumberFormat="1" applyFont="1" applyFill="1"/>
    <xf numFmtId="171" fontId="117" fillId="67" borderId="0" xfId="0" applyNumberFormat="1" applyFont="1" applyFill="1"/>
    <xf numFmtId="164" fontId="23" fillId="27" borderId="13" xfId="204" applyFont="1" applyFill="1" applyBorder="1" applyAlignment="1">
      <alignment horizontal="center"/>
    </xf>
    <xf numFmtId="164" fontId="23" fillId="27" borderId="36" xfId="204" applyFont="1" applyFill="1" applyBorder="1" applyAlignment="1">
      <alignment horizontal="center"/>
    </xf>
    <xf numFmtId="164" fontId="23" fillId="0" borderId="47" xfId="204" applyFont="1" applyBorder="1" applyAlignment="1">
      <alignment horizontal="center" wrapText="1" shrinkToFit="1"/>
    </xf>
    <xf numFmtId="0" fontId="23" fillId="27" borderId="12" xfId="0" applyFont="1" applyFill="1" applyBorder="1" applyAlignment="1">
      <alignment horizontal="center" vertical="center"/>
    </xf>
    <xf numFmtId="164" fontId="21" fillId="0" borderId="48" xfId="204" applyNumberFormat="1" applyFont="1" applyFill="1" applyBorder="1" applyAlignment="1">
      <alignment horizontal="center"/>
    </xf>
    <xf numFmtId="2" fontId="23" fillId="0" borderId="45" xfId="0" applyNumberFormat="1" applyFont="1" applyFill="1" applyBorder="1" applyAlignment="1">
      <alignment vertical="center"/>
    </xf>
    <xf numFmtId="164" fontId="23" fillId="27" borderId="13" xfId="204" applyFont="1" applyFill="1" applyBorder="1" applyAlignment="1">
      <alignment horizontal="center" wrapText="1"/>
    </xf>
    <xf numFmtId="3" fontId="23" fillId="67" borderId="11" xfId="0" applyNumberFormat="1" applyFont="1" applyFill="1" applyBorder="1" applyAlignment="1">
      <alignment horizontal="center" vertical="center"/>
    </xf>
    <xf numFmtId="164" fontId="23" fillId="67" borderId="36" xfId="204" applyFont="1" applyFill="1" applyBorder="1" applyAlignment="1"/>
    <xf numFmtId="164" fontId="23" fillId="67" borderId="37" xfId="204" applyFont="1" applyFill="1" applyBorder="1" applyAlignment="1"/>
    <xf numFmtId="164" fontId="23" fillId="67" borderId="15" xfId="204" applyFont="1" applyFill="1" applyBorder="1" applyAlignment="1"/>
    <xf numFmtId="164" fontId="23" fillId="67" borderId="24" xfId="204" applyFont="1" applyFill="1" applyBorder="1" applyAlignment="1"/>
    <xf numFmtId="165" fontId="17" fillId="0" borderId="0" xfId="204" applyNumberFormat="1" applyFont="1" applyFill="1" applyBorder="1" applyAlignment="1"/>
    <xf numFmtId="0" fontId="25" fillId="0" borderId="0" xfId="0" applyFont="1" applyFill="1" applyBorder="1"/>
    <xf numFmtId="164" fontId="29" fillId="70" borderId="38" xfId="204" applyFont="1" applyFill="1" applyBorder="1" applyAlignment="1">
      <alignment vertical="center"/>
    </xf>
    <xf numFmtId="3" fontId="23" fillId="70" borderId="46" xfId="0" applyNumberFormat="1"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17" fillId="25" borderId="14" xfId="0" applyFont="1" applyFill="1" applyBorder="1" applyAlignment="1">
      <alignment horizontal="center" vertical="center"/>
    </xf>
    <xf numFmtId="0" fontId="17" fillId="0" borderId="30" xfId="0" applyFont="1" applyFill="1" applyBorder="1" applyAlignment="1">
      <alignment vertical="center" wrapText="1"/>
    </xf>
    <xf numFmtId="49" fontId="32" fillId="71" borderId="38" xfId="0" applyNumberFormat="1" applyFont="1" applyFill="1" applyBorder="1" applyAlignment="1">
      <alignment horizontal="center" vertical="center" wrapText="1"/>
    </xf>
    <xf numFmtId="0" fontId="55" fillId="68" borderId="38" xfId="0" applyFont="1" applyFill="1" applyBorder="1" applyAlignment="1">
      <alignment horizontal="center" vertical="center" wrapText="1"/>
    </xf>
    <xf numFmtId="0" fontId="5" fillId="0" borderId="36" xfId="0" applyFont="1" applyFill="1" applyBorder="1" applyAlignment="1">
      <alignment vertical="center"/>
    </xf>
    <xf numFmtId="0" fontId="5" fillId="0" borderId="34" xfId="0" applyFont="1" applyFill="1" applyBorder="1" applyAlignment="1">
      <alignment vertical="center"/>
    </xf>
    <xf numFmtId="0" fontId="5" fillId="0" borderId="46" xfId="0" applyFont="1" applyFill="1" applyBorder="1" applyAlignment="1">
      <alignment vertical="center"/>
    </xf>
    <xf numFmtId="164" fontId="21" fillId="0" borderId="80" xfId="204" applyNumberFormat="1" applyFont="1" applyFill="1" applyBorder="1" applyAlignment="1">
      <alignment horizontal="center"/>
    </xf>
    <xf numFmtId="0" fontId="22" fillId="0" borderId="45" xfId="0" applyFont="1" applyFill="1" applyBorder="1" applyAlignment="1">
      <alignment horizontal="center" vertical="center"/>
    </xf>
    <xf numFmtId="164" fontId="17" fillId="0" borderId="44" xfId="204" applyNumberFormat="1" applyFont="1" applyFill="1" applyBorder="1" applyAlignment="1"/>
    <xf numFmtId="164" fontId="21" fillId="0" borderId="50" xfId="204" applyNumberFormat="1" applyFont="1" applyFill="1" applyBorder="1" applyAlignment="1">
      <alignment horizontal="center"/>
    </xf>
    <xf numFmtId="164" fontId="29" fillId="0" borderId="0" xfId="204" applyFont="1" applyFill="1" applyBorder="1" applyAlignment="1">
      <alignment horizontal="center" vertical="center"/>
    </xf>
    <xf numFmtId="0" fontId="7" fillId="0" borderId="0" xfId="0" applyFont="1" applyFill="1" applyAlignment="1">
      <alignment vertical="center"/>
    </xf>
    <xf numFmtId="4" fontId="115" fillId="0" borderId="58" xfId="104" applyNumberFormat="1" applyFont="1" applyFill="1" applyBorder="1" applyAlignment="1" applyProtection="1">
      <alignment horizontal="right" shrinkToFit="1"/>
    </xf>
    <xf numFmtId="164" fontId="20" fillId="68" borderId="38" xfId="204" applyFont="1" applyFill="1" applyBorder="1" applyAlignment="1"/>
    <xf numFmtId="164" fontId="23" fillId="68" borderId="23" xfId="204" applyFont="1" applyFill="1" applyBorder="1" applyAlignment="1">
      <alignment horizontal="center" wrapText="1" shrinkToFit="1"/>
    </xf>
    <xf numFmtId="164" fontId="23" fillId="67" borderId="16" xfId="204" applyFont="1" applyFill="1" applyBorder="1" applyAlignment="1">
      <alignment horizontal="center" wrapText="1" shrinkToFit="1"/>
    </xf>
    <xf numFmtId="164" fontId="23" fillId="67" borderId="17" xfId="204" applyFont="1" applyFill="1" applyBorder="1" applyAlignment="1">
      <alignment horizontal="center" wrapText="1" shrinkToFit="1"/>
    </xf>
    <xf numFmtId="164" fontId="23" fillId="67" borderId="22" xfId="204" applyFont="1" applyFill="1" applyBorder="1" applyAlignment="1">
      <alignment horizontal="center" wrapText="1" shrinkToFit="1"/>
    </xf>
    <xf numFmtId="164" fontId="23" fillId="68" borderId="19" xfId="204" applyFont="1" applyFill="1" applyBorder="1" applyAlignment="1">
      <alignment horizontal="center"/>
    </xf>
    <xf numFmtId="164" fontId="23" fillId="68" borderId="16" xfId="204" applyFont="1" applyFill="1" applyBorder="1" applyAlignment="1">
      <alignment horizontal="center"/>
    </xf>
    <xf numFmtId="164" fontId="23" fillId="68" borderId="23" xfId="204" applyFont="1" applyFill="1" applyBorder="1" applyAlignment="1">
      <alignment horizontal="center"/>
    </xf>
    <xf numFmtId="3" fontId="23" fillId="67" borderId="15" xfId="0" applyNumberFormat="1" applyFont="1" applyFill="1" applyBorder="1" applyAlignment="1">
      <alignment horizontal="center" vertical="center"/>
    </xf>
    <xf numFmtId="164" fontId="23" fillId="0" borderId="22" xfId="204" applyFont="1" applyFill="1" applyBorder="1" applyAlignment="1">
      <alignment horizontal="center" shrinkToFit="1"/>
    </xf>
    <xf numFmtId="164" fontId="23" fillId="25" borderId="44" xfId="204" applyFont="1" applyFill="1" applyBorder="1" applyAlignment="1">
      <alignment horizontal="center"/>
    </xf>
    <xf numFmtId="3" fontId="23" fillId="67" borderId="14" xfId="0" applyNumberFormat="1" applyFont="1" applyFill="1" applyBorder="1" applyAlignment="1">
      <alignment horizontal="center" vertical="center" wrapText="1"/>
    </xf>
    <xf numFmtId="164" fontId="23" fillId="70" borderId="36" xfId="204" applyFont="1" applyFill="1" applyBorder="1" applyAlignment="1">
      <alignment horizontal="center"/>
    </xf>
    <xf numFmtId="164" fontId="23" fillId="67" borderId="46" xfId="204" applyFont="1" applyFill="1" applyBorder="1" applyAlignment="1">
      <alignment horizontal="center"/>
    </xf>
    <xf numFmtId="164" fontId="23" fillId="67" borderId="17" xfId="204" applyFont="1" applyFill="1" applyBorder="1" applyAlignment="1">
      <alignment horizontal="center"/>
    </xf>
    <xf numFmtId="164" fontId="23" fillId="68" borderId="33" xfId="204" applyFont="1" applyFill="1" applyBorder="1" applyAlignment="1">
      <alignment horizontal="center" wrapText="1" shrinkToFit="1"/>
    </xf>
    <xf numFmtId="164" fontId="23" fillId="68" borderId="21" xfId="204" applyFont="1" applyFill="1" applyBorder="1" applyAlignment="1">
      <alignment horizontal="center" wrapText="1" shrinkToFit="1"/>
    </xf>
    <xf numFmtId="0" fontId="23" fillId="67" borderId="43" xfId="0" quotePrefix="1" applyFont="1" applyFill="1" applyBorder="1" applyAlignment="1">
      <alignment horizontal="center" vertical="center" wrapText="1"/>
    </xf>
    <xf numFmtId="0" fontId="3" fillId="0" borderId="38" xfId="0" applyFont="1" applyFill="1" applyBorder="1" applyAlignment="1">
      <alignment vertical="center" wrapText="1"/>
    </xf>
    <xf numFmtId="3" fontId="23" fillId="25" borderId="14" xfId="0" applyNumberFormat="1" applyFont="1" applyFill="1" applyBorder="1" applyAlignment="1">
      <alignment horizontal="center" vertical="center" wrapText="1"/>
    </xf>
    <xf numFmtId="0" fontId="4" fillId="70" borderId="11" xfId="0" applyFont="1" applyFill="1" applyBorder="1" applyAlignment="1">
      <alignment horizontal="center" vertical="center" wrapText="1"/>
    </xf>
    <xf numFmtId="164" fontId="30" fillId="0" borderId="38" xfId="204" applyFont="1" applyBorder="1" applyAlignment="1">
      <alignment horizontal="center" wrapText="1" shrinkToFit="1"/>
    </xf>
    <xf numFmtId="164" fontId="61" fillId="0" borderId="0" xfId="204" applyFont="1" applyFill="1" applyAlignment="1">
      <alignment horizontal="center"/>
    </xf>
    <xf numFmtId="164" fontId="61" fillId="0" borderId="0" xfId="204" applyFont="1" applyAlignment="1">
      <alignment horizontal="center"/>
    </xf>
    <xf numFmtId="164" fontId="30" fillId="0" borderId="38" xfId="204" applyFont="1" applyBorder="1" applyAlignment="1">
      <alignment horizontal="center"/>
    </xf>
    <xf numFmtId="164" fontId="20" fillId="0" borderId="38" xfId="204" applyFont="1" applyBorder="1" applyAlignment="1">
      <alignment horizontal="center"/>
    </xf>
    <xf numFmtId="164" fontId="20" fillId="0" borderId="38" xfId="204" applyFont="1" applyFill="1" applyBorder="1" applyAlignment="1">
      <alignment horizontal="center"/>
    </xf>
    <xf numFmtId="164" fontId="114" fillId="72" borderId="57" xfId="204" applyFont="1" applyFill="1" applyBorder="1" applyAlignment="1" applyProtection="1">
      <alignment horizontal="right" vertical="top" shrinkToFit="1"/>
    </xf>
    <xf numFmtId="164" fontId="23" fillId="70" borderId="20" xfId="204" applyFont="1" applyFill="1" applyBorder="1" applyAlignment="1">
      <alignment horizontal="center"/>
    </xf>
    <xf numFmtId="0" fontId="32" fillId="70" borderId="38" xfId="0" quotePrefix="1" applyFont="1" applyFill="1" applyBorder="1" applyAlignment="1">
      <alignment horizontal="center" vertical="center" wrapText="1"/>
    </xf>
    <xf numFmtId="0" fontId="125" fillId="70" borderId="38" xfId="0" applyNumberFormat="1" applyFont="1" applyFill="1" applyBorder="1" applyAlignment="1">
      <alignment horizontal="center" vertical="center" wrapText="1"/>
    </xf>
    <xf numFmtId="0" fontId="29" fillId="70" borderId="38" xfId="0" applyFont="1" applyFill="1" applyBorder="1" applyAlignment="1">
      <alignment horizontal="center" vertical="center" wrapText="1"/>
    </xf>
    <xf numFmtId="4" fontId="29" fillId="70" borderId="38" xfId="0" applyNumberFormat="1" applyFont="1" applyFill="1" applyBorder="1" applyAlignment="1">
      <alignment horizontal="center" vertical="center" wrapText="1"/>
    </xf>
    <xf numFmtId="4" fontId="31" fillId="70" borderId="38" xfId="0" applyNumberFormat="1" applyFont="1" applyFill="1" applyBorder="1" applyAlignment="1">
      <alignment horizontal="center" vertical="center" wrapText="1"/>
    </xf>
    <xf numFmtId="164" fontId="31" fillId="70" borderId="38" xfId="204" applyNumberFormat="1" applyFont="1" applyFill="1" applyBorder="1" applyAlignment="1">
      <alignment vertical="center"/>
    </xf>
    <xf numFmtId="0" fontId="23" fillId="70" borderId="11" xfId="0" applyFont="1" applyFill="1" applyBorder="1" applyAlignment="1">
      <alignment horizontal="center" vertical="center"/>
    </xf>
    <xf numFmtId="0" fontId="23" fillId="67" borderId="11" xfId="0" applyFont="1" applyFill="1" applyBorder="1" applyAlignment="1">
      <alignment horizontal="center" vertical="center"/>
    </xf>
    <xf numFmtId="0" fontId="23" fillId="68" borderId="11" xfId="0" applyFont="1" applyFill="1" applyBorder="1" applyAlignment="1">
      <alignment horizontal="center" vertical="center"/>
    </xf>
    <xf numFmtId="164" fontId="23" fillId="70" borderId="14" xfId="204" applyFont="1" applyFill="1" applyBorder="1" applyAlignment="1"/>
    <xf numFmtId="164" fontId="23" fillId="0" borderId="47" xfId="204" applyFont="1" applyFill="1" applyBorder="1" applyAlignment="1"/>
    <xf numFmtId="164" fontId="23" fillId="67" borderId="47" xfId="204" applyFont="1" applyFill="1" applyBorder="1" applyAlignment="1"/>
    <xf numFmtId="164" fontId="23" fillId="70" borderId="31" xfId="204" applyFont="1" applyFill="1" applyBorder="1" applyAlignment="1"/>
    <xf numFmtId="164" fontId="23" fillId="68" borderId="47" xfId="204" applyFont="1" applyFill="1" applyBorder="1" applyAlignment="1"/>
    <xf numFmtId="0" fontId="18" fillId="0" borderId="15" xfId="0" applyFont="1" applyFill="1" applyBorder="1" applyAlignment="1">
      <alignment horizontal="center" vertical="center" wrapText="1"/>
    </xf>
    <xf numFmtId="0" fontId="18" fillId="0" borderId="31" xfId="0" applyFont="1" applyFill="1" applyBorder="1" applyAlignment="1">
      <alignment horizontal="center" vertical="center" wrapText="1"/>
    </xf>
    <xf numFmtId="164" fontId="29" fillId="0" borderId="0" xfId="204" applyFont="1" applyAlignment="1">
      <alignment horizontal="center" vertical="center" wrapText="1"/>
    </xf>
    <xf numFmtId="164" fontId="111" fillId="0" borderId="0" xfId="204" applyFont="1" applyAlignment="1">
      <alignment vertical="center"/>
    </xf>
    <xf numFmtId="164" fontId="111" fillId="0" borderId="0" xfId="204" applyFont="1" applyFill="1" applyAlignment="1">
      <alignment vertical="center"/>
    </xf>
    <xf numFmtId="164" fontId="29" fillId="0" borderId="0" xfId="204" applyFont="1" applyAlignment="1">
      <alignment horizontal="center" vertical="center"/>
    </xf>
    <xf numFmtId="165" fontId="57" fillId="0" borderId="0" xfId="204" applyNumberFormat="1" applyFont="1" applyFill="1" applyAlignment="1">
      <alignment horizontal="center" vertical="center" wrapText="1"/>
    </xf>
    <xf numFmtId="0" fontId="32" fillId="67"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164" fontId="110" fillId="0" borderId="38" xfId="0" applyNumberFormat="1" applyFont="1" applyFill="1" applyBorder="1" applyAlignment="1">
      <alignment vertical="center"/>
    </xf>
    <xf numFmtId="0" fontId="32" fillId="67" borderId="38" xfId="0" applyNumberFormat="1" applyFont="1" applyFill="1" applyBorder="1" applyAlignment="1">
      <alignment horizontal="center" vertical="center" wrapText="1"/>
    </xf>
    <xf numFmtId="0" fontId="7" fillId="67" borderId="41" xfId="0" applyFont="1" applyFill="1" applyBorder="1" applyAlignment="1">
      <alignment horizontal="center" vertical="center" wrapText="1"/>
    </xf>
    <xf numFmtId="164" fontId="110" fillId="67" borderId="38" xfId="0" applyNumberFormat="1" applyFont="1" applyFill="1" applyBorder="1" applyAlignment="1">
      <alignment vertical="center"/>
    </xf>
    <xf numFmtId="164" fontId="110" fillId="0" borderId="0" xfId="0" applyNumberFormat="1" applyFont="1" applyAlignment="1">
      <alignment vertical="center"/>
    </xf>
    <xf numFmtId="0" fontId="18" fillId="0" borderId="29" xfId="0" applyFont="1" applyFill="1" applyBorder="1" applyAlignment="1">
      <alignment vertical="center" wrapText="1"/>
    </xf>
    <xf numFmtId="0" fontId="18" fillId="70" borderId="11" xfId="0" applyFont="1" applyFill="1" applyBorder="1" applyAlignment="1">
      <alignment horizontal="center"/>
    </xf>
    <xf numFmtId="0" fontId="18" fillId="70" borderId="12" xfId="0" applyFont="1" applyFill="1" applyBorder="1" applyAlignment="1">
      <alignment horizontal="center"/>
    </xf>
    <xf numFmtId="0" fontId="18" fillId="70" borderId="43" xfId="0" applyFont="1" applyFill="1" applyBorder="1" applyAlignment="1">
      <alignment horizontal="center"/>
    </xf>
    <xf numFmtId="0" fontId="18" fillId="70" borderId="15" xfId="0" applyFont="1" applyFill="1" applyBorder="1" applyAlignment="1">
      <alignment horizontal="center"/>
    </xf>
    <xf numFmtId="0" fontId="18" fillId="70" borderId="14" xfId="0" applyFont="1" applyFill="1" applyBorder="1" applyAlignment="1">
      <alignment horizontal="center"/>
    </xf>
    <xf numFmtId="0" fontId="18" fillId="70" borderId="34" xfId="0" applyFont="1" applyFill="1" applyBorder="1" applyAlignment="1">
      <alignment horizontal="center"/>
    </xf>
    <xf numFmtId="0" fontId="18" fillId="70" borderId="36" xfId="0" applyFont="1" applyFill="1" applyBorder="1" applyAlignment="1">
      <alignment horizontal="center"/>
    </xf>
    <xf numFmtId="0" fontId="18" fillId="0" borderId="43" xfId="0" applyFont="1" applyFill="1" applyBorder="1" applyAlignment="1">
      <alignment horizontal="center"/>
    </xf>
    <xf numFmtId="164" fontId="21" fillId="70" borderId="33" xfId="204" applyNumberFormat="1" applyFont="1" applyFill="1" applyBorder="1" applyAlignment="1">
      <alignment horizontal="center"/>
    </xf>
    <xf numFmtId="164" fontId="127" fillId="0" borderId="13" xfId="0" applyNumberFormat="1" applyFont="1" applyFill="1" applyBorder="1"/>
    <xf numFmtId="164" fontId="21" fillId="70" borderId="16" xfId="204" applyNumberFormat="1" applyFont="1" applyFill="1" applyBorder="1" applyAlignment="1">
      <alignment horizontal="center"/>
    </xf>
    <xf numFmtId="164" fontId="21" fillId="70" borderId="17" xfId="204" applyNumberFormat="1" applyFont="1" applyFill="1" applyBorder="1" applyAlignment="1">
      <alignment horizontal="center"/>
    </xf>
    <xf numFmtId="164" fontId="21" fillId="70" borderId="19" xfId="204" applyNumberFormat="1" applyFont="1" applyFill="1" applyBorder="1" applyAlignment="1">
      <alignment horizontal="center"/>
    </xf>
    <xf numFmtId="164" fontId="21" fillId="0" borderId="12" xfId="204" applyNumberFormat="1" applyFont="1" applyFill="1" applyBorder="1" applyAlignment="1">
      <alignment horizontal="center"/>
    </xf>
    <xf numFmtId="164" fontId="21" fillId="70" borderId="11" xfId="204" applyNumberFormat="1" applyFont="1" applyFill="1" applyBorder="1" applyAlignment="1">
      <alignment horizontal="center"/>
    </xf>
    <xf numFmtId="164" fontId="21" fillId="70" borderId="12" xfId="204" applyNumberFormat="1" applyFont="1" applyFill="1" applyBorder="1" applyAlignment="1">
      <alignment horizontal="center"/>
    </xf>
    <xf numFmtId="164" fontId="21" fillId="0" borderId="43" xfId="204" applyNumberFormat="1" applyFont="1" applyFill="1" applyBorder="1" applyAlignment="1">
      <alignment horizontal="center"/>
    </xf>
    <xf numFmtId="164" fontId="21" fillId="70" borderId="43" xfId="204" applyNumberFormat="1" applyFont="1" applyFill="1" applyBorder="1" applyAlignment="1">
      <alignment horizontal="center"/>
    </xf>
    <xf numFmtId="164" fontId="21" fillId="70" borderId="15" xfId="204" applyNumberFormat="1" applyFont="1" applyFill="1" applyBorder="1" applyAlignment="1">
      <alignment horizontal="center"/>
    </xf>
    <xf numFmtId="164" fontId="21" fillId="0" borderId="0" xfId="204" applyNumberFormat="1" applyFont="1" applyFill="1" applyBorder="1" applyAlignment="1">
      <alignment horizontal="center"/>
    </xf>
    <xf numFmtId="164" fontId="21" fillId="70" borderId="31" xfId="204" applyNumberFormat="1" applyFont="1" applyFill="1" applyBorder="1" applyAlignment="1">
      <alignment horizontal="center"/>
    </xf>
    <xf numFmtId="164" fontId="21" fillId="70" borderId="0" xfId="204" applyNumberFormat="1" applyFont="1" applyFill="1" applyBorder="1" applyAlignment="1">
      <alignment horizontal="center"/>
    </xf>
    <xf numFmtId="164" fontId="21" fillId="0" borderId="47" xfId="204" applyNumberFormat="1" applyFont="1" applyFill="1" applyBorder="1" applyAlignment="1">
      <alignment horizontal="center"/>
    </xf>
    <xf numFmtId="164" fontId="21" fillId="70" borderId="18" xfId="204" applyNumberFormat="1" applyFont="1" applyFill="1" applyBorder="1" applyAlignment="1">
      <alignment horizontal="center"/>
    </xf>
    <xf numFmtId="164" fontId="21" fillId="70" borderId="21" xfId="204" applyNumberFormat="1" applyFont="1" applyFill="1" applyBorder="1" applyAlignment="1">
      <alignment horizontal="center"/>
    </xf>
    <xf numFmtId="164" fontId="21" fillId="70" borderId="22" xfId="204" applyNumberFormat="1" applyFont="1" applyFill="1" applyBorder="1" applyAlignment="1">
      <alignment horizontal="center"/>
    </xf>
    <xf numFmtId="164" fontId="21" fillId="70" borderId="23" xfId="204" applyNumberFormat="1" applyFont="1" applyFill="1" applyBorder="1" applyAlignment="1">
      <alignment horizontal="center"/>
    </xf>
    <xf numFmtId="164" fontId="21" fillId="70" borderId="20" xfId="204" applyNumberFormat="1" applyFont="1" applyFill="1" applyBorder="1" applyAlignment="1">
      <alignment horizontal="center"/>
    </xf>
    <xf numFmtId="164" fontId="21" fillId="0" borderId="32" xfId="204" applyNumberFormat="1" applyFont="1" applyFill="1" applyBorder="1" applyAlignment="1">
      <alignment horizontal="center"/>
    </xf>
    <xf numFmtId="164" fontId="21" fillId="70" borderId="47" xfId="204" applyNumberFormat="1" applyFont="1" applyFill="1" applyBorder="1" applyAlignment="1">
      <alignment horizontal="center"/>
    </xf>
    <xf numFmtId="164" fontId="21" fillId="70" borderId="13" xfId="204" applyNumberFormat="1" applyFont="1" applyFill="1" applyBorder="1" applyAlignment="1">
      <alignment horizontal="center"/>
    </xf>
    <xf numFmtId="164" fontId="21" fillId="70" borderId="25" xfId="204" applyNumberFormat="1" applyFont="1" applyFill="1" applyBorder="1" applyAlignment="1">
      <alignment horizontal="center"/>
    </xf>
    <xf numFmtId="164" fontId="21" fillId="70" borderId="26" xfId="204" applyNumberFormat="1" applyFont="1" applyFill="1" applyBorder="1" applyAlignment="1">
      <alignment horizontal="center"/>
    </xf>
    <xf numFmtId="164" fontId="21" fillId="70" borderId="28" xfId="204" applyNumberFormat="1" applyFont="1" applyFill="1" applyBorder="1" applyAlignment="1">
      <alignment horizontal="center"/>
    </xf>
    <xf numFmtId="164" fontId="21" fillId="70" borderId="29" xfId="204" applyNumberFormat="1" applyFont="1" applyFill="1" applyBorder="1" applyAlignment="1">
      <alignment horizontal="center"/>
    </xf>
    <xf numFmtId="164" fontId="21" fillId="70" borderId="30" xfId="204" applyNumberFormat="1" applyFont="1" applyFill="1" applyBorder="1" applyAlignment="1">
      <alignment horizontal="center"/>
    </xf>
    <xf numFmtId="164" fontId="21" fillId="70" borderId="44" xfId="204" applyNumberFormat="1" applyFont="1" applyFill="1" applyBorder="1" applyAlignment="1">
      <alignment horizontal="center"/>
    </xf>
    <xf numFmtId="164" fontId="21" fillId="70" borderId="27" xfId="204" applyNumberFormat="1" applyFont="1" applyFill="1" applyBorder="1" applyAlignment="1">
      <alignment horizontal="center"/>
    </xf>
    <xf numFmtId="164" fontId="17" fillId="70" borderId="14" xfId="204" applyNumberFormat="1" applyFont="1" applyFill="1" applyBorder="1" applyAlignment="1"/>
    <xf numFmtId="164" fontId="17" fillId="70" borderId="29" xfId="204" applyNumberFormat="1" applyFont="1" applyFill="1" applyBorder="1" applyAlignment="1"/>
    <xf numFmtId="164" fontId="17" fillId="70" borderId="30" xfId="204" applyNumberFormat="1" applyFont="1" applyFill="1" applyBorder="1" applyAlignment="1"/>
    <xf numFmtId="164" fontId="17" fillId="70" borderId="44" xfId="204" applyNumberFormat="1" applyFont="1" applyFill="1" applyBorder="1" applyAlignment="1"/>
    <xf numFmtId="164" fontId="17" fillId="70" borderId="34" xfId="204" applyNumberFormat="1" applyFont="1" applyFill="1" applyBorder="1" applyAlignment="1"/>
    <xf numFmtId="164" fontId="17" fillId="70" borderId="36" xfId="204" applyNumberFormat="1" applyFont="1" applyFill="1" applyBorder="1" applyAlignment="1"/>
    <xf numFmtId="164" fontId="17" fillId="70" borderId="46" xfId="204" applyNumberFormat="1" applyFont="1" applyFill="1" applyBorder="1" applyAlignment="1"/>
    <xf numFmtId="164" fontId="17" fillId="70" borderId="24" xfId="204" applyNumberFormat="1" applyFont="1" applyFill="1" applyBorder="1" applyAlignment="1"/>
    <xf numFmtId="165" fontId="17" fillId="70" borderId="31" xfId="204" applyNumberFormat="1" applyFont="1" applyFill="1" applyBorder="1" applyAlignment="1"/>
    <xf numFmtId="164" fontId="17" fillId="70" borderId="33" xfId="204" applyNumberFormat="1" applyFont="1" applyFill="1" applyBorder="1" applyAlignment="1"/>
    <xf numFmtId="164" fontId="17" fillId="70" borderId="32" xfId="204" applyNumberFormat="1" applyFont="1" applyFill="1" applyBorder="1" applyAlignment="1"/>
    <xf numFmtId="164" fontId="17" fillId="70" borderId="48" xfId="204" applyNumberFormat="1" applyFont="1" applyFill="1" applyBorder="1" applyAlignment="1"/>
    <xf numFmtId="164" fontId="17" fillId="70" borderId="37" xfId="204" applyNumberFormat="1" applyFont="1" applyFill="1" applyBorder="1" applyAlignment="1"/>
    <xf numFmtId="164" fontId="17" fillId="70" borderId="31" xfId="204" applyNumberFormat="1" applyFont="1" applyFill="1" applyBorder="1" applyAlignment="1"/>
    <xf numFmtId="164" fontId="17" fillId="70" borderId="0" xfId="204" applyNumberFormat="1" applyFont="1" applyFill="1" applyBorder="1" applyAlignment="1"/>
    <xf numFmtId="164" fontId="17" fillId="0" borderId="0" xfId="204" applyNumberFormat="1" applyFont="1" applyFill="1" applyBorder="1" applyAlignment="1"/>
    <xf numFmtId="164" fontId="17" fillId="0" borderId="43" xfId="204" applyNumberFormat="1" applyFont="1" applyFill="1" applyBorder="1" applyAlignment="1"/>
    <xf numFmtId="164" fontId="17" fillId="70" borderId="13" xfId="204" applyNumberFormat="1" applyFont="1" applyFill="1" applyBorder="1" applyAlignment="1"/>
    <xf numFmtId="164" fontId="17" fillId="0" borderId="19" xfId="204" applyNumberFormat="1" applyFont="1" applyFill="1" applyBorder="1" applyAlignment="1"/>
    <xf numFmtId="164" fontId="21" fillId="70" borderId="32" xfId="204" applyNumberFormat="1" applyFont="1" applyFill="1" applyBorder="1" applyAlignment="1">
      <alignment horizontal="center"/>
    </xf>
    <xf numFmtId="164" fontId="21" fillId="70" borderId="48" xfId="204" applyNumberFormat="1" applyFont="1" applyFill="1" applyBorder="1" applyAlignment="1">
      <alignment horizontal="center"/>
    </xf>
    <xf numFmtId="164" fontId="17" fillId="70" borderId="11" xfId="204" applyNumberFormat="1" applyFont="1" applyFill="1" applyBorder="1" applyAlignment="1"/>
    <xf numFmtId="164" fontId="17" fillId="70" borderId="12" xfId="204" applyNumberFormat="1" applyFont="1" applyFill="1" applyBorder="1" applyAlignment="1"/>
    <xf numFmtId="164" fontId="17" fillId="70" borderId="43" xfId="204" applyNumberFormat="1" applyFont="1" applyFill="1" applyBorder="1" applyAlignment="1"/>
    <xf numFmtId="164" fontId="17" fillId="70" borderId="15" xfId="204" applyNumberFormat="1" applyFont="1" applyFill="1" applyBorder="1" applyAlignment="1"/>
    <xf numFmtId="0" fontId="25" fillId="70" borderId="11" xfId="0" applyFont="1" applyFill="1" applyBorder="1"/>
    <xf numFmtId="0" fontId="25" fillId="70" borderId="43" xfId="0" applyFont="1" applyFill="1" applyBorder="1"/>
    <xf numFmtId="0" fontId="25" fillId="70" borderId="15" xfId="0" applyFont="1" applyFill="1" applyBorder="1"/>
    <xf numFmtId="0" fontId="25" fillId="70" borderId="12" xfId="0" applyFont="1" applyFill="1" applyBorder="1"/>
    <xf numFmtId="164" fontId="25" fillId="0" borderId="43" xfId="0" applyNumberFormat="1" applyFont="1" applyFill="1" applyBorder="1"/>
    <xf numFmtId="0" fontId="25" fillId="70" borderId="29" xfId="0" applyFont="1" applyFill="1" applyBorder="1"/>
    <xf numFmtId="0" fontId="25" fillId="70" borderId="44" xfId="0" applyFont="1" applyFill="1" applyBorder="1"/>
    <xf numFmtId="0" fontId="25" fillId="70" borderId="24" xfId="0" applyFont="1" applyFill="1" applyBorder="1"/>
    <xf numFmtId="0" fontId="25" fillId="70" borderId="30" xfId="0" applyFont="1" applyFill="1" applyBorder="1"/>
    <xf numFmtId="164" fontId="25" fillId="0" borderId="44" xfId="0" applyNumberFormat="1" applyFont="1" applyFill="1" applyBorder="1"/>
    <xf numFmtId="164" fontId="17" fillId="70" borderId="25" xfId="204" applyNumberFormat="1" applyFont="1" applyFill="1" applyBorder="1" applyAlignment="1">
      <alignment horizontal="center"/>
    </xf>
    <xf numFmtId="164" fontId="17" fillId="70" borderId="29" xfId="204" applyNumberFormat="1" applyFont="1" applyFill="1" applyBorder="1" applyAlignment="1">
      <alignment horizontal="center"/>
    </xf>
    <xf numFmtId="164" fontId="17" fillId="70" borderId="44" xfId="204" applyNumberFormat="1" applyFont="1" applyFill="1" applyBorder="1" applyAlignment="1">
      <alignment horizontal="center"/>
    </xf>
    <xf numFmtId="164" fontId="17" fillId="70" borderId="24" xfId="204" applyNumberFormat="1" applyFont="1" applyFill="1" applyBorder="1" applyAlignment="1">
      <alignment horizontal="center"/>
    </xf>
    <xf numFmtId="164" fontId="17" fillId="70" borderId="30" xfId="204" applyNumberFormat="1" applyFont="1" applyFill="1" applyBorder="1" applyAlignment="1">
      <alignment horizontal="center"/>
    </xf>
    <xf numFmtId="164" fontId="17" fillId="0" borderId="46" xfId="204" applyNumberFormat="1" applyFont="1" applyFill="1" applyBorder="1" applyAlignment="1">
      <alignment horizontal="center"/>
    </xf>
    <xf numFmtId="164" fontId="128" fillId="0" borderId="0" xfId="0" applyNumberFormat="1" applyFont="1" applyFill="1"/>
    <xf numFmtId="0" fontId="128" fillId="0" borderId="0" xfId="0" applyFont="1" applyFill="1"/>
    <xf numFmtId="164" fontId="128" fillId="0" borderId="0" xfId="0" applyNumberFormat="1" applyFont="1" applyFill="1" applyAlignment="1">
      <alignment horizontal="center" vertical="center" wrapText="1"/>
    </xf>
    <xf numFmtId="0" fontId="128" fillId="0" borderId="0" xfId="0" applyFont="1" applyFill="1" applyAlignment="1">
      <alignment horizontal="center" vertical="center" wrapText="1"/>
    </xf>
    <xf numFmtId="164" fontId="6" fillId="0" borderId="38" xfId="0" applyNumberFormat="1" applyFont="1" applyFill="1" applyBorder="1" applyAlignment="1">
      <alignment vertical="center" wrapText="1"/>
    </xf>
    <xf numFmtId="164" fontId="129" fillId="0" borderId="38" xfId="204" applyNumberFormat="1" applyFont="1" applyFill="1" applyBorder="1" applyAlignment="1">
      <alignment horizontal="center" vertical="center"/>
    </xf>
    <xf numFmtId="0" fontId="5" fillId="0" borderId="38" xfId="0" applyFont="1" applyFill="1" applyBorder="1" applyAlignment="1">
      <alignment horizontal="center" wrapText="1"/>
    </xf>
    <xf numFmtId="164" fontId="129" fillId="0" borderId="38" xfId="0" applyNumberFormat="1" applyFont="1" applyFill="1" applyBorder="1"/>
    <xf numFmtId="164" fontId="21" fillId="70" borderId="24" xfId="204" applyNumberFormat="1" applyFont="1" applyFill="1" applyBorder="1" applyAlignment="1">
      <alignment horizontal="center"/>
    </xf>
    <xf numFmtId="164" fontId="113" fillId="70" borderId="0" xfId="0" applyNumberFormat="1" applyFont="1" applyFill="1"/>
    <xf numFmtId="0" fontId="5" fillId="0" borderId="34" xfId="0" applyFont="1" applyFill="1" applyBorder="1" applyAlignment="1">
      <alignment vertical="center" wrapText="1"/>
    </xf>
    <xf numFmtId="0" fontId="17" fillId="0" borderId="34" xfId="0" applyFont="1" applyFill="1" applyBorder="1" applyAlignment="1">
      <alignment vertical="center" wrapText="1"/>
    </xf>
    <xf numFmtId="164" fontId="29" fillId="0" borderId="38" xfId="204" applyNumberFormat="1" applyFont="1" applyFill="1" applyBorder="1" applyAlignment="1">
      <alignment horizontal="center" vertical="center" wrapText="1"/>
    </xf>
    <xf numFmtId="164" fontId="23" fillId="67" borderId="20" xfId="204" applyFont="1" applyFill="1" applyBorder="1" applyAlignment="1">
      <alignment horizontal="center" wrapText="1" shrinkToFit="1"/>
    </xf>
    <xf numFmtId="164" fontId="23" fillId="70" borderId="21" xfId="204" applyFont="1" applyFill="1" applyBorder="1" applyAlignment="1">
      <alignment horizontal="center" wrapText="1" shrinkToFit="1"/>
    </xf>
    <xf numFmtId="164" fontId="23" fillId="67" borderId="37" xfId="204" applyFont="1" applyFill="1" applyBorder="1" applyAlignment="1">
      <alignment horizontal="center" wrapText="1" shrinkToFit="1"/>
    </xf>
    <xf numFmtId="164" fontId="23" fillId="70" borderId="33" xfId="204" applyFont="1" applyFill="1" applyBorder="1" applyAlignment="1">
      <alignment horizontal="center" wrapText="1" shrinkToFit="1"/>
    </xf>
    <xf numFmtId="0" fontId="17" fillId="0" borderId="46" xfId="0" applyFont="1" applyFill="1" applyBorder="1" applyAlignment="1">
      <alignment vertical="center" wrapText="1"/>
    </xf>
    <xf numFmtId="0" fontId="18" fillId="0" borderId="36" xfId="0" applyFont="1" applyFill="1" applyBorder="1" applyAlignment="1">
      <alignment horizontal="center"/>
    </xf>
    <xf numFmtId="164" fontId="59" fillId="73" borderId="38" xfId="204" applyFont="1" applyFill="1" applyBorder="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0" fontId="23" fillId="0" borderId="43" xfId="0" applyFont="1" applyFill="1" applyBorder="1" applyAlignment="1">
      <alignment horizontal="center" vertical="center"/>
    </xf>
    <xf numFmtId="164" fontId="23" fillId="0" borderId="0" xfId="204" applyFont="1" applyFill="1" applyBorder="1" applyAlignment="1">
      <alignment horizontal="center" wrapText="1"/>
    </xf>
    <xf numFmtId="164" fontId="23" fillId="27" borderId="43" xfId="204" applyFont="1" applyFill="1" applyBorder="1" applyAlignment="1">
      <alignment horizontal="center"/>
    </xf>
    <xf numFmtId="164" fontId="23" fillId="27" borderId="0" xfId="204" applyFont="1" applyFill="1" applyBorder="1" applyAlignment="1">
      <alignment horizontal="center" wrapText="1"/>
    </xf>
    <xf numFmtId="164" fontId="23" fillId="67" borderId="26" xfId="204" applyFont="1" applyFill="1" applyBorder="1" applyAlignment="1">
      <alignment horizontal="center" wrapText="1" shrinkToFit="1"/>
    </xf>
    <xf numFmtId="164" fontId="23" fillId="25" borderId="12" xfId="204" applyFont="1" applyFill="1" applyBorder="1" applyAlignment="1">
      <alignment horizontal="center" wrapText="1"/>
    </xf>
    <xf numFmtId="164" fontId="23" fillId="27" borderId="43" xfId="204" applyFont="1" applyFill="1" applyBorder="1" applyAlignment="1">
      <alignment horizontal="center" wrapText="1"/>
    </xf>
    <xf numFmtId="164" fontId="23" fillId="27" borderId="46" xfId="204" applyFont="1" applyFill="1" applyBorder="1" applyAlignment="1">
      <alignment horizontal="center"/>
    </xf>
    <xf numFmtId="164" fontId="23" fillId="0" borderId="32" xfId="204" applyFont="1" applyFill="1" applyBorder="1" applyAlignment="1">
      <alignment horizontal="center" wrapText="1" shrinkToFit="1"/>
    </xf>
    <xf numFmtId="164" fontId="23" fillId="68" borderId="32" xfId="204" applyFont="1" applyFill="1" applyBorder="1" applyAlignment="1">
      <alignment horizontal="center" wrapText="1" shrinkToFit="1"/>
    </xf>
    <xf numFmtId="164" fontId="23" fillId="0" borderId="12" xfId="204" applyFont="1" applyFill="1" applyBorder="1" applyAlignment="1">
      <alignment horizontal="center" wrapText="1" shrinkToFit="1"/>
    </xf>
    <xf numFmtId="164" fontId="23" fillId="0" borderId="0" xfId="204" applyFont="1" applyFill="1" applyBorder="1" applyAlignment="1">
      <alignment horizontal="center" wrapText="1" shrinkToFit="1"/>
    </xf>
    <xf numFmtId="164" fontId="23" fillId="70" borderId="80" xfId="204" applyFont="1" applyFill="1" applyBorder="1" applyAlignment="1">
      <alignment horizontal="center"/>
    </xf>
    <xf numFmtId="164" fontId="23" fillId="67" borderId="35" xfId="204" applyFont="1" applyFill="1" applyBorder="1" applyAlignment="1">
      <alignment horizontal="center"/>
    </xf>
    <xf numFmtId="164" fontId="23" fillId="70" borderId="50" xfId="204" applyFont="1" applyFill="1" applyBorder="1" applyAlignment="1">
      <alignment horizontal="center"/>
    </xf>
    <xf numFmtId="3" fontId="23" fillId="67" borderId="43" xfId="0" applyNumberFormat="1" applyFont="1" applyFill="1" applyBorder="1" applyAlignment="1">
      <alignment horizontal="center" vertical="center" wrapText="1"/>
    </xf>
    <xf numFmtId="164" fontId="23" fillId="67" borderId="19" xfId="204" applyFont="1" applyFill="1" applyBorder="1" applyAlignment="1">
      <alignment horizontal="center"/>
    </xf>
    <xf numFmtId="164" fontId="23" fillId="67" borderId="23" xfId="204" applyFont="1" applyFill="1" applyBorder="1" applyAlignment="1">
      <alignment horizontal="center"/>
    </xf>
    <xf numFmtId="164" fontId="23" fillId="67" borderId="28" xfId="204" applyFont="1" applyFill="1" applyBorder="1" applyAlignment="1">
      <alignment horizontal="center"/>
    </xf>
    <xf numFmtId="0" fontId="23" fillId="25" borderId="11" xfId="0" applyFont="1" applyFill="1" applyBorder="1" applyAlignment="1">
      <alignment horizontal="center" vertical="center" wrapText="1"/>
    </xf>
    <xf numFmtId="164" fontId="23" fillId="67" borderId="25" xfId="204" applyFont="1" applyFill="1" applyBorder="1" applyAlignment="1">
      <alignment horizontal="center"/>
    </xf>
    <xf numFmtId="0" fontId="23" fillId="25" borderId="12" xfId="0" quotePrefix="1" applyFont="1" applyFill="1" applyBorder="1" applyAlignment="1">
      <alignment horizontal="center" vertical="center" wrapText="1"/>
    </xf>
    <xf numFmtId="164" fontId="23" fillId="67" borderId="26" xfId="204" applyFont="1" applyFill="1" applyBorder="1" applyAlignment="1">
      <alignment horizontal="center"/>
    </xf>
    <xf numFmtId="49" fontId="32" fillId="0" borderId="38" xfId="0" applyNumberFormat="1" applyFont="1" applyBorder="1" applyAlignment="1">
      <alignment horizontal="center" vertical="center" wrapText="1"/>
    </xf>
    <xf numFmtId="164" fontId="23" fillId="0" borderId="17" xfId="204" applyFont="1" applyFill="1" applyBorder="1" applyAlignment="1">
      <alignment horizontal="center" shrinkToFit="1"/>
    </xf>
    <xf numFmtId="164" fontId="23" fillId="0" borderId="26" xfId="204" applyFont="1" applyFill="1" applyBorder="1" applyAlignment="1">
      <alignment horizontal="center" shrinkToFit="1"/>
    </xf>
    <xf numFmtId="0" fontId="23" fillId="70" borderId="12" xfId="0" applyFont="1" applyFill="1" applyBorder="1" applyAlignment="1">
      <alignment horizontal="center" vertical="center" wrapText="1"/>
    </xf>
    <xf numFmtId="164" fontId="23" fillId="70" borderId="17" xfId="204" applyFont="1" applyFill="1" applyBorder="1" applyAlignment="1">
      <alignment horizontal="center"/>
    </xf>
    <xf numFmtId="164" fontId="23" fillId="70" borderId="26" xfId="204" applyFont="1" applyFill="1" applyBorder="1" applyAlignment="1">
      <alignment horizontal="center"/>
    </xf>
    <xf numFmtId="0" fontId="23" fillId="25" borderId="12"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4" fillId="67" borderId="46" xfId="0" applyFont="1" applyFill="1" applyBorder="1" applyAlignment="1">
      <alignment horizontal="center" vertical="center" wrapText="1"/>
    </xf>
    <xf numFmtId="0" fontId="5" fillId="0" borderId="34" xfId="0" applyFont="1" applyFill="1" applyBorder="1" applyAlignment="1">
      <alignment horizontal="center" vertical="center" wrapText="1"/>
    </xf>
    <xf numFmtId="164" fontId="17" fillId="0" borderId="17" xfId="204" applyNumberFormat="1" applyFont="1" applyFill="1" applyBorder="1" applyAlignment="1"/>
    <xf numFmtId="164" fontId="25" fillId="0" borderId="12" xfId="0" applyNumberFormat="1" applyFont="1" applyFill="1" applyBorder="1"/>
    <xf numFmtId="164" fontId="12" fillId="67" borderId="38" xfId="204" applyNumberFormat="1" applyFont="1" applyFill="1" applyBorder="1" applyAlignment="1">
      <alignment vertical="center"/>
    </xf>
    <xf numFmtId="0" fontId="17" fillId="70" borderId="11" xfId="0" applyFont="1" applyFill="1" applyBorder="1" applyAlignment="1">
      <alignment horizontal="center" vertical="center"/>
    </xf>
    <xf numFmtId="164" fontId="23" fillId="0" borderId="0" xfId="204" applyFont="1" applyFill="1" applyBorder="1" applyAlignment="1"/>
    <xf numFmtId="164" fontId="23" fillId="0" borderId="12" xfId="204" applyFont="1" applyFill="1" applyBorder="1" applyAlignment="1"/>
    <xf numFmtId="3" fontId="23" fillId="25" borderId="11" xfId="0" applyNumberFormat="1" applyFont="1" applyFill="1" applyBorder="1" applyAlignment="1">
      <alignment horizontal="center" vertical="center"/>
    </xf>
    <xf numFmtId="0" fontId="5" fillId="0" borderId="46" xfId="0" applyFont="1" applyFill="1" applyBorder="1" applyAlignment="1">
      <alignment vertical="center" wrapText="1"/>
    </xf>
    <xf numFmtId="164" fontId="23" fillId="67" borderId="48" xfId="204" applyFont="1" applyFill="1" applyBorder="1" applyAlignment="1">
      <alignment horizontal="center"/>
    </xf>
    <xf numFmtId="0" fontId="23" fillId="0" borderId="38" xfId="0" applyFont="1" applyFill="1" applyBorder="1" applyAlignment="1">
      <alignment horizontal="center" vertical="center"/>
    </xf>
    <xf numFmtId="164" fontId="59" fillId="70" borderId="38" xfId="204" applyNumberFormat="1" applyFont="1" applyFill="1" applyBorder="1" applyAlignment="1">
      <alignment horizontal="center" vertical="center" wrapText="1"/>
    </xf>
    <xf numFmtId="0" fontId="113" fillId="0" borderId="0" xfId="0" applyFont="1" applyAlignment="1">
      <alignment vertical="center"/>
    </xf>
    <xf numFmtId="0" fontId="23" fillId="0" borderId="0" xfId="0" applyFont="1" applyAlignment="1">
      <alignment wrapText="1"/>
    </xf>
    <xf numFmtId="3" fontId="23" fillId="25" borderId="15" xfId="0" applyNumberFormat="1" applyFont="1" applyFill="1" applyBorder="1" applyAlignment="1">
      <alignment horizontal="center" vertical="center"/>
    </xf>
    <xf numFmtId="0" fontId="23" fillId="27" borderId="43" xfId="0" applyFont="1" applyFill="1" applyBorder="1" applyAlignment="1">
      <alignment horizontal="center" vertical="center"/>
    </xf>
    <xf numFmtId="164" fontId="23" fillId="67" borderId="33" xfId="204" applyFont="1" applyFill="1" applyBorder="1" applyAlignment="1">
      <alignment horizontal="center" wrapText="1" shrinkToFit="1"/>
    </xf>
    <xf numFmtId="164" fontId="23" fillId="67" borderId="30" xfId="204" applyFont="1" applyFill="1" applyBorder="1" applyAlignment="1"/>
    <xf numFmtId="164" fontId="23" fillId="67" borderId="34" xfId="204" applyFont="1" applyFill="1" applyBorder="1" applyAlignment="1"/>
    <xf numFmtId="0" fontId="23" fillId="67" borderId="12" xfId="0" applyFont="1" applyFill="1" applyBorder="1" applyAlignment="1">
      <alignment horizontal="center" vertical="center"/>
    </xf>
    <xf numFmtId="0" fontId="23" fillId="68" borderId="12" xfId="0" applyFont="1" applyFill="1" applyBorder="1" applyAlignment="1">
      <alignment horizontal="center" vertical="center"/>
    </xf>
    <xf numFmtId="164" fontId="23" fillId="68" borderId="30" xfId="204" applyFont="1" applyFill="1" applyBorder="1" applyAlignment="1"/>
    <xf numFmtId="0" fontId="23" fillId="70" borderId="43" xfId="0" applyFont="1" applyFill="1" applyBorder="1" applyAlignment="1">
      <alignment horizontal="center" vertical="center"/>
    </xf>
    <xf numFmtId="164" fontId="23" fillId="0" borderId="34" xfId="204" applyFont="1" applyFill="1" applyBorder="1" applyAlignment="1"/>
    <xf numFmtId="164" fontId="23" fillId="27" borderId="34" xfId="204" applyFont="1" applyFill="1" applyBorder="1" applyAlignment="1"/>
    <xf numFmtId="164" fontId="23" fillId="27" borderId="14" xfId="204" applyFont="1" applyFill="1" applyBorder="1" applyAlignment="1"/>
    <xf numFmtId="164" fontId="23" fillId="0" borderId="46" xfId="204" applyFont="1" applyFill="1" applyBorder="1" applyAlignment="1"/>
    <xf numFmtId="0" fontId="17" fillId="70" borderId="43" xfId="0" applyFont="1" applyFill="1" applyBorder="1" applyAlignment="1">
      <alignment horizontal="center" vertical="center"/>
    </xf>
    <xf numFmtId="0" fontId="17" fillId="70" borderId="12" xfId="0" applyFont="1" applyFill="1" applyBorder="1" applyAlignment="1">
      <alignment horizontal="center" vertical="center"/>
    </xf>
    <xf numFmtId="164" fontId="23" fillId="27" borderId="47" xfId="204" applyFont="1" applyFill="1" applyBorder="1" applyAlignment="1"/>
    <xf numFmtId="164" fontId="23" fillId="67" borderId="29" xfId="204" applyFont="1" applyFill="1" applyBorder="1" applyAlignment="1">
      <alignment horizontal="center" wrapText="1" shrinkToFit="1"/>
    </xf>
    <xf numFmtId="164" fontId="23" fillId="68" borderId="17" xfId="204" applyFont="1" applyFill="1" applyBorder="1" applyAlignment="1">
      <alignment horizontal="center" wrapText="1" shrinkToFit="1"/>
    </xf>
    <xf numFmtId="164" fontId="23" fillId="68" borderId="26" xfId="204" applyFont="1" applyFill="1" applyBorder="1" applyAlignment="1">
      <alignment horizontal="center" wrapText="1" shrinkToFit="1"/>
    </xf>
    <xf numFmtId="164" fontId="23" fillId="0" borderId="16" xfId="204" applyFont="1" applyFill="1" applyBorder="1" applyAlignment="1">
      <alignment horizontal="center" wrapText="1" shrinkToFit="1"/>
    </xf>
    <xf numFmtId="164" fontId="23" fillId="0" borderId="25" xfId="204" applyFont="1" applyFill="1" applyBorder="1" applyAlignment="1">
      <alignment horizontal="center" wrapText="1" shrinkToFit="1"/>
    </xf>
    <xf numFmtId="164" fontId="23" fillId="0" borderId="43" xfId="204" applyFont="1" applyFill="1" applyBorder="1" applyAlignment="1">
      <alignment horizontal="center" wrapText="1" shrinkToFit="1"/>
    </xf>
    <xf numFmtId="164" fontId="23" fillId="0" borderId="23" xfId="204" applyFont="1" applyFill="1" applyBorder="1" applyAlignment="1">
      <alignment horizontal="center" wrapText="1" shrinkToFit="1"/>
    </xf>
    <xf numFmtId="164" fontId="23" fillId="0" borderId="47" xfId="204" applyFont="1" applyFill="1" applyBorder="1" applyAlignment="1">
      <alignment horizontal="center" wrapText="1" shrinkToFit="1"/>
    </xf>
    <xf numFmtId="164" fontId="23" fillId="0" borderId="17" xfId="204" applyFont="1" applyFill="1" applyBorder="1" applyAlignment="1">
      <alignment horizontal="center" wrapText="1" shrinkToFit="1"/>
    </xf>
    <xf numFmtId="164" fontId="23" fillId="0" borderId="26" xfId="204" applyFont="1" applyFill="1" applyBorder="1" applyAlignment="1">
      <alignment horizontal="center" wrapText="1" shrinkToFit="1"/>
    </xf>
    <xf numFmtId="3" fontId="23" fillId="67" borderId="15" xfId="0" applyNumberFormat="1" applyFont="1" applyFill="1" applyBorder="1" applyAlignment="1">
      <alignment horizontal="center" vertical="center" wrapText="1"/>
    </xf>
    <xf numFmtId="3" fontId="23" fillId="67" borderId="14" xfId="0" applyNumberFormat="1" applyFont="1" applyFill="1" applyBorder="1" applyAlignment="1">
      <alignment horizontal="center" vertical="center"/>
    </xf>
    <xf numFmtId="3" fontId="23" fillId="67" borderId="46" xfId="0" applyNumberFormat="1" applyFont="1" applyFill="1" applyBorder="1" applyAlignment="1">
      <alignment horizontal="center" vertical="center"/>
    </xf>
    <xf numFmtId="164" fontId="21" fillId="0" borderId="36" xfId="204" applyNumberFormat="1" applyFont="1" applyFill="1" applyBorder="1" applyAlignment="1">
      <alignment horizontal="center"/>
    </xf>
    <xf numFmtId="164" fontId="21" fillId="0" borderId="14" xfId="204" applyNumberFormat="1" applyFont="1" applyFill="1" applyBorder="1" applyAlignment="1">
      <alignment horizontal="center"/>
    </xf>
    <xf numFmtId="0" fontId="5" fillId="0" borderId="34" xfId="0" applyFont="1" applyFill="1" applyBorder="1" applyAlignment="1">
      <alignment horizontal="center" vertical="center" wrapText="1"/>
    </xf>
    <xf numFmtId="0" fontId="3" fillId="0" borderId="38" xfId="0" applyFont="1" applyBorder="1" applyAlignment="1">
      <alignment horizontal="left" vertical="center" wrapText="1"/>
    </xf>
    <xf numFmtId="0" fontId="18" fillId="0" borderId="15" xfId="0" applyFont="1" applyBorder="1" applyAlignment="1">
      <alignment horizontal="center"/>
    </xf>
    <xf numFmtId="0" fontId="18" fillId="0" borderId="11" xfId="0" applyFont="1" applyBorder="1" applyAlignment="1">
      <alignment horizontal="center"/>
    </xf>
    <xf numFmtId="164" fontId="21" fillId="0" borderId="18" xfId="204" applyFont="1" applyBorder="1" applyAlignment="1">
      <alignment horizontal="center"/>
    </xf>
    <xf numFmtId="164" fontId="21" fillId="0" borderId="16" xfId="204" applyFont="1" applyBorder="1" applyAlignment="1">
      <alignment horizontal="center"/>
    </xf>
    <xf numFmtId="164" fontId="21" fillId="0" borderId="20" xfId="204" applyFont="1" applyBorder="1" applyAlignment="1">
      <alignment horizontal="center"/>
    </xf>
    <xf numFmtId="164" fontId="21" fillId="0" borderId="21" xfId="204" applyFont="1" applyBorder="1" applyAlignment="1">
      <alignment horizontal="center"/>
    </xf>
    <xf numFmtId="164" fontId="21" fillId="0" borderId="27" xfId="204" applyFont="1" applyBorder="1" applyAlignment="1">
      <alignment horizontal="center"/>
    </xf>
    <xf numFmtId="164" fontId="21" fillId="0" borderId="25" xfId="204" applyFont="1" applyBorder="1" applyAlignment="1">
      <alignment horizontal="center"/>
    </xf>
    <xf numFmtId="164" fontId="17" fillId="0" borderId="24" xfId="204" applyFont="1" applyBorder="1"/>
    <xf numFmtId="164" fontId="17" fillId="0" borderId="14" xfId="204" applyFont="1" applyBorder="1"/>
    <xf numFmtId="164" fontId="17" fillId="0" borderId="37" xfId="204" applyFont="1" applyBorder="1"/>
    <xf numFmtId="164" fontId="17" fillId="0" borderId="16" xfId="204" applyFont="1" applyBorder="1"/>
    <xf numFmtId="164" fontId="17" fillId="0" borderId="36" xfId="204" applyFont="1" applyBorder="1"/>
    <xf numFmtId="164" fontId="25" fillId="0" borderId="13" xfId="0" applyNumberFormat="1" applyFont="1" applyBorder="1"/>
    <xf numFmtId="164" fontId="25" fillId="0" borderId="11" xfId="0" applyNumberFormat="1" applyFont="1" applyBorder="1"/>
    <xf numFmtId="164" fontId="25" fillId="0" borderId="24" xfId="0" applyNumberFormat="1" applyFont="1" applyBorder="1"/>
    <xf numFmtId="164" fontId="25" fillId="0" borderId="29" xfId="0" applyNumberFormat="1" applyFont="1" applyBorder="1"/>
    <xf numFmtId="164" fontId="17" fillId="0" borderId="36" xfId="204" applyFont="1" applyBorder="1" applyAlignment="1">
      <alignment horizontal="center"/>
    </xf>
    <xf numFmtId="164" fontId="17" fillId="0" borderId="14" xfId="204" applyFont="1" applyBorder="1" applyAlignment="1">
      <alignment horizontal="center"/>
    </xf>
    <xf numFmtId="164" fontId="28" fillId="0" borderId="0" xfId="0" applyNumberFormat="1" applyFont="1"/>
    <xf numFmtId="164" fontId="17" fillId="0" borderId="29" xfId="204" applyFont="1" applyBorder="1"/>
    <xf numFmtId="164" fontId="111" fillId="0" borderId="0" xfId="0" applyNumberFormat="1" applyFont="1" applyAlignment="1">
      <alignment horizontal="center" vertical="center"/>
    </xf>
    <xf numFmtId="0" fontId="20" fillId="0" borderId="41" xfId="0" applyFont="1" applyFill="1" applyBorder="1" applyAlignment="1">
      <alignment horizontal="center" vertical="center"/>
    </xf>
    <xf numFmtId="164" fontId="20" fillId="0" borderId="41" xfId="204" applyFont="1" applyFill="1" applyBorder="1" applyAlignment="1">
      <alignment horizontal="right" shrinkToFit="1"/>
    </xf>
    <xf numFmtId="164" fontId="20" fillId="0" borderId="41" xfId="204" applyFont="1" applyBorder="1" applyAlignment="1">
      <alignment horizontal="right" wrapText="1" shrinkToFit="1"/>
    </xf>
    <xf numFmtId="164" fontId="20" fillId="0" borderId="41" xfId="204" applyFont="1" applyBorder="1" applyAlignment="1">
      <alignment horizontal="right" shrinkToFit="1"/>
    </xf>
    <xf numFmtId="164" fontId="20" fillId="0" borderId="22" xfId="204" applyFont="1" applyFill="1" applyBorder="1" applyAlignment="1"/>
    <xf numFmtId="0" fontId="20" fillId="0" borderId="40" xfId="0" applyFont="1" applyFill="1" applyBorder="1" applyAlignment="1">
      <alignment horizontal="center" vertical="center"/>
    </xf>
    <xf numFmtId="164" fontId="30" fillId="0" borderId="40" xfId="204" applyFont="1" applyFill="1" applyBorder="1" applyAlignment="1">
      <alignment horizontal="right" wrapText="1" shrinkToFit="1"/>
    </xf>
    <xf numFmtId="164" fontId="20" fillId="0" borderId="40" xfId="204" applyFont="1" applyBorder="1" applyAlignment="1">
      <alignment horizontal="right" wrapText="1" shrinkToFit="1"/>
    </xf>
    <xf numFmtId="164" fontId="30" fillId="0" borderId="40" xfId="204" applyFont="1" applyBorder="1" applyAlignment="1">
      <alignment horizontal="right" wrapText="1" shrinkToFit="1"/>
    </xf>
    <xf numFmtId="164" fontId="23" fillId="0" borderId="38" xfId="204" applyFont="1" applyFill="1" applyBorder="1" applyAlignment="1">
      <alignment horizontal="center"/>
    </xf>
    <xf numFmtId="0" fontId="23" fillId="0" borderId="4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8" xfId="0" applyFont="1" applyFill="1" applyBorder="1" applyAlignment="1">
      <alignment horizontal="center" vertical="center"/>
    </xf>
    <xf numFmtId="4" fontId="115" fillId="0" borderId="38" xfId="104" applyNumberFormat="1" applyFont="1" applyFill="1" applyBorder="1" applyAlignment="1" applyProtection="1">
      <alignment horizontal="right" shrinkToFit="1"/>
    </xf>
    <xf numFmtId="4" fontId="115" fillId="0" borderId="85" xfId="104" applyNumberFormat="1" applyFont="1" applyFill="1" applyBorder="1" applyAlignment="1" applyProtection="1">
      <alignment horizontal="right" shrinkToFit="1"/>
    </xf>
    <xf numFmtId="164" fontId="24" fillId="0" borderId="41" xfId="204" applyFont="1" applyFill="1" applyBorder="1" applyAlignment="1"/>
    <xf numFmtId="4" fontId="115" fillId="0" borderId="65" xfId="104" applyNumberFormat="1" applyFont="1" applyFill="1" applyBorder="1" applyAlignment="1" applyProtection="1">
      <alignment horizontal="right" shrinkToFit="1"/>
    </xf>
    <xf numFmtId="164" fontId="24" fillId="0" borderId="40" xfId="204" applyFont="1" applyFill="1" applyBorder="1" applyAlignment="1"/>
    <xf numFmtId="0" fontId="7" fillId="0" borderId="38" xfId="0" applyFont="1" applyBorder="1" applyAlignment="1">
      <alignment horizontal="center" vertical="center" wrapText="1"/>
    </xf>
    <xf numFmtId="164" fontId="111" fillId="0" borderId="0" xfId="204" applyFont="1" applyAlignment="1">
      <alignment horizontal="center" vertical="center"/>
    </xf>
    <xf numFmtId="0" fontId="3" fillId="28" borderId="38" xfId="0" applyFont="1" applyFill="1" applyBorder="1" applyAlignment="1">
      <alignment horizontal="center" vertical="center" wrapText="1"/>
    </xf>
    <xf numFmtId="164" fontId="29" fillId="28" borderId="38" xfId="204" applyFont="1" applyFill="1" applyBorder="1" applyAlignment="1">
      <alignment vertical="center"/>
    </xf>
    <xf numFmtId="0" fontId="132" fillId="70" borderId="38" xfId="0" applyFont="1" applyFill="1" applyBorder="1" applyAlignment="1">
      <alignment horizontal="center" vertical="center" wrapText="1"/>
    </xf>
    <xf numFmtId="164" fontId="29" fillId="70" borderId="38" xfId="204" quotePrefix="1" applyFont="1" applyFill="1" applyBorder="1" applyAlignment="1">
      <alignment horizontal="center" vertical="center"/>
    </xf>
    <xf numFmtId="0" fontId="3" fillId="70" borderId="38" xfId="0" applyFont="1" applyFill="1" applyBorder="1" applyAlignment="1">
      <alignment horizontal="center" vertical="center" wrapText="1"/>
    </xf>
    <xf numFmtId="0" fontId="23" fillId="0" borderId="34" xfId="0" applyFont="1" applyBorder="1" applyAlignment="1">
      <alignment vertical="center"/>
    </xf>
    <xf numFmtId="0" fontId="23" fillId="0" borderId="15" xfId="0" applyFont="1" applyBorder="1" applyAlignment="1">
      <alignment horizontal="center" vertical="center" wrapText="1"/>
    </xf>
    <xf numFmtId="0" fontId="23" fillId="0" borderId="11" xfId="0" applyFont="1" applyBorder="1" applyAlignment="1">
      <alignment horizontal="center" vertical="center" wrapText="1"/>
    </xf>
    <xf numFmtId="164" fontId="23" fillId="0" borderId="36" xfId="204" applyFont="1" applyBorder="1" applyAlignment="1">
      <alignment horizontal="center"/>
    </xf>
    <xf numFmtId="164" fontId="23" fillId="0" borderId="14" xfId="204" applyFont="1" applyBorder="1" applyAlignment="1">
      <alignment horizontal="center"/>
    </xf>
    <xf numFmtId="164" fontId="23" fillId="0" borderId="13" xfId="204" applyFont="1" applyBorder="1" applyAlignment="1">
      <alignment horizontal="center"/>
    </xf>
    <xf numFmtId="164" fontId="23" fillId="0" borderId="31" xfId="204" applyFont="1" applyBorder="1" applyAlignment="1">
      <alignment horizontal="center"/>
    </xf>
    <xf numFmtId="164" fontId="23" fillId="0" borderId="24" xfId="204" applyFont="1" applyBorder="1" applyAlignment="1">
      <alignment horizontal="center"/>
    </xf>
    <xf numFmtId="164" fontId="23" fillId="0" borderId="29" xfId="204" applyFont="1" applyBorder="1" applyAlignment="1">
      <alignment horizontal="center"/>
    </xf>
    <xf numFmtId="164" fontId="114" fillId="72" borderId="57" xfId="204" applyFont="1" applyFill="1" applyBorder="1" applyAlignment="1">
      <alignment horizontal="right" vertical="center" shrinkToFit="1"/>
    </xf>
    <xf numFmtId="4" fontId="23" fillId="0" borderId="0" xfId="190" applyNumberFormat="1" applyFont="1" applyAlignment="1">
      <alignment horizontal="right" vertical="top" shrinkToFit="1"/>
    </xf>
    <xf numFmtId="164" fontId="21" fillId="0" borderId="17" xfId="204" applyFont="1" applyBorder="1" applyAlignment="1">
      <alignment horizontal="center"/>
    </xf>
    <xf numFmtId="164" fontId="21" fillId="0" borderId="22" xfId="204" applyFont="1" applyBorder="1" applyAlignment="1">
      <alignment horizontal="center"/>
    </xf>
    <xf numFmtId="164" fontId="21" fillId="0" borderId="26" xfId="204" applyFont="1" applyBorder="1" applyAlignment="1">
      <alignment horizontal="center"/>
    </xf>
    <xf numFmtId="0" fontId="18" fillId="0" borderId="12" xfId="0" applyFont="1" applyBorder="1" applyAlignment="1">
      <alignment horizontal="center"/>
    </xf>
    <xf numFmtId="164" fontId="21" fillId="70" borderId="16" xfId="204" applyFont="1" applyFill="1" applyBorder="1" applyAlignment="1">
      <alignment horizontal="center"/>
    </xf>
    <xf numFmtId="164" fontId="21" fillId="70" borderId="17" xfId="204" applyFont="1" applyFill="1" applyBorder="1" applyAlignment="1">
      <alignment horizontal="center"/>
    </xf>
    <xf numFmtId="164" fontId="21" fillId="70" borderId="21" xfId="204" applyFont="1" applyFill="1" applyBorder="1" applyAlignment="1">
      <alignment horizontal="center"/>
    </xf>
    <xf numFmtId="164" fontId="21" fillId="70" borderId="22" xfId="204" applyFont="1" applyFill="1" applyBorder="1" applyAlignment="1">
      <alignment horizontal="center"/>
    </xf>
    <xf numFmtId="164" fontId="21" fillId="70" borderId="25" xfId="204" applyFont="1" applyFill="1" applyBorder="1" applyAlignment="1">
      <alignment horizontal="center"/>
    </xf>
    <xf numFmtId="164" fontId="21" fillId="70" borderId="26" xfId="204" applyFont="1" applyFill="1" applyBorder="1" applyAlignment="1">
      <alignment horizontal="center"/>
    </xf>
    <xf numFmtId="164" fontId="17" fillId="70" borderId="29" xfId="204" applyFont="1" applyFill="1" applyBorder="1"/>
    <xf numFmtId="164" fontId="17" fillId="70" borderId="30" xfId="204" applyFont="1" applyFill="1" applyBorder="1"/>
    <xf numFmtId="164" fontId="17" fillId="0" borderId="30" xfId="204" applyFont="1" applyBorder="1"/>
    <xf numFmtId="164" fontId="17" fillId="0" borderId="13" xfId="204" applyFont="1" applyBorder="1"/>
    <xf numFmtId="164" fontId="17" fillId="70" borderId="31" xfId="204" applyFont="1" applyFill="1" applyBorder="1"/>
    <xf numFmtId="164" fontId="17" fillId="70" borderId="0" xfId="204" applyFont="1" applyFill="1"/>
    <xf numFmtId="164" fontId="17" fillId="0" borderId="12" xfId="204" applyFont="1" applyBorder="1"/>
    <xf numFmtId="164" fontId="17" fillId="70" borderId="33" xfId="204" applyFont="1" applyFill="1" applyBorder="1"/>
    <xf numFmtId="164" fontId="17" fillId="70" borderId="32" xfId="204" applyFont="1" applyFill="1" applyBorder="1"/>
    <xf numFmtId="164" fontId="17" fillId="70" borderId="11" xfId="204" applyFont="1" applyFill="1" applyBorder="1"/>
    <xf numFmtId="164" fontId="17" fillId="70" borderId="12" xfId="204" applyFont="1" applyFill="1" applyBorder="1"/>
    <xf numFmtId="164" fontId="25" fillId="0" borderId="12" xfId="0" applyNumberFormat="1" applyFont="1" applyBorder="1"/>
    <xf numFmtId="164" fontId="25" fillId="0" borderId="30" xfId="0" applyNumberFormat="1" applyFont="1" applyBorder="1"/>
    <xf numFmtId="164" fontId="17" fillId="70" borderId="29" xfId="204" applyFont="1" applyFill="1" applyBorder="1" applyAlignment="1">
      <alignment horizontal="center"/>
    </xf>
    <xf numFmtId="164" fontId="17" fillId="70" borderId="30" xfId="204" applyFont="1" applyFill="1" applyBorder="1" applyAlignment="1">
      <alignment horizontal="center"/>
    </xf>
    <xf numFmtId="164" fontId="17" fillId="0" borderId="34" xfId="204" applyFont="1" applyBorder="1" applyAlignment="1">
      <alignment horizontal="center"/>
    </xf>
    <xf numFmtId="164" fontId="27" fillId="0" borderId="0" xfId="0" applyNumberFormat="1" applyFont="1"/>
    <xf numFmtId="164" fontId="7" fillId="0" borderId="38" xfId="204" applyNumberFormat="1" applyFont="1" applyFill="1" applyBorder="1" applyAlignment="1">
      <alignment vertical="center"/>
    </xf>
    <xf numFmtId="164" fontId="21" fillId="70" borderId="19" xfId="204" applyFont="1" applyFill="1" applyBorder="1" applyAlignment="1">
      <alignment horizontal="center"/>
    </xf>
    <xf numFmtId="164" fontId="21" fillId="70" borderId="23" xfId="204" applyFont="1" applyFill="1" applyBorder="1" applyAlignment="1">
      <alignment horizontal="center"/>
    </xf>
    <xf numFmtId="164" fontId="21" fillId="70" borderId="28" xfId="204" applyFont="1" applyFill="1" applyBorder="1" applyAlignment="1">
      <alignment horizontal="center"/>
    </xf>
    <xf numFmtId="164" fontId="17" fillId="70" borderId="14" xfId="204" applyFont="1" applyFill="1" applyBorder="1"/>
    <xf numFmtId="164" fontId="21" fillId="0" borderId="19" xfId="204" applyFont="1" applyBorder="1" applyAlignment="1">
      <alignment horizontal="center"/>
    </xf>
    <xf numFmtId="164" fontId="21" fillId="0" borderId="23" xfId="204" applyFont="1" applyBorder="1" applyAlignment="1">
      <alignment horizontal="center"/>
    </xf>
    <xf numFmtId="164" fontId="21" fillId="0" borderId="28" xfId="204" applyFont="1" applyBorder="1" applyAlignment="1">
      <alignment horizontal="center"/>
    </xf>
    <xf numFmtId="0" fontId="20" fillId="0" borderId="38" xfId="0" applyFont="1" applyBorder="1" applyAlignment="1">
      <alignment horizontal="center" vertical="center"/>
    </xf>
    <xf numFmtId="164" fontId="109" fillId="0" borderId="38" xfId="204" applyFont="1" applyBorder="1" applyAlignment="1">
      <alignment horizontal="right" shrinkToFit="1"/>
    </xf>
    <xf numFmtId="164" fontId="20" fillId="0" borderId="38" xfId="204" applyFont="1" applyBorder="1"/>
    <xf numFmtId="164" fontId="20" fillId="0" borderId="40" xfId="204" applyFont="1" applyBorder="1"/>
    <xf numFmtId="164" fontId="20" fillId="0" borderId="0" xfId="204" applyFont="1"/>
    <xf numFmtId="164" fontId="30" fillId="0" borderId="38" xfId="204" applyFont="1" applyBorder="1"/>
    <xf numFmtId="0" fontId="133" fillId="0" borderId="0" xfId="0" applyFont="1"/>
    <xf numFmtId="164" fontId="109" fillId="0" borderId="0" xfId="0" applyNumberFormat="1" applyFont="1"/>
    <xf numFmtId="49" fontId="32" fillId="0" borderId="38" xfId="0" applyNumberFormat="1" applyFont="1" applyBorder="1" applyAlignment="1">
      <alignment horizontal="center" vertical="center" wrapText="1"/>
    </xf>
    <xf numFmtId="4" fontId="110" fillId="0" borderId="38" xfId="188" applyNumberFormat="1" applyFont="1" applyFill="1" applyBorder="1" applyAlignment="1">
      <alignment horizontal="center" vertical="center"/>
    </xf>
    <xf numFmtId="164" fontId="31" fillId="0" borderId="38" xfId="204" applyNumberFormat="1" applyFont="1" applyFill="1" applyBorder="1" applyAlignment="1">
      <alignment vertical="center"/>
    </xf>
    <xf numFmtId="0" fontId="3" fillId="0" borderId="0" xfId="0" applyFont="1" applyFill="1" applyAlignment="1">
      <alignment horizontal="center" vertical="center" wrapText="1"/>
    </xf>
    <xf numFmtId="49" fontId="32" fillId="0" borderId="38" xfId="0" applyNumberFormat="1" applyFont="1" applyBorder="1" applyAlignment="1">
      <alignment horizontal="center" vertical="center" wrapText="1"/>
    </xf>
    <xf numFmtId="164" fontId="23" fillId="67" borderId="48" xfId="204" applyFont="1" applyFill="1" applyBorder="1" applyAlignment="1">
      <alignment horizontal="center" wrapText="1" shrinkToFit="1"/>
    </xf>
    <xf numFmtId="0" fontId="32" fillId="25" borderId="38" xfId="0" applyFont="1" applyFill="1" applyBorder="1" applyAlignment="1">
      <alignment vertical="center" wrapText="1"/>
    </xf>
    <xf numFmtId="0" fontId="32" fillId="0" borderId="38" xfId="0" applyFont="1" applyBorder="1" applyAlignment="1">
      <alignment horizontal="left" vertical="center" wrapText="1"/>
    </xf>
    <xf numFmtId="164" fontId="59" fillId="70" borderId="38" xfId="204" applyFont="1" applyFill="1" applyBorder="1" applyAlignment="1">
      <alignment horizontal="center" vertical="center" wrapText="1"/>
    </xf>
    <xf numFmtId="0" fontId="23" fillId="0" borderId="14" xfId="0" applyFont="1" applyBorder="1" applyAlignment="1">
      <alignment horizontal="center" vertical="center"/>
    </xf>
    <xf numFmtId="0" fontId="23" fillId="25" borderId="15" xfId="0" applyFont="1" applyFill="1" applyBorder="1" applyAlignment="1">
      <alignment horizontal="center" vertical="center"/>
    </xf>
    <xf numFmtId="164" fontId="23" fillId="67" borderId="18" xfId="204" applyFont="1" applyFill="1" applyBorder="1" applyAlignment="1">
      <alignment horizontal="center" wrapText="1" shrinkToFit="1"/>
    </xf>
    <xf numFmtId="164" fontId="23" fillId="70" borderId="16" xfId="204" applyFont="1" applyFill="1" applyBorder="1" applyAlignment="1">
      <alignment horizontal="center" wrapText="1" shrinkToFit="1"/>
    </xf>
    <xf numFmtId="164" fontId="23" fillId="67" borderId="27" xfId="204" applyFont="1" applyFill="1" applyBorder="1" applyAlignment="1">
      <alignment horizontal="center" wrapText="1" shrinkToFit="1"/>
    </xf>
    <xf numFmtId="164" fontId="23" fillId="70" borderId="25" xfId="204" applyFont="1" applyFill="1" applyBorder="1" applyAlignment="1">
      <alignment horizontal="center" wrapText="1" shrinkToFit="1"/>
    </xf>
    <xf numFmtId="164" fontId="23" fillId="0" borderId="11" xfId="204" applyFont="1" applyBorder="1" applyAlignment="1">
      <alignment horizontal="center"/>
    </xf>
    <xf numFmtId="164" fontId="23" fillId="0" borderId="0" xfId="204" applyFont="1" applyAlignment="1">
      <alignment vertical="center"/>
    </xf>
    <xf numFmtId="164" fontId="23" fillId="67" borderId="24" xfId="204" applyFont="1" applyFill="1" applyBorder="1" applyAlignment="1">
      <alignment horizontal="center" wrapText="1" shrinkToFit="1"/>
    </xf>
    <xf numFmtId="164" fontId="23" fillId="70" borderId="29" xfId="204" applyFont="1" applyFill="1" applyBorder="1" applyAlignment="1">
      <alignment horizontal="center" wrapText="1" shrinkToFit="1"/>
    </xf>
    <xf numFmtId="0" fontId="1" fillId="0" borderId="0" xfId="0" applyFont="1"/>
    <xf numFmtId="0" fontId="5" fillId="0" borderId="34" xfId="0" applyFont="1" applyBorder="1" applyAlignment="1">
      <alignment vertical="center"/>
    </xf>
    <xf numFmtId="0" fontId="17" fillId="0" borderId="0" xfId="0" applyFont="1"/>
    <xf numFmtId="164" fontId="21" fillId="0" borderId="0" xfId="0" applyNumberFormat="1" applyFont="1"/>
    <xf numFmtId="0" fontId="118" fillId="0" borderId="0" xfId="0" applyFont="1"/>
    <xf numFmtId="167" fontId="27" fillId="0" borderId="38" xfId="204" applyNumberFormat="1" applyFont="1" applyBorder="1" applyAlignment="1">
      <alignment vertical="center"/>
    </xf>
    <xf numFmtId="0" fontId="7" fillId="0" borderId="35" xfId="0" applyFont="1" applyBorder="1" applyAlignment="1">
      <alignment horizontal="left" wrapText="1"/>
    </xf>
    <xf numFmtId="0" fontId="7" fillId="0" borderId="35" xfId="0" applyFont="1" applyBorder="1" applyAlignment="1">
      <alignment horizontal="left"/>
    </xf>
    <xf numFmtId="0" fontId="23" fillId="0" borderId="38" xfId="0" applyFont="1" applyBorder="1" applyAlignment="1">
      <alignment horizontal="center" vertical="center"/>
    </xf>
    <xf numFmtId="4" fontId="115" fillId="0" borderId="58" xfId="104" applyNumberFormat="1" applyFont="1" applyBorder="1" applyAlignment="1">
      <alignment horizontal="right" shrinkToFit="1"/>
    </xf>
    <xf numFmtId="164" fontId="24" fillId="0" borderId="38" xfId="204" applyFont="1" applyBorder="1"/>
    <xf numFmtId="164" fontId="23" fillId="0" borderId="0" xfId="204" applyFont="1"/>
    <xf numFmtId="4" fontId="115" fillId="0" borderId="58" xfId="104" applyNumberFormat="1" applyFont="1" applyFill="1" applyBorder="1" applyAlignment="1">
      <alignment horizontal="right" shrinkToFit="1"/>
    </xf>
    <xf numFmtId="0" fontId="7" fillId="0" borderId="22" xfId="0" applyFont="1" applyFill="1" applyBorder="1" applyAlignment="1">
      <alignment horizontal="left" wrapText="1"/>
    </xf>
    <xf numFmtId="164" fontId="23" fillId="25" borderId="47" xfId="204" applyFont="1" applyFill="1" applyBorder="1" applyAlignment="1">
      <alignment horizontal="center"/>
    </xf>
    <xf numFmtId="164" fontId="23" fillId="25" borderId="46" xfId="204" applyFont="1" applyFill="1" applyBorder="1" applyAlignment="1">
      <alignment horizontal="center"/>
    </xf>
    <xf numFmtId="0" fontId="7" fillId="0" borderId="22" xfId="0" applyFont="1" applyFill="1" applyBorder="1" applyAlignment="1">
      <alignment horizontal="left"/>
    </xf>
    <xf numFmtId="164" fontId="21" fillId="0" borderId="29" xfId="204" applyNumberFormat="1" applyFont="1" applyFill="1" applyBorder="1" applyAlignment="1">
      <alignment horizontal="center"/>
    </xf>
    <xf numFmtId="164" fontId="17" fillId="0" borderId="48" xfId="204" applyNumberFormat="1" applyFont="1" applyFill="1" applyBorder="1" applyAlignment="1"/>
    <xf numFmtId="164" fontId="21" fillId="70" borderId="18" xfId="204" applyFont="1" applyFill="1" applyBorder="1" applyAlignment="1">
      <alignment horizontal="center"/>
    </xf>
    <xf numFmtId="164" fontId="21" fillId="70" borderId="20" xfId="204" applyFont="1" applyFill="1" applyBorder="1" applyAlignment="1">
      <alignment horizontal="center"/>
    </xf>
    <xf numFmtId="164" fontId="21" fillId="70" borderId="27" xfId="204" applyFont="1" applyFill="1" applyBorder="1" applyAlignment="1">
      <alignment horizontal="center"/>
    </xf>
    <xf numFmtId="49" fontId="32" fillId="28" borderId="41" xfId="0" applyNumberFormat="1" applyFont="1" applyFill="1" applyBorder="1" applyAlignment="1">
      <alignment horizontal="center" vertical="center" wrapText="1"/>
    </xf>
    <xf numFmtId="164" fontId="7" fillId="0" borderId="0" xfId="204" applyFont="1" applyAlignment="1">
      <alignment vertical="center"/>
    </xf>
    <xf numFmtId="164" fontId="29" fillId="67" borderId="38" xfId="204" applyFont="1" applyFill="1" applyBorder="1" applyAlignment="1">
      <alignment horizontal="center" vertical="center" wrapText="1"/>
    </xf>
    <xf numFmtId="0" fontId="29" fillId="67" borderId="38" xfId="0" applyFont="1" applyFill="1" applyBorder="1" applyAlignment="1">
      <alignment horizontal="center" vertical="center" wrapText="1"/>
    </xf>
    <xf numFmtId="164" fontId="110" fillId="0" borderId="38" xfId="0" applyNumberFormat="1" applyFont="1" applyBorder="1" applyAlignment="1">
      <alignment vertical="center"/>
    </xf>
    <xf numFmtId="164" fontId="110" fillId="0" borderId="38" xfId="204" applyFont="1" applyBorder="1" applyAlignment="1">
      <alignment horizontal="right" vertical="center" shrinkToFit="1"/>
    </xf>
    <xf numFmtId="0" fontId="32" fillId="0" borderId="41" xfId="0" applyFont="1" applyBorder="1" applyAlignment="1">
      <alignment vertical="center" wrapText="1"/>
    </xf>
    <xf numFmtId="0" fontId="7" fillId="0" borderId="41" xfId="0" applyFont="1" applyBorder="1" applyAlignment="1">
      <alignment horizontal="center" vertical="center" wrapText="1"/>
    </xf>
    <xf numFmtId="164" fontId="69" fillId="0" borderId="38" xfId="204" applyFont="1" applyBorder="1" applyAlignment="1">
      <alignment horizontal="right" vertical="center" shrinkToFit="1"/>
    </xf>
    <xf numFmtId="164" fontId="110" fillId="0" borderId="0" xfId="204" applyFont="1" applyAlignment="1">
      <alignment vertical="center"/>
    </xf>
    <xf numFmtId="164" fontId="32" fillId="67" borderId="38" xfId="204" applyFont="1" applyFill="1" applyBorder="1" applyAlignment="1">
      <alignment horizontal="center" vertical="center" wrapText="1"/>
    </xf>
    <xf numFmtId="164" fontId="116" fillId="0" borderId="38" xfId="204" applyFont="1" applyBorder="1" applyAlignment="1" applyProtection="1">
      <alignment horizontal="right" vertical="center" shrinkToFit="1"/>
    </xf>
    <xf numFmtId="0" fontId="23" fillId="68" borderId="15" xfId="0" applyFont="1" applyFill="1" applyBorder="1" applyAlignment="1">
      <alignment horizontal="center" vertical="center" wrapText="1"/>
    </xf>
    <xf numFmtId="164" fontId="29" fillId="0" borderId="38" xfId="204" applyNumberFormat="1" applyFont="1" applyFill="1" applyBorder="1" applyAlignment="1">
      <alignment vertical="center"/>
    </xf>
    <xf numFmtId="164" fontId="59" fillId="28" borderId="38" xfId="204" applyNumberFormat="1" applyFont="1" applyFill="1" applyBorder="1" applyAlignment="1">
      <alignment vertical="center"/>
    </xf>
    <xf numFmtId="164" fontId="20" fillId="0" borderId="0" xfId="204" applyFont="1" applyFill="1" applyBorder="1" applyAlignment="1">
      <alignment horizontal="right" wrapText="1" shrinkToFit="1"/>
    </xf>
    <xf numFmtId="49" fontId="32" fillId="0" borderId="38" xfId="0" applyNumberFormat="1" applyFont="1" applyBorder="1" applyAlignment="1">
      <alignment horizontal="center" vertical="center" wrapText="1"/>
    </xf>
    <xf numFmtId="164" fontId="17" fillId="70" borderId="24" xfId="204" applyFont="1" applyFill="1" applyBorder="1"/>
    <xf numFmtId="164" fontId="17" fillId="70" borderId="44" xfId="204" applyFont="1" applyFill="1" applyBorder="1"/>
    <xf numFmtId="164" fontId="17" fillId="70" borderId="13" xfId="204" applyFont="1" applyFill="1" applyBorder="1"/>
    <xf numFmtId="164" fontId="17" fillId="70" borderId="36" xfId="204" applyFont="1" applyFill="1" applyBorder="1"/>
    <xf numFmtId="164" fontId="17" fillId="70" borderId="48" xfId="204" applyFont="1" applyFill="1" applyBorder="1"/>
    <xf numFmtId="164" fontId="17" fillId="70" borderId="43" xfId="204" applyFont="1" applyFill="1" applyBorder="1"/>
    <xf numFmtId="164" fontId="17" fillId="0" borderId="11" xfId="204" applyFont="1" applyBorder="1"/>
    <xf numFmtId="164" fontId="111" fillId="0" borderId="0" xfId="0" applyNumberFormat="1" applyFont="1" applyAlignment="1">
      <alignment vertical="center"/>
    </xf>
    <xf numFmtId="0" fontId="23" fillId="0" borderId="14" xfId="0" applyFont="1" applyBorder="1" applyAlignment="1">
      <alignment horizontal="center" vertical="center" wrapText="1"/>
    </xf>
    <xf numFmtId="164" fontId="23" fillId="70" borderId="0" xfId="204" applyFont="1" applyFill="1" applyAlignment="1">
      <alignment horizontal="center"/>
    </xf>
    <xf numFmtId="0" fontId="16" fillId="0" borderId="0" xfId="0" applyFont="1"/>
    <xf numFmtId="0" fontId="17" fillId="0" borderId="30" xfId="0" applyFont="1" applyBorder="1" applyAlignment="1">
      <alignment vertical="center" wrapText="1"/>
    </xf>
    <xf numFmtId="0" fontId="17" fillId="0" borderId="34" xfId="0" applyFont="1" applyBorder="1" applyAlignment="1">
      <alignment vertical="center" wrapText="1"/>
    </xf>
    <xf numFmtId="164" fontId="17" fillId="0" borderId="31" xfId="204" applyFont="1" applyBorder="1"/>
    <xf numFmtId="164" fontId="17" fillId="70" borderId="47" xfId="204" applyFont="1" applyFill="1" applyBorder="1"/>
    <xf numFmtId="0" fontId="18" fillId="0" borderId="43" xfId="0" applyFont="1" applyBorder="1" applyAlignment="1">
      <alignment horizontal="center"/>
    </xf>
    <xf numFmtId="164" fontId="17" fillId="0" borderId="44" xfId="204" applyFont="1" applyBorder="1"/>
    <xf numFmtId="164" fontId="17" fillId="0" borderId="34" xfId="204" applyFont="1" applyBorder="1"/>
    <xf numFmtId="49" fontId="69" fillId="0" borderId="89" xfId="221" applyFont="1" applyBorder="1">
      <alignment horizontal="center" vertical="center" wrapText="1"/>
    </xf>
    <xf numFmtId="49" fontId="69" fillId="0" borderId="90" xfId="219" applyFont="1" applyBorder="1">
      <alignment horizontal="center" vertical="center" wrapText="1"/>
    </xf>
    <xf numFmtId="164" fontId="114" fillId="0" borderId="90" xfId="204" applyFont="1" applyBorder="1" applyAlignment="1">
      <alignment horizontal="center" vertical="center" wrapText="1"/>
    </xf>
    <xf numFmtId="164" fontId="117" fillId="0" borderId="0" xfId="204" applyFont="1" applyAlignment="1">
      <alignment vertical="center"/>
    </xf>
    <xf numFmtId="0" fontId="119" fillId="72" borderId="39" xfId="214" applyBorder="1" applyAlignment="1">
      <alignment horizontal="left" vertical="center" wrapText="1"/>
    </xf>
    <xf numFmtId="0" fontId="119" fillId="72" borderId="91" xfId="216" applyBorder="1" applyAlignment="1">
      <alignment horizontal="left" vertical="center" wrapText="1"/>
    </xf>
    <xf numFmtId="0" fontId="131" fillId="67" borderId="38" xfId="217" applyFill="1" applyBorder="1" applyAlignment="1">
      <alignment horizontal="left" vertical="center" wrapText="1"/>
    </xf>
    <xf numFmtId="0" fontId="70" fillId="67" borderId="38" xfId="218" applyFill="1" applyBorder="1" applyAlignment="1">
      <alignment horizontal="left" vertical="center" wrapText="1"/>
    </xf>
    <xf numFmtId="164" fontId="117" fillId="67" borderId="38" xfId="204" applyFont="1" applyFill="1" applyBorder="1" applyAlignment="1">
      <alignment vertical="center"/>
    </xf>
    <xf numFmtId="0" fontId="70" fillId="0" borderId="57" xfId="218" applyAlignment="1">
      <alignment horizontal="left" vertical="center" wrapText="1"/>
    </xf>
    <xf numFmtId="164" fontId="117" fillId="0" borderId="0" xfId="204" applyFont="1"/>
    <xf numFmtId="0" fontId="131" fillId="0" borderId="42" xfId="217" applyBorder="1" applyAlignment="1">
      <alignment horizontal="left" vertical="center" wrapText="1"/>
    </xf>
    <xf numFmtId="0" fontId="70" fillId="0" borderId="55" xfId="218" applyBorder="1" applyAlignment="1">
      <alignment horizontal="left" vertical="center" wrapText="1"/>
    </xf>
    <xf numFmtId="0" fontId="131" fillId="0" borderId="38" xfId="217" applyBorder="1" applyAlignment="1">
      <alignment horizontal="left" vertical="center" wrapText="1"/>
    </xf>
    <xf numFmtId="0" fontId="70" fillId="0" borderId="40" xfId="218" applyBorder="1" applyAlignment="1">
      <alignment horizontal="left" vertical="center" wrapText="1"/>
    </xf>
    <xf numFmtId="0" fontId="131" fillId="0" borderId="39" xfId="217" applyBorder="1" applyAlignment="1">
      <alignment horizontal="left" vertical="center" wrapText="1"/>
    </xf>
    <xf numFmtId="0" fontId="70" fillId="0" borderId="53" xfId="218" applyBorder="1" applyAlignment="1">
      <alignment horizontal="left" vertical="center" wrapText="1"/>
    </xf>
    <xf numFmtId="0" fontId="70" fillId="67" borderId="40" xfId="218" applyFill="1" applyBorder="1" applyAlignment="1">
      <alignment horizontal="left" vertical="center" wrapText="1"/>
    </xf>
    <xf numFmtId="164" fontId="117" fillId="67" borderId="0" xfId="204" applyFont="1" applyFill="1" applyAlignment="1">
      <alignment vertical="center"/>
    </xf>
    <xf numFmtId="0" fontId="119" fillId="72" borderId="86" xfId="214" applyAlignment="1">
      <alignment horizontal="left" vertical="center" wrapText="1"/>
    </xf>
    <xf numFmtId="164" fontId="135" fillId="70" borderId="0" xfId="0" applyNumberFormat="1" applyFont="1" applyFill="1"/>
    <xf numFmtId="0" fontId="131" fillId="0" borderId="86" xfId="217" applyAlignment="1">
      <alignment horizontal="left" vertical="center" wrapText="1"/>
    </xf>
    <xf numFmtId="164" fontId="32" fillId="0" borderId="0" xfId="0" applyNumberFormat="1" applyFont="1" applyAlignment="1">
      <alignment vertical="center"/>
    </xf>
    <xf numFmtId="0" fontId="32" fillId="75" borderId="38" xfId="0" applyFont="1" applyFill="1" applyBorder="1" applyAlignment="1">
      <alignment vertical="center" wrapText="1"/>
    </xf>
    <xf numFmtId="4" fontId="136" fillId="0" borderId="58" xfId="101" applyNumberFormat="1" applyFont="1" applyBorder="1" applyAlignment="1" applyProtection="1">
      <alignment horizontal="right" vertical="top" shrinkToFit="1"/>
    </xf>
    <xf numFmtId="4" fontId="136" fillId="0" borderId="58" xfId="116" applyNumberFormat="1" applyFont="1" applyBorder="1" applyAlignment="1" applyProtection="1">
      <alignment horizontal="right" shrinkToFit="1"/>
    </xf>
    <xf numFmtId="4" fontId="137" fillId="51" borderId="58" xfId="118" applyNumberFormat="1" applyFont="1" applyProtection="1">
      <alignment horizontal="right" vertical="top" shrinkToFit="1"/>
      <protection locked="0"/>
    </xf>
    <xf numFmtId="4" fontId="5" fillId="0" borderId="82" xfId="101" applyNumberFormat="1" applyFont="1" applyBorder="1" applyAlignment="1" applyProtection="1">
      <alignment horizontal="right" vertical="top" shrinkToFit="1"/>
    </xf>
    <xf numFmtId="164" fontId="129" fillId="0" borderId="38" xfId="0" applyNumberFormat="1" applyFont="1" applyFill="1" applyBorder="1" applyAlignment="1">
      <alignment vertical="center"/>
    </xf>
    <xf numFmtId="167" fontId="110" fillId="0" borderId="38" xfId="204" applyNumberFormat="1" applyFont="1" applyBorder="1" applyAlignment="1">
      <alignment vertical="center"/>
    </xf>
    <xf numFmtId="167" fontId="110" fillId="0" borderId="38" xfId="204" applyNumberFormat="1" applyFont="1" applyBorder="1" applyAlignment="1">
      <alignment horizontal="center" vertical="center"/>
    </xf>
    <xf numFmtId="167" fontId="27" fillId="0" borderId="38" xfId="204" applyNumberFormat="1" applyFont="1" applyFill="1" applyBorder="1" applyAlignment="1">
      <alignment vertical="center"/>
    </xf>
    <xf numFmtId="167" fontId="27" fillId="25" borderId="38" xfId="204" applyNumberFormat="1" applyFont="1" applyFill="1" applyBorder="1" applyAlignment="1">
      <alignment vertical="center"/>
    </xf>
    <xf numFmtId="167" fontId="27" fillId="0" borderId="38" xfId="0" applyNumberFormat="1" applyFont="1" applyBorder="1" applyAlignment="1">
      <alignment vertical="center"/>
    </xf>
    <xf numFmtId="167" fontId="3" fillId="0" borderId="0" xfId="204" applyNumberFormat="1" applyFont="1" applyAlignment="1">
      <alignment vertical="center"/>
    </xf>
    <xf numFmtId="167" fontId="3" fillId="0" borderId="0" xfId="204" applyNumberFormat="1" applyFont="1" applyFill="1" applyAlignment="1">
      <alignment vertical="center"/>
    </xf>
    <xf numFmtId="167" fontId="110" fillId="70" borderId="0" xfId="204" applyNumberFormat="1" applyFont="1" applyFill="1" applyAlignment="1">
      <alignment vertical="center"/>
    </xf>
    <xf numFmtId="164" fontId="23" fillId="67" borderId="47" xfId="204" applyFont="1" applyFill="1" applyBorder="1" applyAlignment="1">
      <alignment horizontal="center" wrapText="1" shrinkToFit="1"/>
    </xf>
    <xf numFmtId="4" fontId="111" fillId="48" borderId="56" xfId="40" applyFont="1" applyAlignment="1" applyProtection="1">
      <alignment horizontal="right" vertical="center" shrinkToFit="1"/>
    </xf>
    <xf numFmtId="164" fontId="109" fillId="68" borderId="38" xfId="204" applyFont="1" applyFill="1" applyBorder="1" applyAlignment="1"/>
    <xf numFmtId="0" fontId="8" fillId="76" borderId="52" xfId="0" applyFont="1" applyFill="1" applyBorder="1" applyAlignment="1">
      <alignment horizontal="center" vertical="center" wrapText="1"/>
    </xf>
    <xf numFmtId="0" fontId="7" fillId="76" borderId="38" xfId="0" applyFont="1" applyFill="1" applyBorder="1" applyAlignment="1">
      <alignment horizontal="center" vertical="center"/>
    </xf>
    <xf numFmtId="164" fontId="20" fillId="76" borderId="38" xfId="204" applyFont="1" applyFill="1" applyBorder="1" applyAlignment="1">
      <alignment horizontal="right" wrapText="1" shrinkToFit="1"/>
    </xf>
    <xf numFmtId="0" fontId="0" fillId="0" borderId="0" xfId="0" applyFont="1"/>
    <xf numFmtId="164" fontId="20" fillId="76" borderId="38" xfId="204" applyFont="1" applyFill="1" applyBorder="1" applyAlignment="1">
      <alignment horizontal="right" shrinkToFit="1"/>
    </xf>
    <xf numFmtId="0" fontId="0" fillId="0" borderId="0" xfId="0" applyFont="1" applyFill="1"/>
    <xf numFmtId="164" fontId="0" fillId="0" borderId="0" xfId="0" applyNumberFormat="1"/>
    <xf numFmtId="0" fontId="18" fillId="0" borderId="46" xfId="0" applyFont="1" applyFill="1" applyBorder="1" applyAlignment="1">
      <alignment horizontal="center"/>
    </xf>
    <xf numFmtId="49" fontId="32" fillId="0" borderId="38" xfId="0" applyNumberFormat="1" applyFont="1" applyBorder="1" applyAlignment="1">
      <alignment horizontal="center" vertical="center" wrapText="1"/>
    </xf>
    <xf numFmtId="164" fontId="112" fillId="70" borderId="38" xfId="204" quotePrefix="1" applyFont="1" applyFill="1" applyBorder="1" applyAlignment="1">
      <alignment horizontal="center" vertical="center"/>
    </xf>
    <xf numFmtId="173" fontId="110" fillId="77" borderId="0" xfId="0" applyNumberFormat="1" applyFont="1" applyFill="1"/>
    <xf numFmtId="43" fontId="115" fillId="0" borderId="38" xfId="283" applyFont="1" applyBorder="1" applyAlignment="1" applyProtection="1">
      <alignment horizontal="right" shrinkToFit="1"/>
    </xf>
    <xf numFmtId="4" fontId="23" fillId="0" borderId="0" xfId="0" applyNumberFormat="1" applyFont="1" applyFill="1" applyBorder="1" applyAlignment="1">
      <alignment horizontal="center" vertical="center" wrapText="1"/>
    </xf>
    <xf numFmtId="164" fontId="23" fillId="25" borderId="21" xfId="204" applyFont="1" applyFill="1" applyBorder="1" applyAlignment="1">
      <alignment horizontal="center"/>
    </xf>
    <xf numFmtId="43" fontId="20" fillId="0" borderId="0" xfId="222" applyNumberFormat="1" applyFont="1" applyAlignment="1" applyProtection="1">
      <protection locked="0"/>
    </xf>
    <xf numFmtId="43" fontId="114" fillId="0" borderId="38" xfId="296" applyFont="1" applyBorder="1" applyAlignment="1" applyProtection="1">
      <alignment horizontal="right" shrinkToFit="1"/>
    </xf>
    <xf numFmtId="43" fontId="114" fillId="0" borderId="38" xfId="299" applyFont="1" applyBorder="1" applyAlignment="1" applyProtection="1">
      <alignment horizontal="right" shrinkToFit="1"/>
    </xf>
    <xf numFmtId="43" fontId="114" fillId="0" borderId="38" xfId="302" applyFont="1" applyBorder="1" applyAlignment="1" applyProtection="1">
      <alignment horizontal="right" shrinkToFit="1"/>
    </xf>
    <xf numFmtId="43" fontId="114" fillId="0" borderId="38" xfId="306" applyFont="1" applyBorder="1" applyAlignment="1" applyProtection="1">
      <alignment horizontal="right" shrinkToFit="1"/>
    </xf>
    <xf numFmtId="43" fontId="114" fillId="0" borderId="38" xfId="307" applyFont="1" applyBorder="1" applyAlignment="1" applyProtection="1">
      <alignment horizontal="right" shrinkToFit="1"/>
    </xf>
    <xf numFmtId="43" fontId="114" fillId="0" borderId="38" xfId="304" applyFont="1" applyBorder="1" applyAlignment="1" applyProtection="1">
      <alignment horizontal="right" shrinkToFit="1"/>
    </xf>
    <xf numFmtId="43" fontId="114" fillId="0" borderId="38" xfId="308" applyFont="1" applyBorder="1" applyAlignment="1" applyProtection="1">
      <alignment horizontal="right" shrinkToFit="1"/>
    </xf>
    <xf numFmtId="164" fontId="109" fillId="0" borderId="0" xfId="204" applyFont="1" applyFill="1" applyBorder="1" applyAlignment="1"/>
    <xf numFmtId="49" fontId="32" fillId="0" borderId="38" xfId="0" applyNumberFormat="1" applyFont="1" applyBorder="1" applyAlignment="1">
      <alignment horizontal="center" vertical="center" wrapText="1"/>
    </xf>
    <xf numFmtId="4" fontId="7" fillId="0" borderId="38" xfId="188" applyNumberFormat="1" applyFont="1" applyBorder="1" applyAlignment="1">
      <alignment horizontal="center" vertical="center"/>
    </xf>
    <xf numFmtId="164" fontId="23" fillId="67" borderId="32" xfId="204" applyFont="1" applyFill="1" applyBorder="1" applyAlignment="1">
      <alignment horizontal="center" wrapText="1" shrinkToFit="1"/>
    </xf>
    <xf numFmtId="3" fontId="23" fillId="67" borderId="34" xfId="0" applyNumberFormat="1" applyFont="1" applyFill="1" applyBorder="1" applyAlignment="1">
      <alignment horizontal="center" vertical="center"/>
    </xf>
    <xf numFmtId="164" fontId="23" fillId="67" borderId="12" xfId="204" applyFont="1" applyFill="1" applyBorder="1" applyAlignment="1"/>
    <xf numFmtId="164" fontId="23" fillId="67" borderId="32" xfId="204" applyFont="1" applyFill="1" applyBorder="1" applyAlignment="1"/>
    <xf numFmtId="3" fontId="23" fillId="67" borderId="36" xfId="0" applyNumberFormat="1" applyFont="1" applyFill="1" applyBorder="1" applyAlignment="1">
      <alignment horizontal="center" vertical="center"/>
    </xf>
    <xf numFmtId="0" fontId="23" fillId="27" borderId="0" xfId="0" applyFont="1" applyFill="1" applyBorder="1" applyAlignment="1">
      <alignment horizontal="center" vertical="center" wrapText="1"/>
    </xf>
    <xf numFmtId="164" fontId="23" fillId="0" borderId="0" xfId="0"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7" fillId="0" borderId="38" xfId="204" applyFont="1" applyBorder="1" applyAlignment="1">
      <alignment horizontal="center" vertical="center"/>
    </xf>
    <xf numFmtId="164" fontId="111" fillId="0" borderId="38" xfId="204" applyFont="1" applyBorder="1" applyAlignment="1">
      <alignment horizontal="center" vertical="center" wrapText="1"/>
    </xf>
    <xf numFmtId="164" fontId="7" fillId="71" borderId="38" xfId="204" applyFont="1" applyFill="1" applyBorder="1" applyAlignment="1">
      <alignment horizontal="center" vertical="center"/>
    </xf>
    <xf numFmtId="43" fontId="69" fillId="72" borderId="57" xfId="289" applyFont="1" applyFill="1" applyBorder="1" applyAlignment="1">
      <alignment horizontal="right" vertical="center" shrinkToFit="1"/>
    </xf>
    <xf numFmtId="43" fontId="23" fillId="70" borderId="25" xfId="204" applyNumberFormat="1" applyFont="1" applyFill="1" applyBorder="1" applyAlignment="1">
      <alignment horizontal="center"/>
    </xf>
    <xf numFmtId="0" fontId="152" fillId="0" borderId="0" xfId="0" applyFont="1"/>
    <xf numFmtId="43" fontId="23" fillId="67" borderId="21" xfId="204" applyNumberFormat="1" applyFont="1" applyFill="1" applyBorder="1" applyAlignment="1">
      <alignment horizontal="center"/>
    </xf>
    <xf numFmtId="0" fontId="29" fillId="0" borderId="41" xfId="0" applyFont="1" applyBorder="1" applyAlignment="1">
      <alignment horizontal="center" vertical="center"/>
    </xf>
    <xf numFmtId="174" fontId="32" fillId="0" borderId="0" xfId="0" applyNumberFormat="1" applyFont="1" applyAlignment="1">
      <alignment vertical="center"/>
    </xf>
    <xf numFmtId="49" fontId="32" fillId="0" borderId="38" xfId="0" applyNumberFormat="1" applyFont="1" applyBorder="1" applyAlignment="1">
      <alignment horizontal="center" vertical="center" wrapText="1"/>
    </xf>
    <xf numFmtId="164" fontId="111" fillId="69" borderId="38" xfId="204"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4" fontId="23" fillId="68" borderId="22" xfId="204" applyNumberFormat="1" applyFont="1" applyFill="1" applyBorder="1" applyAlignment="1">
      <alignment horizontal="center" wrapText="1" shrinkToFit="1"/>
    </xf>
    <xf numFmtId="43" fontId="138" fillId="0" borderId="57" xfId="289" applyFont="1" applyBorder="1" applyAlignment="1">
      <alignment horizontal="right" vertical="center" shrinkToFit="1"/>
    </xf>
    <xf numFmtId="4" fontId="23" fillId="70" borderId="54" xfId="0" applyNumberFormat="1" applyFont="1" applyFill="1" applyBorder="1" applyAlignment="1" applyProtection="1">
      <alignment horizontal="center"/>
    </xf>
    <xf numFmtId="0" fontId="23" fillId="70" borderId="14" xfId="0" applyFont="1" applyFill="1" applyBorder="1" applyAlignment="1">
      <alignment horizontal="center" vertical="center"/>
    </xf>
    <xf numFmtId="4" fontId="23" fillId="70" borderId="83" xfId="0" applyNumberFormat="1" applyFont="1" applyFill="1" applyBorder="1" applyAlignment="1" applyProtection="1">
      <alignment horizontal="center"/>
    </xf>
    <xf numFmtId="164" fontId="23" fillId="0" borderId="38" xfId="204" applyNumberFormat="1" applyFont="1" applyFill="1" applyBorder="1" applyAlignment="1">
      <alignment horizontal="right" vertical="center" wrapText="1" shrinkToFit="1"/>
    </xf>
    <xf numFmtId="0" fontId="32" fillId="71" borderId="38" xfId="0" applyNumberFormat="1" applyFont="1" applyFill="1" applyBorder="1" applyAlignment="1">
      <alignment vertical="center" wrapText="1"/>
    </xf>
    <xf numFmtId="164" fontId="23" fillId="70" borderId="38" xfId="204" applyFont="1" applyFill="1" applyBorder="1" applyAlignment="1">
      <alignment horizontal="center"/>
    </xf>
    <xf numFmtId="49" fontId="32" fillId="0" borderId="38" xfId="0" applyNumberFormat="1" applyFont="1" applyBorder="1" applyAlignment="1">
      <alignment horizontal="center" vertical="center" wrapText="1"/>
    </xf>
    <xf numFmtId="164" fontId="29" fillId="0" borderId="38" xfId="204" applyFont="1" applyBorder="1" applyAlignment="1">
      <alignment horizontal="center" vertical="center"/>
    </xf>
    <xf numFmtId="164" fontId="29" fillId="25" borderId="38" xfId="204" applyFont="1" applyFill="1" applyBorder="1" applyAlignment="1">
      <alignment horizontal="center" vertical="center" wrapText="1"/>
    </xf>
    <xf numFmtId="164" fontId="59" fillId="68" borderId="38" xfId="204" applyFont="1" applyFill="1" applyBorder="1" applyAlignment="1">
      <alignment horizontal="center" vertical="center" wrapText="1"/>
    </xf>
    <xf numFmtId="164" fontId="29" fillId="25" borderId="38" xfId="204" applyFont="1" applyFill="1" applyBorder="1" applyAlignment="1">
      <alignment vertical="center"/>
    </xf>
    <xf numFmtId="164" fontId="59" fillId="68" borderId="38" xfId="204" applyFont="1" applyFill="1" applyBorder="1" applyAlignment="1">
      <alignment vertical="center"/>
    </xf>
    <xf numFmtId="164" fontId="29" fillId="68" borderId="38" xfId="204" applyFont="1" applyFill="1" applyBorder="1" applyAlignment="1">
      <alignment vertical="center"/>
    </xf>
    <xf numFmtId="164" fontId="59" fillId="66" borderId="38" xfId="204" applyFont="1" applyFill="1" applyBorder="1" applyAlignment="1">
      <alignment vertical="center"/>
    </xf>
    <xf numFmtId="164" fontId="29" fillId="25" borderId="38" xfId="204" applyNumberFormat="1" applyFont="1" applyFill="1" applyBorder="1" applyAlignment="1">
      <alignment vertical="center"/>
    </xf>
    <xf numFmtId="164" fontId="59" fillId="68" borderId="38" xfId="204" applyNumberFormat="1" applyFont="1" applyFill="1" applyBorder="1" applyAlignment="1">
      <alignment vertical="center"/>
    </xf>
    <xf numFmtId="164" fontId="59" fillId="0" borderId="38" xfId="204" applyFont="1" applyFill="1" applyBorder="1" applyAlignment="1">
      <alignment vertical="center"/>
    </xf>
    <xf numFmtId="164" fontId="29" fillId="70" borderId="38" xfId="204" applyFont="1" applyFill="1" applyBorder="1" applyAlignment="1">
      <alignment horizontal="center" vertical="center" wrapText="1"/>
    </xf>
    <xf numFmtId="164" fontId="29" fillId="67" borderId="38" xfId="204" applyFont="1" applyFill="1" applyBorder="1" applyAlignment="1">
      <alignment vertical="center"/>
    </xf>
    <xf numFmtId="164" fontId="59" fillId="70" borderId="40" xfId="204" applyFont="1" applyFill="1" applyBorder="1" applyAlignment="1">
      <alignment vertical="center"/>
    </xf>
    <xf numFmtId="4" fontId="7" fillId="0" borderId="1" xfId="0" applyNumberFormat="1" applyFont="1" applyFill="1" applyBorder="1" applyAlignment="1">
      <alignment horizontal="right" vertical="center" shrinkToFit="1"/>
    </xf>
    <xf numFmtId="164" fontId="29" fillId="25" borderId="38" xfId="204" applyFont="1" applyFill="1" applyBorder="1" applyAlignment="1">
      <alignment horizontal="center" vertical="center"/>
    </xf>
    <xf numFmtId="164" fontId="59" fillId="68" borderId="38" xfId="204" applyFont="1" applyFill="1" applyBorder="1" applyAlignment="1">
      <alignment horizontal="center" vertical="center"/>
    </xf>
    <xf numFmtId="164" fontId="29" fillId="0" borderId="0" xfId="0" applyNumberFormat="1" applyFont="1" applyAlignment="1">
      <alignment vertical="center"/>
    </xf>
    <xf numFmtId="43" fontId="29" fillId="74" borderId="38" xfId="289" applyFont="1" applyFill="1" applyBorder="1" applyAlignment="1">
      <alignment horizontal="right" vertical="center" shrinkToFit="1"/>
    </xf>
    <xf numFmtId="164" fontId="29" fillId="0" borderId="40" xfId="204" applyFont="1" applyBorder="1" applyAlignment="1">
      <alignment horizontal="center" vertical="center"/>
    </xf>
    <xf numFmtId="4" fontId="29" fillId="0" borderId="38" xfId="39" applyNumberFormat="1" applyFont="1" applyFill="1" applyBorder="1" applyAlignment="1" applyProtection="1">
      <alignment horizontal="right" vertical="center" shrinkToFit="1"/>
    </xf>
    <xf numFmtId="164" fontId="29" fillId="0" borderId="42" xfId="204" applyFont="1" applyFill="1" applyBorder="1" applyAlignment="1">
      <alignment horizontal="center" vertical="center"/>
    </xf>
    <xf numFmtId="164" fontId="29" fillId="0" borderId="42" xfId="204" applyFont="1" applyBorder="1" applyAlignment="1">
      <alignment horizontal="center" vertical="center"/>
    </xf>
    <xf numFmtId="4" fontId="29" fillId="48" borderId="56" xfId="213" applyFont="1" applyAlignment="1">
      <alignment horizontal="right" vertical="center" shrinkToFit="1"/>
    </xf>
    <xf numFmtId="4" fontId="29" fillId="0" borderId="56" xfId="209" applyNumberFormat="1" applyFont="1" applyFill="1" applyAlignment="1" applyProtection="1">
      <alignment horizontal="right" vertical="center" shrinkToFit="1"/>
    </xf>
    <xf numFmtId="4" fontId="20" fillId="0" borderId="38" xfId="101" applyNumberFormat="1" applyFont="1" applyBorder="1" applyAlignment="1" applyProtection="1">
      <alignment horizontal="right" vertical="top" shrinkToFit="1"/>
    </xf>
    <xf numFmtId="164" fontId="32" fillId="0" borderId="0" xfId="0" applyNumberFormat="1" applyFont="1" applyFill="1" applyBorder="1" applyAlignment="1">
      <alignment vertical="center"/>
    </xf>
    <xf numFmtId="167" fontId="29" fillId="0" borderId="38" xfId="0" applyNumberFormat="1" applyFont="1" applyBorder="1" applyAlignment="1">
      <alignment vertical="center"/>
    </xf>
    <xf numFmtId="164" fontId="29" fillId="0" borderId="38" xfId="0" applyNumberFormat="1" applyFont="1" applyBorder="1" applyAlignment="1">
      <alignment vertical="center"/>
    </xf>
    <xf numFmtId="4" fontId="153" fillId="26" borderId="38" xfId="187" applyNumberFormat="1" applyFont="1" applyFill="1" applyBorder="1" applyAlignment="1">
      <alignment horizontal="right" vertical="center" wrapText="1" shrinkToFit="1"/>
    </xf>
    <xf numFmtId="164" fontId="29" fillId="0" borderId="0" xfId="0" applyNumberFormat="1" applyFont="1" applyFill="1" applyAlignment="1">
      <alignment vertical="center"/>
    </xf>
    <xf numFmtId="164" fontId="29" fillId="0" borderId="40" xfId="204" applyNumberFormat="1" applyFont="1" applyFill="1" applyBorder="1" applyAlignment="1">
      <alignment vertical="center" wrapText="1"/>
    </xf>
    <xf numFmtId="164" fontId="29" fillId="66" borderId="40" xfId="204" applyNumberFormat="1"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46"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27" borderId="36" xfId="0" applyFont="1" applyFill="1" applyBorder="1" applyAlignment="1">
      <alignment horizontal="center" vertical="center" wrapText="1"/>
    </xf>
    <xf numFmtId="0" fontId="23" fillId="67" borderId="11" xfId="0" applyFont="1" applyFill="1" applyBorder="1" applyAlignment="1">
      <alignment horizontal="center" vertical="center" wrapText="1"/>
    </xf>
    <xf numFmtId="0" fontId="23" fillId="0" borderId="46" xfId="0" applyFont="1" applyFill="1" applyBorder="1" applyAlignment="1">
      <alignment vertical="center"/>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7" borderId="15" xfId="0" applyFont="1" applyFill="1" applyBorder="1" applyAlignment="1">
      <alignment horizontal="center" vertical="center" wrapText="1"/>
    </xf>
    <xf numFmtId="0" fontId="23" fillId="67" borderId="12"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34" xfId="0" applyFont="1" applyFill="1" applyBorder="1" applyAlignment="1">
      <alignment vertical="center"/>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0" xfId="0" applyFont="1" applyFill="1" applyAlignment="1">
      <alignment horizontal="center" vertical="center"/>
    </xf>
    <xf numFmtId="0" fontId="23" fillId="27" borderId="3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67" borderId="36" xfId="0" applyFont="1" applyFill="1" applyBorder="1" applyAlignment="1">
      <alignment horizontal="center" vertical="center" wrapText="1"/>
    </xf>
    <xf numFmtId="0" fontId="23" fillId="67" borderId="34" xfId="0" applyFont="1" applyFill="1" applyBorder="1" applyAlignment="1">
      <alignment horizontal="center" vertical="center" wrapText="1"/>
    </xf>
    <xf numFmtId="0" fontId="23" fillId="67" borderId="46" xfId="0" applyFont="1" applyFill="1" applyBorder="1" applyAlignment="1">
      <alignment horizontal="center" vertical="center" wrapText="1"/>
    </xf>
    <xf numFmtId="2" fontId="23" fillId="68" borderId="36" xfId="0" applyNumberFormat="1" applyFont="1" applyFill="1" applyBorder="1" applyAlignment="1">
      <alignment horizontal="center" vertical="center" wrapText="1"/>
    </xf>
    <xf numFmtId="2" fontId="23" fillId="68" borderId="34" xfId="0" applyNumberFormat="1" applyFont="1" applyFill="1" applyBorder="1" applyAlignment="1">
      <alignment horizontal="center" vertical="center" wrapText="1"/>
    </xf>
    <xf numFmtId="2" fontId="23" fillId="68" borderId="46" xfId="0" applyNumberFormat="1"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46" xfId="0" applyFont="1" applyBorder="1" applyAlignment="1">
      <alignment horizontal="center" vertical="center" wrapText="1"/>
    </xf>
    <xf numFmtId="2" fontId="23" fillId="67" borderId="36" xfId="0" applyNumberFormat="1" applyFont="1" applyFill="1" applyBorder="1" applyAlignment="1">
      <alignment horizontal="center" vertical="center" wrapText="1"/>
    </xf>
    <xf numFmtId="2" fontId="23" fillId="67" borderId="34" xfId="0" applyNumberFormat="1" applyFont="1" applyFill="1" applyBorder="1" applyAlignment="1">
      <alignment horizontal="center" vertical="center" wrapText="1"/>
    </xf>
    <xf numFmtId="2" fontId="23" fillId="67" borderId="46"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6" xfId="0" applyNumberFormat="1" applyFont="1" applyFill="1" applyBorder="1" applyAlignment="1">
      <alignment horizontal="center" vertical="center" wrapText="1"/>
    </xf>
    <xf numFmtId="0" fontId="23" fillId="0" borderId="24"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38"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44" xfId="0" applyFont="1" applyFill="1" applyBorder="1" applyAlignment="1">
      <alignment vertical="center"/>
    </xf>
    <xf numFmtId="0" fontId="23" fillId="0" borderId="44" xfId="0" applyFont="1" applyFill="1" applyBorder="1" applyAlignment="1">
      <alignment horizontal="center" vertical="center" wrapText="1"/>
    </xf>
    <xf numFmtId="0" fontId="23" fillId="0" borderId="30" xfId="0" applyFont="1" applyFill="1" applyBorder="1" applyAlignment="1">
      <alignment vertical="center"/>
    </xf>
    <xf numFmtId="0" fontId="23" fillId="0" borderId="1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46" xfId="0" applyFont="1" applyFill="1" applyBorder="1" applyAlignment="1">
      <alignment vertical="center"/>
    </xf>
    <xf numFmtId="0" fontId="23" fillId="0" borderId="0" xfId="0" applyFont="1" applyFill="1" applyAlignment="1">
      <alignment horizontal="center" vertical="center"/>
    </xf>
    <xf numFmtId="0" fontId="23" fillId="27" borderId="24" xfId="0" applyFont="1" applyFill="1" applyBorder="1" applyAlignment="1">
      <alignment horizontal="center" vertical="center" wrapText="1"/>
    </xf>
    <xf numFmtId="0" fontId="23" fillId="27" borderId="3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67" borderId="24" xfId="0" applyFont="1" applyFill="1" applyBorder="1" applyAlignment="1">
      <alignment horizontal="center" vertical="center" wrapText="1"/>
    </xf>
    <xf numFmtId="0" fontId="23" fillId="67" borderId="30" xfId="0" applyFont="1" applyFill="1" applyBorder="1" applyAlignment="1">
      <alignment horizontal="center" vertical="center" wrapText="1"/>
    </xf>
    <xf numFmtId="0" fontId="23" fillId="67" borderId="44" xfId="0" applyFont="1" applyFill="1" applyBorder="1" applyAlignment="1">
      <alignment horizontal="center" vertical="center" wrapText="1"/>
    </xf>
    <xf numFmtId="0" fontId="23" fillId="67" borderId="36" xfId="0" applyFont="1" applyFill="1" applyBorder="1" applyAlignment="1">
      <alignment horizontal="center" vertical="center"/>
    </xf>
    <xf numFmtId="0" fontId="23" fillId="67" borderId="34" xfId="0" applyFont="1" applyFill="1" applyBorder="1" applyAlignment="1">
      <alignment horizontal="center" vertical="center"/>
    </xf>
    <xf numFmtId="0" fontId="23" fillId="67" borderId="46" xfId="0" applyFont="1" applyFill="1" applyBorder="1" applyAlignment="1">
      <alignment horizontal="center" vertical="center"/>
    </xf>
    <xf numFmtId="0" fontId="23" fillId="67" borderId="36" xfId="189" applyFont="1" applyFill="1" applyBorder="1" applyAlignment="1">
      <alignment horizontal="center" vertical="center" wrapText="1"/>
    </xf>
    <xf numFmtId="0" fontId="23" fillId="67" borderId="34" xfId="189" applyFont="1" applyFill="1" applyBorder="1" applyAlignment="1">
      <alignment horizontal="center" vertical="center" wrapText="1"/>
    </xf>
    <xf numFmtId="0" fontId="23" fillId="67" borderId="46" xfId="189"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67" borderId="15" xfId="189" applyFont="1" applyFill="1" applyBorder="1" applyAlignment="1">
      <alignment horizontal="center" vertical="center" wrapText="1"/>
    </xf>
    <xf numFmtId="0" fontId="23" fillId="67" borderId="12" xfId="189" applyFont="1" applyFill="1" applyBorder="1" applyAlignment="1">
      <alignment horizontal="center" vertical="center" wrapText="1"/>
    </xf>
    <xf numFmtId="0" fontId="23" fillId="67" borderId="43" xfId="189" applyFont="1" applyFill="1" applyBorder="1" applyAlignment="1">
      <alignment horizontal="center" vertical="center" wrapText="1"/>
    </xf>
    <xf numFmtId="0" fontId="23" fillId="67" borderId="24" xfId="189" applyFont="1" applyFill="1" applyBorder="1" applyAlignment="1">
      <alignment horizontal="center" vertical="center" wrapText="1"/>
    </xf>
    <xf numFmtId="0" fontId="23" fillId="67" borderId="30" xfId="189" applyFont="1" applyFill="1" applyBorder="1" applyAlignment="1">
      <alignment horizontal="center" vertical="center" wrapText="1"/>
    </xf>
    <xf numFmtId="0" fontId="23" fillId="67" borderId="44" xfId="189" applyFont="1" applyFill="1" applyBorder="1" applyAlignment="1">
      <alignment horizontal="center" vertical="center" wrapText="1"/>
    </xf>
    <xf numFmtId="0" fontId="23" fillId="67" borderId="15" xfId="0" applyFont="1" applyFill="1" applyBorder="1" applyAlignment="1">
      <alignment horizontal="center" vertical="center" wrapText="1"/>
    </xf>
    <xf numFmtId="0" fontId="23" fillId="67" borderId="12" xfId="0" applyFont="1" applyFill="1" applyBorder="1" applyAlignment="1">
      <alignment horizontal="center" vertical="center" wrapText="1"/>
    </xf>
    <xf numFmtId="0" fontId="23" fillId="67" borderId="43" xfId="0" applyFont="1" applyFill="1" applyBorder="1" applyAlignment="1">
      <alignment horizontal="center" vertical="center" wrapText="1"/>
    </xf>
    <xf numFmtId="0" fontId="23" fillId="27" borderId="46" xfId="0" applyFont="1" applyFill="1" applyBorder="1" applyAlignment="1">
      <alignment horizontal="center" vertical="center" wrapText="1"/>
    </xf>
    <xf numFmtId="0" fontId="23" fillId="0" borderId="22" xfId="0" applyFont="1" applyFill="1" applyBorder="1" applyAlignment="1">
      <alignment horizontal="center" vertical="center" wrapText="1"/>
    </xf>
    <xf numFmtId="2" fontId="23" fillId="27" borderId="46" xfId="0" applyNumberFormat="1" applyFont="1" applyFill="1" applyBorder="1" applyAlignment="1">
      <alignment horizontal="center" vertical="center" wrapText="1"/>
    </xf>
    <xf numFmtId="0" fontId="23" fillId="0" borderId="34" xfId="0" applyFont="1" applyFill="1" applyBorder="1" applyAlignment="1">
      <alignment vertical="center"/>
    </xf>
    <xf numFmtId="0" fontId="23" fillId="67" borderId="13" xfId="0" applyFont="1" applyFill="1" applyBorder="1" applyAlignment="1">
      <alignment horizontal="center" vertical="center" wrapText="1"/>
    </xf>
    <xf numFmtId="0" fontId="23" fillId="67"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67" borderId="11" xfId="0" applyFont="1" applyFill="1" applyBorder="1" applyAlignment="1">
      <alignment horizontal="center" vertical="center" wrapText="1"/>
    </xf>
    <xf numFmtId="0" fontId="23" fillId="67" borderId="31" xfId="0" applyFont="1" applyFill="1" applyBorder="1" applyAlignment="1">
      <alignment horizontal="center" vertical="center" wrapText="1"/>
    </xf>
    <xf numFmtId="0" fontId="23" fillId="68" borderId="36" xfId="0" applyFont="1" applyFill="1" applyBorder="1" applyAlignment="1">
      <alignment horizontal="center" vertical="center"/>
    </xf>
    <xf numFmtId="0" fontId="23" fillId="68" borderId="34" xfId="0" applyFont="1" applyFill="1" applyBorder="1" applyAlignment="1">
      <alignment horizontal="center" vertical="center"/>
    </xf>
    <xf numFmtId="0" fontId="23" fillId="68" borderId="46" xfId="0" applyFont="1" applyFill="1" applyBorder="1" applyAlignment="1">
      <alignment horizontal="center" vertical="center"/>
    </xf>
    <xf numFmtId="0" fontId="23" fillId="68" borderId="36" xfId="0" applyFont="1" applyFill="1" applyBorder="1" applyAlignment="1">
      <alignment horizontal="center" vertical="center" wrapText="1"/>
    </xf>
    <xf numFmtId="0" fontId="23" fillId="68" borderId="34" xfId="0" applyFont="1" applyFill="1" applyBorder="1" applyAlignment="1">
      <alignment horizontal="center" vertical="center" wrapText="1"/>
    </xf>
    <xf numFmtId="0" fontId="23" fillId="68" borderId="46" xfId="0" applyFont="1" applyFill="1" applyBorder="1" applyAlignment="1">
      <alignment horizontal="center" vertical="center" wrapText="1"/>
    </xf>
    <xf numFmtId="0" fontId="23" fillId="27" borderId="36" xfId="189" applyFont="1" applyFill="1" applyBorder="1" applyAlignment="1">
      <alignment horizontal="center" vertical="center" wrapText="1"/>
    </xf>
    <xf numFmtId="0" fontId="23" fillId="27" borderId="46" xfId="189" applyFont="1" applyFill="1" applyBorder="1" applyAlignment="1">
      <alignment horizontal="center" vertical="center" wrapText="1"/>
    </xf>
    <xf numFmtId="0" fontId="23" fillId="0" borderId="36" xfId="189" applyFont="1" applyFill="1" applyBorder="1" applyAlignment="1">
      <alignment horizontal="center" vertical="center" wrapText="1"/>
    </xf>
    <xf numFmtId="0" fontId="23" fillId="0" borderId="46" xfId="189" applyFont="1" applyFill="1" applyBorder="1" applyAlignment="1">
      <alignment horizontal="center" vertical="center" wrapText="1"/>
    </xf>
    <xf numFmtId="0" fontId="23" fillId="27" borderId="46" xfId="0" applyFont="1" applyFill="1" applyBorder="1" applyAlignment="1">
      <alignment vertical="center"/>
    </xf>
    <xf numFmtId="0" fontId="23" fillId="0" borderId="4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0" borderId="38" xfId="0" applyFont="1" applyFill="1" applyBorder="1" applyAlignment="1">
      <alignment horizontal="center" vertical="center"/>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6"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6"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46"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164" fontId="23" fillId="0" borderId="41" xfId="0" applyNumberFormat="1" applyFont="1" applyFill="1" applyBorder="1" applyAlignment="1">
      <alignment horizontal="center" vertical="center" wrapText="1"/>
    </xf>
    <xf numFmtId="164" fontId="23" fillId="0" borderId="22"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wrapText="1"/>
    </xf>
    <xf numFmtId="2" fontId="23" fillId="0" borderId="30" xfId="0" applyNumberFormat="1" applyFont="1" applyFill="1" applyBorder="1" applyAlignment="1">
      <alignment horizontal="center" vertical="center" wrapText="1"/>
    </xf>
    <xf numFmtId="0" fontId="23" fillId="0" borderId="34" xfId="189"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3" fillId="67" borderId="38" xfId="0" quotePrefix="1" applyFont="1" applyFill="1" applyBorder="1" applyAlignment="1">
      <alignment horizontal="center" vertical="center"/>
    </xf>
    <xf numFmtId="0" fontId="23" fillId="67" borderId="38" xfId="0" applyFont="1" applyFill="1" applyBorder="1" applyAlignment="1">
      <alignment horizontal="center" vertical="center"/>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3" fillId="67" borderId="41" xfId="0" applyFont="1" applyFill="1" applyBorder="1" applyAlignment="1">
      <alignment horizontal="center" vertical="center"/>
    </xf>
    <xf numFmtId="0" fontId="23" fillId="67" borderId="40" xfId="0" quotePrefix="1" applyFont="1" applyFill="1" applyBorder="1" applyAlignment="1">
      <alignment horizontal="center" vertical="center"/>
    </xf>
    <xf numFmtId="0" fontId="23" fillId="67" borderId="38" xfId="0" applyFont="1" applyFill="1" applyBorder="1" applyAlignment="1">
      <alignment horizontal="center" vertical="center" wrapText="1"/>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23" fillId="67" borderId="40"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23" fillId="67" borderId="41" xfId="0" quotePrefix="1" applyFont="1" applyFill="1" applyBorder="1" applyAlignment="1">
      <alignment horizontal="center" vertical="center"/>
    </xf>
    <xf numFmtId="0" fontId="20" fillId="70" borderId="41" xfId="0" applyNumberFormat="1" applyFont="1" applyFill="1" applyBorder="1" applyAlignment="1">
      <alignment horizontal="center" vertical="center" wrapText="1"/>
    </xf>
    <xf numFmtId="0" fontId="20" fillId="70" borderId="40" xfId="0" applyNumberFormat="1" applyFont="1" applyFill="1" applyBorder="1" applyAlignment="1">
      <alignment horizontal="center" vertical="center" wrapText="1"/>
    </xf>
    <xf numFmtId="0" fontId="23" fillId="67" borderId="22" xfId="0" quotePrefix="1" applyFont="1" applyFill="1" applyBorder="1" applyAlignment="1">
      <alignment horizontal="center" vertical="center"/>
    </xf>
    <xf numFmtId="0" fontId="18" fillId="0" borderId="52" xfId="0" applyFont="1" applyFill="1" applyBorder="1" applyAlignment="1">
      <alignment horizontal="center" vertical="center" wrapText="1"/>
    </xf>
    <xf numFmtId="0" fontId="20" fillId="70" borderId="41" xfId="0" applyFont="1" applyFill="1" applyBorder="1" applyAlignment="1">
      <alignment horizontal="center" vertical="center" wrapText="1"/>
    </xf>
    <xf numFmtId="0" fontId="20" fillId="70" borderId="40" xfId="0" applyFont="1" applyFill="1" applyBorder="1" applyAlignment="1">
      <alignment horizontal="center" vertical="center" wrapText="1"/>
    </xf>
    <xf numFmtId="0" fontId="18" fillId="67" borderId="38" xfId="0" applyFont="1" applyFill="1" applyBorder="1" applyAlignment="1">
      <alignment horizontal="center" vertical="center"/>
    </xf>
    <xf numFmtId="0" fontId="8" fillId="0" borderId="52"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27" borderId="52"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4"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8" fillId="27" borderId="5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18" fillId="67" borderId="38" xfId="0" quotePrefix="1" applyFont="1" applyFill="1" applyBorder="1" applyAlignment="1">
      <alignment horizontal="center" vertical="center"/>
    </xf>
    <xf numFmtId="0" fontId="29" fillId="70" borderId="41" xfId="0" applyNumberFormat="1" applyFont="1" applyFill="1" applyBorder="1" applyAlignment="1">
      <alignment horizontal="center" vertical="center" wrapText="1"/>
    </xf>
    <xf numFmtId="0" fontId="29" fillId="70" borderId="40" xfId="0" applyNumberFormat="1" applyFont="1" applyFill="1" applyBorder="1" applyAlignment="1">
      <alignment horizontal="center" vertical="center" wrapText="1"/>
    </xf>
    <xf numFmtId="0" fontId="8" fillId="70" borderId="38"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70" borderId="39" xfId="0" applyFont="1" applyFill="1" applyBorder="1" applyAlignment="1">
      <alignment horizontal="center" vertical="center" wrapText="1"/>
    </xf>
    <xf numFmtId="0" fontId="8" fillId="70" borderId="52" xfId="0" applyFont="1" applyFill="1" applyBorder="1" applyAlignment="1">
      <alignment horizontal="center" vertical="center" wrapText="1"/>
    </xf>
    <xf numFmtId="0" fontId="20" fillId="67" borderId="41" xfId="0" quotePrefix="1" applyFont="1" applyFill="1" applyBorder="1" applyAlignment="1">
      <alignment horizontal="center" vertical="center"/>
    </xf>
    <xf numFmtId="0" fontId="20" fillId="67" borderId="22" xfId="0" quotePrefix="1" applyFont="1" applyFill="1" applyBorder="1" applyAlignment="1">
      <alignment horizontal="center" vertical="center"/>
    </xf>
    <xf numFmtId="0" fontId="20" fillId="67" borderId="40" xfId="0" quotePrefix="1" applyFont="1" applyFill="1" applyBorder="1" applyAlignment="1">
      <alignment horizontal="center" vertical="center"/>
    </xf>
    <xf numFmtId="0" fontId="23" fillId="25" borderId="41" xfId="0" applyFont="1" applyFill="1" applyBorder="1" applyAlignment="1">
      <alignment horizontal="center" vertical="center"/>
    </xf>
    <xf numFmtId="0" fontId="23" fillId="25" borderId="40" xfId="0" applyFont="1" applyFill="1" applyBorder="1" applyAlignment="1">
      <alignment horizontal="center" vertical="center"/>
    </xf>
    <xf numFmtId="0" fontId="23" fillId="25" borderId="38" xfId="0" applyFont="1" applyFill="1" applyBorder="1" applyAlignment="1">
      <alignment horizontal="center" vertical="center"/>
    </xf>
    <xf numFmtId="0" fontId="23" fillId="0" borderId="38" xfId="0" applyNumberFormat="1" applyFont="1" applyBorder="1" applyAlignment="1">
      <alignment horizontal="center" vertical="center" wrapText="1"/>
    </xf>
    <xf numFmtId="0" fontId="23" fillId="25" borderId="22" xfId="0" applyFont="1" applyFill="1" applyBorder="1" applyAlignment="1">
      <alignment horizontal="center" vertical="center"/>
    </xf>
    <xf numFmtId="0" fontId="23" fillId="0" borderId="38" xfId="0" applyNumberFormat="1" applyFont="1" applyFill="1" applyBorder="1" applyAlignment="1">
      <alignment horizontal="center" vertical="center" wrapText="1"/>
    </xf>
    <xf numFmtId="0" fontId="23" fillId="69" borderId="38" xfId="0" applyNumberFormat="1" applyFont="1" applyFill="1" applyBorder="1" applyAlignment="1">
      <alignment horizontal="center" vertical="center" wrapText="1"/>
    </xf>
    <xf numFmtId="0" fontId="23" fillId="0" borderId="0" xfId="0" applyFont="1" applyAlignment="1">
      <alignment horizontal="center" wrapText="1"/>
    </xf>
    <xf numFmtId="0" fontId="23" fillId="69" borderId="38"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17" fillId="0" borderId="41" xfId="0" applyFont="1" applyBorder="1" applyAlignment="1">
      <alignment horizontal="center" vertical="center" wrapText="1"/>
    </xf>
    <xf numFmtId="0" fontId="17" fillId="0" borderId="40" xfId="0" applyFont="1" applyBorder="1" applyAlignment="1">
      <alignment horizontal="center" vertical="center" wrapText="1"/>
    </xf>
    <xf numFmtId="0" fontId="18" fillId="0" borderId="1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70" borderId="13" xfId="0" applyFont="1" applyFill="1" applyBorder="1" applyAlignment="1">
      <alignment horizontal="center" vertical="center" wrapText="1"/>
    </xf>
    <xf numFmtId="0" fontId="18" fillId="70" borderId="47" xfId="0" applyFont="1" applyFill="1" applyBorder="1" applyAlignment="1">
      <alignment horizontal="center" vertical="center" wrapText="1"/>
    </xf>
    <xf numFmtId="0" fontId="18" fillId="70" borderId="24" xfId="0" applyFont="1" applyFill="1" applyBorder="1" applyAlignment="1">
      <alignment horizontal="center" vertical="center" wrapText="1"/>
    </xf>
    <xf numFmtId="0" fontId="18" fillId="70" borderId="44"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3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18" fillId="0" borderId="36"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70" borderId="15" xfId="0" applyFont="1" applyFill="1" applyBorder="1" applyAlignment="1">
      <alignment horizontal="center" vertical="center" wrapText="1"/>
    </xf>
    <xf numFmtId="0" fontId="5" fillId="70" borderId="43" xfId="0" applyFont="1" applyFill="1" applyBorder="1" applyAlignment="1">
      <alignment horizontal="center" vertical="center" wrapText="1"/>
    </xf>
    <xf numFmtId="0" fontId="5" fillId="70" borderId="24" xfId="0" applyFont="1" applyFill="1" applyBorder="1" applyAlignment="1">
      <alignment horizontal="center" vertical="center" wrapText="1"/>
    </xf>
    <xf numFmtId="0" fontId="5" fillId="70" borderId="44" xfId="0" applyFont="1" applyFill="1" applyBorder="1" applyAlignment="1">
      <alignment horizontal="center" vertical="center" wrapText="1"/>
    </xf>
    <xf numFmtId="0" fontId="18" fillId="70" borderId="15" xfId="0" applyFont="1" applyFill="1" applyBorder="1" applyAlignment="1">
      <alignment horizontal="center" vertical="center" wrapText="1"/>
    </xf>
    <xf numFmtId="0" fontId="18" fillId="70" borderId="4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8" fillId="78" borderId="13" xfId="0" applyFont="1" applyFill="1" applyBorder="1" applyAlignment="1">
      <alignment horizontal="center" vertical="center" wrapText="1"/>
    </xf>
    <xf numFmtId="0" fontId="18" fillId="78" borderId="0" xfId="0" applyFont="1" applyFill="1" applyBorder="1" applyAlignment="1">
      <alignment horizontal="center" vertical="center" wrapText="1"/>
    </xf>
    <xf numFmtId="0" fontId="18" fillId="78" borderId="24" xfId="0" applyFont="1" applyFill="1" applyBorder="1" applyAlignment="1">
      <alignment horizontal="center" vertical="center" wrapText="1"/>
    </xf>
    <xf numFmtId="0" fontId="18" fillId="78" borderId="3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30" xfId="0" applyFont="1" applyBorder="1" applyAlignment="1">
      <alignment horizontal="center" vertical="center"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8" fillId="70" borderId="36" xfId="0" applyFont="1" applyFill="1" applyBorder="1" applyAlignment="1">
      <alignment horizontal="center" vertical="center" wrapText="1"/>
    </xf>
    <xf numFmtId="0" fontId="18" fillId="70" borderId="46"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8" fillId="70" borderId="3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46" xfId="0" applyBorder="1"/>
    <xf numFmtId="0" fontId="5" fillId="70" borderId="36" xfId="0" applyFont="1" applyFill="1" applyBorder="1" applyAlignment="1">
      <alignment horizontal="center" vertical="center" wrapText="1"/>
    </xf>
    <xf numFmtId="0" fontId="5" fillId="70" borderId="46" xfId="0" applyFont="1" applyFill="1" applyBorder="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7" fillId="0" borderId="22" xfId="0" applyFont="1" applyBorder="1" applyAlignment="1">
      <alignment horizontal="left" wrapText="1"/>
    </xf>
    <xf numFmtId="0" fontId="7" fillId="0" borderId="22" xfId="0" applyFont="1" applyFill="1" applyBorder="1" applyAlignment="1">
      <alignment horizontal="left" wrapText="1"/>
    </xf>
    <xf numFmtId="0" fontId="8" fillId="0" borderId="36"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7" borderId="36"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6"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8"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4" applyNumberFormat="1" applyFont="1" applyAlignment="1">
      <alignment horizontal="center" vertical="center"/>
    </xf>
    <xf numFmtId="0" fontId="29" fillId="0" borderId="0" xfId="0" applyFont="1" applyAlignment="1">
      <alignment horizontal="center" vertical="center"/>
    </xf>
    <xf numFmtId="0" fontId="5" fillId="28" borderId="0" xfId="0" applyFont="1" applyFill="1" applyAlignment="1">
      <alignment horizontal="center" vertical="center" wrapText="1"/>
    </xf>
    <xf numFmtId="164" fontId="29" fillId="0" borderId="38" xfId="204" applyFont="1" applyBorder="1" applyAlignment="1">
      <alignment horizontal="center" vertical="center"/>
    </xf>
    <xf numFmtId="164" fontId="29" fillId="0" borderId="40" xfId="204" applyFont="1" applyBorder="1" applyAlignment="1">
      <alignment horizontal="center" vertical="center" wrapText="1"/>
    </xf>
    <xf numFmtId="0" fontId="5" fillId="28" borderId="0" xfId="0" applyFont="1" applyFill="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18" fillId="0" borderId="12"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70" borderId="31" xfId="0" applyFont="1" applyFill="1" applyBorder="1" applyAlignment="1">
      <alignment horizontal="center" vertical="center"/>
    </xf>
    <xf numFmtId="0" fontId="18" fillId="70" borderId="29" xfId="0" applyFont="1" applyFill="1" applyBorder="1" applyAlignment="1">
      <alignment horizontal="center" vertical="center"/>
    </xf>
    <xf numFmtId="0" fontId="18" fillId="70" borderId="11" xfId="0" applyFont="1" applyFill="1" applyBorder="1" applyAlignment="1">
      <alignment horizontal="center" vertical="center"/>
    </xf>
    <xf numFmtId="0" fontId="17" fillId="0" borderId="22" xfId="0" applyFont="1" applyBorder="1" applyAlignment="1">
      <alignment horizontal="center" vertical="center" wrapText="1"/>
    </xf>
    <xf numFmtId="0" fontId="134" fillId="0" borderId="36" xfId="0" applyFont="1" applyBorder="1" applyAlignment="1">
      <alignment horizontal="center" vertical="center" wrapText="1"/>
    </xf>
    <xf numFmtId="0" fontId="134" fillId="0" borderId="34" xfId="0" applyFont="1" applyBorder="1" applyAlignment="1">
      <alignment horizontal="center" vertical="center" wrapText="1"/>
    </xf>
    <xf numFmtId="0" fontId="134" fillId="0" borderId="46" xfId="0" applyFont="1" applyBorder="1" applyAlignment="1">
      <alignment horizontal="center" vertical="center" wrapText="1"/>
    </xf>
    <xf numFmtId="0" fontId="5" fillId="0" borderId="0" xfId="0" applyFont="1" applyAlignment="1">
      <alignment horizontal="center"/>
    </xf>
    <xf numFmtId="0" fontId="154" fillId="0" borderId="0" xfId="0" applyFont="1" applyAlignment="1">
      <alignment horizontal="center" vertical="center" wrapText="1"/>
    </xf>
    <xf numFmtId="0" fontId="155" fillId="0" borderId="0" xfId="0" applyFont="1"/>
    <xf numFmtId="0" fontId="155" fillId="0" borderId="0" xfId="0" applyFont="1" applyAlignment="1">
      <alignment horizontal="right"/>
    </xf>
    <xf numFmtId="0" fontId="156" fillId="0" borderId="38" xfId="0" applyFont="1" applyBorder="1" applyAlignment="1">
      <alignment horizontal="center" vertical="center" wrapText="1"/>
    </xf>
    <xf numFmtId="0" fontId="156" fillId="0" borderId="38" xfId="0" applyFont="1" applyBorder="1" applyAlignment="1">
      <alignment horizontal="center" vertical="center"/>
    </xf>
    <xf numFmtId="0" fontId="156" fillId="0" borderId="38" xfId="0" applyFont="1" applyBorder="1" applyAlignment="1">
      <alignment horizontal="center" vertical="center" wrapText="1"/>
    </xf>
    <xf numFmtId="0" fontId="155" fillId="0" borderId="38" xfId="0" applyFont="1" applyBorder="1"/>
    <xf numFmtId="4" fontId="157" fillId="0" borderId="38" xfId="0" applyNumberFormat="1" applyFont="1" applyBorder="1" applyAlignment="1">
      <alignment horizontal="center"/>
    </xf>
    <xf numFmtId="4" fontId="157" fillId="0" borderId="38" xfId="0" applyNumberFormat="1" applyFont="1" applyBorder="1"/>
    <xf numFmtId="4" fontId="157" fillId="0" borderId="38" xfId="204" applyNumberFormat="1" applyFont="1" applyBorder="1"/>
    <xf numFmtId="4" fontId="157" fillId="0" borderId="38" xfId="204" applyNumberFormat="1" applyFont="1" applyBorder="1" applyAlignment="1">
      <alignment horizontal="right" vertical="center"/>
    </xf>
    <xf numFmtId="4" fontId="157" fillId="0" borderId="38" xfId="0" applyNumberFormat="1" applyFont="1" applyBorder="1" applyAlignment="1">
      <alignment horizontal="right"/>
    </xf>
    <xf numFmtId="4" fontId="157" fillId="0" borderId="38" xfId="204" applyNumberFormat="1" applyFont="1" applyBorder="1" applyAlignment="1">
      <alignment horizontal="right"/>
    </xf>
    <xf numFmtId="0" fontId="155" fillId="80" borderId="38" xfId="0" applyFont="1" applyFill="1" applyBorder="1"/>
    <xf numFmtId="4" fontId="154" fillId="80" borderId="38" xfId="0" applyNumberFormat="1" applyFont="1" applyFill="1" applyBorder="1" applyAlignment="1">
      <alignment horizontal="center"/>
    </xf>
    <xf numFmtId="4" fontId="154" fillId="80" borderId="38" xfId="0" applyNumberFormat="1" applyFont="1" applyFill="1" applyBorder="1"/>
    <xf numFmtId="0" fontId="155" fillId="0" borderId="38" xfId="0" applyFont="1" applyBorder="1" applyAlignment="1">
      <alignment horizontal="center"/>
    </xf>
    <xf numFmtId="4" fontId="154" fillId="0" borderId="38" xfId="0" applyNumberFormat="1" applyFont="1" applyBorder="1" applyAlignment="1">
      <alignment horizontal="center"/>
    </xf>
    <xf numFmtId="4" fontId="154" fillId="0" borderId="38" xfId="0" applyNumberFormat="1" applyFont="1" applyBorder="1"/>
    <xf numFmtId="4" fontId="154" fillId="0" borderId="38" xfId="204" applyNumberFormat="1" applyFont="1" applyBorder="1"/>
    <xf numFmtId="0" fontId="155" fillId="0" borderId="38" xfId="0" applyFont="1" applyBorder="1" applyAlignment="1">
      <alignment horizontal="left"/>
    </xf>
    <xf numFmtId="0" fontId="155" fillId="81" borderId="38" xfId="0" applyFont="1" applyFill="1" applyBorder="1"/>
    <xf numFmtId="4" fontId="154" fillId="81" borderId="38" xfId="0" applyNumberFormat="1" applyFont="1" applyFill="1" applyBorder="1" applyAlignment="1">
      <alignment horizontal="center"/>
    </xf>
    <xf numFmtId="4" fontId="154" fillId="81" borderId="38" xfId="0" applyNumberFormat="1" applyFont="1" applyFill="1" applyBorder="1"/>
    <xf numFmtId="4" fontId="155" fillId="0" borderId="38" xfId="0" applyNumberFormat="1" applyFont="1" applyBorder="1"/>
    <xf numFmtId="4" fontId="155" fillId="0" borderId="38" xfId="204" applyNumberFormat="1" applyFont="1" applyBorder="1"/>
    <xf numFmtId="0" fontId="155" fillId="82" borderId="38" xfId="0" applyFont="1" applyFill="1" applyBorder="1" applyAlignment="1">
      <alignment vertical="center"/>
    </xf>
    <xf numFmtId="4" fontId="154" fillId="82" borderId="38" xfId="0" applyNumberFormat="1" applyFont="1" applyFill="1" applyBorder="1" applyAlignment="1">
      <alignment horizontal="center" vertical="center"/>
    </xf>
    <xf numFmtId="4" fontId="154" fillId="82" borderId="38" xfId="0" applyNumberFormat="1" applyFont="1" applyFill="1" applyBorder="1" applyAlignment="1">
      <alignment vertical="center"/>
    </xf>
    <xf numFmtId="0" fontId="0" fillId="0" borderId="0" xfId="0" applyFont="1" applyBorder="1"/>
    <xf numFmtId="0" fontId="0" fillId="0" borderId="0" xfId="0" applyFont="1" applyFill="1" applyBorder="1"/>
    <xf numFmtId="49" fontId="23" fillId="27" borderId="36" xfId="0" applyNumberFormat="1" applyFont="1" applyFill="1" applyBorder="1" applyAlignment="1">
      <alignment horizontal="center" vertical="center" wrapText="1"/>
    </xf>
    <xf numFmtId="49" fontId="23" fillId="27" borderId="34" xfId="0" applyNumberFormat="1" applyFont="1" applyFill="1" applyBorder="1" applyAlignment="1">
      <alignment horizontal="center" vertical="center" wrapText="1"/>
    </xf>
    <xf numFmtId="49" fontId="23" fillId="27" borderId="46" xfId="0" applyNumberFormat="1" applyFont="1" applyFill="1" applyBorder="1" applyAlignment="1">
      <alignment horizontal="center" vertical="center" wrapText="1"/>
    </xf>
    <xf numFmtId="49" fontId="23" fillId="27" borderId="15" xfId="0" applyNumberFormat="1" applyFont="1" applyFill="1" applyBorder="1" applyAlignment="1">
      <alignment horizontal="center" vertical="center" wrapText="1"/>
    </xf>
    <xf numFmtId="49" fontId="23" fillId="27" borderId="43" xfId="0" applyNumberFormat="1" applyFont="1" applyFill="1" applyBorder="1" applyAlignment="1">
      <alignment horizontal="center" vertical="center" wrapText="1"/>
    </xf>
    <xf numFmtId="0" fontId="0" fillId="0" borderId="0" xfId="0" applyFont="1" applyBorder="1" applyAlignment="1">
      <alignment wrapText="1"/>
    </xf>
    <xf numFmtId="0" fontId="0" fillId="0" borderId="0" xfId="0" applyFont="1" applyAlignment="1">
      <alignment wrapText="1"/>
    </xf>
    <xf numFmtId="164" fontId="23" fillId="0" borderId="16" xfId="204" applyFont="1" applyFill="1" applyBorder="1" applyAlignment="1">
      <alignment horizontal="center"/>
    </xf>
    <xf numFmtId="164" fontId="23" fillId="0" borderId="17" xfId="204" applyFont="1" applyFill="1" applyBorder="1" applyAlignment="1">
      <alignment horizontal="center"/>
    </xf>
    <xf numFmtId="164" fontId="23" fillId="0" borderId="19" xfId="204" applyFont="1" applyFill="1" applyBorder="1" applyAlignment="1">
      <alignment horizontal="center" wrapText="1"/>
    </xf>
    <xf numFmtId="4" fontId="23" fillId="0" borderId="17" xfId="48" applyFont="1" applyFill="1" applyBorder="1" applyAlignment="1" applyProtection="1">
      <alignment horizontal="right" wrapText="1" shrinkToFit="1"/>
    </xf>
    <xf numFmtId="164" fontId="23" fillId="0" borderId="16" xfId="204" applyFont="1" applyFill="1" applyBorder="1" applyAlignment="1">
      <alignment horizontal="center" wrapText="1"/>
    </xf>
    <xf numFmtId="4" fontId="23" fillId="0" borderId="19" xfId="48" applyFont="1" applyFill="1" applyBorder="1" applyAlignment="1" applyProtection="1">
      <alignment horizontal="right" wrapText="1" shrinkToFit="1"/>
    </xf>
    <xf numFmtId="164" fontId="23" fillId="68" borderId="17" xfId="204" applyFont="1" applyFill="1" applyBorder="1" applyAlignment="1">
      <alignment horizontal="center" wrapText="1"/>
    </xf>
    <xf numFmtId="164" fontId="23" fillId="68" borderId="18" xfId="204" applyFont="1" applyFill="1" applyBorder="1" applyAlignment="1">
      <alignment horizontal="center" wrapText="1"/>
    </xf>
    <xf numFmtId="164" fontId="23" fillId="68" borderId="16" xfId="204" applyFont="1" applyFill="1" applyBorder="1" applyAlignment="1">
      <alignment horizontal="center" wrapText="1"/>
    </xf>
    <xf numFmtId="164" fontId="23" fillId="0" borderId="18" xfId="204" applyFont="1" applyFill="1" applyBorder="1" applyAlignment="1">
      <alignment horizontal="center" wrapText="1"/>
    </xf>
    <xf numFmtId="4" fontId="23" fillId="0" borderId="16" xfId="48" applyFont="1" applyFill="1" applyBorder="1" applyAlignment="1" applyProtection="1">
      <alignment horizontal="right" wrapText="1" shrinkToFit="1"/>
    </xf>
    <xf numFmtId="164" fontId="23" fillId="0" borderId="19" xfId="204" applyFont="1" applyFill="1" applyBorder="1" applyAlignment="1">
      <alignment horizontal="center" wrapText="1" shrinkToFit="1"/>
    </xf>
    <xf numFmtId="164" fontId="23" fillId="68" borderId="19" xfId="204" applyFont="1" applyFill="1" applyBorder="1" applyAlignment="1">
      <alignment horizontal="center" wrapText="1"/>
    </xf>
    <xf numFmtId="164" fontId="23" fillId="68" borderId="16" xfId="204" applyFont="1" applyFill="1" applyBorder="1" applyAlignment="1">
      <alignment horizontal="center" wrapText="1" shrinkToFit="1"/>
    </xf>
    <xf numFmtId="164" fontId="23" fillId="0" borderId="32" xfId="204" applyFont="1" applyFill="1" applyBorder="1" applyAlignment="1">
      <alignment horizontal="center"/>
    </xf>
    <xf numFmtId="164" fontId="23" fillId="68" borderId="32" xfId="204" applyFont="1" applyFill="1" applyBorder="1" applyAlignment="1">
      <alignment horizontal="center"/>
    </xf>
    <xf numFmtId="164" fontId="23" fillId="68" borderId="43" xfId="204" applyFont="1" applyFill="1" applyBorder="1" applyAlignment="1">
      <alignment horizontal="center"/>
    </xf>
    <xf numFmtId="164" fontId="23" fillId="68" borderId="12" xfId="204" applyFont="1" applyFill="1" applyBorder="1" applyAlignment="1">
      <alignment horizontal="center"/>
    </xf>
    <xf numFmtId="164" fontId="23" fillId="0" borderId="19" xfId="204" applyFont="1" applyFill="1" applyBorder="1" applyAlignment="1">
      <alignment horizontal="center"/>
    </xf>
    <xf numFmtId="164" fontId="23" fillId="68" borderId="18" xfId="204" applyFont="1" applyFill="1" applyBorder="1" applyAlignment="1">
      <alignment horizontal="center"/>
    </xf>
    <xf numFmtId="164" fontId="23" fillId="68" borderId="48" xfId="204" applyFont="1" applyFill="1" applyBorder="1" applyAlignment="1">
      <alignment horizontal="center"/>
    </xf>
    <xf numFmtId="164" fontId="23" fillId="68" borderId="37" xfId="204" applyFont="1" applyFill="1" applyBorder="1" applyAlignment="1">
      <alignment horizontal="center"/>
    </xf>
    <xf numFmtId="164" fontId="23" fillId="0" borderId="37" xfId="204" applyFont="1" applyBorder="1" applyAlignment="1">
      <alignment horizontal="center"/>
    </xf>
    <xf numFmtId="164" fontId="23" fillId="0" borderId="33" xfId="204" applyFont="1" applyBorder="1" applyAlignment="1">
      <alignment horizontal="center"/>
    </xf>
    <xf numFmtId="164" fontId="23" fillId="0" borderId="15" xfId="204" applyFont="1" applyBorder="1" applyAlignment="1">
      <alignment horizontal="center"/>
    </xf>
    <xf numFmtId="164" fontId="23" fillId="0" borderId="33" xfId="204" applyFont="1" applyFill="1" applyBorder="1" applyAlignment="1">
      <alignment horizontal="center" wrapText="1"/>
    </xf>
    <xf numFmtId="164" fontId="23" fillId="68" borderId="33" xfId="204" applyFont="1" applyFill="1" applyBorder="1" applyAlignment="1">
      <alignment horizontal="center" wrapText="1"/>
    </xf>
    <xf numFmtId="164" fontId="23" fillId="0" borderId="48" xfId="204" applyFont="1" applyFill="1" applyBorder="1" applyAlignment="1">
      <alignment horizontal="center"/>
    </xf>
    <xf numFmtId="164" fontId="23" fillId="67" borderId="16" xfId="204" applyFont="1" applyFill="1" applyBorder="1" applyAlignment="1">
      <alignment horizontal="right" shrinkToFit="1"/>
    </xf>
    <xf numFmtId="164" fontId="23" fillId="70" borderId="19" xfId="204" applyFont="1" applyFill="1" applyBorder="1" applyAlignment="1">
      <alignment horizontal="right" shrinkToFit="1"/>
    </xf>
    <xf numFmtId="164" fontId="23" fillId="0" borderId="47" xfId="204" applyFont="1" applyFill="1" applyBorder="1" applyAlignment="1">
      <alignment horizontal="center"/>
    </xf>
    <xf numFmtId="164" fontId="23" fillId="25" borderId="18" xfId="204" applyFont="1" applyFill="1" applyBorder="1" applyAlignment="1">
      <alignment horizontal="center"/>
    </xf>
    <xf numFmtId="164" fontId="23" fillId="25" borderId="19" xfId="204" applyFont="1" applyFill="1" applyBorder="1" applyAlignment="1">
      <alignment horizontal="center"/>
    </xf>
    <xf numFmtId="164" fontId="23" fillId="70" borderId="19" xfId="204" applyFont="1" applyFill="1" applyBorder="1" applyAlignment="1">
      <alignment horizontal="center"/>
    </xf>
    <xf numFmtId="4" fontId="23" fillId="0" borderId="84" xfId="104" applyNumberFormat="1" applyFont="1" applyFill="1" applyBorder="1" applyAlignment="1" applyProtection="1">
      <alignment horizontal="right" shrinkToFit="1"/>
    </xf>
    <xf numFmtId="164" fontId="23" fillId="0" borderId="18" xfId="204" applyFont="1" applyFill="1" applyBorder="1" applyAlignment="1">
      <alignment horizontal="center" wrapText="1" shrinkToFit="1"/>
    </xf>
    <xf numFmtId="164" fontId="23" fillId="0" borderId="32" xfId="204" applyFont="1" applyBorder="1" applyAlignment="1">
      <alignment horizontal="center"/>
    </xf>
    <xf numFmtId="164" fontId="23" fillId="0" borderId="16" xfId="204" applyFont="1" applyBorder="1" applyAlignment="1">
      <alignment horizontal="center"/>
    </xf>
    <xf numFmtId="164" fontId="23" fillId="70" borderId="19" xfId="204" applyFont="1" applyFill="1" applyBorder="1" applyAlignment="1">
      <alignment horizontal="center" wrapText="1" shrinkToFit="1"/>
    </xf>
    <xf numFmtId="164" fontId="23" fillId="70" borderId="17" xfId="204" applyFont="1" applyFill="1" applyBorder="1" applyAlignment="1">
      <alignment horizontal="center" wrapText="1" shrinkToFit="1"/>
    </xf>
    <xf numFmtId="164" fontId="23" fillId="68" borderId="17" xfId="204" applyFont="1" applyFill="1" applyBorder="1" applyAlignment="1">
      <alignment horizontal="center"/>
    </xf>
    <xf numFmtId="164" fontId="23" fillId="67" borderId="19" xfId="204" applyFont="1" applyFill="1" applyBorder="1" applyAlignment="1">
      <alignment horizontal="center" wrapText="1" shrinkToFit="1"/>
    </xf>
    <xf numFmtId="164" fontId="23" fillId="70" borderId="18" xfId="204" applyFont="1" applyFill="1" applyBorder="1" applyAlignment="1">
      <alignment horizontal="center" wrapText="1" shrinkToFit="1"/>
    </xf>
    <xf numFmtId="164" fontId="23" fillId="0" borderId="0" xfId="0" applyNumberFormat="1" applyFont="1" applyFill="1" applyAlignment="1"/>
    <xf numFmtId="164" fontId="23" fillId="0" borderId="22" xfId="204" applyFont="1" applyFill="1" applyBorder="1" applyAlignment="1">
      <alignment horizontal="center"/>
    </xf>
    <xf numFmtId="164" fontId="23" fillId="0" borderId="23" xfId="204" applyFont="1" applyFill="1" applyBorder="1" applyAlignment="1">
      <alignment horizontal="center" wrapText="1"/>
    </xf>
    <xf numFmtId="4" fontId="23" fillId="0" borderId="22" xfId="48" applyFont="1" applyFill="1" applyBorder="1" applyAlignment="1" applyProtection="1">
      <alignment horizontal="right" wrapText="1" shrinkToFit="1"/>
    </xf>
    <xf numFmtId="164" fontId="23" fillId="0" borderId="21" xfId="204" applyFont="1" applyFill="1" applyBorder="1" applyAlignment="1">
      <alignment horizontal="center" wrapText="1"/>
    </xf>
    <xf numFmtId="4" fontId="23" fillId="0" borderId="23" xfId="48" applyFont="1" applyFill="1" applyBorder="1" applyAlignment="1" applyProtection="1">
      <alignment horizontal="right" wrapText="1" shrinkToFit="1"/>
    </xf>
    <xf numFmtId="164" fontId="23" fillId="68" borderId="22" xfId="204" applyFont="1" applyFill="1" applyBorder="1" applyAlignment="1">
      <alignment horizontal="center" wrapText="1"/>
    </xf>
    <xf numFmtId="164" fontId="23" fillId="68" borderId="20" xfId="204" applyFont="1" applyFill="1" applyBorder="1" applyAlignment="1">
      <alignment horizontal="center" wrapText="1"/>
    </xf>
    <xf numFmtId="164" fontId="23" fillId="68" borderId="21" xfId="204" applyFont="1" applyFill="1" applyBorder="1" applyAlignment="1">
      <alignment horizontal="center" wrapText="1"/>
    </xf>
    <xf numFmtId="164" fontId="23" fillId="0" borderId="20" xfId="204" applyFont="1" applyFill="1" applyBorder="1" applyAlignment="1">
      <alignment horizontal="center" wrapText="1"/>
    </xf>
    <xf numFmtId="4" fontId="23" fillId="0" borderId="21" xfId="48" applyFont="1" applyFill="1" applyBorder="1" applyAlignment="1" applyProtection="1">
      <alignment horizontal="right" wrapText="1" shrinkToFit="1"/>
    </xf>
    <xf numFmtId="164" fontId="23" fillId="68" borderId="23" xfId="204" applyFont="1" applyFill="1" applyBorder="1" applyAlignment="1">
      <alignment horizontal="center" wrapText="1"/>
    </xf>
    <xf numFmtId="164" fontId="23" fillId="0" borderId="23" xfId="204" applyFont="1" applyFill="1" applyBorder="1" applyAlignment="1">
      <alignment horizontal="center"/>
    </xf>
    <xf numFmtId="164" fontId="23" fillId="68" borderId="20" xfId="204" applyFont="1" applyFill="1" applyBorder="1" applyAlignment="1">
      <alignment horizontal="center"/>
    </xf>
    <xf numFmtId="164" fontId="23" fillId="68" borderId="22" xfId="204" applyFont="1" applyFill="1" applyBorder="1" applyAlignment="1">
      <alignment horizontal="center"/>
    </xf>
    <xf numFmtId="164" fontId="23" fillId="0" borderId="20" xfId="204" applyFont="1" applyBorder="1" applyAlignment="1">
      <alignment horizontal="center"/>
    </xf>
    <xf numFmtId="164" fontId="23" fillId="0" borderId="21" xfId="204" applyFont="1" applyBorder="1" applyAlignment="1">
      <alignment horizontal="center"/>
    </xf>
    <xf numFmtId="164" fontId="23" fillId="67" borderId="21" xfId="204" applyFont="1" applyFill="1" applyBorder="1" applyAlignment="1">
      <alignment horizontal="right" shrinkToFit="1"/>
    </xf>
    <xf numFmtId="164" fontId="23" fillId="70" borderId="23" xfId="204" applyFont="1" applyFill="1" applyBorder="1" applyAlignment="1">
      <alignment horizontal="right" shrinkToFit="1"/>
    </xf>
    <xf numFmtId="164" fontId="23" fillId="68" borderId="49" xfId="204" applyFont="1" applyFill="1" applyBorder="1" applyAlignment="1">
      <alignment horizontal="center"/>
    </xf>
    <xf numFmtId="164" fontId="23" fillId="68" borderId="80" xfId="204" applyFont="1" applyFill="1" applyBorder="1" applyAlignment="1">
      <alignment horizontal="center"/>
    </xf>
    <xf numFmtId="164" fontId="23" fillId="0" borderId="50" xfId="204" applyFont="1" applyFill="1" applyBorder="1" applyAlignment="1">
      <alignment horizontal="center"/>
    </xf>
    <xf numFmtId="164" fontId="23" fillId="0" borderId="49" xfId="204" applyFont="1" applyFill="1" applyBorder="1" applyAlignment="1">
      <alignment horizontal="center"/>
    </xf>
    <xf numFmtId="164" fontId="23" fillId="0" borderId="80" xfId="204" applyFont="1" applyFill="1" applyBorder="1" applyAlignment="1">
      <alignment horizontal="center"/>
    </xf>
    <xf numFmtId="164" fontId="23" fillId="25" borderId="23" xfId="204" applyFont="1" applyFill="1" applyBorder="1" applyAlignment="1">
      <alignment horizontal="center"/>
    </xf>
    <xf numFmtId="164" fontId="23" fillId="25" borderId="49" xfId="204" applyFont="1" applyFill="1" applyBorder="1" applyAlignment="1">
      <alignment horizontal="center"/>
    </xf>
    <xf numFmtId="164" fontId="23" fillId="0" borderId="20" xfId="204" applyFont="1" applyFill="1" applyBorder="1" applyAlignment="1">
      <alignment horizontal="center" wrapText="1" shrinkToFit="1"/>
    </xf>
    <xf numFmtId="164" fontId="23" fillId="0" borderId="22" xfId="204" applyFont="1" applyBorder="1" applyAlignment="1">
      <alignment horizontal="center"/>
    </xf>
    <xf numFmtId="164" fontId="23" fillId="70" borderId="23" xfId="204" applyFont="1" applyFill="1" applyBorder="1" applyAlignment="1">
      <alignment horizontal="center" wrapText="1" shrinkToFit="1"/>
    </xf>
    <xf numFmtId="164" fontId="23" fillId="70" borderId="22" xfId="204" applyFont="1" applyFill="1" applyBorder="1" applyAlignment="1">
      <alignment horizontal="center" wrapText="1" shrinkToFit="1"/>
    </xf>
    <xf numFmtId="164" fontId="23" fillId="70" borderId="37" xfId="204" applyFont="1" applyFill="1" applyBorder="1" applyAlignment="1">
      <alignment horizontal="center" wrapText="1" shrinkToFit="1"/>
    </xf>
    <xf numFmtId="4" fontId="23" fillId="79" borderId="23" xfId="48" applyFont="1" applyFill="1" applyBorder="1" applyAlignment="1" applyProtection="1">
      <alignment horizontal="right" wrapText="1" shrinkToFit="1"/>
    </xf>
    <xf numFmtId="164" fontId="23" fillId="27" borderId="20" xfId="204" applyFont="1" applyFill="1" applyBorder="1" applyAlignment="1">
      <alignment horizontal="center" wrapText="1"/>
    </xf>
    <xf numFmtId="164" fontId="23" fillId="27" borderId="22" xfId="204" applyFont="1" applyFill="1" applyBorder="1" applyAlignment="1">
      <alignment horizontal="center" wrapText="1"/>
    </xf>
    <xf numFmtId="164" fontId="23" fillId="27" borderId="20" xfId="204" applyFont="1" applyFill="1" applyBorder="1" applyAlignment="1">
      <alignment horizontal="center"/>
    </xf>
    <xf numFmtId="164" fontId="23" fillId="68" borderId="47" xfId="204" applyFont="1" applyFill="1" applyBorder="1" applyAlignment="1">
      <alignment horizontal="center"/>
    </xf>
    <xf numFmtId="164" fontId="23" fillId="68" borderId="50" xfId="204" applyFont="1" applyFill="1" applyBorder="1" applyAlignment="1">
      <alignment horizontal="center"/>
    </xf>
    <xf numFmtId="164" fontId="23" fillId="0" borderId="50" xfId="204" applyFont="1" applyBorder="1" applyAlignment="1">
      <alignment horizontal="center"/>
    </xf>
    <xf numFmtId="164" fontId="23" fillId="0" borderId="49" xfId="204" applyFont="1" applyBorder="1" applyAlignment="1">
      <alignment horizontal="center"/>
    </xf>
    <xf numFmtId="164" fontId="23" fillId="0" borderId="35" xfId="204" applyFont="1" applyFill="1" applyBorder="1" applyAlignment="1">
      <alignment horizontal="center"/>
    </xf>
    <xf numFmtId="164" fontId="23" fillId="0" borderId="25" xfId="204" applyFont="1" applyFill="1" applyBorder="1" applyAlignment="1">
      <alignment horizontal="center"/>
    </xf>
    <xf numFmtId="164" fontId="23" fillId="0" borderId="26" xfId="204" applyFont="1" applyFill="1" applyBorder="1" applyAlignment="1">
      <alignment horizontal="center"/>
    </xf>
    <xf numFmtId="164" fontId="23" fillId="0" borderId="28" xfId="204" applyFont="1" applyFill="1" applyBorder="1" applyAlignment="1">
      <alignment horizontal="center" wrapText="1"/>
    </xf>
    <xf numFmtId="4" fontId="23" fillId="0" borderId="26" xfId="48" applyFont="1" applyFill="1" applyBorder="1" applyAlignment="1" applyProtection="1">
      <alignment horizontal="right" wrapText="1" shrinkToFit="1"/>
    </xf>
    <xf numFmtId="164" fontId="23" fillId="0" borderId="25" xfId="204" applyFont="1" applyFill="1" applyBorder="1" applyAlignment="1">
      <alignment horizontal="center" wrapText="1"/>
    </xf>
    <xf numFmtId="4" fontId="23" fillId="0" borderId="28" xfId="48" applyFont="1" applyFill="1" applyBorder="1" applyAlignment="1" applyProtection="1">
      <alignment horizontal="right" wrapText="1" shrinkToFit="1"/>
    </xf>
    <xf numFmtId="164" fontId="23" fillId="68" borderId="26" xfId="204" applyFont="1" applyFill="1" applyBorder="1" applyAlignment="1">
      <alignment horizontal="center" wrapText="1"/>
    </xf>
    <xf numFmtId="164" fontId="23" fillId="68" borderId="27" xfId="204" applyFont="1" applyFill="1" applyBorder="1" applyAlignment="1">
      <alignment horizontal="center" wrapText="1"/>
    </xf>
    <xf numFmtId="164" fontId="23" fillId="68" borderId="25" xfId="204" applyFont="1" applyFill="1" applyBorder="1" applyAlignment="1">
      <alignment horizontal="center" wrapText="1"/>
    </xf>
    <xf numFmtId="164" fontId="23" fillId="0" borderId="27" xfId="204" applyFont="1" applyFill="1" applyBorder="1" applyAlignment="1">
      <alignment horizontal="center" wrapText="1"/>
    </xf>
    <xf numFmtId="4" fontId="23" fillId="0" borderId="25" xfId="48" applyFont="1" applyFill="1" applyBorder="1" applyAlignment="1" applyProtection="1">
      <alignment horizontal="right" wrapText="1" shrinkToFit="1"/>
    </xf>
    <xf numFmtId="164" fontId="23" fillId="0" borderId="28" xfId="204" applyFont="1" applyFill="1" applyBorder="1" applyAlignment="1">
      <alignment horizontal="center" wrapText="1" shrinkToFit="1"/>
    </xf>
    <xf numFmtId="164" fontId="23" fillId="68" borderId="28" xfId="204" applyFont="1" applyFill="1" applyBorder="1" applyAlignment="1">
      <alignment horizontal="center" wrapText="1"/>
    </xf>
    <xf numFmtId="164" fontId="23" fillId="68" borderId="25" xfId="204" applyFont="1" applyFill="1" applyBorder="1" applyAlignment="1">
      <alignment horizontal="center" wrapText="1" shrinkToFit="1"/>
    </xf>
    <xf numFmtId="164" fontId="23" fillId="68" borderId="25" xfId="204" applyFont="1" applyFill="1" applyBorder="1" applyAlignment="1">
      <alignment horizontal="center"/>
    </xf>
    <xf numFmtId="164" fontId="23" fillId="0" borderId="28" xfId="204" applyFont="1" applyFill="1" applyBorder="1" applyAlignment="1">
      <alignment horizontal="center"/>
    </xf>
    <xf numFmtId="164" fontId="23" fillId="68" borderId="27" xfId="204" applyFont="1" applyFill="1" applyBorder="1" applyAlignment="1">
      <alignment horizontal="center"/>
    </xf>
    <xf numFmtId="164" fontId="23" fillId="68" borderId="31" xfId="204" applyFont="1" applyFill="1" applyBorder="1" applyAlignment="1">
      <alignment horizontal="center" wrapText="1"/>
    </xf>
    <xf numFmtId="164" fontId="23" fillId="67" borderId="25" xfId="204" applyFont="1" applyFill="1" applyBorder="1" applyAlignment="1">
      <alignment horizontal="right" shrinkToFit="1"/>
    </xf>
    <xf numFmtId="164" fontId="23" fillId="70" borderId="28" xfId="204" applyFont="1" applyFill="1" applyBorder="1" applyAlignment="1">
      <alignment horizontal="right" shrinkToFit="1"/>
    </xf>
    <xf numFmtId="164" fontId="23" fillId="25" borderId="27" xfId="204" applyFont="1" applyFill="1" applyBorder="1" applyAlignment="1">
      <alignment horizontal="center"/>
    </xf>
    <xf numFmtId="164" fontId="23" fillId="25" borderId="28" xfId="204" applyFont="1" applyFill="1" applyBorder="1" applyAlignment="1">
      <alignment horizontal="center"/>
    </xf>
    <xf numFmtId="164" fontId="23" fillId="70" borderId="28" xfId="204" applyFont="1" applyFill="1" applyBorder="1" applyAlignment="1">
      <alignment horizontal="center"/>
    </xf>
    <xf numFmtId="164" fontId="23" fillId="27" borderId="50" xfId="204" applyFont="1" applyFill="1" applyBorder="1" applyAlignment="1">
      <alignment horizontal="center" wrapText="1"/>
    </xf>
    <xf numFmtId="164" fontId="23" fillId="27" borderId="49" xfId="204" applyFont="1" applyFill="1" applyBorder="1" applyAlignment="1">
      <alignment horizontal="center" wrapText="1"/>
    </xf>
    <xf numFmtId="164" fontId="23" fillId="27" borderId="35" xfId="204" applyFont="1" applyFill="1" applyBorder="1" applyAlignment="1">
      <alignment horizontal="center" wrapText="1"/>
    </xf>
    <xf numFmtId="164" fontId="23" fillId="0" borderId="35" xfId="204" applyFont="1" applyFill="1" applyBorder="1" applyAlignment="1">
      <alignment horizontal="center" shrinkToFit="1"/>
    </xf>
    <xf numFmtId="164" fontId="23" fillId="67" borderId="50" xfId="204" applyFont="1" applyFill="1" applyBorder="1" applyAlignment="1">
      <alignment horizontal="center" wrapText="1" shrinkToFit="1"/>
    </xf>
    <xf numFmtId="164" fontId="23" fillId="70" borderId="49" xfId="204" applyFont="1" applyFill="1" applyBorder="1" applyAlignment="1">
      <alignment horizontal="center" wrapText="1" shrinkToFit="1"/>
    </xf>
    <xf numFmtId="164" fontId="23" fillId="0" borderId="27" xfId="204" applyFont="1" applyFill="1" applyBorder="1" applyAlignment="1">
      <alignment horizontal="center" wrapText="1" shrinkToFit="1"/>
    </xf>
    <xf numFmtId="164" fontId="23" fillId="0" borderId="35" xfId="204" applyFont="1" applyBorder="1" applyAlignment="1">
      <alignment horizontal="center"/>
    </xf>
    <xf numFmtId="164" fontId="23" fillId="70" borderId="44" xfId="204" applyFont="1" applyFill="1" applyBorder="1" applyAlignment="1">
      <alignment horizontal="center" wrapText="1" shrinkToFit="1"/>
    </xf>
    <xf numFmtId="164" fontId="23" fillId="70" borderId="30" xfId="204" applyFont="1" applyFill="1" applyBorder="1" applyAlignment="1">
      <alignment horizontal="center" wrapText="1" shrinkToFit="1"/>
    </xf>
    <xf numFmtId="164" fontId="23" fillId="68" borderId="26" xfId="204" applyFont="1" applyFill="1" applyBorder="1" applyAlignment="1">
      <alignment horizontal="center"/>
    </xf>
    <xf numFmtId="164" fontId="23" fillId="67" borderId="44" xfId="204" applyFont="1" applyFill="1" applyBorder="1" applyAlignment="1">
      <alignment horizontal="center" wrapText="1" shrinkToFit="1"/>
    </xf>
    <xf numFmtId="164" fontId="23" fillId="0" borderId="29" xfId="204" applyFont="1" applyFill="1" applyBorder="1" applyAlignment="1">
      <alignment horizontal="center" wrapText="1" shrinkToFit="1"/>
    </xf>
    <xf numFmtId="164" fontId="23" fillId="70" borderId="24" xfId="204" applyFont="1" applyFill="1" applyBorder="1" applyAlignment="1">
      <alignment horizontal="center" wrapText="1" shrinkToFit="1"/>
    </xf>
    <xf numFmtId="164" fontId="23" fillId="67" borderId="35" xfId="204" applyFont="1" applyFill="1" applyBorder="1" applyAlignment="1">
      <alignment horizontal="center" wrapText="1" shrinkToFit="1"/>
    </xf>
    <xf numFmtId="164" fontId="23" fillId="68" borderId="28" xfId="204" applyFont="1" applyFill="1" applyBorder="1" applyAlignment="1">
      <alignment horizontal="center"/>
    </xf>
    <xf numFmtId="164" fontId="23" fillId="27" borderId="27" xfId="204" applyFont="1" applyFill="1" applyBorder="1" applyAlignment="1">
      <alignment horizontal="center"/>
    </xf>
    <xf numFmtId="164" fontId="23" fillId="0" borderId="22" xfId="204" applyFont="1" applyFill="1" applyBorder="1" applyAlignment="1">
      <alignment horizontal="center" wrapText="1"/>
    </xf>
    <xf numFmtId="164" fontId="23" fillId="70" borderId="21" xfId="204" applyFont="1" applyFill="1" applyBorder="1" applyAlignment="1">
      <alignment horizontal="right" shrinkToFit="1"/>
    </xf>
    <xf numFmtId="164" fontId="23" fillId="27" borderId="23" xfId="204" applyFont="1" applyFill="1" applyBorder="1" applyAlignment="1">
      <alignment horizontal="center" wrapText="1"/>
    </xf>
    <xf numFmtId="164" fontId="23" fillId="67" borderId="41" xfId="204" applyFont="1" applyFill="1" applyBorder="1" applyAlignment="1">
      <alignment horizontal="center"/>
    </xf>
    <xf numFmtId="4" fontId="23" fillId="0" borderId="21" xfId="104" applyNumberFormat="1" applyFont="1" applyFill="1" applyBorder="1" applyAlignment="1" applyProtection="1">
      <alignment horizontal="right" shrinkToFit="1"/>
    </xf>
    <xf numFmtId="164" fontId="23" fillId="67" borderId="23" xfId="204" applyFont="1" applyFill="1" applyBorder="1" applyAlignment="1">
      <alignment horizontal="center" wrapText="1" shrinkToFit="1"/>
    </xf>
    <xf numFmtId="164" fontId="23" fillId="25" borderId="33" xfId="204" applyFont="1" applyFill="1" applyBorder="1" applyAlignment="1">
      <alignment horizontal="center"/>
    </xf>
    <xf numFmtId="4" fontId="23" fillId="0" borderId="81" xfId="104" applyNumberFormat="1" applyFont="1" applyFill="1" applyBorder="1" applyAlignment="1" applyProtection="1">
      <alignment horizontal="right" shrinkToFit="1"/>
    </xf>
    <xf numFmtId="164" fontId="23" fillId="0" borderId="0" xfId="0" applyNumberFormat="1" applyFont="1"/>
    <xf numFmtId="164" fontId="23" fillId="0" borderId="0" xfId="0" applyNumberFormat="1" applyFont="1" applyFill="1" applyAlignment="1">
      <alignment horizontal="center" vertical="center"/>
    </xf>
    <xf numFmtId="164" fontId="23" fillId="0" borderId="0" xfId="204" applyFont="1" applyAlignment="1">
      <alignment horizontal="center" vertical="center"/>
    </xf>
    <xf numFmtId="164" fontId="23" fillId="0" borderId="0" xfId="0" applyNumberFormat="1" applyFont="1" applyAlignment="1">
      <alignment horizontal="center" vertical="center"/>
    </xf>
    <xf numFmtId="164" fontId="23" fillId="0" borderId="0" xfId="0" applyNumberFormat="1" applyFont="1" applyAlignment="1">
      <alignment vertical="center"/>
    </xf>
    <xf numFmtId="164" fontId="23" fillId="0" borderId="0" xfId="204" applyFont="1" applyFill="1" applyAlignment="1">
      <alignment vertical="center" wrapText="1"/>
    </xf>
    <xf numFmtId="164" fontId="23" fillId="0" borderId="0" xfId="204" applyNumberFormat="1" applyFont="1" applyFill="1" applyBorder="1" applyAlignment="1">
      <alignment horizontal="right" vertical="center" wrapText="1" shrinkToFit="1"/>
    </xf>
    <xf numFmtId="43" fontId="29" fillId="48" borderId="56" xfId="289" applyFont="1" applyFill="1" applyBorder="1" applyAlignment="1">
      <alignment horizontal="right" vertical="center" shrinkToFit="1"/>
    </xf>
    <xf numFmtId="4" fontId="4" fillId="0" borderId="0" xfId="101" applyNumberFormat="1" applyFont="1" applyBorder="1" applyAlignment="1" applyProtection="1">
      <alignment horizontal="right" vertical="top" shrinkToFit="1"/>
    </xf>
    <xf numFmtId="4" fontId="4" fillId="0" borderId="62" xfId="116" applyNumberFormat="1" applyFont="1" applyBorder="1" applyAlignment="1" applyProtection="1">
      <alignment horizontal="right" vertical="top" shrinkToFit="1"/>
    </xf>
    <xf numFmtId="43" fontId="29" fillId="72" borderId="57" xfId="289" applyFont="1" applyFill="1" applyBorder="1" applyAlignment="1">
      <alignment horizontal="right" vertical="center" shrinkToFit="1"/>
    </xf>
    <xf numFmtId="4" fontId="4" fillId="0" borderId="79" xfId="116" applyNumberFormat="1" applyFont="1" applyBorder="1" applyAlignment="1" applyProtection="1">
      <alignment horizontal="right" vertical="top" shrinkToFit="1"/>
    </xf>
    <xf numFmtId="4" fontId="23" fillId="0" borderId="0" xfId="41" applyNumberFormat="1" applyFont="1" applyBorder="1" applyProtection="1">
      <alignment horizontal="right" vertical="top" shrinkToFit="1"/>
    </xf>
    <xf numFmtId="164" fontId="23" fillId="0" borderId="0" xfId="0" applyNumberFormat="1" applyFont="1" applyFill="1" applyBorder="1" applyAlignment="1">
      <alignment horizontal="center" vertical="center"/>
    </xf>
    <xf numFmtId="173" fontId="20" fillId="72" borderId="57" xfId="208" applyNumberFormat="1" applyFont="1" applyProtection="1">
      <alignment horizontal="right" vertical="top" shrinkToFit="1"/>
    </xf>
    <xf numFmtId="4" fontId="20" fillId="72" borderId="57" xfId="208" applyNumberFormat="1" applyFont="1" applyProtection="1">
      <alignment horizontal="right" vertical="top" shrinkToFit="1"/>
    </xf>
    <xf numFmtId="4" fontId="23" fillId="0" borderId="42" xfId="41" applyNumberFormat="1" applyFont="1" applyBorder="1" applyProtection="1">
      <alignment horizontal="right" vertical="top" shrinkToFit="1"/>
    </xf>
    <xf numFmtId="164" fontId="23" fillId="0" borderId="0" xfId="204" applyFont="1" applyFill="1" applyBorder="1" applyAlignment="1">
      <alignment horizontal="right" vertical="top" shrinkToFit="1"/>
    </xf>
    <xf numFmtId="4" fontId="20" fillId="0" borderId="0" xfId="41" applyNumberFormat="1" applyFont="1" applyBorder="1" applyProtection="1">
      <alignment horizontal="right" vertical="top" shrinkToFit="1"/>
    </xf>
    <xf numFmtId="4" fontId="32" fillId="72" borderId="57" xfId="208" applyNumberFormat="1" applyFont="1" applyProtection="1">
      <alignment horizontal="right" vertical="top" shrinkToFit="1"/>
    </xf>
    <xf numFmtId="4" fontId="32" fillId="72" borderId="57" xfId="208" applyFont="1">
      <alignment horizontal="right" vertical="top" shrinkToFit="1"/>
    </xf>
    <xf numFmtId="4" fontId="5" fillId="0" borderId="79" xfId="101" applyNumberFormat="1" applyFont="1" applyBorder="1" applyAlignment="1">
      <alignment horizontal="right" vertical="top" shrinkToFit="1"/>
    </xf>
    <xf numFmtId="164" fontId="29" fillId="72" borderId="57" xfId="204" applyFont="1" applyFill="1" applyBorder="1" applyAlignment="1">
      <alignment horizontal="right" vertical="center" shrinkToFit="1"/>
    </xf>
    <xf numFmtId="164" fontId="20" fillId="0" borderId="57" xfId="204" applyFont="1" applyBorder="1" applyAlignment="1">
      <alignment horizontal="right" vertical="center" shrinkToFit="1"/>
    </xf>
    <xf numFmtId="4" fontId="33" fillId="0" borderId="57" xfId="207" applyFont="1">
      <alignment horizontal="right" vertical="top" shrinkToFit="1"/>
    </xf>
    <xf numFmtId="164" fontId="61" fillId="0" borderId="57" xfId="204" applyFont="1" applyBorder="1" applyAlignment="1">
      <alignment horizontal="right" vertical="center" shrinkToFit="1"/>
    </xf>
    <xf numFmtId="164" fontId="20" fillId="72" borderId="57" xfId="204" applyFont="1" applyFill="1" applyBorder="1" applyAlignment="1">
      <alignment horizontal="right" vertical="center" shrinkToFit="1"/>
    </xf>
    <xf numFmtId="4" fontId="32" fillId="72" borderId="57" xfId="208" applyFont="1" applyAlignment="1">
      <alignment horizontal="right" vertical="center" shrinkToFit="1"/>
    </xf>
    <xf numFmtId="4" fontId="23" fillId="0" borderId="38" xfId="41" applyNumberFormat="1" applyFont="1" applyBorder="1" applyProtection="1">
      <alignment horizontal="right" vertical="top" shrinkToFit="1"/>
    </xf>
    <xf numFmtId="4" fontId="3" fillId="0" borderId="79" xfId="101" applyNumberFormat="1" applyFont="1" applyBorder="1" applyAlignment="1" applyProtection="1">
      <alignment horizontal="right" vertical="top" shrinkToFit="1"/>
    </xf>
    <xf numFmtId="4" fontId="33" fillId="0" borderId="57" xfId="207" applyFont="1" applyProtection="1">
      <alignment horizontal="right" vertical="top" shrinkToFit="1"/>
    </xf>
    <xf numFmtId="4" fontId="20" fillId="0" borderId="38" xfId="41" applyNumberFormat="1" applyFont="1" applyBorder="1" applyProtection="1">
      <alignment horizontal="right" vertical="top" shrinkToFit="1"/>
    </xf>
    <xf numFmtId="164" fontId="20" fillId="72" borderId="0" xfId="204" applyFont="1" applyFill="1" applyBorder="1" applyAlignment="1">
      <alignment horizontal="right" vertical="center" shrinkToFit="1"/>
    </xf>
    <xf numFmtId="164" fontId="29" fillId="0" borderId="0" xfId="204" applyFont="1" applyFill="1" applyBorder="1" applyAlignment="1">
      <alignment horizontal="right" vertical="center" shrinkToFit="1"/>
    </xf>
    <xf numFmtId="4" fontId="5" fillId="0" borderId="79" xfId="101" applyNumberFormat="1" applyFont="1" applyFill="1" applyBorder="1" applyAlignment="1">
      <alignment horizontal="right" vertical="top" shrinkToFit="1"/>
    </xf>
    <xf numFmtId="43" fontId="158" fillId="0" borderId="57" xfId="289" applyFont="1" applyBorder="1" applyAlignment="1">
      <alignment horizontal="right" vertical="center" shrinkToFit="1"/>
    </xf>
    <xf numFmtId="4" fontId="34" fillId="0" borderId="79" xfId="125" applyNumberFormat="1" applyFont="1" applyBorder="1" applyAlignment="1" applyProtection="1">
      <alignment horizontal="right" vertical="top" shrinkToFit="1"/>
    </xf>
    <xf numFmtId="164" fontId="23" fillId="72" borderId="57" xfId="204" applyFont="1" applyFill="1" applyBorder="1" applyAlignment="1">
      <alignment horizontal="right" vertical="center" shrinkToFit="1"/>
    </xf>
    <xf numFmtId="164" fontId="3" fillId="51" borderId="58" xfId="204" applyFont="1" applyFill="1" applyBorder="1" applyAlignment="1" applyProtection="1">
      <alignment horizontal="right" vertical="top" shrinkToFit="1"/>
    </xf>
    <xf numFmtId="164" fontId="5" fillId="51" borderId="58" xfId="204" applyFont="1" applyFill="1" applyBorder="1" applyAlignment="1" applyProtection="1">
      <alignment horizontal="right" vertical="top" shrinkToFit="1"/>
    </xf>
    <xf numFmtId="164" fontId="23" fillId="0" borderId="0" xfId="204" applyFont="1" applyFill="1" applyBorder="1" applyAlignment="1">
      <alignment vertical="center"/>
    </xf>
    <xf numFmtId="4" fontId="34" fillId="0" borderId="0" xfId="101" applyNumberFormat="1" applyFont="1" applyBorder="1" applyAlignment="1" applyProtection="1">
      <alignment horizontal="right" vertical="top" shrinkToFit="1"/>
    </xf>
    <xf numFmtId="4" fontId="3" fillId="0" borderId="0" xfId="116" applyNumberFormat="1" applyFont="1" applyBorder="1" applyAlignment="1" applyProtection="1">
      <alignment horizontal="right" vertical="top" shrinkToFit="1"/>
    </xf>
    <xf numFmtId="4" fontId="5" fillId="0" borderId="0" xfId="116" applyNumberFormat="1" applyFont="1" applyBorder="1" applyAlignment="1" applyProtection="1">
      <alignment horizontal="right" vertical="top" shrinkToFit="1"/>
    </xf>
    <xf numFmtId="4" fontId="3" fillId="0" borderId="0" xfId="101" applyNumberFormat="1" applyFont="1" applyBorder="1" applyAlignment="1" applyProtection="1">
      <alignment horizontal="right" vertical="top" shrinkToFit="1"/>
    </xf>
    <xf numFmtId="4" fontId="61" fillId="0" borderId="57" xfId="207" applyFont="1" applyProtection="1">
      <alignment horizontal="right" vertical="top" shrinkToFit="1"/>
    </xf>
    <xf numFmtId="4" fontId="20" fillId="0" borderId="58" xfId="101" applyNumberFormat="1" applyFont="1" applyBorder="1" applyAlignment="1" applyProtection="1">
      <alignment horizontal="right" shrinkToFit="1"/>
    </xf>
    <xf numFmtId="4" fontId="3" fillId="0" borderId="58" xfId="101" applyNumberFormat="1" applyFont="1" applyBorder="1" applyAlignment="1" applyProtection="1">
      <alignment horizontal="right" vertical="top" shrinkToFit="1"/>
    </xf>
    <xf numFmtId="4" fontId="33" fillId="0" borderId="57" xfId="207" applyFont="1" applyFill="1">
      <alignment horizontal="right" vertical="top" shrinkToFit="1"/>
    </xf>
    <xf numFmtId="4" fontId="34" fillId="0" borderId="0" xfId="125" applyNumberFormat="1" applyFont="1" applyBorder="1" applyAlignment="1" applyProtection="1">
      <alignment horizontal="right" vertical="top" shrinkToFit="1"/>
    </xf>
    <xf numFmtId="4" fontId="61" fillId="0" borderId="0" xfId="41" applyNumberFormat="1" applyFont="1" applyBorder="1" applyProtection="1">
      <alignment horizontal="right" vertical="top" shrinkToFit="1"/>
    </xf>
    <xf numFmtId="164" fontId="23" fillId="0" borderId="38" xfId="204" applyFont="1" applyFill="1" applyBorder="1" applyAlignment="1">
      <alignment vertical="center"/>
    </xf>
    <xf numFmtId="164" fontId="20" fillId="0" borderId="0" xfId="204" applyFont="1" applyFill="1" applyBorder="1" applyAlignment="1">
      <alignment horizontal="right" vertical="top" shrinkToFit="1"/>
    </xf>
    <xf numFmtId="164" fontId="23" fillId="0" borderId="0" xfId="204" applyFont="1" applyAlignment="1">
      <alignment horizontal="right" vertical="top" shrinkToFit="1"/>
    </xf>
    <xf numFmtId="164" fontId="23" fillId="0" borderId="38" xfId="204" applyNumberFormat="1" applyFont="1" applyFill="1" applyBorder="1" applyAlignment="1">
      <alignment horizontal="center" vertical="center"/>
    </xf>
    <xf numFmtId="164" fontId="23" fillId="0" borderId="38" xfId="0" applyNumberFormat="1" applyFont="1" applyFill="1" applyBorder="1" applyAlignment="1">
      <alignment horizontal="center" vertical="center"/>
    </xf>
    <xf numFmtId="164" fontId="23" fillId="0" borderId="38" xfId="0" applyNumberFormat="1" applyFont="1" applyFill="1" applyBorder="1" applyAlignment="1">
      <alignment vertical="center"/>
    </xf>
    <xf numFmtId="0" fontId="23" fillId="0" borderId="38" xfId="0" applyFont="1" applyFill="1" applyBorder="1" applyAlignment="1">
      <alignment vertical="center"/>
    </xf>
    <xf numFmtId="4" fontId="34" fillId="0" borderId="0" xfId="116" applyNumberFormat="1" applyFont="1" applyBorder="1" applyAlignment="1" applyProtection="1">
      <alignment horizontal="right" vertical="top" shrinkToFit="1"/>
    </xf>
  </cellXfs>
  <cellStyles count="338">
    <cellStyle name="20% — акцент1" xfId="1" builtinId="30" customBuiltin="1"/>
    <cellStyle name="20% - Акцент1 2" xfId="2" xr:uid="{00000000-0005-0000-0000-000001000000}"/>
    <cellStyle name="20% — акцент2" xfId="3" builtinId="34" customBuiltin="1"/>
    <cellStyle name="20% - Акцент2 2" xfId="4" xr:uid="{00000000-0005-0000-0000-000003000000}"/>
    <cellStyle name="20% — акцент3" xfId="5" builtinId="38" customBuiltin="1"/>
    <cellStyle name="20% - Акцент3 2" xfId="6" xr:uid="{00000000-0005-0000-0000-000005000000}"/>
    <cellStyle name="20% — акцент4" xfId="7" builtinId="42" customBuiltin="1"/>
    <cellStyle name="20% - Акцент4 2" xfId="8" xr:uid="{00000000-0005-0000-0000-000007000000}"/>
    <cellStyle name="20% — акцент5" xfId="9" builtinId="46" customBuiltin="1"/>
    <cellStyle name="20% - Акцент5 2" xfId="10" xr:uid="{00000000-0005-0000-0000-000009000000}"/>
    <cellStyle name="20% — акцент6" xfId="11" builtinId="50" customBuiltin="1"/>
    <cellStyle name="20% - Акцент6 2" xfId="12" xr:uid="{00000000-0005-0000-0000-00000B000000}"/>
    <cellStyle name="40% — акцент1" xfId="13" builtinId="31" customBuiltin="1"/>
    <cellStyle name="40% - Акцент1 2" xfId="14" xr:uid="{00000000-0005-0000-0000-00000D000000}"/>
    <cellStyle name="40% — акцент2" xfId="15" builtinId="35" customBuiltin="1"/>
    <cellStyle name="40% - Акцент2 2" xfId="16" xr:uid="{00000000-0005-0000-0000-00000F000000}"/>
    <cellStyle name="40% — акцент3" xfId="17" builtinId="39" customBuiltin="1"/>
    <cellStyle name="40% - Акцент3 2" xfId="18" xr:uid="{00000000-0005-0000-0000-000011000000}"/>
    <cellStyle name="40% — акцент4" xfId="19" builtinId="43" customBuiltin="1"/>
    <cellStyle name="40% - Акцент4 2" xfId="20" xr:uid="{00000000-0005-0000-0000-000013000000}"/>
    <cellStyle name="40% — акцент5" xfId="21" builtinId="47" customBuiltin="1"/>
    <cellStyle name="40% - Акцент5 2" xfId="22" xr:uid="{00000000-0005-0000-0000-000015000000}"/>
    <cellStyle name="40% — акцент6" xfId="23" builtinId="51" customBuiltin="1"/>
    <cellStyle name="40% - Акцент6 2" xfId="24" xr:uid="{00000000-0005-0000-0000-000017000000}"/>
    <cellStyle name="60% — акцент1" xfId="25" builtinId="32" customBuiltin="1"/>
    <cellStyle name="60% - Акцент1 2" xfId="26" xr:uid="{00000000-0005-0000-0000-000019000000}"/>
    <cellStyle name="60% — акцент2" xfId="27" builtinId="36" customBuiltin="1"/>
    <cellStyle name="60% - Акцент2 2" xfId="28" xr:uid="{00000000-0005-0000-0000-00001B000000}"/>
    <cellStyle name="60% — акцент3" xfId="29" builtinId="40" customBuiltin="1"/>
    <cellStyle name="60% - Акцент3 2" xfId="30" xr:uid="{00000000-0005-0000-0000-00001D000000}"/>
    <cellStyle name="60% — акцент4" xfId="31" builtinId="44" customBuiltin="1"/>
    <cellStyle name="60% - Акцент4 2" xfId="32" xr:uid="{00000000-0005-0000-0000-00001F000000}"/>
    <cellStyle name="60% — акцент5" xfId="33" builtinId="48" customBuiltin="1"/>
    <cellStyle name="60% - Акцент5 2" xfId="34" xr:uid="{00000000-0005-0000-0000-000021000000}"/>
    <cellStyle name="60% — акцент6" xfId="35" builtinId="52" customBuiltin="1"/>
    <cellStyle name="60% - Акцент6 2" xfId="36" xr:uid="{00000000-0005-0000-0000-000023000000}"/>
    <cellStyle name="br" xfId="37" xr:uid="{00000000-0005-0000-0000-000024000000}"/>
    <cellStyle name="col" xfId="38" xr:uid="{00000000-0005-0000-0000-000025000000}"/>
    <cellStyle name="ex57" xfId="39" xr:uid="{00000000-0005-0000-0000-000026000000}"/>
    <cellStyle name="ex58" xfId="209" xr:uid="{00000000-0005-0000-0000-000027000000}"/>
    <cellStyle name="ex58 2" xfId="213" xr:uid="{322A402C-3CE4-4FCB-BE9D-929DD97D2118}"/>
    <cellStyle name="ex58 3" xfId="261" xr:uid="{E770A08C-8A47-458C-B4AE-AECE8F0C510A}"/>
    <cellStyle name="ex59" xfId="40" xr:uid="{00000000-0005-0000-0000-000028000000}"/>
    <cellStyle name="ex59 2" xfId="270" xr:uid="{FB5FCEA3-38AB-4AB0-ABEE-FFDA8E2F6699}"/>
    <cellStyle name="ex59 3" xfId="279" xr:uid="{310C7179-15F1-4C13-8B17-05DF8596725D}"/>
    <cellStyle name="ex60" xfId="214" xr:uid="{13C52078-9FD8-4901-A960-360BBBD9DA67}"/>
    <cellStyle name="ex60 2" xfId="268" xr:uid="{E6B63610-60D7-43C1-847A-254717E49E0C}"/>
    <cellStyle name="ex60 3" xfId="329" xr:uid="{2A8B5CAA-E6EB-4848-8C72-AF20B388FE14}"/>
    <cellStyle name="ex61" xfId="215" xr:uid="{C43BD940-FEFE-41AE-9D7F-406C2D11AC6B}"/>
    <cellStyle name="ex61 2" xfId="269" xr:uid="{6B7BBAD2-1415-4381-B1F4-71527A0B0F84}"/>
    <cellStyle name="ex61 3" xfId="330" xr:uid="{CFB63577-B4F5-4B3B-9C0F-339AD7AE5E25}"/>
    <cellStyle name="ex62" xfId="216" xr:uid="{43C9DBD2-A29C-430E-84B5-C5840EC48BA8}"/>
    <cellStyle name="ex62 2" xfId="264" xr:uid="{C4BCBF56-88E5-40FF-807E-38786041BEF8}"/>
    <cellStyle name="ex62 3" xfId="322" xr:uid="{28117A02-2F4D-48AB-96DA-87C016C2CDBF}"/>
    <cellStyle name="ex63" xfId="208" xr:uid="{00000000-0005-0000-0000-000029000000}"/>
    <cellStyle name="ex63 2" xfId="277" xr:uid="{DFA793BD-7750-4F50-95F3-20B0EC393DA4}"/>
    <cellStyle name="ex63 3" xfId="327" xr:uid="{755A13C5-F53F-471D-B460-E68036CBDC0B}"/>
    <cellStyle name="ex64" xfId="265" xr:uid="{B2BA2C79-940E-4E7A-9BC3-81FF4BA64414}"/>
    <cellStyle name="ex64 2" xfId="278" xr:uid="{E9A456D3-65D9-4467-803A-DF024983A0DE}"/>
    <cellStyle name="ex64 3" xfId="332" xr:uid="{56CF0ECF-6AD4-40A8-8356-B1C3E2407D21}"/>
    <cellStyle name="ex65" xfId="217" xr:uid="{B40F3735-13C5-4EAE-A785-B6D9843D7F66}"/>
    <cellStyle name="ex65 2" xfId="321" xr:uid="{BEAF0D4E-2FBE-48D7-9B92-4BCF679F9B1D}"/>
    <cellStyle name="ex66" xfId="41" xr:uid="{00000000-0005-0000-0000-00002A000000}"/>
    <cellStyle name="ex66 2" xfId="271" xr:uid="{58D46F49-7980-4AAB-A86E-3C526CF86589}"/>
    <cellStyle name="ex66 3" xfId="272" xr:uid="{A4129975-DBF7-4C2B-8BE0-9A771B63C927}"/>
    <cellStyle name="ex66 4" xfId="323" xr:uid="{51964FEF-E450-4C69-84A6-21E7679FC0C1}"/>
    <cellStyle name="ex67" xfId="218" xr:uid="{9125D56B-0BD4-4F64-B025-7AEFF0DF1036}"/>
    <cellStyle name="ex67 2" xfId="266" xr:uid="{BBA16A7C-C8A4-449E-BF35-94238F1686C1}"/>
    <cellStyle name="ex67 3" xfId="320" xr:uid="{6DE3B05F-8DA7-425B-8BAB-64C3309850E4}"/>
    <cellStyle name="ex68" xfId="207" xr:uid="{00000000-0005-0000-0000-00002B000000}"/>
    <cellStyle name="ex68 2" xfId="267" xr:uid="{0394E801-6848-463B-B72D-47DBCA9B45D0}"/>
    <cellStyle name="ex68 3" xfId="331" xr:uid="{E44B9CB2-CA86-43F0-B31D-2C2A409F1D31}"/>
    <cellStyle name="ex69" xfId="262" xr:uid="{398CA1FE-3451-45B3-8D49-6FAC201F8F15}"/>
    <cellStyle name="ex69 2" xfId="273" xr:uid="{5102449D-B07A-4873-8FD2-CEB2EB19562A}"/>
    <cellStyle name="ex69 3" xfId="333" xr:uid="{DAB83963-C2E7-40C7-B47A-15273B23EEAD}"/>
    <cellStyle name="ex70" xfId="335" xr:uid="{B98CF017-DA9E-4399-BD7B-BA3E09ECDD93}"/>
    <cellStyle name="ex71" xfId="334" xr:uid="{A01E5083-C6A8-400D-9A02-20267668DC2E}"/>
    <cellStyle name="ex72" xfId="328" xr:uid="{AC1D6AD6-58CA-4A7F-B93C-07421B755CBB}"/>
    <cellStyle name="ex73" xfId="325" xr:uid="{A0BC382E-752C-4329-8C04-2EE8779D7B0C}"/>
    <cellStyle name="ex74" xfId="326" xr:uid="{456D3026-2EFB-4D6F-80CC-9D9AD518A67F}"/>
    <cellStyle name="st35" xfId="42" xr:uid="{00000000-0005-0000-0000-00002C000000}"/>
    <cellStyle name="st35 2" xfId="241" xr:uid="{67013BEE-ED00-4382-8093-2C662EA70CE2}"/>
    <cellStyle name="st36" xfId="43" xr:uid="{00000000-0005-0000-0000-00002D000000}"/>
    <cellStyle name="st36 2" xfId="238" xr:uid="{78405B28-BF46-4AA2-8927-356951EFB2BB}"/>
    <cellStyle name="st37" xfId="44" xr:uid="{00000000-0005-0000-0000-00002E000000}"/>
    <cellStyle name="st37 2" xfId="239" xr:uid="{4034937F-E33B-4AF3-9A79-2671CC319E47}"/>
    <cellStyle name="st38" xfId="45" xr:uid="{00000000-0005-0000-0000-00002F000000}"/>
    <cellStyle name="st38 2" xfId="236" xr:uid="{78F18C76-37E2-4B2D-BAAF-1D52C430F372}"/>
    <cellStyle name="st39" xfId="46" xr:uid="{00000000-0005-0000-0000-000030000000}"/>
    <cellStyle name="st39 2" xfId="47" xr:uid="{00000000-0005-0000-0000-000031000000}"/>
    <cellStyle name="st39 3" xfId="237" xr:uid="{E4137D25-389C-4BBD-9328-A975D6FB2F22}"/>
    <cellStyle name="st40" xfId="48" xr:uid="{00000000-0005-0000-0000-000032000000}"/>
    <cellStyle name="st40 2" xfId="235" xr:uid="{474A5B85-59A4-4152-B336-BEA76CC95D99}"/>
    <cellStyle name="st57" xfId="263" xr:uid="{390B301E-F7B8-4D44-AB1E-2A35DEA25AA4}"/>
    <cellStyle name="st57 2" xfId="280" xr:uid="{7298593A-5327-475A-B6CE-6FE275D7D6B3}"/>
    <cellStyle name="style0" xfId="49" xr:uid="{00000000-0005-0000-0000-000033000000}"/>
    <cellStyle name="style0 2" xfId="245" xr:uid="{C0A2E6A0-0FA9-468E-8C36-3BF88DA34084}"/>
    <cellStyle name="style0 3" xfId="274" xr:uid="{7F46F440-8141-4282-AB56-AEAF3DD1967B}"/>
    <cellStyle name="td" xfId="50" xr:uid="{00000000-0005-0000-0000-000034000000}"/>
    <cellStyle name="td 2" xfId="246" xr:uid="{1B2D7B53-EC9B-4C39-B8B9-FD57E90BF74C}"/>
    <cellStyle name="td 3" xfId="275" xr:uid="{4E207090-4C48-4526-AA29-701379BF856C}"/>
    <cellStyle name="tr" xfId="51" xr:uid="{00000000-0005-0000-0000-000035000000}"/>
    <cellStyle name="xl_bot_header" xfId="276" xr:uid="{93555DC8-323B-4C48-9276-BC9616A6D708}"/>
    <cellStyle name="xl_top_header" xfId="219" xr:uid="{43F8B4B0-1C34-456B-A3CC-A793DDFE1ECB}"/>
    <cellStyle name="xl_top_left_header" xfId="221" xr:uid="{C8204C1B-E125-47A9-B666-F9BBAA982750}"/>
    <cellStyle name="xl21" xfId="52" xr:uid="{00000000-0005-0000-0000-000036000000}"/>
    <cellStyle name="xl21 2" xfId="53" xr:uid="{00000000-0005-0000-0000-000037000000}"/>
    <cellStyle name="xl21 3" xfId="247" xr:uid="{B590607C-1972-4D5D-8001-B0FE4A59D487}"/>
    <cellStyle name="xl22" xfId="54" xr:uid="{00000000-0005-0000-0000-000038000000}"/>
    <cellStyle name="xl22 2" xfId="55" xr:uid="{00000000-0005-0000-0000-000039000000}"/>
    <cellStyle name="xl22 3" xfId="223" xr:uid="{A5C08A36-C1EC-408F-AD8D-7EF0B4AC08F5}"/>
    <cellStyle name="xl23" xfId="56" xr:uid="{00000000-0005-0000-0000-00003A000000}"/>
    <cellStyle name="xl23 2" xfId="57" xr:uid="{00000000-0005-0000-0000-00003B000000}"/>
    <cellStyle name="xl23 3" xfId="226" xr:uid="{B3602963-EEF9-40B9-8CED-52446102341B}"/>
    <cellStyle name="xl24" xfId="58" xr:uid="{00000000-0005-0000-0000-00003C000000}"/>
    <cellStyle name="xl24 2" xfId="59" xr:uid="{00000000-0005-0000-0000-00003D000000}"/>
    <cellStyle name="xl24 3" xfId="227" xr:uid="{B5611BD1-90AB-41B2-AC11-0A62525C78B5}"/>
    <cellStyle name="xl25" xfId="60" xr:uid="{00000000-0005-0000-0000-00003E000000}"/>
    <cellStyle name="xl25 2" xfId="61" xr:uid="{00000000-0005-0000-0000-00003F000000}"/>
    <cellStyle name="xl25 3" xfId="62" xr:uid="{00000000-0005-0000-0000-000040000000}"/>
    <cellStyle name="xl25 4" xfId="229" xr:uid="{2D389792-6571-4EF5-8240-8E587344FCBC}"/>
    <cellStyle name="xl26" xfId="63" xr:uid="{00000000-0005-0000-0000-000041000000}"/>
    <cellStyle name="xl26 2" xfId="64" xr:uid="{00000000-0005-0000-0000-000042000000}"/>
    <cellStyle name="xl26 3" xfId="230" xr:uid="{B9ACC540-F376-46AB-92ED-DDF9EFB5A679}"/>
    <cellStyle name="xl27" xfId="65" xr:uid="{00000000-0005-0000-0000-000043000000}"/>
    <cellStyle name="xl27 2" xfId="66" xr:uid="{00000000-0005-0000-0000-000044000000}"/>
    <cellStyle name="xl27 3" xfId="67" xr:uid="{00000000-0005-0000-0000-000045000000}"/>
    <cellStyle name="xl27 4" xfId="231" xr:uid="{3FF88C92-A87C-49E0-B561-39D80ECD15F9}"/>
    <cellStyle name="xl28" xfId="68" xr:uid="{00000000-0005-0000-0000-000046000000}"/>
    <cellStyle name="xl28 2" xfId="69" xr:uid="{00000000-0005-0000-0000-000047000000}"/>
    <cellStyle name="xl28 3" xfId="70" xr:uid="{00000000-0005-0000-0000-000048000000}"/>
    <cellStyle name="xl28 4" xfId="248" xr:uid="{75694F73-3C2D-4510-900B-AEC9C4075093}"/>
    <cellStyle name="xl29" xfId="71" xr:uid="{00000000-0005-0000-0000-000049000000}"/>
    <cellStyle name="xl29 2" xfId="72" xr:uid="{00000000-0005-0000-0000-00004A000000}"/>
    <cellStyle name="xl29 3" xfId="73" xr:uid="{00000000-0005-0000-0000-00004B000000}"/>
    <cellStyle name="xl29 4" xfId="249" xr:uid="{D4E38453-CEA8-4C27-BAAC-6E0054035F1C}"/>
    <cellStyle name="xl30" xfId="74" xr:uid="{00000000-0005-0000-0000-00004C000000}"/>
    <cellStyle name="xl30 2" xfId="75" xr:uid="{00000000-0005-0000-0000-00004D000000}"/>
    <cellStyle name="xl30 3" xfId="76" xr:uid="{00000000-0005-0000-0000-00004E000000}"/>
    <cellStyle name="xl30 4" xfId="233" xr:uid="{2E8E5F1F-B1C6-4616-8DEA-B38BDFCC6071}"/>
    <cellStyle name="xl31" xfId="77" xr:uid="{00000000-0005-0000-0000-00004F000000}"/>
    <cellStyle name="xl31 2" xfId="78" xr:uid="{00000000-0005-0000-0000-000050000000}"/>
    <cellStyle name="xl31 3" xfId="79" xr:uid="{00000000-0005-0000-0000-000051000000}"/>
    <cellStyle name="xl31 4" xfId="80" xr:uid="{00000000-0005-0000-0000-000052000000}"/>
    <cellStyle name="xl31 5" xfId="250" xr:uid="{B14C55D5-CDBD-47F3-B191-F568A4C01FE5}"/>
    <cellStyle name="xl32" xfId="81" xr:uid="{00000000-0005-0000-0000-000053000000}"/>
    <cellStyle name="xl32 2" xfId="82" xr:uid="{00000000-0005-0000-0000-000054000000}"/>
    <cellStyle name="xl32 3" xfId="83" xr:uid="{00000000-0005-0000-0000-000055000000}"/>
    <cellStyle name="xl32 4" xfId="251" xr:uid="{09AEACA4-E1A8-4C50-BFB1-B6CFE136D91C}"/>
    <cellStyle name="xl33" xfId="84" xr:uid="{00000000-0005-0000-0000-000056000000}"/>
    <cellStyle name="xl33 2" xfId="85" xr:uid="{00000000-0005-0000-0000-000057000000}"/>
    <cellStyle name="xl33 3" xfId="86" xr:uid="{00000000-0005-0000-0000-000058000000}"/>
    <cellStyle name="xl33 4" xfId="87" xr:uid="{00000000-0005-0000-0000-000059000000}"/>
    <cellStyle name="xl33 5" xfId="252" xr:uid="{6B7553F8-29E2-4E0F-A058-34FF55E89F93}"/>
    <cellStyle name="xl34" xfId="88" xr:uid="{00000000-0005-0000-0000-00005A000000}"/>
    <cellStyle name="xl34 2" xfId="89" xr:uid="{00000000-0005-0000-0000-00005B000000}"/>
    <cellStyle name="xl34 3" xfId="90" xr:uid="{00000000-0005-0000-0000-00005C000000}"/>
    <cellStyle name="xl34 4" xfId="91" xr:uid="{00000000-0005-0000-0000-00005D000000}"/>
    <cellStyle name="xl34 5" xfId="253" xr:uid="{F6F9F564-04AD-448E-87D6-9FB06FE71DEC}"/>
    <cellStyle name="xl35" xfId="92" xr:uid="{00000000-0005-0000-0000-00005E000000}"/>
    <cellStyle name="xl35 2" xfId="93" xr:uid="{00000000-0005-0000-0000-00005F000000}"/>
    <cellStyle name="xl35 3" xfId="94" xr:uid="{00000000-0005-0000-0000-000060000000}"/>
    <cellStyle name="xl35 4" xfId="254" xr:uid="{0883A134-1B1D-4595-85AB-6845DC06DC27}"/>
    <cellStyle name="xl36" xfId="95" xr:uid="{00000000-0005-0000-0000-000061000000}"/>
    <cellStyle name="xl36 2" xfId="96" xr:uid="{00000000-0005-0000-0000-000062000000}"/>
    <cellStyle name="xl36 3" xfId="97" xr:uid="{00000000-0005-0000-0000-000063000000}"/>
    <cellStyle name="xl36 4" xfId="240" xr:uid="{0DBE7A05-B5C1-4109-8E3A-263DA325DB9B}"/>
    <cellStyle name="xl37" xfId="98" xr:uid="{00000000-0005-0000-0000-000064000000}"/>
    <cellStyle name="xl37 2" xfId="99" xr:uid="{00000000-0005-0000-0000-000065000000}"/>
    <cellStyle name="xl37 3" xfId="100" xr:uid="{00000000-0005-0000-0000-000066000000}"/>
    <cellStyle name="xl37 4" xfId="242" xr:uid="{A03C5554-15FD-4092-8DA1-6850A064B7DB}"/>
    <cellStyle name="xl38" xfId="101" xr:uid="{00000000-0005-0000-0000-000067000000}"/>
    <cellStyle name="xl38 2" xfId="102" xr:uid="{00000000-0005-0000-0000-000068000000}"/>
    <cellStyle name="xl38 3" xfId="103" xr:uid="{00000000-0005-0000-0000-000069000000}"/>
    <cellStyle name="xl38 4" xfId="228" xr:uid="{79C17737-5714-41D1-A683-0409A53FB11E}"/>
    <cellStyle name="xl39" xfId="104" xr:uid="{00000000-0005-0000-0000-00006A000000}"/>
    <cellStyle name="xl39 2" xfId="105" xr:uid="{00000000-0005-0000-0000-00006B000000}"/>
    <cellStyle name="xl39 3" xfId="106" xr:uid="{00000000-0005-0000-0000-00006C000000}"/>
    <cellStyle name="xl39 4" xfId="107" xr:uid="{00000000-0005-0000-0000-00006D000000}"/>
    <cellStyle name="xl39 5" xfId="225" xr:uid="{918D4813-8E99-4637-A80B-AABEB0F93DCC}"/>
    <cellStyle name="xl40" xfId="108" xr:uid="{00000000-0005-0000-0000-00006E000000}"/>
    <cellStyle name="xl40 2" xfId="109" xr:uid="{00000000-0005-0000-0000-00006F000000}"/>
    <cellStyle name="xl40 3" xfId="110" xr:uid="{00000000-0005-0000-0000-000070000000}"/>
    <cellStyle name="xl40 4" xfId="111" xr:uid="{00000000-0005-0000-0000-000071000000}"/>
    <cellStyle name="xl40 5" xfId="224" xr:uid="{A47A992F-2402-423A-8166-91ACCFE8871C}"/>
    <cellStyle name="xl41" xfId="112" xr:uid="{00000000-0005-0000-0000-000072000000}"/>
    <cellStyle name="xl41 2" xfId="113" xr:uid="{00000000-0005-0000-0000-000073000000}"/>
    <cellStyle name="xl41 3" xfId="114" xr:uid="{00000000-0005-0000-0000-000074000000}"/>
    <cellStyle name="xl41 4" xfId="115" xr:uid="{00000000-0005-0000-0000-000075000000}"/>
    <cellStyle name="xl41 5" xfId="232" xr:uid="{41B5BDE1-D429-4163-A440-DC57932398FC}"/>
    <cellStyle name="xl42" xfId="116" xr:uid="{00000000-0005-0000-0000-000076000000}"/>
    <cellStyle name="xl42 2" xfId="117" xr:uid="{00000000-0005-0000-0000-000077000000}"/>
    <cellStyle name="xl42 3" xfId="118" xr:uid="{00000000-0005-0000-0000-000078000000}"/>
    <cellStyle name="xl42 4" xfId="119" xr:uid="{00000000-0005-0000-0000-000079000000}"/>
    <cellStyle name="xl42 5" xfId="234" xr:uid="{EA0AA809-FF93-46DB-9E36-5C8964BC3A63}"/>
    <cellStyle name="xl42 9" xfId="120" xr:uid="{00000000-0005-0000-0000-00007A000000}"/>
    <cellStyle name="xl43" xfId="121" xr:uid="{00000000-0005-0000-0000-00007B000000}"/>
    <cellStyle name="xl43 2" xfId="122" xr:uid="{00000000-0005-0000-0000-00007C000000}"/>
    <cellStyle name="xl43 3" xfId="123" xr:uid="{00000000-0005-0000-0000-00007D000000}"/>
    <cellStyle name="xl43 4" xfId="124" xr:uid="{00000000-0005-0000-0000-00007E000000}"/>
    <cellStyle name="xl43 5" xfId="255" xr:uid="{924B507A-6ACB-479E-8E4D-B1F111D3B5E4}"/>
    <cellStyle name="xl44" xfId="125" xr:uid="{00000000-0005-0000-0000-00007F000000}"/>
    <cellStyle name="xl44 2" xfId="126" xr:uid="{00000000-0005-0000-0000-000080000000}"/>
    <cellStyle name="xl44 3" xfId="127" xr:uid="{00000000-0005-0000-0000-000081000000}"/>
    <cellStyle name="xl44 4" xfId="128" xr:uid="{00000000-0005-0000-0000-000082000000}"/>
    <cellStyle name="xl44 5" xfId="256" xr:uid="{077BF88C-F46F-4777-9F9B-A56507D25AD4}"/>
    <cellStyle name="xl45" xfId="129" xr:uid="{00000000-0005-0000-0000-000083000000}"/>
    <cellStyle name="xl45 2" xfId="130" xr:uid="{00000000-0005-0000-0000-000084000000}"/>
    <cellStyle name="xl45 3" xfId="131" xr:uid="{00000000-0005-0000-0000-000085000000}"/>
    <cellStyle name="xl45 4" xfId="257" xr:uid="{AE49D20E-9ADD-4AB1-9DCC-6E7026460AB2}"/>
    <cellStyle name="xl46" xfId="132" xr:uid="{00000000-0005-0000-0000-000086000000}"/>
    <cellStyle name="xl46 2" xfId="133" xr:uid="{00000000-0005-0000-0000-000087000000}"/>
    <cellStyle name="xl46 3" xfId="134" xr:uid="{00000000-0005-0000-0000-000088000000}"/>
    <cellStyle name="xl46 4" xfId="258" xr:uid="{221E6F05-167B-4468-8677-31042D2F6872}"/>
    <cellStyle name="xl47" xfId="135" xr:uid="{00000000-0005-0000-0000-000089000000}"/>
    <cellStyle name="xl47 2" xfId="136" xr:uid="{00000000-0005-0000-0000-00008A000000}"/>
    <cellStyle name="xl47 3" xfId="137" xr:uid="{00000000-0005-0000-0000-00008B000000}"/>
    <cellStyle name="xl47 4" xfId="259" xr:uid="{FF36A5B5-067D-44FB-9315-30DD524A2C5F}"/>
    <cellStyle name="xl48" xfId="138" xr:uid="{00000000-0005-0000-0000-00008C000000}"/>
    <cellStyle name="xl48 2" xfId="139" xr:uid="{00000000-0005-0000-0000-00008D000000}"/>
    <cellStyle name="xl48 3" xfId="140" xr:uid="{00000000-0005-0000-0000-00008E000000}"/>
    <cellStyle name="xl48 4" xfId="243" xr:uid="{E45188A5-1E8C-4A93-B513-B912278153A9}"/>
    <cellStyle name="xl49" xfId="141" xr:uid="{00000000-0005-0000-0000-00008F000000}"/>
    <cellStyle name="xl49 2" xfId="142" xr:uid="{00000000-0005-0000-0000-000090000000}"/>
    <cellStyle name="xl49 3" xfId="260" xr:uid="{26F021D0-5BAA-422D-A166-E59C0ADE61CF}"/>
    <cellStyle name="xl50" xfId="143" xr:uid="{00000000-0005-0000-0000-000091000000}"/>
    <cellStyle name="xl50 2" xfId="144" xr:uid="{00000000-0005-0000-0000-000092000000}"/>
    <cellStyle name="xl50 3" xfId="244" xr:uid="{C8CF323D-1EEB-4291-8354-147C925F7167}"/>
    <cellStyle name="xl51" xfId="145" xr:uid="{00000000-0005-0000-0000-000093000000}"/>
    <cellStyle name="xl52" xfId="146" xr:uid="{00000000-0005-0000-0000-000094000000}"/>
    <cellStyle name="xl53" xfId="147" xr:uid="{00000000-0005-0000-0000-000095000000}"/>
    <cellStyle name="xl54" xfId="148" xr:uid="{00000000-0005-0000-0000-000096000000}"/>
    <cellStyle name="xl56" xfId="210" xr:uid="{00000000-0005-0000-0000-000097000000}"/>
    <cellStyle name="Акцент1" xfId="149" builtinId="29" customBuiltin="1"/>
    <cellStyle name="Акцент1 2" xfId="150" xr:uid="{00000000-0005-0000-0000-000099000000}"/>
    <cellStyle name="Акцент2" xfId="151" builtinId="33" customBuiltin="1"/>
    <cellStyle name="Акцент2 2" xfId="152" xr:uid="{00000000-0005-0000-0000-00009B000000}"/>
    <cellStyle name="Акцент3" xfId="153" builtinId="37" customBuiltin="1"/>
    <cellStyle name="Акцент3 2" xfId="154" xr:uid="{00000000-0005-0000-0000-00009D000000}"/>
    <cellStyle name="Акцент4" xfId="155" builtinId="41" customBuiltin="1"/>
    <cellStyle name="Акцент4 2" xfId="156" xr:uid="{00000000-0005-0000-0000-00009F000000}"/>
    <cellStyle name="Акцент5" xfId="157" builtinId="45" customBuiltin="1"/>
    <cellStyle name="Акцент5 2" xfId="158" xr:uid="{00000000-0005-0000-0000-0000A1000000}"/>
    <cellStyle name="Акцент6" xfId="159" builtinId="49" customBuiltin="1"/>
    <cellStyle name="Акцент6 2" xfId="160" xr:uid="{00000000-0005-0000-0000-0000A3000000}"/>
    <cellStyle name="Ввод " xfId="161" builtinId="20" customBuiltin="1"/>
    <cellStyle name="Ввод  2" xfId="162" xr:uid="{00000000-0005-0000-0000-0000A5000000}"/>
    <cellStyle name="Вывод" xfId="163" builtinId="21" customBuiltin="1"/>
    <cellStyle name="Вывод 2" xfId="164" xr:uid="{00000000-0005-0000-0000-0000A7000000}"/>
    <cellStyle name="Вычисление" xfId="165" builtinId="22" customBuiltin="1"/>
    <cellStyle name="Вычисление 2" xfId="166" xr:uid="{00000000-0005-0000-0000-0000A9000000}"/>
    <cellStyle name="Заголовок 1" xfId="167" builtinId="16" customBuiltin="1"/>
    <cellStyle name="Заголовок 1 2" xfId="168" xr:uid="{00000000-0005-0000-0000-0000AB000000}"/>
    <cellStyle name="Заголовок 2" xfId="169" builtinId="17" customBuiltin="1"/>
    <cellStyle name="Заголовок 2 2" xfId="170" xr:uid="{00000000-0005-0000-0000-0000AD000000}"/>
    <cellStyle name="Заголовок 3" xfId="171" builtinId="18" customBuiltin="1"/>
    <cellStyle name="Заголовок 3 2" xfId="172" xr:uid="{00000000-0005-0000-0000-0000AF000000}"/>
    <cellStyle name="Заголовок 4" xfId="173" builtinId="19" customBuiltin="1"/>
    <cellStyle name="Заголовок 4 2" xfId="174" xr:uid="{00000000-0005-0000-0000-0000B1000000}"/>
    <cellStyle name="Итог" xfId="175" builtinId="25" customBuiltin="1"/>
    <cellStyle name="Итог 2" xfId="176" xr:uid="{00000000-0005-0000-0000-0000B3000000}"/>
    <cellStyle name="Контрольная ячейка" xfId="177" builtinId="23" customBuiltin="1"/>
    <cellStyle name="Контрольная ячейка 2" xfId="178" xr:uid="{00000000-0005-0000-0000-0000B5000000}"/>
    <cellStyle name="Название" xfId="179" builtinId="15" customBuiltin="1"/>
    <cellStyle name="Название 2" xfId="180" xr:uid="{00000000-0005-0000-0000-0000B7000000}"/>
    <cellStyle name="Нейтральный" xfId="181" builtinId="28" customBuiltin="1"/>
    <cellStyle name="Нейтральный 2" xfId="182" xr:uid="{00000000-0005-0000-0000-0000B9000000}"/>
    <cellStyle name="Обычный" xfId="0" builtinId="0"/>
    <cellStyle name="Обычный 2" xfId="183" xr:uid="{00000000-0005-0000-0000-0000BB000000}"/>
    <cellStyle name="Обычный 2 2" xfId="211" xr:uid="{D19DE0BD-C242-4A0A-8D3F-65A23DA5408E}"/>
    <cellStyle name="Обычный 3" xfId="184" xr:uid="{00000000-0005-0000-0000-0000BC000000}"/>
    <cellStyle name="Обычный 4" xfId="185" xr:uid="{00000000-0005-0000-0000-0000BD000000}"/>
    <cellStyle name="Обычный 4 2" xfId="212" xr:uid="{FCFC3A71-1F32-49C6-B640-DE7C56E3C65D}"/>
    <cellStyle name="Обычный 5" xfId="186" xr:uid="{00000000-0005-0000-0000-0000BE000000}"/>
    <cellStyle name="Обычный 6" xfId="222" xr:uid="{3C34BB18-FBA6-42E3-8402-EAFB352A0B5C}"/>
    <cellStyle name="Обычный_Нераспределенная  субсидия" xfId="187" xr:uid="{00000000-0005-0000-0000-0000BF000000}"/>
    <cellStyle name="Обычный_Нераспределенные  иные  МБТ" xfId="188" xr:uid="{00000000-0005-0000-0000-0000C0000000}"/>
    <cellStyle name="Обычный_Проверочная  таблица  к  отчету" xfId="189" xr:uid="{00000000-0005-0000-0000-0000C1000000}"/>
    <cellStyle name="Обычный_Проверочная  таблица  к  отчету_1" xfId="190" xr:uid="{00000000-0005-0000-0000-0000C2000000}"/>
    <cellStyle name="Обычный_Прочая  субсидия_МР  и  ГО_факт" xfId="191" xr:uid="{00000000-0005-0000-0000-0000C5000000}"/>
    <cellStyle name="Обычный_Субвенция  на  полномочия" xfId="192" xr:uid="{00000000-0005-0000-0000-0000C6000000}"/>
    <cellStyle name="Обычный_Субвенция  на  полномочия_факт" xfId="193" xr:uid="{00000000-0005-0000-0000-0000C7000000}"/>
    <cellStyle name="Плохой" xfId="194" builtinId="27" customBuiltin="1"/>
    <cellStyle name="Плохой 2" xfId="195" xr:uid="{00000000-0005-0000-0000-0000C9000000}"/>
    <cellStyle name="Пояснение" xfId="196" builtinId="53" customBuiltin="1"/>
    <cellStyle name="Пояснение 2" xfId="197" xr:uid="{00000000-0005-0000-0000-0000CB000000}"/>
    <cellStyle name="Примечание" xfId="198" builtinId="10" customBuiltin="1"/>
    <cellStyle name="Примечание 2" xfId="199" xr:uid="{00000000-0005-0000-0000-0000CD000000}"/>
    <cellStyle name="Связанная ячейка" xfId="200" builtinId="24" customBuiltin="1"/>
    <cellStyle name="Связанная ячейка 2" xfId="201" xr:uid="{00000000-0005-0000-0000-0000CF000000}"/>
    <cellStyle name="Текст предупреждения" xfId="202" builtinId="11" customBuiltin="1"/>
    <cellStyle name="Текст предупреждения 2" xfId="203" xr:uid="{00000000-0005-0000-0000-0000D1000000}"/>
    <cellStyle name="Финансовый" xfId="204" builtinId="3"/>
    <cellStyle name="Финансовый [0] 2" xfId="220" xr:uid="{CCC4D5B3-D181-4165-A863-0E65865EC4C7}"/>
    <cellStyle name="Финансовый 10" xfId="289" xr:uid="{5D2998B2-A29D-4AA3-91ED-DD8B4596F7DB}"/>
    <cellStyle name="Финансовый 11" xfId="290" xr:uid="{24253947-5362-4AEC-8E5C-729F1B6A9BFA}"/>
    <cellStyle name="Финансовый 12" xfId="291" xr:uid="{37AD0052-7680-4A11-9FDE-7452248276AB}"/>
    <cellStyle name="Финансовый 13" xfId="292" xr:uid="{832BB6B4-E4DF-4219-9014-EDAD30872117}"/>
    <cellStyle name="Финансовый 14" xfId="293" xr:uid="{5AB69F93-2489-4517-AB97-38842434BD04}"/>
    <cellStyle name="Финансовый 15" xfId="294" xr:uid="{2B5A8FD2-C6BB-4B85-B7A4-FC21507F0B8A}"/>
    <cellStyle name="Финансовый 16" xfId="295" xr:uid="{18FA712E-EA0C-4AAF-B5C3-FA97C89BE6B9}"/>
    <cellStyle name="Финансовый 17" xfId="296" xr:uid="{1B64B4A1-47AE-41F8-958C-AB5F49CD13F2}"/>
    <cellStyle name="Финансовый 18" xfId="297" xr:uid="{A1D37F6B-A68C-433A-9D8F-A8C60EFBB4B8}"/>
    <cellStyle name="Финансовый 19" xfId="298" xr:uid="{7DF91789-1A5C-4D5B-BEBD-206B3892660F}"/>
    <cellStyle name="Финансовый 2" xfId="281" xr:uid="{F0283B82-E706-4D04-92CB-064E1A2A0A36}"/>
    <cellStyle name="Финансовый 20" xfId="299" xr:uid="{DCE0B21B-71B3-4F57-9AFF-5612EBF02479}"/>
    <cellStyle name="Финансовый 21" xfId="300" xr:uid="{2FF42FB0-3AA6-4735-8008-87E723780149}"/>
    <cellStyle name="Финансовый 22" xfId="301" xr:uid="{3BC3A00E-7D3B-4F4A-B10A-2E53521827D1}"/>
    <cellStyle name="Финансовый 23" xfId="302" xr:uid="{53946F35-4052-4321-A925-0A1ACC6E7EF2}"/>
    <cellStyle name="Финансовый 24" xfId="303" xr:uid="{955E2519-005B-4B1C-9531-28599EEB6D6D}"/>
    <cellStyle name="Финансовый 25" xfId="304" xr:uid="{4BAFF482-84E3-4F85-9FFA-43DAED9944C8}"/>
    <cellStyle name="Финансовый 26" xfId="305" xr:uid="{9B153ABF-FBC9-49C1-9D45-17D23AD29C03}"/>
    <cellStyle name="Финансовый 27" xfId="306" xr:uid="{FE019567-F2DE-4822-9400-36CBD3ECD982}"/>
    <cellStyle name="Финансовый 28" xfId="307" xr:uid="{CEC505F7-E1CA-49E8-BE74-82EAD2613FF5}"/>
    <cellStyle name="Финансовый 29" xfId="308" xr:uid="{5FCCAA4C-BB49-4FAC-9212-D5B1FFD63CEE}"/>
    <cellStyle name="Финансовый 3" xfId="282" xr:uid="{3AC5D251-8413-4257-8299-30C439D76446}"/>
    <cellStyle name="Финансовый 30" xfId="309" xr:uid="{3D62D2E9-0E27-46EF-9D9E-BCD6C786AC75}"/>
    <cellStyle name="Финансовый 31" xfId="310" xr:uid="{BD26E93D-2CE6-4529-B9AE-5BD297B95A89}"/>
    <cellStyle name="Финансовый 32" xfId="311" xr:uid="{4CCAD9A4-5B73-45A2-9005-84A863174556}"/>
    <cellStyle name="Финансовый 33" xfId="312" xr:uid="{9952C5C0-1660-4C92-A24C-D18BB5E25D31}"/>
    <cellStyle name="Финансовый 34" xfId="313" xr:uid="{B636B81F-5A11-4F38-BAF9-CED91844578A}"/>
    <cellStyle name="Финансовый 35" xfId="314" xr:uid="{73CA4541-B513-43A3-AF98-7AFB4966B0DA}"/>
    <cellStyle name="Финансовый 36" xfId="315" xr:uid="{32AB5CBC-5554-46A9-8165-76873BD0FE4B}"/>
    <cellStyle name="Финансовый 37" xfId="316" xr:uid="{A8E58D9A-58CA-4C57-86F8-C57633AAF0BE}"/>
    <cellStyle name="Финансовый 38" xfId="317" xr:uid="{040F2C07-BDB5-4DC9-A3F4-9E442A49FBA9}"/>
    <cellStyle name="Финансовый 39" xfId="318" xr:uid="{EC7A4532-E0E1-4F00-9A19-18A1AAE622D8}"/>
    <cellStyle name="Финансовый 4" xfId="283" xr:uid="{DF79CC14-CB08-4937-B1CF-4DEB46912F97}"/>
    <cellStyle name="Финансовый 40" xfId="319" xr:uid="{91F5001A-0664-4D37-A320-D6E305AB7AB0}"/>
    <cellStyle name="Финансовый 41" xfId="324" xr:uid="{8B680B12-B0C9-4C89-A247-44BF4479A494}"/>
    <cellStyle name="Финансовый 42" xfId="336" xr:uid="{785C3F82-FB55-4AE6-8CAB-7CD352F70DA2}"/>
    <cellStyle name="Финансовый 43" xfId="337" xr:uid="{23D1B764-6D3E-4223-B35E-31993378F72F}"/>
    <cellStyle name="Финансовый 5" xfId="284" xr:uid="{1383A1CF-C502-4685-BAFB-5E952409E3C5}"/>
    <cellStyle name="Финансовый 6" xfId="285" xr:uid="{4D0DCB03-23E9-49BE-AD02-F228297CFB03}"/>
    <cellStyle name="Финансовый 7" xfId="286" xr:uid="{D6DC8746-9BD8-4BFE-85E7-E7405F3BEC80}"/>
    <cellStyle name="Финансовый 8" xfId="287" xr:uid="{466C27F9-890E-412A-82F2-5D3625C36A15}"/>
    <cellStyle name="Финансовый 9" xfId="288" xr:uid="{E414D127-CDA5-4996-9FB5-79DB73CFCBE8}"/>
    <cellStyle name="Хороший" xfId="205" builtinId="26" customBuiltin="1"/>
    <cellStyle name="Хороший 2" xfId="206" xr:uid="{00000000-0005-0000-0000-0000D4000000}"/>
  </cellStyles>
  <dxfs count="0"/>
  <tableStyles count="0"/>
  <colors>
    <mruColors>
      <color rgb="FFCCFFFF"/>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ygroup\2023%20%20&#1043;&#1054;&#1044;\&#1052;&#1077;&#1078;&#1073;&#1102;&#1076;&#1078;&#1077;&#1090;&#1085;&#1099;&#1077;%20%20&#1090;&#1088;&#1072;&#1085;&#1089;&#1092;&#1077;&#1088;&#1090;&#1099;%20%202023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Raygroup\2023%20%20&#1043;&#1054;&#1044;\&#1052;&#1077;&#1078;&#1073;&#1102;&#1076;&#1078;&#1077;&#1090;&#1085;&#1099;&#1077;%20%20&#1090;&#1088;&#1072;&#1085;&#1089;&#1092;&#1077;&#1088;&#1090;&#1099;%20%202023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Raygroup\2022%20%20&#1043;&#1054;&#1044;\&#1055;&#1088;&#1086;&#1074;&#1077;&#1088;&#1086;&#1095;&#1085;&#1072;&#1103;%20%20&#1090;&#1072;&#1073;&#1083;&#1080;&#1094;&#1072;%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3 "/>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ение_перечень субсид_план"/>
      <sheetName val="Приложение_перечень субсид_факт"/>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Приложение по субвенции_МР_план"/>
      <sheetName val="Вставка  в  закон"/>
      <sheetName val="Вставка  в  закон (2)"/>
      <sheetName val="Приложение по субвенции_МР_факт"/>
      <sheetName val="Приложение по субвении_БП_план"/>
      <sheetName val="Приложение по субвении_БП_факт"/>
      <sheetName val="Приложение  по  субсидии  план"/>
      <sheetName val="Приложение  по  ГП  1_план"/>
      <sheetName val="Приложение  по  ГП  4_план"/>
      <sheetName val="Приложение  по  ГП  5_план"/>
      <sheetName val="Приложение  по  ГП  6_план"/>
      <sheetName val="Приложение  по  ГП  7_план"/>
      <sheetName val="Приложение  по  ГП  8_план"/>
      <sheetName val="Приложение  по  ГП  10_план"/>
      <sheetName val="Приложение  по  ГП  12_план"/>
      <sheetName val="Приложение  по  ГП  13_план"/>
      <sheetName val="Приложение  по  ГП  14_план"/>
      <sheetName val="Приложение  по  ГП  16_план"/>
      <sheetName val="Приложение  по  ГП  18_план"/>
      <sheetName val="Приложение  по  ГП  20_план"/>
      <sheetName val="Приложение  по  ГП  21_план "/>
      <sheetName val="Приложение  по субсидии_февраль"/>
      <sheetName val="Приложение  по субсидии_апрель"/>
      <sheetName val="Приложение  по  ГП  1_факт"/>
      <sheetName val="Приложение  по  ГП  4_факт"/>
      <sheetName val="Приложение  по  ГП  5_факт"/>
      <sheetName val="Приложение  по  ГП  6_факт"/>
      <sheetName val="Приложение  по  ГП  7_факт"/>
      <sheetName val="Приложение  по  ГП  8_факт"/>
      <sheetName val="Приложение  по  ГП  10_факт"/>
      <sheetName val="Приложение  по  ГП  12_факт"/>
      <sheetName val="Приложение  по  ГП  13_факт"/>
      <sheetName val="Приложение  по  ГП  14_факт"/>
      <sheetName val="Приложение  по  ГП  16_факт"/>
      <sheetName val="Приложение  по  ГП  18_факт"/>
      <sheetName val="Приложение  по  ГП  20_факт"/>
      <sheetName val="Приложение  по  ГП  21_факт"/>
      <sheetName val="Приложен. по субвенции_МР_план"/>
      <sheetName val="Приложен. по субвенции_МР_факт"/>
      <sheetName val="План по субвенции_МР_2023-2025"/>
      <sheetName val="Субвенция,  иные  МБТ_2023-2025"/>
      <sheetName val="Дотация  поселениям_2023 - 2025"/>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факт"/>
      <sheetName val="Нераспределенная  субсидия"/>
      <sheetName val="Капвложения по отраслям_факт"/>
      <sheetName val="Субсидия  БП_для  ограничений"/>
      <sheetName val="Иные межбюджетные трансферты"/>
      <sheetName val="МБТ  2022 - 2023"/>
      <sheetName val="МБТ  2022 - 2023_2"/>
      <sheetName val="Дотация  ОМС"/>
      <sheetName val="Итоги 2023-2025_для закона_план"/>
      <sheetName val="Итоги 2022-2025_для закона_факт"/>
      <sheetName val="Итоги 2023-2025_для закона_ (2)"/>
      <sheetName val="Утвержденный  объем  МБТ"/>
      <sheetName val="Утвержденный  объем  МБТ (2)"/>
      <sheetName val="Утвержденный  объем  МБТ (2 (3)"/>
      <sheetName val="Факт  средств  из  ОБ_год "/>
      <sheetName val="Отклонение руб.коп. от тыс.руб."/>
      <sheetName val="Сводная  таблица"/>
      <sheetName val="Вставка  в  закон_2023"/>
      <sheetName val="Вставка  в  закон_2024  и  2025"/>
      <sheetName val="Приложение  по субсидии_июнь"/>
      <sheetName val="Приложение  по субсидии_"/>
    </sheetNames>
    <sheetDataSet>
      <sheetData sheetId="0"/>
      <sheetData sheetId="1"/>
      <sheetData sheetId="2"/>
      <sheetData sheetId="3">
        <row r="36">
          <cell r="Z36">
            <v>14670180.247160003</v>
          </cell>
        </row>
      </sheetData>
      <sheetData sheetId="4">
        <row r="36">
          <cell r="P36">
            <v>1452111.16</v>
          </cell>
          <cell r="Q36">
            <v>51100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G8">
            <v>27491519</v>
          </cell>
          <cell r="K8">
            <v>0</v>
          </cell>
          <cell r="M8">
            <v>57965671</v>
          </cell>
          <cell r="Q8">
            <v>4119374</v>
          </cell>
          <cell r="S8">
            <v>22341173</v>
          </cell>
          <cell r="W8">
            <v>0</v>
          </cell>
          <cell r="Y8">
            <v>603075</v>
          </cell>
          <cell r="AC8">
            <v>500000</v>
          </cell>
        </row>
        <row r="9">
          <cell r="G9">
            <v>138832862</v>
          </cell>
          <cell r="K9">
            <v>88915000</v>
          </cell>
          <cell r="M9">
            <v>12072447</v>
          </cell>
          <cell r="Q9">
            <v>0</v>
          </cell>
          <cell r="S9">
            <v>67417776</v>
          </cell>
          <cell r="W9">
            <v>47554664</v>
          </cell>
          <cell r="Y9">
            <v>35700</v>
          </cell>
          <cell r="AA9">
            <v>1200000</v>
          </cell>
          <cell r="AC9">
            <v>1200000</v>
          </cell>
        </row>
        <row r="10">
          <cell r="G10">
            <v>14857165</v>
          </cell>
          <cell r="K10">
            <v>5280000</v>
          </cell>
          <cell r="M10">
            <v>51636430</v>
          </cell>
          <cell r="Q10">
            <v>30186000</v>
          </cell>
          <cell r="S10">
            <v>35782626</v>
          </cell>
          <cell r="W10">
            <v>5765035</v>
          </cell>
          <cell r="Y10">
            <v>121125</v>
          </cell>
        </row>
        <row r="11">
          <cell r="G11">
            <v>38389731</v>
          </cell>
          <cell r="K11">
            <v>0</v>
          </cell>
          <cell r="M11">
            <v>10192442</v>
          </cell>
          <cell r="Q11">
            <v>0</v>
          </cell>
          <cell r="S11">
            <v>25844009</v>
          </cell>
          <cell r="W11">
            <v>0</v>
          </cell>
          <cell r="Y11">
            <v>873375</v>
          </cell>
          <cell r="AA11">
            <v>900000</v>
          </cell>
        </row>
        <row r="12">
          <cell r="G12">
            <v>26976395</v>
          </cell>
          <cell r="K12">
            <v>0</v>
          </cell>
          <cell r="M12">
            <v>8711019</v>
          </cell>
          <cell r="Q12">
            <v>5604712</v>
          </cell>
          <cell r="S12">
            <v>43200194</v>
          </cell>
          <cell r="W12">
            <v>0</v>
          </cell>
          <cell r="Y12">
            <v>1275000</v>
          </cell>
          <cell r="AC12">
            <v>700000</v>
          </cell>
        </row>
        <row r="13">
          <cell r="G13">
            <v>21484396</v>
          </cell>
          <cell r="K13">
            <v>0</v>
          </cell>
          <cell r="M13">
            <v>9361477</v>
          </cell>
          <cell r="Q13">
            <v>0</v>
          </cell>
          <cell r="S13">
            <v>18277667</v>
          </cell>
          <cell r="W13">
            <v>0</v>
          </cell>
          <cell r="Y13">
            <v>656625</v>
          </cell>
          <cell r="AC13">
            <v>600000</v>
          </cell>
        </row>
        <row r="14">
          <cell r="G14">
            <v>39192094</v>
          </cell>
          <cell r="K14">
            <v>0</v>
          </cell>
          <cell r="M14">
            <v>71422107</v>
          </cell>
          <cell r="Q14">
            <v>0</v>
          </cell>
          <cell r="S14">
            <v>14761017</v>
          </cell>
          <cell r="W14">
            <v>0</v>
          </cell>
          <cell r="Y14">
            <v>1139425</v>
          </cell>
          <cell r="AC14">
            <v>1700000</v>
          </cell>
        </row>
        <row r="15">
          <cell r="G15">
            <v>44942148</v>
          </cell>
          <cell r="K15">
            <v>13465547</v>
          </cell>
          <cell r="M15">
            <v>63454682</v>
          </cell>
          <cell r="Q15">
            <v>0</v>
          </cell>
          <cell r="S15">
            <v>71802751</v>
          </cell>
          <cell r="W15">
            <v>34606302</v>
          </cell>
          <cell r="Y15">
            <v>0</v>
          </cell>
          <cell r="AE15">
            <v>600000</v>
          </cell>
        </row>
        <row r="16">
          <cell r="G16">
            <v>20619578</v>
          </cell>
          <cell r="K16">
            <v>0</v>
          </cell>
          <cell r="M16">
            <v>93356800</v>
          </cell>
          <cell r="Q16">
            <v>4700340</v>
          </cell>
          <cell r="S16">
            <v>30466504</v>
          </cell>
          <cell r="W16">
            <v>0</v>
          </cell>
          <cell r="Y16">
            <v>57375</v>
          </cell>
        </row>
        <row r="17">
          <cell r="G17">
            <v>6688467</v>
          </cell>
          <cell r="K17">
            <v>0</v>
          </cell>
          <cell r="M17">
            <v>14316174</v>
          </cell>
          <cell r="Q17">
            <v>3076900</v>
          </cell>
          <cell r="S17">
            <v>20635634</v>
          </cell>
          <cell r="W17">
            <v>0</v>
          </cell>
          <cell r="Y17">
            <v>607750</v>
          </cell>
        </row>
        <row r="18">
          <cell r="G18">
            <v>24666490</v>
          </cell>
          <cell r="K18">
            <v>0</v>
          </cell>
          <cell r="M18">
            <v>50120090</v>
          </cell>
          <cell r="Q18">
            <v>70000000</v>
          </cell>
          <cell r="S18">
            <v>133385223</v>
          </cell>
          <cell r="W18">
            <v>104947969</v>
          </cell>
          <cell r="Y18">
            <v>493425</v>
          </cell>
          <cell r="AE18">
            <v>900000</v>
          </cell>
        </row>
        <row r="19">
          <cell r="G19">
            <v>17415699</v>
          </cell>
          <cell r="K19">
            <v>0</v>
          </cell>
          <cell r="M19">
            <v>6984003</v>
          </cell>
          <cell r="Q19">
            <v>0</v>
          </cell>
          <cell r="S19">
            <v>16484939.999999998</v>
          </cell>
          <cell r="W19">
            <v>0</v>
          </cell>
          <cell r="Y19">
            <v>0</v>
          </cell>
        </row>
        <row r="20">
          <cell r="G20">
            <v>11265935</v>
          </cell>
          <cell r="K20">
            <v>0</v>
          </cell>
          <cell r="M20">
            <v>5758331</v>
          </cell>
          <cell r="Q20">
            <v>0</v>
          </cell>
          <cell r="S20">
            <v>57010498.999999993</v>
          </cell>
          <cell r="W20">
            <v>0</v>
          </cell>
          <cell r="Y20">
            <v>408000</v>
          </cell>
          <cell r="AC20">
            <v>1500000</v>
          </cell>
        </row>
        <row r="21">
          <cell r="G21">
            <v>28096676</v>
          </cell>
          <cell r="K21">
            <v>0</v>
          </cell>
          <cell r="M21">
            <v>17547556</v>
          </cell>
          <cell r="Q21">
            <v>4883834</v>
          </cell>
          <cell r="S21">
            <v>22104956</v>
          </cell>
          <cell r="W21">
            <v>0</v>
          </cell>
          <cell r="Y21">
            <v>42500</v>
          </cell>
          <cell r="AA21">
            <v>1500000</v>
          </cell>
          <cell r="AC21">
            <v>1000000</v>
          </cell>
        </row>
        <row r="22">
          <cell r="G22">
            <v>29029412</v>
          </cell>
          <cell r="K22">
            <v>0</v>
          </cell>
          <cell r="M22">
            <v>22869319</v>
          </cell>
          <cell r="Q22">
            <v>0</v>
          </cell>
          <cell r="S22">
            <v>13757429</v>
          </cell>
          <cell r="W22">
            <v>0</v>
          </cell>
          <cell r="Y22">
            <v>82875</v>
          </cell>
          <cell r="AC22">
            <v>800000</v>
          </cell>
        </row>
        <row r="23">
          <cell r="G23">
            <v>117385709</v>
          </cell>
          <cell r="K23">
            <v>37700644</v>
          </cell>
          <cell r="M23">
            <v>50157643</v>
          </cell>
          <cell r="Q23">
            <v>44598000</v>
          </cell>
          <cell r="S23">
            <v>48529667</v>
          </cell>
          <cell r="W23">
            <v>27534186</v>
          </cell>
          <cell r="Y23">
            <v>505750</v>
          </cell>
        </row>
        <row r="24">
          <cell r="G24">
            <v>28135366</v>
          </cell>
          <cell r="K24">
            <v>0</v>
          </cell>
          <cell r="M24">
            <v>85240628</v>
          </cell>
          <cell r="Q24">
            <v>1042000</v>
          </cell>
          <cell r="S24">
            <v>17878881.999999996</v>
          </cell>
          <cell r="W24">
            <v>0</v>
          </cell>
          <cell r="Y24">
            <v>1151750</v>
          </cell>
          <cell r="AC24">
            <v>1100000</v>
          </cell>
        </row>
        <row r="25">
          <cell r="G25">
            <v>37660256.600000001</v>
          </cell>
          <cell r="K25">
            <v>0</v>
          </cell>
          <cell r="M25">
            <v>25109430</v>
          </cell>
          <cell r="Q25">
            <v>0</v>
          </cell>
          <cell r="S25">
            <v>36326222</v>
          </cell>
          <cell r="W25">
            <v>1985266</v>
          </cell>
          <cell r="Y25">
            <v>446250</v>
          </cell>
          <cell r="AA25">
            <v>1800000</v>
          </cell>
          <cell r="AE25">
            <v>1500000</v>
          </cell>
        </row>
        <row r="28">
          <cell r="M28">
            <v>98843222</v>
          </cell>
          <cell r="Q28">
            <v>17000000</v>
          </cell>
        </row>
        <row r="29">
          <cell r="M29">
            <v>470772833.39999998</v>
          </cell>
          <cell r="Q29">
            <v>1246900000</v>
          </cell>
          <cell r="AC29">
            <v>900000</v>
          </cell>
        </row>
        <row r="37">
          <cell r="F37">
            <v>988661731.03999996</v>
          </cell>
        </row>
        <row r="38">
          <cell r="F38">
            <v>0</v>
          </cell>
        </row>
        <row r="39">
          <cell r="F39">
            <v>0</v>
          </cell>
        </row>
        <row r="40">
          <cell r="F40">
            <v>0</v>
          </cell>
        </row>
        <row r="41">
          <cell r="F41">
            <v>0</v>
          </cell>
        </row>
        <row r="42">
          <cell r="F42">
            <v>88500000</v>
          </cell>
        </row>
        <row r="43">
          <cell r="F43">
            <v>4054040532</v>
          </cell>
        </row>
      </sheetData>
      <sheetData sheetId="71"/>
      <sheetData sheetId="72">
        <row r="9">
          <cell r="E9">
            <v>0</v>
          </cell>
          <cell r="F9">
            <v>0</v>
          </cell>
          <cell r="G9">
            <v>0</v>
          </cell>
          <cell r="H9">
            <v>7.0691499999999996</v>
          </cell>
          <cell r="I9">
            <v>920.30399999999997</v>
          </cell>
          <cell r="J9">
            <v>310.464</v>
          </cell>
          <cell r="K9">
            <v>1411.742</v>
          </cell>
          <cell r="L9">
            <v>3465.3927000000003</v>
          </cell>
          <cell r="M9">
            <v>27.2</v>
          </cell>
          <cell r="N9">
            <v>639.52248000000009</v>
          </cell>
          <cell r="O9">
            <v>1033.76</v>
          </cell>
          <cell r="P9">
            <v>2942.24</v>
          </cell>
          <cell r="Q9">
            <v>0</v>
          </cell>
          <cell r="R9">
            <v>5507.2550000000001</v>
          </cell>
          <cell r="S9">
            <v>2178.0769999999998</v>
          </cell>
          <cell r="T9">
            <v>691.84399999999994</v>
          </cell>
          <cell r="U9">
            <v>17285</v>
          </cell>
          <cell r="V9">
            <v>127945</v>
          </cell>
          <cell r="W9">
            <v>0</v>
          </cell>
          <cell r="X9">
            <v>2.5</v>
          </cell>
          <cell r="Y9">
            <v>1960.4</v>
          </cell>
          <cell r="Z9">
            <v>0</v>
          </cell>
          <cell r="AA9">
            <v>685.56283000000008</v>
          </cell>
          <cell r="AB9">
            <v>623.73800000000006</v>
          </cell>
          <cell r="AC9">
            <v>712.67</v>
          </cell>
          <cell r="AD9">
            <v>821.64499999999998</v>
          </cell>
          <cell r="AE9">
            <v>1979</v>
          </cell>
          <cell r="AF9">
            <v>0</v>
          </cell>
          <cell r="AG9">
            <v>857.55763000000002</v>
          </cell>
        </row>
        <row r="10">
          <cell r="E10">
            <v>3040.45</v>
          </cell>
          <cell r="F10">
            <v>0</v>
          </cell>
          <cell r="G10">
            <v>0</v>
          </cell>
          <cell r="H10">
            <v>7.0691499999999996</v>
          </cell>
          <cell r="I10">
            <v>1304.6880000000001</v>
          </cell>
          <cell r="J10">
            <v>212.52</v>
          </cell>
          <cell r="K10">
            <v>4212.1170000000002</v>
          </cell>
          <cell r="L10">
            <v>22168.66575</v>
          </cell>
          <cell r="M10">
            <v>897.6</v>
          </cell>
          <cell r="N10">
            <v>1232.64029</v>
          </cell>
          <cell r="O10">
            <v>9776.1039999999994</v>
          </cell>
          <cell r="P10">
            <v>27824.295999999998</v>
          </cell>
          <cell r="Q10">
            <v>50</v>
          </cell>
          <cell r="R10">
            <v>29705.824000000001</v>
          </cell>
          <cell r="S10">
            <v>6936.5720000000001</v>
          </cell>
          <cell r="T10">
            <v>666.44399999999996</v>
          </cell>
          <cell r="U10">
            <v>204672</v>
          </cell>
          <cell r="V10">
            <v>506469</v>
          </cell>
          <cell r="W10">
            <v>0</v>
          </cell>
          <cell r="X10">
            <v>11</v>
          </cell>
          <cell r="Y10">
            <v>7887.7</v>
          </cell>
          <cell r="Z10">
            <v>0</v>
          </cell>
          <cell r="AA10">
            <v>1351.9344900000001</v>
          </cell>
          <cell r="AB10">
            <v>1345.96</v>
          </cell>
          <cell r="AC10">
            <v>1034.17</v>
          </cell>
          <cell r="AD10">
            <v>1586.645</v>
          </cell>
          <cell r="AE10">
            <v>2784</v>
          </cell>
          <cell r="AF10">
            <v>0</v>
          </cell>
          <cell r="AG10">
            <v>911.79435000000001</v>
          </cell>
        </row>
        <row r="11">
          <cell r="E11">
            <v>0</v>
          </cell>
          <cell r="F11">
            <v>0</v>
          </cell>
          <cell r="G11">
            <v>1394.7550000000001</v>
          </cell>
          <cell r="H11">
            <v>7.0691499999999996</v>
          </cell>
          <cell r="I11">
            <v>683.76</v>
          </cell>
          <cell r="J11">
            <v>251.328</v>
          </cell>
          <cell r="K11">
            <v>3084.3040000000001</v>
          </cell>
          <cell r="L11">
            <v>10117.946300000001</v>
          </cell>
          <cell r="M11">
            <v>367.2</v>
          </cell>
          <cell r="N11">
            <v>1188.64029</v>
          </cell>
          <cell r="O11">
            <v>3761.576</v>
          </cell>
          <cell r="P11">
            <v>10706.023999999999</v>
          </cell>
          <cell r="Q11">
            <v>50</v>
          </cell>
          <cell r="R11">
            <v>28094.504000000001</v>
          </cell>
          <cell r="S11">
            <v>2852.529</v>
          </cell>
          <cell r="T11">
            <v>702.44399999999996</v>
          </cell>
          <cell r="U11">
            <v>141748</v>
          </cell>
          <cell r="V11">
            <v>232480</v>
          </cell>
          <cell r="W11">
            <v>0</v>
          </cell>
          <cell r="X11">
            <v>16.5</v>
          </cell>
          <cell r="Y11">
            <v>6411.0749999999998</v>
          </cell>
          <cell r="Z11">
            <v>0</v>
          </cell>
          <cell r="AA11">
            <v>718.82770000000005</v>
          </cell>
          <cell r="AB11">
            <v>1050.5060000000001</v>
          </cell>
          <cell r="AC11">
            <v>822.1</v>
          </cell>
          <cell r="AD11">
            <v>2095.23</v>
          </cell>
          <cell r="AE11">
            <v>1740.6</v>
          </cell>
          <cell r="AF11">
            <v>0</v>
          </cell>
          <cell r="AG11">
            <v>969.55763000000002</v>
          </cell>
        </row>
        <row r="12">
          <cell r="E12">
            <v>0</v>
          </cell>
          <cell r="F12">
            <v>0</v>
          </cell>
          <cell r="G12">
            <v>0</v>
          </cell>
          <cell r="H12">
            <v>7.0691499999999996</v>
          </cell>
          <cell r="I12">
            <v>1888.6559999999999</v>
          </cell>
          <cell r="J12">
            <v>528.52800000000002</v>
          </cell>
          <cell r="K12">
            <v>3427.4650000000001</v>
          </cell>
          <cell r="L12">
            <v>9167.5815000000002</v>
          </cell>
          <cell r="M12">
            <v>340</v>
          </cell>
          <cell r="N12">
            <v>1192.74029</v>
          </cell>
          <cell r="O12">
            <v>3175.9520000000002</v>
          </cell>
          <cell r="P12">
            <v>9039.2479999999996</v>
          </cell>
          <cell r="Q12">
            <v>150</v>
          </cell>
          <cell r="R12">
            <v>11517.880999999999</v>
          </cell>
          <cell r="S12">
            <v>3559.5410000000002</v>
          </cell>
          <cell r="T12">
            <v>669.64400000000001</v>
          </cell>
          <cell r="U12">
            <v>43968</v>
          </cell>
          <cell r="V12">
            <v>319501</v>
          </cell>
          <cell r="W12">
            <v>0</v>
          </cell>
          <cell r="X12">
            <v>6.5</v>
          </cell>
          <cell r="Y12">
            <v>1909.3</v>
          </cell>
          <cell r="Z12">
            <v>0</v>
          </cell>
          <cell r="AA12">
            <v>725.82752000000005</v>
          </cell>
          <cell r="AB12">
            <v>361.11099999999999</v>
          </cell>
          <cell r="AC12">
            <v>822.6</v>
          </cell>
          <cell r="AD12">
            <v>902.97500000000002</v>
          </cell>
          <cell r="AE12">
            <v>2451.9</v>
          </cell>
          <cell r="AF12">
            <v>0</v>
          </cell>
          <cell r="AG12">
            <v>940.85762999999997</v>
          </cell>
        </row>
        <row r="13">
          <cell r="E13">
            <v>0</v>
          </cell>
          <cell r="F13">
            <v>0</v>
          </cell>
          <cell r="G13">
            <v>0</v>
          </cell>
          <cell r="H13">
            <v>7.0691499999999996</v>
          </cell>
          <cell r="I13">
            <v>1884.96</v>
          </cell>
          <cell r="J13">
            <v>354.81599999999997</v>
          </cell>
          <cell r="K13">
            <v>4938.1540000000005</v>
          </cell>
          <cell r="L13">
            <v>7641.2143499999993</v>
          </cell>
          <cell r="M13">
            <v>27.2</v>
          </cell>
          <cell r="N13">
            <v>724.82248000000004</v>
          </cell>
          <cell r="O13">
            <v>2592.6332599999996</v>
          </cell>
          <cell r="P13">
            <v>7379.0331399999995</v>
          </cell>
          <cell r="Q13">
            <v>0</v>
          </cell>
          <cell r="R13">
            <v>14679.654</v>
          </cell>
          <cell r="S13">
            <v>2801.8690000000001</v>
          </cell>
          <cell r="T13">
            <v>657.44399999999996</v>
          </cell>
          <cell r="U13">
            <v>101073</v>
          </cell>
          <cell r="V13">
            <v>283131</v>
          </cell>
          <cell r="W13">
            <v>0</v>
          </cell>
          <cell r="X13">
            <v>7.5</v>
          </cell>
          <cell r="Y13">
            <v>1832.45</v>
          </cell>
          <cell r="Z13">
            <v>0</v>
          </cell>
          <cell r="AA13">
            <v>701.53351999999995</v>
          </cell>
          <cell r="AB13">
            <v>361.11099999999999</v>
          </cell>
          <cell r="AC13">
            <v>712.9</v>
          </cell>
          <cell r="AD13">
            <v>975.64499999999998</v>
          </cell>
          <cell r="AE13">
            <v>2279.1999999999998</v>
          </cell>
          <cell r="AF13">
            <v>0</v>
          </cell>
          <cell r="AG13">
            <v>921.65763000000004</v>
          </cell>
        </row>
        <row r="14">
          <cell r="E14">
            <v>0</v>
          </cell>
          <cell r="F14">
            <v>0</v>
          </cell>
          <cell r="G14">
            <v>0</v>
          </cell>
          <cell r="H14">
            <v>7.0691499999999996</v>
          </cell>
          <cell r="I14">
            <v>1278.816</v>
          </cell>
          <cell r="J14">
            <v>347.42399999999998</v>
          </cell>
          <cell r="K14">
            <v>1791.9880000000001</v>
          </cell>
          <cell r="L14">
            <v>5116.0262999999995</v>
          </cell>
          <cell r="M14">
            <v>176.8</v>
          </cell>
          <cell r="N14">
            <v>667.82248000000004</v>
          </cell>
          <cell r="O14">
            <v>1721.5119999999999</v>
          </cell>
          <cell r="P14">
            <v>4899.6880000000001</v>
          </cell>
          <cell r="Q14">
            <v>0</v>
          </cell>
          <cell r="R14">
            <v>11131.755999999999</v>
          </cell>
          <cell r="S14">
            <v>2144.3620000000001</v>
          </cell>
          <cell r="T14">
            <v>681.44399999999996</v>
          </cell>
          <cell r="U14">
            <v>35675</v>
          </cell>
          <cell r="V14">
            <v>206395</v>
          </cell>
          <cell r="W14">
            <v>0</v>
          </cell>
          <cell r="X14">
            <v>4</v>
          </cell>
          <cell r="Y14">
            <v>2178</v>
          </cell>
          <cell r="Z14">
            <v>0</v>
          </cell>
          <cell r="AA14">
            <v>692.62892000000011</v>
          </cell>
          <cell r="AB14">
            <v>525.25300000000004</v>
          </cell>
          <cell r="AC14">
            <v>717</v>
          </cell>
          <cell r="AD14">
            <v>811</v>
          </cell>
          <cell r="AE14">
            <v>1461.2</v>
          </cell>
          <cell r="AF14">
            <v>0</v>
          </cell>
          <cell r="AG14">
            <v>868.75762999999995</v>
          </cell>
        </row>
        <row r="15">
          <cell r="E15">
            <v>3040.45</v>
          </cell>
          <cell r="F15">
            <v>0</v>
          </cell>
          <cell r="G15">
            <v>0</v>
          </cell>
          <cell r="H15">
            <v>7.0691499999999996</v>
          </cell>
          <cell r="I15">
            <v>1469.16</v>
          </cell>
          <cell r="J15">
            <v>290.13600000000002</v>
          </cell>
          <cell r="K15">
            <v>3404.357</v>
          </cell>
          <cell r="L15">
            <v>7004.2510999999995</v>
          </cell>
          <cell r="M15">
            <v>272</v>
          </cell>
          <cell r="N15">
            <v>1302.44029</v>
          </cell>
          <cell r="O15">
            <v>2755.6880000000001</v>
          </cell>
          <cell r="P15">
            <v>7843.1120000000001</v>
          </cell>
          <cell r="Q15">
            <v>150</v>
          </cell>
          <cell r="R15">
            <v>14458.885</v>
          </cell>
          <cell r="S15">
            <v>3446.0410000000002</v>
          </cell>
          <cell r="T15">
            <v>742.64400000000001</v>
          </cell>
          <cell r="U15">
            <v>105715</v>
          </cell>
          <cell r="V15">
            <v>271807</v>
          </cell>
          <cell r="W15">
            <v>0</v>
          </cell>
          <cell r="X15">
            <v>1.5</v>
          </cell>
          <cell r="Y15">
            <v>4417.5749999999998</v>
          </cell>
          <cell r="Z15">
            <v>0</v>
          </cell>
          <cell r="AA15">
            <v>715.75475000000006</v>
          </cell>
          <cell r="AB15">
            <v>623.73800000000006</v>
          </cell>
          <cell r="AC15">
            <v>825.12</v>
          </cell>
          <cell r="AD15">
            <v>1506.797</v>
          </cell>
          <cell r="AE15">
            <v>2317.6999999999998</v>
          </cell>
          <cell r="AF15">
            <v>0</v>
          </cell>
          <cell r="AG15">
            <v>857.55763000000002</v>
          </cell>
        </row>
        <row r="16">
          <cell r="E16">
            <v>0</v>
          </cell>
          <cell r="F16">
            <v>0</v>
          </cell>
          <cell r="G16">
            <v>2789.5140000000001</v>
          </cell>
          <cell r="H16">
            <v>7.0691499999999996</v>
          </cell>
          <cell r="I16">
            <v>504.50400000000002</v>
          </cell>
          <cell r="J16">
            <v>201.43199999999999</v>
          </cell>
          <cell r="K16">
            <v>2511.5140000000001</v>
          </cell>
          <cell r="L16">
            <v>8761.9570500000009</v>
          </cell>
          <cell r="M16">
            <v>244.8</v>
          </cell>
          <cell r="N16">
            <v>1314.70929</v>
          </cell>
          <cell r="O16">
            <v>3273.92</v>
          </cell>
          <cell r="P16">
            <v>9318.08</v>
          </cell>
          <cell r="Q16">
            <v>50</v>
          </cell>
          <cell r="R16">
            <v>13528.128000000001</v>
          </cell>
          <cell r="S16">
            <v>2793.6390000000001</v>
          </cell>
          <cell r="T16">
            <v>677.44399999999996</v>
          </cell>
          <cell r="U16">
            <v>81147.730580000003</v>
          </cell>
          <cell r="V16">
            <v>218724.26942</v>
          </cell>
          <cell r="W16">
            <v>0</v>
          </cell>
          <cell r="X16">
            <v>12</v>
          </cell>
          <cell r="Y16">
            <v>2245</v>
          </cell>
          <cell r="Z16">
            <v>0</v>
          </cell>
          <cell r="AA16">
            <v>728.59876000000008</v>
          </cell>
          <cell r="AB16">
            <v>525.25300000000004</v>
          </cell>
          <cell r="AC16">
            <v>824.3</v>
          </cell>
          <cell r="AD16">
            <v>1824.645</v>
          </cell>
          <cell r="AE16">
            <v>2245.8000000000002</v>
          </cell>
          <cell r="AF16">
            <v>0</v>
          </cell>
          <cell r="AG16">
            <v>921.45191</v>
          </cell>
        </row>
        <row r="17">
          <cell r="E17">
            <v>0</v>
          </cell>
          <cell r="F17">
            <v>0</v>
          </cell>
          <cell r="G17">
            <v>1394.7550000000001</v>
          </cell>
          <cell r="H17">
            <v>7.0691499999999996</v>
          </cell>
          <cell r="I17">
            <v>1212.288</v>
          </cell>
          <cell r="J17">
            <v>297.52800000000002</v>
          </cell>
          <cell r="K17">
            <v>2082.9499999999998</v>
          </cell>
          <cell r="L17">
            <v>4996.4491500000004</v>
          </cell>
          <cell r="M17">
            <v>244.8</v>
          </cell>
          <cell r="N17">
            <v>619.92248000000006</v>
          </cell>
          <cell r="O17">
            <v>1500.3040000000001</v>
          </cell>
          <cell r="P17">
            <v>4270.0959999999995</v>
          </cell>
          <cell r="Q17">
            <v>0</v>
          </cell>
          <cell r="R17">
            <v>9572.518</v>
          </cell>
          <cell r="S17">
            <v>2165.1369999999997</v>
          </cell>
          <cell r="T17">
            <v>692.04399999999998</v>
          </cell>
          <cell r="U17">
            <v>40493</v>
          </cell>
          <cell r="V17">
            <v>170643</v>
          </cell>
          <cell r="W17">
            <v>0</v>
          </cell>
          <cell r="X17">
            <v>4</v>
          </cell>
          <cell r="Y17">
            <v>2031</v>
          </cell>
          <cell r="Z17">
            <v>0</v>
          </cell>
          <cell r="AA17">
            <v>687.99930999999992</v>
          </cell>
          <cell r="AB17">
            <v>262.62599999999998</v>
          </cell>
          <cell r="AC17">
            <v>713.72</v>
          </cell>
          <cell r="AD17">
            <v>1245.645</v>
          </cell>
          <cell r="AE17">
            <v>1688.3</v>
          </cell>
          <cell r="AF17">
            <v>0</v>
          </cell>
          <cell r="AG17">
            <v>859.15763000000004</v>
          </cell>
        </row>
        <row r="18">
          <cell r="E18">
            <v>0</v>
          </cell>
          <cell r="F18">
            <v>0</v>
          </cell>
          <cell r="G18">
            <v>1394.7550000000001</v>
          </cell>
          <cell r="H18">
            <v>7.0691499999999996</v>
          </cell>
          <cell r="I18">
            <v>864.86400000000003</v>
          </cell>
          <cell r="J18">
            <v>325.24799999999999</v>
          </cell>
          <cell r="K18">
            <v>1425.086</v>
          </cell>
          <cell r="L18">
            <v>4811.2218000000003</v>
          </cell>
          <cell r="M18">
            <v>244.8</v>
          </cell>
          <cell r="N18">
            <v>706.02248000000009</v>
          </cell>
          <cell r="O18">
            <v>1356.1240600000001</v>
          </cell>
          <cell r="P18">
            <v>3859.7377000000001</v>
          </cell>
          <cell r="Q18">
            <v>0</v>
          </cell>
          <cell r="R18">
            <v>10314.132</v>
          </cell>
          <cell r="S18">
            <v>2151.7019999999998</v>
          </cell>
          <cell r="T18">
            <v>721.54399999999998</v>
          </cell>
          <cell r="U18">
            <v>49709</v>
          </cell>
          <cell r="V18">
            <v>133911</v>
          </cell>
          <cell r="W18">
            <v>0</v>
          </cell>
          <cell r="X18">
            <v>2</v>
          </cell>
          <cell r="Y18">
            <v>1907.1</v>
          </cell>
          <cell r="Z18">
            <v>0</v>
          </cell>
          <cell r="AA18">
            <v>685.28683000000001</v>
          </cell>
          <cell r="AB18">
            <v>755.05100000000004</v>
          </cell>
          <cell r="AC18">
            <v>713.72</v>
          </cell>
          <cell r="AD18">
            <v>829.97500000000002</v>
          </cell>
          <cell r="AE18">
            <v>943.2</v>
          </cell>
          <cell r="AF18">
            <v>0</v>
          </cell>
          <cell r="AG18">
            <v>830.35762999999997</v>
          </cell>
        </row>
        <row r="19">
          <cell r="E19">
            <v>0</v>
          </cell>
          <cell r="F19">
            <v>0</v>
          </cell>
          <cell r="G19">
            <v>0</v>
          </cell>
          <cell r="H19">
            <v>7.0691499999999996</v>
          </cell>
          <cell r="I19">
            <v>1123.5840000000001</v>
          </cell>
          <cell r="J19">
            <v>249.48</v>
          </cell>
          <cell r="K19">
            <v>4354.9719999999998</v>
          </cell>
          <cell r="L19">
            <v>13344.1847</v>
          </cell>
          <cell r="M19">
            <v>462.4</v>
          </cell>
          <cell r="N19">
            <v>1220.24029</v>
          </cell>
          <cell r="O19">
            <v>4993.4560000000001</v>
          </cell>
          <cell r="P19">
            <v>14212.144</v>
          </cell>
          <cell r="Q19">
            <v>0</v>
          </cell>
          <cell r="R19">
            <v>15130.822</v>
          </cell>
          <cell r="S19">
            <v>3544.6410000000001</v>
          </cell>
          <cell r="T19">
            <v>727.84399999999994</v>
          </cell>
          <cell r="U19">
            <v>154036</v>
          </cell>
          <cell r="V19">
            <v>300222</v>
          </cell>
          <cell r="W19">
            <v>0</v>
          </cell>
          <cell r="X19">
            <v>14</v>
          </cell>
          <cell r="Y19">
            <v>2100.15</v>
          </cell>
          <cell r="Z19">
            <v>0</v>
          </cell>
          <cell r="AA19">
            <v>740.71649000000002</v>
          </cell>
          <cell r="AB19">
            <v>558.08100000000002</v>
          </cell>
          <cell r="AC19">
            <v>825.11</v>
          </cell>
          <cell r="AD19">
            <v>1206.345</v>
          </cell>
          <cell r="AE19">
            <v>2344.8000000000002</v>
          </cell>
          <cell r="AF19">
            <v>0</v>
          </cell>
          <cell r="AG19">
            <v>911.95762999999999</v>
          </cell>
        </row>
        <row r="20">
          <cell r="E20">
            <v>0</v>
          </cell>
          <cell r="F20">
            <v>0</v>
          </cell>
          <cell r="G20">
            <v>0</v>
          </cell>
          <cell r="H20">
            <v>7.0691499999999996</v>
          </cell>
          <cell r="I20">
            <v>1286.2080000000001</v>
          </cell>
          <cell r="J20">
            <v>454.608</v>
          </cell>
          <cell r="K20">
            <v>2169.0830000000001</v>
          </cell>
          <cell r="L20">
            <v>5813.9504500000003</v>
          </cell>
          <cell r="M20">
            <v>108.8</v>
          </cell>
          <cell r="N20">
            <v>747.62248</v>
          </cell>
          <cell r="O20">
            <v>1606.1501599999999</v>
          </cell>
          <cell r="P20">
            <v>4571.3504400000002</v>
          </cell>
          <cell r="Q20">
            <v>50</v>
          </cell>
          <cell r="R20">
            <v>10897.121999999999</v>
          </cell>
          <cell r="S20">
            <v>2106.1169999999997</v>
          </cell>
          <cell r="T20">
            <v>778.84399999999994</v>
          </cell>
          <cell r="U20">
            <v>58765</v>
          </cell>
          <cell r="V20">
            <v>205897</v>
          </cell>
          <cell r="W20">
            <v>0</v>
          </cell>
          <cell r="X20">
            <v>9</v>
          </cell>
          <cell r="Y20">
            <v>5356.915</v>
          </cell>
          <cell r="Z20">
            <v>0</v>
          </cell>
          <cell r="AA20">
            <v>691.51233000000002</v>
          </cell>
          <cell r="AB20">
            <v>328.28300000000002</v>
          </cell>
          <cell r="AC20">
            <v>711.6</v>
          </cell>
          <cell r="AD20">
            <v>1069.075</v>
          </cell>
          <cell r="AE20">
            <v>1329.2</v>
          </cell>
          <cell r="AF20">
            <v>0</v>
          </cell>
          <cell r="AG20">
            <v>830.35762999999997</v>
          </cell>
        </row>
        <row r="21">
          <cell r="E21">
            <v>0</v>
          </cell>
          <cell r="F21">
            <v>0</v>
          </cell>
          <cell r="G21">
            <v>0</v>
          </cell>
          <cell r="H21">
            <v>7.0691499999999996</v>
          </cell>
          <cell r="I21">
            <v>2722.1039999999998</v>
          </cell>
          <cell r="J21">
            <v>498.96</v>
          </cell>
          <cell r="K21">
            <v>4934.7939999999999</v>
          </cell>
          <cell r="L21">
            <v>15072.973300000001</v>
          </cell>
          <cell r="M21">
            <v>707.2</v>
          </cell>
          <cell r="N21">
            <v>1203.96929</v>
          </cell>
          <cell r="O21">
            <v>6654.96</v>
          </cell>
          <cell r="P21">
            <v>18941.04</v>
          </cell>
          <cell r="Q21">
            <v>0</v>
          </cell>
          <cell r="R21">
            <v>27626.16</v>
          </cell>
          <cell r="S21">
            <v>5340.2930000000006</v>
          </cell>
          <cell r="T21">
            <v>713.94399999999996</v>
          </cell>
          <cell r="U21">
            <v>141956</v>
          </cell>
          <cell r="V21">
            <v>542666</v>
          </cell>
          <cell r="W21">
            <v>0</v>
          </cell>
          <cell r="X21">
            <v>0.5</v>
          </cell>
          <cell r="Y21">
            <v>1945.1</v>
          </cell>
          <cell r="Z21">
            <v>0</v>
          </cell>
          <cell r="AA21">
            <v>1295.5009100000002</v>
          </cell>
          <cell r="AB21">
            <v>7541.415</v>
          </cell>
          <cell r="AC21">
            <v>822.4</v>
          </cell>
          <cell r="AD21">
            <v>1010.582</v>
          </cell>
          <cell r="AE21">
            <v>4105.3999999999996</v>
          </cell>
          <cell r="AF21">
            <v>0</v>
          </cell>
          <cell r="AG21">
            <v>960.05763000000002</v>
          </cell>
        </row>
        <row r="22">
          <cell r="E22">
            <v>0</v>
          </cell>
          <cell r="F22">
            <v>0</v>
          </cell>
          <cell r="G22">
            <v>0</v>
          </cell>
          <cell r="H22">
            <v>7.0691499999999996</v>
          </cell>
          <cell r="I22">
            <v>966.50400000000002</v>
          </cell>
          <cell r="J22">
            <v>347.42399999999998</v>
          </cell>
          <cell r="K22">
            <v>2163.8310000000001</v>
          </cell>
          <cell r="L22">
            <v>4309.4666999999999</v>
          </cell>
          <cell r="M22">
            <v>108.8</v>
          </cell>
          <cell r="N22">
            <v>635.70248000000004</v>
          </cell>
          <cell r="O22">
            <v>1755.54197</v>
          </cell>
          <cell r="P22">
            <v>4996.5425300000006</v>
          </cell>
          <cell r="Q22">
            <v>0</v>
          </cell>
          <cell r="R22">
            <v>7931.9390000000003</v>
          </cell>
          <cell r="S22">
            <v>1996.672</v>
          </cell>
          <cell r="T22">
            <v>705.44399999999996</v>
          </cell>
          <cell r="U22">
            <v>48197</v>
          </cell>
          <cell r="V22">
            <v>168474</v>
          </cell>
          <cell r="W22">
            <v>0</v>
          </cell>
          <cell r="X22">
            <v>0</v>
          </cell>
          <cell r="Y22">
            <v>2057.6</v>
          </cell>
          <cell r="Z22">
            <v>0</v>
          </cell>
          <cell r="AA22">
            <v>694.47261000000003</v>
          </cell>
          <cell r="AB22">
            <v>722.22299999999996</v>
          </cell>
          <cell r="AC22">
            <v>711.5</v>
          </cell>
          <cell r="AD22">
            <v>1100.9449999999999</v>
          </cell>
          <cell r="AE22">
            <v>1945.2</v>
          </cell>
          <cell r="AF22">
            <v>0</v>
          </cell>
          <cell r="AG22">
            <v>931.25762999999995</v>
          </cell>
        </row>
        <row r="23">
          <cell r="E23">
            <v>0</v>
          </cell>
          <cell r="F23">
            <v>0</v>
          </cell>
          <cell r="G23">
            <v>1394.7550000000001</v>
          </cell>
          <cell r="H23">
            <v>7.0691499999999996</v>
          </cell>
          <cell r="I23">
            <v>1550.472</v>
          </cell>
          <cell r="J23">
            <v>437.976</v>
          </cell>
          <cell r="K23">
            <v>2289.8789999999999</v>
          </cell>
          <cell r="L23">
            <v>6311.0162499999997</v>
          </cell>
          <cell r="M23">
            <v>285.60000000000002</v>
          </cell>
          <cell r="N23">
            <v>631.82248000000004</v>
          </cell>
          <cell r="O23">
            <v>2313.3014500000004</v>
          </cell>
          <cell r="P23">
            <v>6584.0118300000004</v>
          </cell>
          <cell r="Q23">
            <v>100</v>
          </cell>
          <cell r="R23">
            <v>4202.152</v>
          </cell>
          <cell r="S23">
            <v>2093.5819999999999</v>
          </cell>
          <cell r="T23">
            <v>688.24399999999991</v>
          </cell>
          <cell r="U23">
            <v>57527</v>
          </cell>
          <cell r="V23">
            <v>259145</v>
          </cell>
          <cell r="W23">
            <v>0</v>
          </cell>
          <cell r="X23">
            <v>2.5</v>
          </cell>
          <cell r="Y23">
            <v>2334.1999999999998</v>
          </cell>
          <cell r="Z23">
            <v>0</v>
          </cell>
          <cell r="AA23">
            <v>695.68120999999996</v>
          </cell>
          <cell r="AB23">
            <v>886.36400000000003</v>
          </cell>
          <cell r="AC23">
            <v>712.8</v>
          </cell>
          <cell r="AD23">
            <v>921.64499999999998</v>
          </cell>
          <cell r="AE23">
            <v>1758.6</v>
          </cell>
          <cell r="AF23">
            <v>0</v>
          </cell>
          <cell r="AG23">
            <v>857.55763000000002</v>
          </cell>
        </row>
        <row r="24">
          <cell r="E24">
            <v>0</v>
          </cell>
          <cell r="F24">
            <v>0</v>
          </cell>
          <cell r="G24">
            <v>0</v>
          </cell>
          <cell r="H24">
            <v>7.0691499999999996</v>
          </cell>
          <cell r="I24">
            <v>1145.76</v>
          </cell>
          <cell r="J24">
            <v>308.61599999999999</v>
          </cell>
          <cell r="K24">
            <v>5714.1930000000002</v>
          </cell>
          <cell r="L24">
            <v>13186.311599999999</v>
          </cell>
          <cell r="M24">
            <v>408</v>
          </cell>
          <cell r="N24">
            <v>1463.0402899999999</v>
          </cell>
          <cell r="O24">
            <v>5407.5637999999999</v>
          </cell>
          <cell r="P24">
            <v>15390.758519999999</v>
          </cell>
          <cell r="Q24">
            <v>100</v>
          </cell>
          <cell r="R24">
            <v>24158.638999999999</v>
          </cell>
          <cell r="S24">
            <v>4002.8879999999999</v>
          </cell>
          <cell r="T24">
            <v>670.14400000000001</v>
          </cell>
          <cell r="U24">
            <v>140615</v>
          </cell>
          <cell r="V24">
            <v>329990</v>
          </cell>
          <cell r="W24">
            <v>716.61199999999997</v>
          </cell>
          <cell r="X24">
            <v>11</v>
          </cell>
          <cell r="Y24">
            <v>8380.5820000000003</v>
          </cell>
          <cell r="Z24">
            <v>0</v>
          </cell>
          <cell r="AA24">
            <v>950.41301999999996</v>
          </cell>
          <cell r="AB24">
            <v>492.42500000000001</v>
          </cell>
          <cell r="AC24">
            <v>824.3</v>
          </cell>
          <cell r="AD24">
            <v>1964.2449999999999</v>
          </cell>
          <cell r="AE24">
            <v>3204.4</v>
          </cell>
          <cell r="AF24">
            <v>0</v>
          </cell>
          <cell r="AG24">
            <v>988.85762999999997</v>
          </cell>
        </row>
        <row r="25">
          <cell r="E25">
            <v>0</v>
          </cell>
          <cell r="F25">
            <v>0</v>
          </cell>
          <cell r="G25">
            <v>0</v>
          </cell>
          <cell r="H25">
            <v>7.0691499999999996</v>
          </cell>
          <cell r="I25">
            <v>1496.88</v>
          </cell>
          <cell r="J25">
            <v>482.32799999999997</v>
          </cell>
          <cell r="K25">
            <v>2380.3539999999998</v>
          </cell>
          <cell r="L25">
            <v>6103.9054999999998</v>
          </cell>
          <cell r="M25">
            <v>68</v>
          </cell>
          <cell r="N25">
            <v>658.62248</v>
          </cell>
          <cell r="O25">
            <v>1950.6791499999999</v>
          </cell>
          <cell r="P25">
            <v>5551.9329800000005</v>
          </cell>
          <cell r="Q25">
            <v>0</v>
          </cell>
          <cell r="R25">
            <v>6921.7470000000003</v>
          </cell>
          <cell r="S25">
            <v>2124.2170000000001</v>
          </cell>
          <cell r="T25">
            <v>644.74399999999991</v>
          </cell>
          <cell r="U25">
            <v>42868</v>
          </cell>
          <cell r="V25">
            <v>200263</v>
          </cell>
          <cell r="W25">
            <v>0</v>
          </cell>
          <cell r="X25">
            <v>3.5</v>
          </cell>
          <cell r="Y25">
            <v>5400.2780000000002</v>
          </cell>
          <cell r="Z25">
            <v>0</v>
          </cell>
          <cell r="AA25">
            <v>700.78639999999996</v>
          </cell>
          <cell r="AB25">
            <v>689.39400000000001</v>
          </cell>
          <cell r="AC25">
            <v>712.1</v>
          </cell>
          <cell r="AD25">
            <v>823.7</v>
          </cell>
          <cell r="AE25">
            <v>1566.7</v>
          </cell>
          <cell r="AF25">
            <v>0</v>
          </cell>
          <cell r="AG25">
            <v>847.55763000000002</v>
          </cell>
        </row>
        <row r="26">
          <cell r="E26">
            <v>0</v>
          </cell>
          <cell r="F26">
            <v>0</v>
          </cell>
          <cell r="G26">
            <v>1394.7550000000001</v>
          </cell>
          <cell r="H26">
            <v>7.0691499999999996</v>
          </cell>
          <cell r="I26">
            <v>933.28800000000001</v>
          </cell>
          <cell r="J26">
            <v>258.72000000000003</v>
          </cell>
          <cell r="K26">
            <v>4477.3429999999998</v>
          </cell>
          <cell r="L26">
            <v>8590.7975999999999</v>
          </cell>
          <cell r="M26">
            <v>272</v>
          </cell>
          <cell r="N26">
            <v>1302.23029</v>
          </cell>
          <cell r="O26">
            <v>3464.0072999999998</v>
          </cell>
          <cell r="P26">
            <v>9859.0976899999987</v>
          </cell>
          <cell r="Q26">
            <v>50</v>
          </cell>
          <cell r="R26">
            <v>13084.727000000001</v>
          </cell>
          <cell r="S26">
            <v>2849.4490000000001</v>
          </cell>
          <cell r="T26">
            <v>683.44399999999996</v>
          </cell>
          <cell r="U26">
            <v>83326</v>
          </cell>
          <cell r="V26">
            <v>254842</v>
          </cell>
          <cell r="W26">
            <v>0</v>
          </cell>
          <cell r="X26">
            <v>7</v>
          </cell>
          <cell r="Y26">
            <v>2441.65</v>
          </cell>
          <cell r="Z26">
            <v>0</v>
          </cell>
          <cell r="AA26">
            <v>719.77302000000009</v>
          </cell>
          <cell r="AB26">
            <v>689.39400000000001</v>
          </cell>
          <cell r="AC26">
            <v>815.7</v>
          </cell>
          <cell r="AD26">
            <v>1231.645</v>
          </cell>
          <cell r="AE26">
            <v>2643.8</v>
          </cell>
          <cell r="AF26">
            <v>0</v>
          </cell>
          <cell r="AG26">
            <v>970.35762999999997</v>
          </cell>
        </row>
        <row r="29">
          <cell r="E29">
            <v>0</v>
          </cell>
          <cell r="F29">
            <v>0</v>
          </cell>
          <cell r="G29">
            <v>2789.511</v>
          </cell>
          <cell r="H29">
            <v>42.414900000000003</v>
          </cell>
          <cell r="I29">
            <v>0</v>
          </cell>
          <cell r="J29">
            <v>0</v>
          </cell>
          <cell r="K29">
            <v>12508.824000000001</v>
          </cell>
          <cell r="L29">
            <v>30721.167399999998</v>
          </cell>
          <cell r="M29">
            <v>639.20000000000005</v>
          </cell>
          <cell r="N29">
            <v>1297.1426200000001</v>
          </cell>
          <cell r="O29">
            <v>11775.52901</v>
          </cell>
          <cell r="P29">
            <v>33514.967170000004</v>
          </cell>
          <cell r="Q29">
            <v>350</v>
          </cell>
          <cell r="R29">
            <v>36164.589999999997</v>
          </cell>
          <cell r="S29">
            <v>5648.433</v>
          </cell>
          <cell r="T29">
            <v>1403.8869999999999</v>
          </cell>
          <cell r="U29">
            <v>454182</v>
          </cell>
          <cell r="V29">
            <v>483758</v>
          </cell>
          <cell r="W29">
            <v>13090.11</v>
          </cell>
          <cell r="X29">
            <v>24.5</v>
          </cell>
          <cell r="Y29">
            <v>4216</v>
          </cell>
          <cell r="Z29">
            <v>13000</v>
          </cell>
          <cell r="AA29">
            <v>1421.18804</v>
          </cell>
          <cell r="AB29">
            <v>2987.375</v>
          </cell>
          <cell r="AC29">
            <v>896.1</v>
          </cell>
          <cell r="AD29">
            <v>2497.5450000000001</v>
          </cell>
          <cell r="AF29">
            <v>0</v>
          </cell>
          <cell r="AG29">
            <v>0</v>
          </cell>
        </row>
        <row r="30">
          <cell r="E30">
            <v>0</v>
          </cell>
          <cell r="F30">
            <v>1373.2</v>
          </cell>
          <cell r="G30">
            <v>0</v>
          </cell>
          <cell r="H30">
            <v>402.94155999999998</v>
          </cell>
          <cell r="I30">
            <v>0</v>
          </cell>
          <cell r="J30">
            <v>0</v>
          </cell>
          <cell r="K30">
            <v>67232.649999999994</v>
          </cell>
          <cell r="L30">
            <v>161359.81834</v>
          </cell>
          <cell r="M30">
            <v>5018.3999999999996</v>
          </cell>
          <cell r="N30">
            <v>7096.4634100000003</v>
          </cell>
          <cell r="O30">
            <v>71159.399999999994</v>
          </cell>
          <cell r="P30">
            <v>202530.6</v>
          </cell>
          <cell r="Q30">
            <v>1000</v>
          </cell>
          <cell r="R30">
            <v>116498.66499999999</v>
          </cell>
          <cell r="S30">
            <v>30248.044000000002</v>
          </cell>
          <cell r="T30">
            <v>1708.992</v>
          </cell>
          <cell r="U30">
            <v>2373427.38</v>
          </cell>
          <cell r="V30">
            <v>3156270</v>
          </cell>
          <cell r="W30">
            <v>26526.277999999998</v>
          </cell>
          <cell r="X30">
            <v>64</v>
          </cell>
          <cell r="Y30">
            <v>9341.5</v>
          </cell>
          <cell r="Z30">
            <v>20000</v>
          </cell>
          <cell r="AA30">
            <v>6535.8901399999995</v>
          </cell>
          <cell r="AB30">
            <v>17398.999</v>
          </cell>
          <cell r="AC30">
            <v>0</v>
          </cell>
          <cell r="AD30">
            <v>0</v>
          </cell>
          <cell r="AF30">
            <v>16</v>
          </cell>
          <cell r="AG30">
            <v>0</v>
          </cell>
        </row>
        <row r="38">
          <cell r="D38">
            <v>14691619763.26</v>
          </cell>
        </row>
        <row r="39">
          <cell r="D39">
            <v>123400</v>
          </cell>
        </row>
      </sheetData>
      <sheetData sheetId="73"/>
      <sheetData sheetId="74"/>
      <sheetData sheetId="75">
        <row r="10">
          <cell r="P10">
            <v>0</v>
          </cell>
          <cell r="R10">
            <v>0</v>
          </cell>
          <cell r="X10">
            <v>217781.07</v>
          </cell>
          <cell r="AH10">
            <v>0</v>
          </cell>
          <cell r="AX10">
            <v>0</v>
          </cell>
          <cell r="AZ10">
            <v>0</v>
          </cell>
          <cell r="BB10">
            <v>111156.81</v>
          </cell>
          <cell r="BD10">
            <v>1099000.92</v>
          </cell>
          <cell r="BJ10">
            <v>0</v>
          </cell>
          <cell r="BL10">
            <v>0</v>
          </cell>
          <cell r="BR10">
            <v>0</v>
          </cell>
          <cell r="CP10">
            <v>50277.5</v>
          </cell>
          <cell r="CV10">
            <v>143097.5</v>
          </cell>
          <cell r="ED10">
            <v>0</v>
          </cell>
          <cell r="FN10">
            <v>3669.72</v>
          </cell>
          <cell r="FP10">
            <v>7339.44</v>
          </cell>
          <cell r="FX10">
            <v>262882.45</v>
          </cell>
          <cell r="FZ10">
            <v>0</v>
          </cell>
          <cell r="GZ10">
            <v>0</v>
          </cell>
          <cell r="HF10">
            <v>1136228.5</v>
          </cell>
          <cell r="HJ10">
            <v>28975000</v>
          </cell>
          <cell r="HL10">
            <v>0</v>
          </cell>
          <cell r="HN10">
            <v>0</v>
          </cell>
          <cell r="HP10">
            <v>3161310</v>
          </cell>
          <cell r="HR10">
            <v>1136228.5</v>
          </cell>
          <cell r="HT10">
            <v>0</v>
          </cell>
          <cell r="HV10">
            <v>28975000</v>
          </cell>
          <cell r="HX10">
            <v>14796250</v>
          </cell>
          <cell r="HZ10">
            <v>0</v>
          </cell>
          <cell r="IB10">
            <v>3161310</v>
          </cell>
          <cell r="ID10">
            <v>0</v>
          </cell>
          <cell r="IF10">
            <v>0</v>
          </cell>
          <cell r="IH10">
            <v>0</v>
          </cell>
          <cell r="IJ10">
            <v>0</v>
          </cell>
          <cell r="IL10">
            <v>0</v>
          </cell>
          <cell r="IN10">
            <v>0</v>
          </cell>
          <cell r="IP10">
            <v>0</v>
          </cell>
          <cell r="IV10">
            <v>170199.92</v>
          </cell>
          <cell r="JB10">
            <v>0</v>
          </cell>
          <cell r="JD10">
            <v>59800.079999999987</v>
          </cell>
          <cell r="JH10">
            <v>170199.92</v>
          </cell>
          <cell r="JJ10">
            <v>0</v>
          </cell>
          <cell r="JL10">
            <v>0</v>
          </cell>
          <cell r="JP10">
            <v>80031.360000000001</v>
          </cell>
          <cell r="JV10">
            <v>0</v>
          </cell>
          <cell r="JX10">
            <v>0</v>
          </cell>
          <cell r="KD10">
            <v>624902.46</v>
          </cell>
          <cell r="KF10">
            <v>0</v>
          </cell>
          <cell r="KH10">
            <v>0</v>
          </cell>
          <cell r="KL10">
            <v>19812293.030000001</v>
          </cell>
          <cell r="KN10">
            <v>0</v>
          </cell>
          <cell r="KR10">
            <v>0</v>
          </cell>
          <cell r="KT10">
            <v>0</v>
          </cell>
          <cell r="KX10">
            <v>19812293.030000001</v>
          </cell>
          <cell r="KZ10">
            <v>0</v>
          </cell>
          <cell r="LF10">
            <v>0</v>
          </cell>
          <cell r="LR10">
            <v>0</v>
          </cell>
          <cell r="MD10">
            <v>0</v>
          </cell>
          <cell r="MF10">
            <v>0</v>
          </cell>
          <cell r="ML10">
            <v>358812.68</v>
          </cell>
          <cell r="MN10">
            <v>331407.98000000004</v>
          </cell>
          <cell r="MP10">
            <v>0</v>
          </cell>
          <cell r="MX10">
            <v>358812.68</v>
          </cell>
          <cell r="MZ10">
            <v>331407.98000000004</v>
          </cell>
          <cell r="ND10">
            <v>580000</v>
          </cell>
          <cell r="NF10">
            <v>0</v>
          </cell>
          <cell r="NH10">
            <v>0</v>
          </cell>
          <cell r="NL10">
            <v>0</v>
          </cell>
          <cell r="NP10">
            <v>0</v>
          </cell>
          <cell r="NR10">
            <v>0</v>
          </cell>
          <cell r="NT10">
            <v>0</v>
          </cell>
          <cell r="OB10">
            <v>0</v>
          </cell>
          <cell r="OF10">
            <v>0</v>
          </cell>
          <cell r="ON10">
            <v>22050</v>
          </cell>
          <cell r="OR10">
            <v>418950</v>
          </cell>
        </row>
        <row r="11">
          <cell r="P11">
            <v>1087115.67</v>
          </cell>
          <cell r="R11">
            <v>806072.21</v>
          </cell>
          <cell r="X11">
            <v>222464.53</v>
          </cell>
          <cell r="AH11">
            <v>0</v>
          </cell>
          <cell r="AX11">
            <v>0</v>
          </cell>
          <cell r="AZ11">
            <v>3949472.65</v>
          </cell>
          <cell r="BB11">
            <v>167862.11</v>
          </cell>
          <cell r="BD11">
            <v>4240800</v>
          </cell>
          <cell r="BJ11">
            <v>500000</v>
          </cell>
          <cell r="BL11">
            <v>0</v>
          </cell>
          <cell r="BR11">
            <v>0</v>
          </cell>
          <cell r="CP11">
            <v>73937.5</v>
          </cell>
          <cell r="CV11">
            <v>210437.5</v>
          </cell>
          <cell r="ED11">
            <v>231172.18</v>
          </cell>
          <cell r="EF11">
            <v>4392271.43</v>
          </cell>
          <cell r="FN11">
            <v>31192.66</v>
          </cell>
          <cell r="FP11">
            <v>0</v>
          </cell>
          <cell r="FR11">
            <v>0</v>
          </cell>
          <cell r="FX11">
            <v>1147204.27</v>
          </cell>
          <cell r="FZ11">
            <v>0</v>
          </cell>
          <cell r="GZ11">
            <v>0</v>
          </cell>
          <cell r="HF11">
            <v>0</v>
          </cell>
          <cell r="HJ11">
            <v>62649080.789999999</v>
          </cell>
          <cell r="HL11">
            <v>0</v>
          </cell>
          <cell r="HN11">
            <v>0</v>
          </cell>
          <cell r="HP11">
            <v>2117550</v>
          </cell>
          <cell r="HR11">
            <v>0</v>
          </cell>
          <cell r="HT11">
            <v>12089222.1</v>
          </cell>
          <cell r="HV11">
            <v>62649080.789999999</v>
          </cell>
          <cell r="HX11">
            <v>27211702</v>
          </cell>
          <cell r="HZ11">
            <v>0</v>
          </cell>
          <cell r="IB11">
            <v>2117550</v>
          </cell>
          <cell r="ID11">
            <v>0</v>
          </cell>
          <cell r="IF11">
            <v>37804652.670000002</v>
          </cell>
          <cell r="IH11">
            <v>37804652.670000002</v>
          </cell>
          <cell r="IJ11">
            <v>0</v>
          </cell>
          <cell r="IL11">
            <v>0</v>
          </cell>
          <cell r="IN11">
            <v>0</v>
          </cell>
          <cell r="IP11">
            <v>0</v>
          </cell>
          <cell r="JB11">
            <v>0</v>
          </cell>
          <cell r="JD11">
            <v>0</v>
          </cell>
          <cell r="JF11">
            <v>0</v>
          </cell>
          <cell r="JJ11">
            <v>0</v>
          </cell>
          <cell r="JL11">
            <v>45600000</v>
          </cell>
          <cell r="JN11">
            <v>45600000</v>
          </cell>
          <cell r="JP11">
            <v>0</v>
          </cell>
          <cell r="JV11">
            <v>53000000</v>
          </cell>
          <cell r="JX11">
            <v>45600000</v>
          </cell>
          <cell r="JZ11">
            <v>45600000</v>
          </cell>
          <cell r="KD11">
            <v>983417.05</v>
          </cell>
          <cell r="KF11">
            <v>0</v>
          </cell>
          <cell r="KH11">
            <v>0</v>
          </cell>
          <cell r="KL11">
            <v>21767054.879999999</v>
          </cell>
          <cell r="KN11">
            <v>21747221.960000005</v>
          </cell>
          <cell r="KR11">
            <v>0</v>
          </cell>
          <cell r="KT11">
            <v>0</v>
          </cell>
          <cell r="KX11">
            <v>21767054.879999999</v>
          </cell>
          <cell r="KZ11">
            <v>21747221.960000005</v>
          </cell>
          <cell r="LF11">
            <v>307347353.89999998</v>
          </cell>
          <cell r="LN11">
            <v>556371.65</v>
          </cell>
          <cell r="LP11">
            <v>1566638.35</v>
          </cell>
          <cell r="LR11">
            <v>360036239.74000001</v>
          </cell>
          <cell r="LZ11">
            <v>556371.65</v>
          </cell>
          <cell r="MB11">
            <v>1566638.35</v>
          </cell>
          <cell r="MD11">
            <v>1566638.35</v>
          </cell>
          <cell r="MF11">
            <v>0</v>
          </cell>
          <cell r="ML11">
            <v>480876.92</v>
          </cell>
          <cell r="MN11">
            <v>860418.40000000026</v>
          </cell>
          <cell r="MP11">
            <v>0</v>
          </cell>
          <cell r="MX11">
            <v>480876.92</v>
          </cell>
          <cell r="MZ11">
            <v>860418.40000000026</v>
          </cell>
          <cell r="NB11">
            <v>225024.44</v>
          </cell>
          <cell r="ND11">
            <v>2480000</v>
          </cell>
          <cell r="NF11">
            <v>1445363.01</v>
          </cell>
          <cell r="NH11">
            <v>1445363.01</v>
          </cell>
          <cell r="NL11">
            <v>0</v>
          </cell>
          <cell r="NN11">
            <v>27461900</v>
          </cell>
          <cell r="NP11">
            <v>0</v>
          </cell>
          <cell r="NR11">
            <v>1445363.01</v>
          </cell>
          <cell r="NT11">
            <v>1445363.01</v>
          </cell>
          <cell r="NX11">
            <v>27461900</v>
          </cell>
          <cell r="NZ11">
            <v>27461900</v>
          </cell>
          <cell r="OB11">
            <v>0</v>
          </cell>
          <cell r="OD11">
            <v>0</v>
          </cell>
          <cell r="OF11">
            <v>0</v>
          </cell>
          <cell r="ON11">
            <v>70101.5</v>
          </cell>
          <cell r="OR11">
            <v>1331928.5</v>
          </cell>
        </row>
        <row r="12">
          <cell r="P12">
            <v>956661.79</v>
          </cell>
          <cell r="R12">
            <v>537381.47</v>
          </cell>
          <cell r="X12">
            <v>227354.49</v>
          </cell>
          <cell r="AH12">
            <v>0</v>
          </cell>
          <cell r="AX12">
            <v>0</v>
          </cell>
          <cell r="AZ12">
            <v>4403990.2300000004</v>
          </cell>
          <cell r="BB12">
            <v>165698.96</v>
          </cell>
          <cell r="BD12">
            <v>2074800.0000000002</v>
          </cell>
          <cell r="BJ12">
            <v>4000000</v>
          </cell>
          <cell r="BL12">
            <v>0</v>
          </cell>
          <cell r="BR12">
            <v>0</v>
          </cell>
          <cell r="CP12">
            <v>91682.5</v>
          </cell>
          <cell r="CV12">
            <v>260942.5</v>
          </cell>
          <cell r="DT12">
            <v>3909310.81</v>
          </cell>
          <cell r="DZ12">
            <v>11126500</v>
          </cell>
          <cell r="ED12">
            <v>231172.18</v>
          </cell>
          <cell r="EF12">
            <v>4392271.43</v>
          </cell>
          <cell r="FN12">
            <v>0</v>
          </cell>
          <cell r="FP12">
            <v>0</v>
          </cell>
          <cell r="FR12">
            <v>0</v>
          </cell>
          <cell r="FX12">
            <v>887071.04</v>
          </cell>
          <cell r="FZ12">
            <v>0</v>
          </cell>
          <cell r="GZ12">
            <v>49000595</v>
          </cell>
          <cell r="HF12">
            <v>0</v>
          </cell>
          <cell r="HJ12">
            <v>51328624.049999997</v>
          </cell>
          <cell r="HL12">
            <v>49000595</v>
          </cell>
          <cell r="HN12">
            <v>0</v>
          </cell>
          <cell r="HP12">
            <v>13037820</v>
          </cell>
          <cell r="HR12">
            <v>0</v>
          </cell>
          <cell r="HT12">
            <v>3362555.42</v>
          </cell>
          <cell r="HV12">
            <v>51328624.049999997</v>
          </cell>
          <cell r="HX12">
            <v>28665000</v>
          </cell>
          <cell r="HZ12">
            <v>0</v>
          </cell>
          <cell r="IB12">
            <v>13037820</v>
          </cell>
          <cell r="ID12">
            <v>0</v>
          </cell>
          <cell r="IF12">
            <v>1163077.3199999998</v>
          </cell>
          <cell r="IH12">
            <v>1163077.3199999998</v>
          </cell>
          <cell r="IJ12">
            <v>0</v>
          </cell>
          <cell r="IL12">
            <v>233837.74000000005</v>
          </cell>
          <cell r="IN12">
            <v>233837.74000000005</v>
          </cell>
          <cell r="IP12">
            <v>0</v>
          </cell>
          <cell r="JB12">
            <v>101911.4</v>
          </cell>
          <cell r="JD12">
            <v>0</v>
          </cell>
          <cell r="JF12">
            <v>0</v>
          </cell>
          <cell r="JJ12">
            <v>0</v>
          </cell>
          <cell r="JL12">
            <v>0</v>
          </cell>
          <cell r="JP12">
            <v>142343.94</v>
          </cell>
          <cell r="JV12">
            <v>0</v>
          </cell>
          <cell r="JX12">
            <v>0</v>
          </cell>
          <cell r="KB12">
            <v>11600</v>
          </cell>
          <cell r="KD12">
            <v>1524987.7</v>
          </cell>
          <cell r="KF12">
            <v>0</v>
          </cell>
          <cell r="KH12">
            <v>4075.68</v>
          </cell>
          <cell r="KL12">
            <v>41011789.579999998</v>
          </cell>
          <cell r="KN12">
            <v>11600</v>
          </cell>
          <cell r="KR12">
            <v>0</v>
          </cell>
          <cell r="KT12">
            <v>0</v>
          </cell>
          <cell r="KX12">
            <v>41011789.579999998</v>
          </cell>
          <cell r="KZ12">
            <v>8533571.120000001</v>
          </cell>
          <cell r="LF12">
            <v>0</v>
          </cell>
          <cell r="LR12">
            <v>0</v>
          </cell>
          <cell r="MF12">
            <v>0</v>
          </cell>
          <cell r="ML12">
            <v>419124.47</v>
          </cell>
          <cell r="MN12">
            <v>225027.24999999997</v>
          </cell>
          <cell r="MP12">
            <v>0</v>
          </cell>
          <cell r="MX12">
            <v>419124.47</v>
          </cell>
          <cell r="MZ12">
            <v>225027.24999999997</v>
          </cell>
          <cell r="NB12">
            <v>0</v>
          </cell>
          <cell r="ND12">
            <v>430000</v>
          </cell>
          <cell r="NF12">
            <v>869999.91</v>
          </cell>
          <cell r="NH12">
            <v>869999.91</v>
          </cell>
          <cell r="NL12">
            <v>0</v>
          </cell>
          <cell r="NN12">
            <v>16530000</v>
          </cell>
          <cell r="NP12">
            <v>15992508.59</v>
          </cell>
          <cell r="NR12">
            <v>869999.91</v>
          </cell>
          <cell r="NT12">
            <v>869999.91</v>
          </cell>
          <cell r="NX12">
            <v>16530000</v>
          </cell>
          <cell r="NZ12">
            <v>16530000</v>
          </cell>
          <cell r="OB12">
            <v>15992508.59</v>
          </cell>
          <cell r="OD12">
            <v>11361657.050000001</v>
          </cell>
          <cell r="OF12">
            <v>0</v>
          </cell>
          <cell r="ON12">
            <v>0</v>
          </cell>
        </row>
        <row r="13">
          <cell r="P13">
            <v>787543.56</v>
          </cell>
          <cell r="R13">
            <v>0</v>
          </cell>
          <cell r="X13">
            <v>220097.89</v>
          </cell>
          <cell r="AH13">
            <v>149941.45000000001</v>
          </cell>
          <cell r="AJ13">
            <v>2848500</v>
          </cell>
          <cell r="AX13">
            <v>0</v>
          </cell>
          <cell r="AZ13">
            <v>0</v>
          </cell>
          <cell r="BB13">
            <v>140883.26999999999</v>
          </cell>
          <cell r="BD13">
            <v>1625018.46</v>
          </cell>
          <cell r="BJ13">
            <v>6240000</v>
          </cell>
          <cell r="BL13">
            <v>0</v>
          </cell>
          <cell r="BR13">
            <v>130415.79</v>
          </cell>
          <cell r="BT13">
            <v>2477900</v>
          </cell>
          <cell r="CP13">
            <v>85767.5</v>
          </cell>
          <cell r="CV13">
            <v>244107.5</v>
          </cell>
          <cell r="ED13">
            <v>0</v>
          </cell>
          <cell r="FN13">
            <v>36697.300000000003</v>
          </cell>
          <cell r="FP13">
            <v>0</v>
          </cell>
          <cell r="FX13">
            <v>1222246.1599999999</v>
          </cell>
          <cell r="FZ13">
            <v>0</v>
          </cell>
          <cell r="GZ13">
            <v>0</v>
          </cell>
          <cell r="HF13">
            <v>4032684</v>
          </cell>
          <cell r="HJ13">
            <v>14674246.809999999</v>
          </cell>
          <cell r="HL13">
            <v>0</v>
          </cell>
          <cell r="HN13">
            <v>0</v>
          </cell>
          <cell r="HP13">
            <v>45960010</v>
          </cell>
          <cell r="HR13">
            <v>4032684</v>
          </cell>
          <cell r="HT13">
            <v>0</v>
          </cell>
          <cell r="HV13">
            <v>14674246.809999999</v>
          </cell>
          <cell r="HX13">
            <v>36660000</v>
          </cell>
          <cell r="HZ13">
            <v>0</v>
          </cell>
          <cell r="IB13">
            <v>45960010</v>
          </cell>
          <cell r="ID13">
            <v>0</v>
          </cell>
          <cell r="IF13">
            <v>0</v>
          </cell>
          <cell r="IH13">
            <v>0</v>
          </cell>
          <cell r="IJ13">
            <v>0</v>
          </cell>
          <cell r="IL13">
            <v>0</v>
          </cell>
          <cell r="IN13">
            <v>0</v>
          </cell>
          <cell r="IP13">
            <v>0</v>
          </cell>
          <cell r="JB13">
            <v>0</v>
          </cell>
          <cell r="JD13">
            <v>0</v>
          </cell>
          <cell r="JJ13">
            <v>18048000</v>
          </cell>
          <cell r="JL13">
            <v>0</v>
          </cell>
          <cell r="JP13">
            <v>0</v>
          </cell>
          <cell r="JV13">
            <v>18048000</v>
          </cell>
          <cell r="JX13">
            <v>0</v>
          </cell>
          <cell r="KD13">
            <v>5628692.5899999999</v>
          </cell>
          <cell r="KF13">
            <v>0</v>
          </cell>
          <cell r="KH13">
            <v>0</v>
          </cell>
          <cell r="KL13">
            <v>26561126.73</v>
          </cell>
          <cell r="KN13">
            <v>0</v>
          </cell>
          <cell r="KR13">
            <v>0</v>
          </cell>
          <cell r="KT13">
            <v>0</v>
          </cell>
          <cell r="KX13">
            <v>26561126.73</v>
          </cell>
          <cell r="KZ13">
            <v>0</v>
          </cell>
          <cell r="LF13">
            <v>0</v>
          </cell>
          <cell r="LR13">
            <v>0</v>
          </cell>
          <cell r="MF13">
            <v>550000</v>
          </cell>
          <cell r="ML13">
            <v>306151.67999999999</v>
          </cell>
          <cell r="MN13">
            <v>363438.68000000005</v>
          </cell>
          <cell r="MX13">
            <v>306151.67999999999</v>
          </cell>
          <cell r="MZ13">
            <v>363438.68000000005</v>
          </cell>
          <cell r="ND13">
            <v>400000</v>
          </cell>
          <cell r="NF13">
            <v>0</v>
          </cell>
          <cell r="NH13">
            <v>0</v>
          </cell>
          <cell r="NL13">
            <v>1199124.3700000001</v>
          </cell>
          <cell r="NP13">
            <v>0</v>
          </cell>
          <cell r="NR13">
            <v>0</v>
          </cell>
          <cell r="NT13">
            <v>0</v>
          </cell>
          <cell r="OB13">
            <v>0</v>
          </cell>
          <cell r="OF13">
            <v>0</v>
          </cell>
          <cell r="ON13">
            <v>87467.770000000019</v>
          </cell>
          <cell r="OR13">
            <v>1661887.67</v>
          </cell>
        </row>
        <row r="14">
          <cell r="P14">
            <v>0</v>
          </cell>
          <cell r="R14">
            <v>503028.41</v>
          </cell>
          <cell r="X14">
            <v>215512.51</v>
          </cell>
          <cell r="AH14">
            <v>0</v>
          </cell>
          <cell r="AX14">
            <v>0</v>
          </cell>
          <cell r="AZ14">
            <v>2194295.83</v>
          </cell>
          <cell r="BB14">
            <v>182007.14</v>
          </cell>
          <cell r="BD14">
            <v>0</v>
          </cell>
          <cell r="BJ14">
            <v>3000000</v>
          </cell>
          <cell r="BL14">
            <v>0</v>
          </cell>
          <cell r="BR14">
            <v>0</v>
          </cell>
          <cell r="CP14">
            <v>79852.5</v>
          </cell>
          <cell r="CV14">
            <v>227272.5</v>
          </cell>
          <cell r="ED14">
            <v>0</v>
          </cell>
          <cell r="FN14">
            <v>3669.72</v>
          </cell>
          <cell r="FP14">
            <v>0</v>
          </cell>
          <cell r="FX14">
            <v>395461.69</v>
          </cell>
          <cell r="FZ14">
            <v>0</v>
          </cell>
          <cell r="GJ14">
            <v>2710457.89</v>
          </cell>
          <cell r="GL14">
            <v>51498700</v>
          </cell>
          <cell r="GZ14">
            <v>35998000</v>
          </cell>
          <cell r="HF14">
            <v>37929824.739999995</v>
          </cell>
          <cell r="HJ14">
            <v>6319316.8700000001</v>
          </cell>
          <cell r="HL14">
            <v>35998000</v>
          </cell>
          <cell r="HN14">
            <v>0</v>
          </cell>
          <cell r="HP14">
            <v>22236940</v>
          </cell>
          <cell r="HR14">
            <v>37929824.739999995</v>
          </cell>
          <cell r="HT14">
            <v>0</v>
          </cell>
          <cell r="HV14">
            <v>6319316.8700000001</v>
          </cell>
          <cell r="HX14">
            <v>30391409.940000001</v>
          </cell>
          <cell r="HZ14">
            <v>0</v>
          </cell>
          <cell r="IB14">
            <v>22236940</v>
          </cell>
          <cell r="ID14">
            <v>0</v>
          </cell>
          <cell r="IF14">
            <v>0</v>
          </cell>
          <cell r="IH14">
            <v>0</v>
          </cell>
          <cell r="IJ14">
            <v>0</v>
          </cell>
          <cell r="IL14">
            <v>0</v>
          </cell>
          <cell r="IN14">
            <v>0</v>
          </cell>
          <cell r="IP14">
            <v>0</v>
          </cell>
          <cell r="JB14">
            <v>102860.19</v>
          </cell>
          <cell r="JD14">
            <v>0</v>
          </cell>
          <cell r="JJ14">
            <v>0</v>
          </cell>
          <cell r="JL14">
            <v>563060</v>
          </cell>
          <cell r="JP14">
            <v>108388.18</v>
          </cell>
          <cell r="JV14">
            <v>0</v>
          </cell>
          <cell r="JX14">
            <v>563060</v>
          </cell>
          <cell r="KD14">
            <v>583611.21000000008</v>
          </cell>
          <cell r="KF14">
            <v>69918100</v>
          </cell>
          <cell r="KH14">
            <v>0</v>
          </cell>
          <cell r="KL14">
            <v>31946654.120000001</v>
          </cell>
          <cell r="KN14">
            <v>0</v>
          </cell>
          <cell r="KR14">
            <v>69918100</v>
          </cell>
          <cell r="KT14">
            <v>0</v>
          </cell>
          <cell r="KX14">
            <v>31946654.120000001</v>
          </cell>
          <cell r="KZ14">
            <v>0</v>
          </cell>
          <cell r="LF14">
            <v>0</v>
          </cell>
          <cell r="LR14">
            <v>0</v>
          </cell>
          <cell r="MD14">
            <v>0</v>
          </cell>
          <cell r="MF14">
            <v>820000</v>
          </cell>
          <cell r="ML14">
            <v>125013.58</v>
          </cell>
          <cell r="MN14">
            <v>343324.19000000006</v>
          </cell>
          <cell r="MP14">
            <v>0</v>
          </cell>
          <cell r="MX14">
            <v>125013.58</v>
          </cell>
          <cell r="MZ14">
            <v>343324.19000000006</v>
          </cell>
          <cell r="ND14">
            <v>3800000</v>
          </cell>
          <cell r="NF14">
            <v>0</v>
          </cell>
          <cell r="NH14">
            <v>0</v>
          </cell>
          <cell r="NL14">
            <v>0</v>
          </cell>
          <cell r="NP14">
            <v>31037047.100000001</v>
          </cell>
          <cell r="NR14">
            <v>0</v>
          </cell>
          <cell r="NT14">
            <v>0</v>
          </cell>
          <cell r="NX14">
            <v>35190002.509999998</v>
          </cell>
          <cell r="OB14">
            <v>31037047.100000001</v>
          </cell>
          <cell r="OF14">
            <v>1852105.3900000001</v>
          </cell>
          <cell r="OJ14">
            <v>35190002.509999998</v>
          </cell>
          <cell r="ON14">
            <v>334068.75</v>
          </cell>
          <cell r="OR14">
            <v>6347306.2999999998</v>
          </cell>
          <cell r="PB14">
            <v>48360826</v>
          </cell>
          <cell r="PD14">
            <v>130268700</v>
          </cell>
          <cell r="PH14">
            <v>3253805.26</v>
          </cell>
          <cell r="PN14">
            <v>38127059.810000002</v>
          </cell>
          <cell r="PP14">
            <v>102925152.14</v>
          </cell>
          <cell r="PT14">
            <v>3253805.26</v>
          </cell>
          <cell r="PZ14">
            <v>61822300</v>
          </cell>
        </row>
        <row r="15">
          <cell r="P15">
            <v>0</v>
          </cell>
          <cell r="R15">
            <v>0</v>
          </cell>
          <cell r="X15">
            <v>220097.89</v>
          </cell>
          <cell r="AH15">
            <v>0</v>
          </cell>
          <cell r="AX15">
            <v>0</v>
          </cell>
          <cell r="AZ15">
            <v>0</v>
          </cell>
          <cell r="BB15">
            <v>86762.94</v>
          </cell>
          <cell r="BD15">
            <v>0</v>
          </cell>
          <cell r="BJ15">
            <v>0</v>
          </cell>
          <cell r="BL15">
            <v>0</v>
          </cell>
          <cell r="BR15">
            <v>0</v>
          </cell>
          <cell r="CP15">
            <v>50277.5</v>
          </cell>
          <cell r="CV15">
            <v>143097.5</v>
          </cell>
          <cell r="ED15">
            <v>0</v>
          </cell>
          <cell r="FN15">
            <v>18348.62</v>
          </cell>
          <cell r="FP15">
            <v>0</v>
          </cell>
          <cell r="FX15">
            <v>494362.89</v>
          </cell>
          <cell r="FZ15">
            <v>0</v>
          </cell>
          <cell r="GZ15">
            <v>0</v>
          </cell>
          <cell r="HF15">
            <v>0</v>
          </cell>
          <cell r="HJ15">
            <v>23760567.520000003</v>
          </cell>
          <cell r="HL15">
            <v>0</v>
          </cell>
          <cell r="HN15">
            <v>0</v>
          </cell>
          <cell r="HP15">
            <v>0</v>
          </cell>
          <cell r="HR15">
            <v>0</v>
          </cell>
          <cell r="HT15">
            <v>0</v>
          </cell>
          <cell r="HV15">
            <v>23760567.520000003</v>
          </cell>
          <cell r="HX15">
            <v>22256944</v>
          </cell>
          <cell r="HZ15">
            <v>0</v>
          </cell>
          <cell r="IB15">
            <v>0</v>
          </cell>
          <cell r="ID15">
            <v>0</v>
          </cell>
          <cell r="IF15">
            <v>0</v>
          </cell>
          <cell r="IH15">
            <v>0</v>
          </cell>
          <cell r="IJ15">
            <v>0</v>
          </cell>
          <cell r="IL15">
            <v>0</v>
          </cell>
          <cell r="IN15">
            <v>0</v>
          </cell>
          <cell r="IP15">
            <v>0</v>
          </cell>
          <cell r="IV15">
            <v>1484861.89</v>
          </cell>
          <cell r="JB15">
            <v>84193.86</v>
          </cell>
          <cell r="JD15">
            <v>521709.1100000001</v>
          </cell>
          <cell r="JH15">
            <v>1484861.89</v>
          </cell>
          <cell r="JJ15">
            <v>5104200</v>
          </cell>
          <cell r="JL15">
            <v>0</v>
          </cell>
          <cell r="JP15">
            <v>108636.67</v>
          </cell>
          <cell r="JV15">
            <v>4820227.88</v>
          </cell>
          <cell r="JX15">
            <v>0</v>
          </cell>
          <cell r="KD15">
            <v>711183.41999999993</v>
          </cell>
          <cell r="KF15">
            <v>0</v>
          </cell>
          <cell r="KH15">
            <v>0</v>
          </cell>
          <cell r="KL15">
            <v>28303351.350000001</v>
          </cell>
          <cell r="KN15">
            <v>0</v>
          </cell>
          <cell r="KR15">
            <v>0</v>
          </cell>
          <cell r="KT15">
            <v>0</v>
          </cell>
          <cell r="KX15">
            <v>28303351.350000001</v>
          </cell>
          <cell r="KZ15">
            <v>0</v>
          </cell>
          <cell r="LF15">
            <v>0</v>
          </cell>
          <cell r="LR15">
            <v>0</v>
          </cell>
          <cell r="MD15">
            <v>0</v>
          </cell>
          <cell r="MF15">
            <v>800000</v>
          </cell>
          <cell r="ML15">
            <v>222655.76</v>
          </cell>
          <cell r="MN15">
            <v>225361.84999999998</v>
          </cell>
          <cell r="MP15">
            <v>0</v>
          </cell>
          <cell r="MX15">
            <v>222655.76</v>
          </cell>
          <cell r="MZ15">
            <v>225361.84999999998</v>
          </cell>
          <cell r="NF15">
            <v>0</v>
          </cell>
          <cell r="NH15">
            <v>0</v>
          </cell>
          <cell r="NL15">
            <v>0</v>
          </cell>
          <cell r="NP15">
            <v>0</v>
          </cell>
          <cell r="NR15">
            <v>0</v>
          </cell>
          <cell r="NT15">
            <v>0</v>
          </cell>
          <cell r="OB15">
            <v>0</v>
          </cell>
          <cell r="OF15">
            <v>0</v>
          </cell>
          <cell r="ON15">
            <v>0</v>
          </cell>
        </row>
        <row r="16">
          <cell r="P16">
            <v>698036.19</v>
          </cell>
          <cell r="R16">
            <v>0</v>
          </cell>
          <cell r="X16">
            <v>211633.29</v>
          </cell>
          <cell r="Z16">
            <v>2225518.63</v>
          </cell>
          <cell r="AB16">
            <v>42044400</v>
          </cell>
          <cell r="AH16">
            <v>0</v>
          </cell>
          <cell r="AX16">
            <v>431719.19</v>
          </cell>
          <cell r="AZ16">
            <v>2148100.13</v>
          </cell>
          <cell r="BB16">
            <v>206368.6</v>
          </cell>
          <cell r="BD16">
            <v>714400</v>
          </cell>
          <cell r="BJ16">
            <v>2500000</v>
          </cell>
          <cell r="BL16">
            <v>0</v>
          </cell>
          <cell r="BR16">
            <v>0</v>
          </cell>
          <cell r="CP16">
            <v>62107.5</v>
          </cell>
          <cell r="CV16">
            <v>176767.5</v>
          </cell>
          <cell r="ED16">
            <v>0</v>
          </cell>
          <cell r="FN16">
            <v>25688.07</v>
          </cell>
          <cell r="FP16">
            <v>1834.859999999999</v>
          </cell>
          <cell r="FX16">
            <v>2803819.91</v>
          </cell>
          <cell r="FZ16">
            <v>0</v>
          </cell>
          <cell r="GZ16">
            <v>0</v>
          </cell>
          <cell r="HF16">
            <v>29992373.710000001</v>
          </cell>
          <cell r="HJ16">
            <v>0</v>
          </cell>
          <cell r="HL16">
            <v>0</v>
          </cell>
          <cell r="HN16">
            <v>0</v>
          </cell>
          <cell r="HP16">
            <v>0</v>
          </cell>
          <cell r="HR16">
            <v>29992373.710000001</v>
          </cell>
          <cell r="HT16">
            <v>0</v>
          </cell>
          <cell r="HV16">
            <v>0</v>
          </cell>
          <cell r="HX16">
            <v>0</v>
          </cell>
          <cell r="HZ16">
            <v>0</v>
          </cell>
          <cell r="IB16">
            <v>0</v>
          </cell>
          <cell r="ID16">
            <v>0</v>
          </cell>
          <cell r="IF16">
            <v>0</v>
          </cell>
          <cell r="IH16">
            <v>0</v>
          </cell>
          <cell r="IJ16">
            <v>0</v>
          </cell>
          <cell r="IL16">
            <v>0</v>
          </cell>
          <cell r="IN16">
            <v>0</v>
          </cell>
          <cell r="IP16">
            <v>0</v>
          </cell>
          <cell r="IV16">
            <v>435799.13</v>
          </cell>
          <cell r="JB16">
            <v>102598.71</v>
          </cell>
          <cell r="JD16">
            <v>153118.87</v>
          </cell>
          <cell r="JH16">
            <v>435799.13</v>
          </cell>
          <cell r="JJ16">
            <v>0</v>
          </cell>
          <cell r="JL16">
            <v>0</v>
          </cell>
          <cell r="JP16">
            <v>0</v>
          </cell>
          <cell r="JV16">
            <v>0</v>
          </cell>
          <cell r="JX16">
            <v>0</v>
          </cell>
          <cell r="KD16">
            <v>787602.93</v>
          </cell>
          <cell r="KF16">
            <v>0</v>
          </cell>
          <cell r="KH16">
            <v>0</v>
          </cell>
          <cell r="KL16">
            <v>35916545.409999996</v>
          </cell>
          <cell r="KN16">
            <v>0</v>
          </cell>
          <cell r="KR16">
            <v>0</v>
          </cell>
          <cell r="KT16">
            <v>0</v>
          </cell>
          <cell r="KX16">
            <v>35916545.409999996</v>
          </cell>
          <cell r="KZ16">
            <v>0</v>
          </cell>
          <cell r="LF16">
            <v>0</v>
          </cell>
          <cell r="LR16">
            <v>0</v>
          </cell>
          <cell r="MD16">
            <v>0</v>
          </cell>
          <cell r="MF16">
            <v>0</v>
          </cell>
          <cell r="ML16">
            <v>359854.39</v>
          </cell>
          <cell r="MN16">
            <v>443020.78</v>
          </cell>
          <cell r="MP16">
            <v>0</v>
          </cell>
          <cell r="MX16">
            <v>359854.39</v>
          </cell>
          <cell r="MZ16">
            <v>443020.78</v>
          </cell>
          <cell r="NF16">
            <v>0</v>
          </cell>
          <cell r="NH16">
            <v>0</v>
          </cell>
          <cell r="NL16">
            <v>6526161.9299999997</v>
          </cell>
          <cell r="NP16">
            <v>0</v>
          </cell>
          <cell r="NR16">
            <v>0</v>
          </cell>
          <cell r="NT16">
            <v>0</v>
          </cell>
          <cell r="OB16">
            <v>0</v>
          </cell>
          <cell r="OF16">
            <v>0</v>
          </cell>
          <cell r="ON16">
            <v>99981.969999999972</v>
          </cell>
          <cell r="OR16">
            <v>1899657.35</v>
          </cell>
        </row>
        <row r="17">
          <cell r="P17">
            <v>0</v>
          </cell>
          <cell r="R17">
            <v>0</v>
          </cell>
          <cell r="X17">
            <v>217781.07</v>
          </cell>
          <cell r="AH17">
            <v>0</v>
          </cell>
          <cell r="AX17">
            <v>0</v>
          </cell>
          <cell r="AZ17">
            <v>0</v>
          </cell>
          <cell r="BB17">
            <v>54788.82</v>
          </cell>
          <cell r="BD17">
            <v>1444000</v>
          </cell>
          <cell r="BJ17">
            <v>4000000</v>
          </cell>
          <cell r="BL17">
            <v>0</v>
          </cell>
          <cell r="BR17">
            <v>130415.79</v>
          </cell>
          <cell r="BT17">
            <v>2477900</v>
          </cell>
          <cell r="CP17">
            <v>68022.5</v>
          </cell>
          <cell r="CV17">
            <v>193602.5</v>
          </cell>
          <cell r="ED17">
            <v>231172.18</v>
          </cell>
          <cell r="EF17">
            <v>4392271.43</v>
          </cell>
          <cell r="FN17">
            <v>18348.62</v>
          </cell>
          <cell r="FP17">
            <v>9174.3099999999977</v>
          </cell>
          <cell r="FR17">
            <v>5504.59</v>
          </cell>
          <cell r="FX17">
            <v>554499.88</v>
          </cell>
          <cell r="FZ17">
            <v>0</v>
          </cell>
          <cell r="GZ17">
            <v>0</v>
          </cell>
          <cell r="HF17">
            <v>0</v>
          </cell>
          <cell r="HJ17">
            <v>24209055.260000002</v>
          </cell>
          <cell r="HL17">
            <v>0</v>
          </cell>
          <cell r="HN17">
            <v>95742515.349999994</v>
          </cell>
          <cell r="HP17">
            <v>12873230</v>
          </cell>
          <cell r="HR17">
            <v>0</v>
          </cell>
          <cell r="HT17">
            <v>2668165.2999999998</v>
          </cell>
          <cell r="HV17">
            <v>21886397.540000003</v>
          </cell>
          <cell r="HX17">
            <v>40779441.600000001</v>
          </cell>
          <cell r="HZ17">
            <v>95742515.349999994</v>
          </cell>
          <cell r="IB17">
            <v>12873230</v>
          </cell>
          <cell r="ID17">
            <v>0</v>
          </cell>
          <cell r="IF17">
            <v>2146783.9299999997</v>
          </cell>
          <cell r="IH17">
            <v>2146783.9299999997</v>
          </cell>
          <cell r="IJ17">
            <v>0</v>
          </cell>
          <cell r="IL17">
            <v>498292.94</v>
          </cell>
          <cell r="IN17">
            <v>498292.94</v>
          </cell>
          <cell r="IP17">
            <v>0</v>
          </cell>
          <cell r="IV17">
            <v>1044434.8</v>
          </cell>
          <cell r="JB17">
            <v>0</v>
          </cell>
          <cell r="JD17">
            <v>366964.19999999995</v>
          </cell>
          <cell r="JF17">
            <v>158860.20000000001</v>
          </cell>
          <cell r="JH17">
            <v>1044434.8</v>
          </cell>
          <cell r="JJ17">
            <v>452139.8</v>
          </cell>
          <cell r="JL17">
            <v>0</v>
          </cell>
          <cell r="JP17">
            <v>109357.65</v>
          </cell>
          <cell r="JV17">
            <v>0</v>
          </cell>
          <cell r="JX17">
            <v>0</v>
          </cell>
          <cell r="KD17">
            <v>1451578.6</v>
          </cell>
          <cell r="KF17">
            <v>5694573.5999999996</v>
          </cell>
          <cell r="KH17">
            <v>57938942.299999997</v>
          </cell>
          <cell r="KL17">
            <v>27740303.870000001</v>
          </cell>
          <cell r="KN17">
            <v>4672246.4800000014</v>
          </cell>
          <cell r="KR17">
            <v>5694573.5999999996</v>
          </cell>
          <cell r="KT17">
            <v>57938942.299999997</v>
          </cell>
          <cell r="KX17">
            <v>27740303.870000001</v>
          </cell>
          <cell r="KZ17">
            <v>4672246.4800000014</v>
          </cell>
          <cell r="LF17">
            <v>0</v>
          </cell>
          <cell r="LR17">
            <v>0</v>
          </cell>
          <cell r="MD17">
            <v>0</v>
          </cell>
          <cell r="MF17">
            <v>0</v>
          </cell>
          <cell r="ML17">
            <v>43754.75</v>
          </cell>
          <cell r="MN17">
            <v>371071.51</v>
          </cell>
          <cell r="MP17">
            <v>0</v>
          </cell>
          <cell r="MX17">
            <v>43754.75</v>
          </cell>
          <cell r="MZ17">
            <v>371071.51</v>
          </cell>
          <cell r="NB17">
            <v>61848.82</v>
          </cell>
          <cell r="ND17">
            <v>350000</v>
          </cell>
          <cell r="NF17">
            <v>869999.91</v>
          </cell>
          <cell r="NH17">
            <v>869999.91</v>
          </cell>
          <cell r="NL17">
            <v>0</v>
          </cell>
          <cell r="NN17">
            <v>16530000</v>
          </cell>
          <cell r="NP17">
            <v>5606079.5999999996</v>
          </cell>
          <cell r="NR17">
            <v>869999.91</v>
          </cell>
          <cell r="NT17">
            <v>869999.91</v>
          </cell>
          <cell r="NX17">
            <v>16530000</v>
          </cell>
          <cell r="NZ17">
            <v>16530000</v>
          </cell>
          <cell r="OB17">
            <v>5606079.5999999996</v>
          </cell>
          <cell r="OD17">
            <v>0</v>
          </cell>
          <cell r="OF17">
            <v>0</v>
          </cell>
          <cell r="ON17">
            <v>19629.400000000023</v>
          </cell>
          <cell r="OR17">
            <v>372958.6</v>
          </cell>
        </row>
        <row r="18">
          <cell r="P18">
            <v>0</v>
          </cell>
          <cell r="R18">
            <v>0</v>
          </cell>
          <cell r="X18">
            <v>215512.51</v>
          </cell>
          <cell r="AH18">
            <v>0</v>
          </cell>
          <cell r="AX18">
            <v>0</v>
          </cell>
          <cell r="AZ18">
            <v>3686000</v>
          </cell>
          <cell r="BB18">
            <v>120501.28</v>
          </cell>
          <cell r="BD18">
            <v>0</v>
          </cell>
          <cell r="BJ18">
            <v>1570000</v>
          </cell>
          <cell r="BL18">
            <v>0</v>
          </cell>
          <cell r="BR18">
            <v>0</v>
          </cell>
          <cell r="CP18">
            <v>53235</v>
          </cell>
          <cell r="CV18">
            <v>151515</v>
          </cell>
          <cell r="ED18">
            <v>0</v>
          </cell>
          <cell r="FN18">
            <v>0</v>
          </cell>
          <cell r="FP18">
            <v>0</v>
          </cell>
          <cell r="FX18">
            <v>540725.53</v>
          </cell>
          <cell r="FZ18">
            <v>0</v>
          </cell>
          <cell r="GZ18">
            <v>0</v>
          </cell>
          <cell r="HF18">
            <v>0</v>
          </cell>
          <cell r="HJ18">
            <v>11115000</v>
          </cell>
          <cell r="HL18">
            <v>0</v>
          </cell>
          <cell r="HN18">
            <v>0</v>
          </cell>
          <cell r="HP18">
            <v>0</v>
          </cell>
          <cell r="HR18">
            <v>0</v>
          </cell>
          <cell r="HT18">
            <v>0</v>
          </cell>
          <cell r="HV18">
            <v>11115000</v>
          </cell>
          <cell r="HX18">
            <v>22254912.609999999</v>
          </cell>
          <cell r="HZ18">
            <v>0</v>
          </cell>
          <cell r="IB18">
            <v>0</v>
          </cell>
          <cell r="ID18">
            <v>0</v>
          </cell>
          <cell r="IF18">
            <v>0</v>
          </cell>
          <cell r="IH18">
            <v>0</v>
          </cell>
          <cell r="IJ18">
            <v>0</v>
          </cell>
          <cell r="IL18">
            <v>0</v>
          </cell>
          <cell r="IN18">
            <v>0</v>
          </cell>
          <cell r="IP18">
            <v>0</v>
          </cell>
          <cell r="IV18">
            <v>1126744.96</v>
          </cell>
          <cell r="JB18">
            <v>0</v>
          </cell>
          <cell r="JD18">
            <v>395884.04000000004</v>
          </cell>
          <cell r="JH18">
            <v>1126744.96</v>
          </cell>
          <cell r="JJ18">
            <v>0</v>
          </cell>
          <cell r="JL18">
            <v>0</v>
          </cell>
          <cell r="JP18">
            <v>0</v>
          </cell>
          <cell r="JV18">
            <v>0</v>
          </cell>
          <cell r="JX18">
            <v>0</v>
          </cell>
          <cell r="KD18">
            <v>451223.85000000003</v>
          </cell>
          <cell r="KF18">
            <v>0</v>
          </cell>
          <cell r="KH18">
            <v>0</v>
          </cell>
          <cell r="KL18">
            <v>19343846.329999998</v>
          </cell>
          <cell r="KN18">
            <v>0</v>
          </cell>
          <cell r="KR18">
            <v>0</v>
          </cell>
          <cell r="KT18">
            <v>0</v>
          </cell>
          <cell r="KX18">
            <v>19343846.329999998</v>
          </cell>
          <cell r="KZ18">
            <v>0</v>
          </cell>
          <cell r="LF18">
            <v>0</v>
          </cell>
          <cell r="LR18">
            <v>0</v>
          </cell>
          <cell r="MD18">
            <v>0</v>
          </cell>
          <cell r="MF18">
            <v>580000</v>
          </cell>
          <cell r="ML18">
            <v>161547.26999999999</v>
          </cell>
          <cell r="MN18">
            <v>566960.51</v>
          </cell>
          <cell r="MP18">
            <v>0</v>
          </cell>
          <cell r="MX18">
            <v>161547.26999999999</v>
          </cell>
          <cell r="MZ18">
            <v>566960.51</v>
          </cell>
          <cell r="NF18">
            <v>0</v>
          </cell>
          <cell r="NH18">
            <v>0</v>
          </cell>
          <cell r="NL18">
            <v>0</v>
          </cell>
          <cell r="NP18">
            <v>0</v>
          </cell>
          <cell r="NR18">
            <v>0</v>
          </cell>
          <cell r="NT18">
            <v>0</v>
          </cell>
          <cell r="OB18">
            <v>0</v>
          </cell>
          <cell r="OF18">
            <v>0</v>
          </cell>
          <cell r="ON18">
            <v>114256.79999999981</v>
          </cell>
          <cell r="OR18">
            <v>2170879.2000000002</v>
          </cell>
        </row>
        <row r="19">
          <cell r="P19">
            <v>0</v>
          </cell>
          <cell r="R19">
            <v>0</v>
          </cell>
          <cell r="X19">
            <v>217781.43</v>
          </cell>
          <cell r="AH19">
            <v>116100</v>
          </cell>
          <cell r="AJ19">
            <v>2205600</v>
          </cell>
          <cell r="AX19">
            <v>0</v>
          </cell>
          <cell r="AZ19">
            <v>0</v>
          </cell>
          <cell r="BB19">
            <v>123641.55</v>
          </cell>
          <cell r="BD19">
            <v>0</v>
          </cell>
          <cell r="BJ19">
            <v>600000</v>
          </cell>
          <cell r="BL19">
            <v>0</v>
          </cell>
          <cell r="BR19">
            <v>0</v>
          </cell>
          <cell r="CP19">
            <v>56192.5</v>
          </cell>
          <cell r="CV19">
            <v>159932.5</v>
          </cell>
          <cell r="ED19">
            <v>0</v>
          </cell>
          <cell r="FN19">
            <v>9174.31</v>
          </cell>
          <cell r="FP19">
            <v>0</v>
          </cell>
          <cell r="FX19">
            <v>295319.33</v>
          </cell>
          <cell r="FZ19">
            <v>0</v>
          </cell>
          <cell r="GZ19">
            <v>12784254</v>
          </cell>
          <cell r="HF19">
            <v>0</v>
          </cell>
          <cell r="HJ19">
            <v>14155000</v>
          </cell>
          <cell r="HL19">
            <v>12784254</v>
          </cell>
          <cell r="HN19">
            <v>0</v>
          </cell>
          <cell r="HP19">
            <v>0</v>
          </cell>
          <cell r="HR19">
            <v>0</v>
          </cell>
          <cell r="HT19">
            <v>0</v>
          </cell>
          <cell r="HV19">
            <v>14155000</v>
          </cell>
          <cell r="HX19">
            <v>27760330</v>
          </cell>
          <cell r="HZ19">
            <v>0</v>
          </cell>
          <cell r="IB19">
            <v>0</v>
          </cell>
          <cell r="ID19">
            <v>0</v>
          </cell>
          <cell r="IF19">
            <v>0</v>
          </cell>
          <cell r="IH19">
            <v>0</v>
          </cell>
          <cell r="IJ19">
            <v>0</v>
          </cell>
          <cell r="IL19">
            <v>0</v>
          </cell>
          <cell r="IN19">
            <v>0</v>
          </cell>
          <cell r="IP19">
            <v>0</v>
          </cell>
          <cell r="IV19">
            <v>221999.9</v>
          </cell>
          <cell r="JB19">
            <v>77416.800000000003</v>
          </cell>
          <cell r="JD19">
            <v>78000.100000000006</v>
          </cell>
          <cell r="JH19">
            <v>221999.9</v>
          </cell>
          <cell r="JJ19">
            <v>0</v>
          </cell>
          <cell r="JL19">
            <v>0</v>
          </cell>
          <cell r="JP19">
            <v>113332.45</v>
          </cell>
          <cell r="JV19">
            <v>0</v>
          </cell>
          <cell r="JX19">
            <v>0</v>
          </cell>
          <cell r="KD19">
            <v>395750.63999999996</v>
          </cell>
          <cell r="KF19">
            <v>0</v>
          </cell>
          <cell r="KH19">
            <v>0</v>
          </cell>
          <cell r="KL19">
            <v>17522279.43</v>
          </cell>
          <cell r="KN19">
            <v>0</v>
          </cell>
          <cell r="KR19">
            <v>0</v>
          </cell>
          <cell r="KT19">
            <v>0</v>
          </cell>
          <cell r="KX19">
            <v>17522279.43</v>
          </cell>
          <cell r="KZ19">
            <v>0</v>
          </cell>
          <cell r="LF19">
            <v>0</v>
          </cell>
          <cell r="LR19">
            <v>0</v>
          </cell>
          <cell r="MD19">
            <v>0</v>
          </cell>
          <cell r="MF19">
            <v>0</v>
          </cell>
          <cell r="ML19">
            <v>283499.53999999998</v>
          </cell>
          <cell r="MN19">
            <v>274567.81000000006</v>
          </cell>
          <cell r="MP19">
            <v>0</v>
          </cell>
          <cell r="MX19">
            <v>283499.53999999998</v>
          </cell>
          <cell r="MZ19">
            <v>274567.81000000006</v>
          </cell>
          <cell r="ND19">
            <v>190000</v>
          </cell>
          <cell r="NF19">
            <v>0</v>
          </cell>
          <cell r="NH19">
            <v>0</v>
          </cell>
          <cell r="NL19">
            <v>0</v>
          </cell>
          <cell r="NP19">
            <v>0</v>
          </cell>
          <cell r="NR19">
            <v>0</v>
          </cell>
          <cell r="NT19">
            <v>0</v>
          </cell>
          <cell r="NX19">
            <v>8797498.9800000004</v>
          </cell>
          <cell r="OB19">
            <v>0</v>
          </cell>
          <cell r="OF19">
            <v>463026.27</v>
          </cell>
          <cell r="OJ19">
            <v>8797498.9800000004</v>
          </cell>
          <cell r="ON19">
            <v>54706.920000000042</v>
          </cell>
          <cell r="OR19">
            <v>1039431.58</v>
          </cell>
        </row>
        <row r="20">
          <cell r="P20">
            <v>2493118.61</v>
          </cell>
          <cell r="R20">
            <v>1181250.46</v>
          </cell>
          <cell r="X20">
            <v>474127.53</v>
          </cell>
          <cell r="AH20">
            <v>116100</v>
          </cell>
          <cell r="AJ20">
            <v>2205600</v>
          </cell>
          <cell r="AX20">
            <v>0</v>
          </cell>
          <cell r="AZ20">
            <v>4232062.08</v>
          </cell>
          <cell r="BB20">
            <v>111830.61</v>
          </cell>
          <cell r="BD20">
            <v>3942687.59</v>
          </cell>
          <cell r="BJ20">
            <v>6000000</v>
          </cell>
          <cell r="BL20">
            <v>30000000</v>
          </cell>
          <cell r="BR20">
            <v>0</v>
          </cell>
          <cell r="CP20">
            <v>109427.5</v>
          </cell>
          <cell r="CV20">
            <v>311447.5</v>
          </cell>
          <cell r="ED20">
            <v>231172.1799999997</v>
          </cell>
          <cell r="EF20">
            <v>4392271.42</v>
          </cell>
          <cell r="ET20">
            <v>306036.84000000003</v>
          </cell>
          <cell r="EV20">
            <v>306036.84000000003</v>
          </cell>
          <cell r="EX20">
            <v>5814700</v>
          </cell>
          <cell r="EZ20">
            <v>5814700</v>
          </cell>
          <cell r="FN20">
            <v>91743.12</v>
          </cell>
          <cell r="FP20">
            <v>5504.5800000000045</v>
          </cell>
          <cell r="FR20">
            <v>3669.72</v>
          </cell>
          <cell r="FX20">
            <v>1587976.1</v>
          </cell>
          <cell r="FZ20">
            <v>0</v>
          </cell>
          <cell r="GZ20">
            <v>24162792.289999999</v>
          </cell>
          <cell r="HF20">
            <v>0</v>
          </cell>
          <cell r="HJ20">
            <v>140499373.06999999</v>
          </cell>
          <cell r="HL20">
            <v>24162792.289999999</v>
          </cell>
          <cell r="HN20">
            <v>0</v>
          </cell>
          <cell r="HP20">
            <v>0</v>
          </cell>
          <cell r="HR20">
            <v>0</v>
          </cell>
          <cell r="HT20">
            <v>4849548.8100000005</v>
          </cell>
          <cell r="HV20">
            <v>140499373.06999999</v>
          </cell>
          <cell r="HX20">
            <v>32503405.59</v>
          </cell>
          <cell r="HZ20">
            <v>0</v>
          </cell>
          <cell r="IB20">
            <v>0</v>
          </cell>
          <cell r="ID20">
            <v>253287.16</v>
          </cell>
          <cell r="IF20">
            <v>4740122.1199999992</v>
          </cell>
          <cell r="IH20">
            <v>4740122.1199999992</v>
          </cell>
          <cell r="IJ20">
            <v>23418.33</v>
          </cell>
          <cell r="IL20">
            <v>630505.70000000007</v>
          </cell>
          <cell r="IN20">
            <v>630505.70000000007</v>
          </cell>
          <cell r="IP20">
            <v>0</v>
          </cell>
          <cell r="JB20">
            <v>113067.87</v>
          </cell>
          <cell r="JD20">
            <v>0</v>
          </cell>
          <cell r="JF20">
            <v>0</v>
          </cell>
          <cell r="JJ20">
            <v>3237629.63</v>
          </cell>
          <cell r="JL20">
            <v>0</v>
          </cell>
          <cell r="JP20">
            <v>0</v>
          </cell>
          <cell r="JV20">
            <v>0</v>
          </cell>
          <cell r="JX20">
            <v>3237629.63</v>
          </cell>
          <cell r="JZ20">
            <v>3237629.63</v>
          </cell>
          <cell r="KD20">
            <v>464785.13</v>
          </cell>
          <cell r="KF20">
            <v>6006000</v>
          </cell>
          <cell r="KH20">
            <v>47519384.100000001</v>
          </cell>
          <cell r="KL20">
            <v>18030753.579999998</v>
          </cell>
          <cell r="KN20">
            <v>8886423.2300000004</v>
          </cell>
          <cell r="KR20">
            <v>6006000</v>
          </cell>
          <cell r="KT20">
            <v>47519384.100000001</v>
          </cell>
          <cell r="KX20">
            <v>18030753.579999998</v>
          </cell>
          <cell r="KZ20">
            <v>8886423.2300000004</v>
          </cell>
          <cell r="LF20">
            <v>0</v>
          </cell>
          <cell r="LR20">
            <v>0</v>
          </cell>
          <cell r="MD20">
            <v>0</v>
          </cell>
          <cell r="MF20">
            <v>0</v>
          </cell>
          <cell r="ML20">
            <v>268598.90999999997</v>
          </cell>
          <cell r="MN20">
            <v>473687.46</v>
          </cell>
          <cell r="MP20">
            <v>0</v>
          </cell>
          <cell r="MX20">
            <v>268598.90999999997</v>
          </cell>
          <cell r="MZ20">
            <v>473687.46</v>
          </cell>
          <cell r="NB20">
            <v>9662.23</v>
          </cell>
          <cell r="ND20">
            <v>540000</v>
          </cell>
          <cell r="NF20">
            <v>869999.91</v>
          </cell>
          <cell r="NH20">
            <v>869999.91</v>
          </cell>
          <cell r="NL20">
            <v>8297782.2999999989</v>
          </cell>
          <cell r="NN20">
            <v>16530000</v>
          </cell>
          <cell r="NP20">
            <v>2659995.5699999998</v>
          </cell>
          <cell r="NR20">
            <v>869999.91</v>
          </cell>
          <cell r="NT20">
            <v>869999.91</v>
          </cell>
          <cell r="NX20">
            <v>16530000</v>
          </cell>
          <cell r="NZ20">
            <v>16530000</v>
          </cell>
          <cell r="OB20">
            <v>2659995.5699999998</v>
          </cell>
          <cell r="OD20">
            <v>0</v>
          </cell>
          <cell r="OF20">
            <v>0</v>
          </cell>
          <cell r="ON20">
            <v>51753.180000000051</v>
          </cell>
          <cell r="OR20">
            <v>983310.38</v>
          </cell>
        </row>
        <row r="21">
          <cell r="P21">
            <v>0</v>
          </cell>
          <cell r="R21">
            <v>0</v>
          </cell>
          <cell r="X21">
            <v>217781.07</v>
          </cell>
          <cell r="AH21">
            <v>0</v>
          </cell>
          <cell r="AX21">
            <v>0</v>
          </cell>
          <cell r="AZ21">
            <v>0</v>
          </cell>
          <cell r="BB21">
            <v>196085.62</v>
          </cell>
          <cell r="BD21">
            <v>722000</v>
          </cell>
          <cell r="BJ21">
            <v>1200000</v>
          </cell>
          <cell r="BL21">
            <v>0</v>
          </cell>
          <cell r="BR21">
            <v>0</v>
          </cell>
          <cell r="CP21">
            <v>56192.5</v>
          </cell>
          <cell r="CV21">
            <v>159932.5</v>
          </cell>
          <cell r="ED21">
            <v>0</v>
          </cell>
          <cell r="EH21">
            <v>21707189.190000001</v>
          </cell>
          <cell r="EJ21">
            <v>61782000</v>
          </cell>
          <cell r="FN21">
            <v>20183.490000000002</v>
          </cell>
          <cell r="FP21">
            <v>3669.719999999998</v>
          </cell>
          <cell r="FX21">
            <v>355077.81</v>
          </cell>
          <cell r="FZ21">
            <v>0</v>
          </cell>
          <cell r="GZ21">
            <v>9244890</v>
          </cell>
          <cell r="HF21">
            <v>21944719.890000001</v>
          </cell>
          <cell r="HJ21">
            <v>52489533.439999998</v>
          </cell>
          <cell r="HL21">
            <v>9244890</v>
          </cell>
          <cell r="HN21">
            <v>0</v>
          </cell>
          <cell r="HP21">
            <v>3478110</v>
          </cell>
          <cell r="HR21">
            <v>21944719.890000001</v>
          </cell>
          <cell r="HT21">
            <v>0</v>
          </cell>
          <cell r="HV21">
            <v>52489533.439999998</v>
          </cell>
          <cell r="HX21">
            <v>16610191.26</v>
          </cell>
          <cell r="HZ21">
            <v>0</v>
          </cell>
          <cell r="IB21">
            <v>3478110</v>
          </cell>
          <cell r="ID21">
            <v>0</v>
          </cell>
          <cell r="IF21">
            <v>0</v>
          </cell>
          <cell r="IH21">
            <v>0</v>
          </cell>
          <cell r="IJ21">
            <v>0</v>
          </cell>
          <cell r="IL21">
            <v>0</v>
          </cell>
          <cell r="IN21">
            <v>0</v>
          </cell>
          <cell r="IP21">
            <v>0</v>
          </cell>
          <cell r="IV21">
            <v>599764.55000000005</v>
          </cell>
          <cell r="JB21">
            <v>87240.48</v>
          </cell>
          <cell r="JD21">
            <v>210728.44999999995</v>
          </cell>
          <cell r="JH21">
            <v>599764.55000000005</v>
          </cell>
          <cell r="JJ21">
            <v>10925000</v>
          </cell>
          <cell r="JL21">
            <v>0</v>
          </cell>
          <cell r="JN21">
            <v>263156.94</v>
          </cell>
          <cell r="JP21">
            <v>115950.01</v>
          </cell>
          <cell r="JV21">
            <v>10925000</v>
          </cell>
          <cell r="JX21">
            <v>0</v>
          </cell>
          <cell r="KD21">
            <v>389835.89</v>
          </cell>
          <cell r="KF21">
            <v>0</v>
          </cell>
          <cell r="KH21">
            <v>0</v>
          </cell>
          <cell r="KL21">
            <v>13472337.369999999</v>
          </cell>
          <cell r="KN21">
            <v>0</v>
          </cell>
          <cell r="KR21">
            <v>0</v>
          </cell>
          <cell r="KT21">
            <v>0</v>
          </cell>
          <cell r="KX21">
            <v>13472337.369999999</v>
          </cell>
          <cell r="KZ21">
            <v>0</v>
          </cell>
          <cell r="LF21">
            <v>0</v>
          </cell>
          <cell r="LR21">
            <v>0</v>
          </cell>
          <cell r="MD21">
            <v>0</v>
          </cell>
          <cell r="MF21">
            <v>500000</v>
          </cell>
          <cell r="ML21">
            <v>302264.93</v>
          </cell>
          <cell r="MN21">
            <v>390618.8600000001</v>
          </cell>
          <cell r="MP21">
            <v>0</v>
          </cell>
          <cell r="MX21">
            <v>302264.93</v>
          </cell>
          <cell r="MZ21">
            <v>390618.8600000001</v>
          </cell>
          <cell r="NF21">
            <v>0</v>
          </cell>
          <cell r="NH21">
            <v>0</v>
          </cell>
          <cell r="NL21">
            <v>0</v>
          </cell>
          <cell r="NP21">
            <v>0</v>
          </cell>
          <cell r="NR21">
            <v>0</v>
          </cell>
          <cell r="NT21">
            <v>0</v>
          </cell>
          <cell r="OB21">
            <v>0</v>
          </cell>
          <cell r="OF21">
            <v>0</v>
          </cell>
          <cell r="ON21">
            <v>0</v>
          </cell>
        </row>
        <row r="22">
          <cell r="P22">
            <v>0</v>
          </cell>
          <cell r="R22">
            <v>0</v>
          </cell>
          <cell r="X22">
            <v>227353.86</v>
          </cell>
          <cell r="AH22">
            <v>0</v>
          </cell>
          <cell r="AX22">
            <v>0</v>
          </cell>
          <cell r="AZ22">
            <v>3768799.34</v>
          </cell>
          <cell r="BB22">
            <v>226660.2</v>
          </cell>
          <cell r="BD22">
            <v>415648.14</v>
          </cell>
          <cell r="BJ22">
            <v>6100000</v>
          </cell>
          <cell r="BL22">
            <v>0</v>
          </cell>
          <cell r="BR22">
            <v>0</v>
          </cell>
          <cell r="CP22">
            <v>79852.5</v>
          </cell>
          <cell r="CV22">
            <v>227272.5</v>
          </cell>
          <cell r="DT22">
            <v>711170.27</v>
          </cell>
          <cell r="DZ22">
            <v>2024100</v>
          </cell>
          <cell r="ED22">
            <v>0</v>
          </cell>
          <cell r="FN22">
            <v>27522.94</v>
          </cell>
          <cell r="FP22">
            <v>0</v>
          </cell>
          <cell r="FX22">
            <v>0</v>
          </cell>
          <cell r="FZ22">
            <v>0</v>
          </cell>
          <cell r="GZ22">
            <v>0</v>
          </cell>
          <cell r="HF22">
            <v>20219114.879999999</v>
          </cell>
          <cell r="HJ22">
            <v>15995907.199999999</v>
          </cell>
          <cell r="HL22">
            <v>0</v>
          </cell>
          <cell r="HN22">
            <v>0</v>
          </cell>
          <cell r="HP22">
            <v>0</v>
          </cell>
          <cell r="HR22">
            <v>17731358.699999999</v>
          </cell>
          <cell r="HT22">
            <v>0</v>
          </cell>
          <cell r="HV22">
            <v>15995907.199999999</v>
          </cell>
          <cell r="HX22">
            <v>82365042.909999996</v>
          </cell>
          <cell r="HZ22">
            <v>0</v>
          </cell>
          <cell r="IB22">
            <v>0</v>
          </cell>
          <cell r="ID22">
            <v>1385361.46</v>
          </cell>
          <cell r="IF22">
            <v>0</v>
          </cell>
          <cell r="IH22">
            <v>0</v>
          </cell>
          <cell r="IJ22">
            <v>128087.25000000001</v>
          </cell>
          <cell r="IL22">
            <v>0</v>
          </cell>
          <cell r="IN22">
            <v>0</v>
          </cell>
          <cell r="IP22">
            <v>85754672.799999997</v>
          </cell>
          <cell r="JB22">
            <v>0</v>
          </cell>
          <cell r="JD22">
            <v>0</v>
          </cell>
          <cell r="JJ22">
            <v>4914000</v>
          </cell>
          <cell r="JL22">
            <v>3362860.37</v>
          </cell>
          <cell r="JP22">
            <v>0</v>
          </cell>
          <cell r="JV22">
            <v>8554000</v>
          </cell>
          <cell r="JX22">
            <v>3828956.16</v>
          </cell>
          <cell r="KD22">
            <v>964393.6</v>
          </cell>
          <cell r="KF22">
            <v>0</v>
          </cell>
          <cell r="KH22">
            <v>0</v>
          </cell>
          <cell r="KL22">
            <v>50773511.649999999</v>
          </cell>
          <cell r="KN22">
            <v>0</v>
          </cell>
          <cell r="KR22">
            <v>0</v>
          </cell>
          <cell r="KT22">
            <v>0</v>
          </cell>
          <cell r="KX22">
            <v>50773511.649999999</v>
          </cell>
          <cell r="KZ22">
            <v>0</v>
          </cell>
          <cell r="LF22">
            <v>0</v>
          </cell>
          <cell r="LR22">
            <v>0</v>
          </cell>
          <cell r="MD22">
            <v>0</v>
          </cell>
          <cell r="MF22">
            <v>0</v>
          </cell>
          <cell r="ML22">
            <v>227524.71</v>
          </cell>
          <cell r="MN22">
            <v>565962.67000000004</v>
          </cell>
          <cell r="MP22">
            <v>0</v>
          </cell>
          <cell r="MX22">
            <v>227524.71</v>
          </cell>
          <cell r="MZ22">
            <v>565962.67000000004</v>
          </cell>
          <cell r="ND22">
            <v>800000</v>
          </cell>
          <cell r="NF22">
            <v>0</v>
          </cell>
          <cell r="NH22">
            <v>0</v>
          </cell>
          <cell r="NL22">
            <v>0</v>
          </cell>
          <cell r="NP22">
            <v>22188432.300000001</v>
          </cell>
          <cell r="NR22">
            <v>0</v>
          </cell>
          <cell r="NT22">
            <v>0</v>
          </cell>
          <cell r="OB22">
            <v>22188432.300000001</v>
          </cell>
          <cell r="OF22">
            <v>0</v>
          </cell>
          <cell r="ON22">
            <v>0</v>
          </cell>
        </row>
        <row r="23">
          <cell r="P23">
            <v>0</v>
          </cell>
          <cell r="R23">
            <v>505138.59</v>
          </cell>
          <cell r="X23">
            <v>222464.53</v>
          </cell>
          <cell r="AH23">
            <v>0</v>
          </cell>
          <cell r="AX23">
            <v>0</v>
          </cell>
          <cell r="AZ23">
            <v>0</v>
          </cell>
          <cell r="BB23">
            <v>153148.01999999999</v>
          </cell>
          <cell r="BD23">
            <v>2473149.61</v>
          </cell>
          <cell r="BJ23">
            <v>0</v>
          </cell>
          <cell r="BL23">
            <v>0</v>
          </cell>
          <cell r="BR23">
            <v>0</v>
          </cell>
          <cell r="CP23">
            <v>65065</v>
          </cell>
          <cell r="CV23">
            <v>185185</v>
          </cell>
          <cell r="ED23">
            <v>0</v>
          </cell>
          <cell r="FN23">
            <v>11009.17</v>
          </cell>
          <cell r="FP23">
            <v>0</v>
          </cell>
          <cell r="FX23">
            <v>253487.55</v>
          </cell>
          <cell r="FZ23">
            <v>0</v>
          </cell>
          <cell r="GZ23">
            <v>0</v>
          </cell>
          <cell r="HF23">
            <v>9925438.5</v>
          </cell>
          <cell r="HJ23">
            <v>18092266.5</v>
          </cell>
          <cell r="HL23">
            <v>0</v>
          </cell>
          <cell r="HN23">
            <v>0</v>
          </cell>
          <cell r="HP23">
            <v>0</v>
          </cell>
          <cell r="HR23">
            <v>9925438.5</v>
          </cell>
          <cell r="HT23">
            <v>0</v>
          </cell>
          <cell r="HV23">
            <v>18092266.5</v>
          </cell>
          <cell r="HX23">
            <v>29056610.27</v>
          </cell>
          <cell r="HZ23">
            <v>0</v>
          </cell>
          <cell r="IB23">
            <v>0</v>
          </cell>
          <cell r="ID23">
            <v>0</v>
          </cell>
          <cell r="IF23">
            <v>0</v>
          </cell>
          <cell r="IH23">
            <v>0</v>
          </cell>
          <cell r="IJ23">
            <v>0</v>
          </cell>
          <cell r="IL23">
            <v>0</v>
          </cell>
          <cell r="IN23">
            <v>0</v>
          </cell>
          <cell r="IP23">
            <v>49000000</v>
          </cell>
          <cell r="IV23">
            <v>1361599.4</v>
          </cell>
          <cell r="JB23">
            <v>89902.37</v>
          </cell>
          <cell r="JD23">
            <v>478400.60000000009</v>
          </cell>
          <cell r="JH23">
            <v>1361599.4</v>
          </cell>
          <cell r="JJ23">
            <v>0</v>
          </cell>
          <cell r="JL23">
            <v>0</v>
          </cell>
          <cell r="JP23">
            <v>0</v>
          </cell>
          <cell r="JV23">
            <v>0</v>
          </cell>
          <cell r="JX23">
            <v>0</v>
          </cell>
          <cell r="KD23">
            <v>448087.23</v>
          </cell>
          <cell r="KF23">
            <v>0</v>
          </cell>
          <cell r="KH23">
            <v>0</v>
          </cell>
          <cell r="KL23">
            <v>26809002.539999999</v>
          </cell>
          <cell r="KN23">
            <v>0</v>
          </cell>
          <cell r="KR23">
            <v>0</v>
          </cell>
          <cell r="KT23">
            <v>0</v>
          </cell>
          <cell r="KX23">
            <v>26809002.539999999</v>
          </cell>
          <cell r="KZ23">
            <v>0</v>
          </cell>
          <cell r="LF23">
            <v>0</v>
          </cell>
          <cell r="LR23">
            <v>0</v>
          </cell>
          <cell r="MD23">
            <v>0</v>
          </cell>
          <cell r="MF23">
            <v>0</v>
          </cell>
          <cell r="ML23">
            <v>378212.88</v>
          </cell>
          <cell r="MN23">
            <v>465039.74999999994</v>
          </cell>
          <cell r="MP23">
            <v>0</v>
          </cell>
          <cell r="MX23">
            <v>378212.88</v>
          </cell>
          <cell r="MZ23">
            <v>465039.74999999994</v>
          </cell>
          <cell r="ND23">
            <v>580000</v>
          </cell>
          <cell r="NF23">
            <v>0</v>
          </cell>
          <cell r="NH23">
            <v>0</v>
          </cell>
          <cell r="NL23">
            <v>0</v>
          </cell>
          <cell r="NP23">
            <v>0</v>
          </cell>
          <cell r="NR23">
            <v>0</v>
          </cell>
          <cell r="NT23">
            <v>0</v>
          </cell>
          <cell r="OB23">
            <v>0</v>
          </cell>
          <cell r="OF23">
            <v>0</v>
          </cell>
          <cell r="ON23">
            <v>0</v>
          </cell>
        </row>
        <row r="24">
          <cell r="P24">
            <v>0</v>
          </cell>
          <cell r="R24">
            <v>0</v>
          </cell>
          <cell r="X24">
            <v>220684.81</v>
          </cell>
          <cell r="AH24">
            <v>0</v>
          </cell>
          <cell r="AX24">
            <v>0</v>
          </cell>
          <cell r="AZ24">
            <v>0</v>
          </cell>
          <cell r="BB24">
            <v>135944.16</v>
          </cell>
          <cell r="BD24">
            <v>699200</v>
          </cell>
          <cell r="BJ24">
            <v>3750000</v>
          </cell>
          <cell r="BL24">
            <v>0</v>
          </cell>
          <cell r="BR24">
            <v>0</v>
          </cell>
          <cell r="CP24">
            <v>73937.5</v>
          </cell>
          <cell r="CV24">
            <v>210437.5</v>
          </cell>
          <cell r="ED24">
            <v>0</v>
          </cell>
          <cell r="EH24">
            <v>4531097.3</v>
          </cell>
          <cell r="EJ24">
            <v>12896200</v>
          </cell>
          <cell r="FN24">
            <v>14678.9</v>
          </cell>
          <cell r="FP24">
            <v>0</v>
          </cell>
          <cell r="FX24">
            <v>367375.91</v>
          </cell>
          <cell r="FZ24">
            <v>0</v>
          </cell>
          <cell r="GZ24">
            <v>0</v>
          </cell>
          <cell r="HF24">
            <v>0</v>
          </cell>
          <cell r="HJ24">
            <v>31530749.41</v>
          </cell>
          <cell r="HL24">
            <v>0</v>
          </cell>
          <cell r="HN24">
            <v>0</v>
          </cell>
          <cell r="HP24">
            <v>0</v>
          </cell>
          <cell r="HR24">
            <v>0</v>
          </cell>
          <cell r="HT24">
            <v>0</v>
          </cell>
          <cell r="HV24">
            <v>31530749.41</v>
          </cell>
          <cell r="HX24">
            <v>25759563.920000002</v>
          </cell>
          <cell r="HZ24">
            <v>0</v>
          </cell>
          <cell r="IB24">
            <v>0</v>
          </cell>
          <cell r="ID24">
            <v>0</v>
          </cell>
          <cell r="IF24">
            <v>0</v>
          </cell>
          <cell r="IH24">
            <v>0</v>
          </cell>
          <cell r="IJ24">
            <v>0</v>
          </cell>
          <cell r="IL24">
            <v>0</v>
          </cell>
          <cell r="IN24">
            <v>0</v>
          </cell>
          <cell r="IP24">
            <v>0</v>
          </cell>
          <cell r="IV24">
            <v>1777353.43</v>
          </cell>
          <cell r="JB24">
            <v>93594.95</v>
          </cell>
          <cell r="JD24">
            <v>624476.57000000007</v>
          </cell>
          <cell r="JH24">
            <v>1777353.43</v>
          </cell>
          <cell r="JJ24">
            <v>0</v>
          </cell>
          <cell r="JL24">
            <v>0</v>
          </cell>
          <cell r="JP24">
            <v>101667.75</v>
          </cell>
          <cell r="JV24">
            <v>0</v>
          </cell>
          <cell r="JX24">
            <v>0</v>
          </cell>
          <cell r="KD24">
            <v>2679561.65</v>
          </cell>
          <cell r="KF24">
            <v>0</v>
          </cell>
          <cell r="KH24">
            <v>0</v>
          </cell>
          <cell r="KL24">
            <v>24621025.120000001</v>
          </cell>
          <cell r="KN24">
            <v>0</v>
          </cell>
          <cell r="KR24">
            <v>0</v>
          </cell>
          <cell r="KT24">
            <v>0</v>
          </cell>
          <cell r="KX24">
            <v>24621025.120000001</v>
          </cell>
          <cell r="KZ24">
            <v>0</v>
          </cell>
          <cell r="LF24">
            <v>0</v>
          </cell>
          <cell r="LR24">
            <v>0</v>
          </cell>
          <cell r="MD24">
            <v>0</v>
          </cell>
          <cell r="MF24">
            <v>0</v>
          </cell>
          <cell r="ML24">
            <v>192843.26</v>
          </cell>
          <cell r="MN24">
            <v>281324.06000000006</v>
          </cell>
          <cell r="MP24">
            <v>0</v>
          </cell>
          <cell r="MX24">
            <v>192843.26</v>
          </cell>
          <cell r="MZ24">
            <v>281324.06000000006</v>
          </cell>
          <cell r="NF24">
            <v>0</v>
          </cell>
          <cell r="NH24">
            <v>0</v>
          </cell>
          <cell r="NL24">
            <v>0</v>
          </cell>
          <cell r="NP24">
            <v>4021000</v>
          </cell>
          <cell r="NR24">
            <v>0</v>
          </cell>
          <cell r="NT24">
            <v>0</v>
          </cell>
          <cell r="OB24">
            <v>4021000</v>
          </cell>
          <cell r="OF24">
            <v>0</v>
          </cell>
          <cell r="ON24">
            <v>69485.260000000009</v>
          </cell>
          <cell r="OR24">
            <v>1320219.98</v>
          </cell>
        </row>
        <row r="25">
          <cell r="P25">
            <v>0</v>
          </cell>
          <cell r="R25">
            <v>806072.21</v>
          </cell>
          <cell r="X25">
            <v>217781.07</v>
          </cell>
          <cell r="AH25">
            <v>0</v>
          </cell>
          <cell r="AX25">
            <v>0</v>
          </cell>
          <cell r="AZ25">
            <v>0</v>
          </cell>
          <cell r="BB25">
            <v>198407.27</v>
          </cell>
          <cell r="BD25">
            <v>4161937.4699999997</v>
          </cell>
          <cell r="BJ25">
            <v>11000000</v>
          </cell>
          <cell r="BL25">
            <v>0</v>
          </cell>
          <cell r="BR25">
            <v>0</v>
          </cell>
          <cell r="CP25">
            <v>100555</v>
          </cell>
          <cell r="CV25">
            <v>286195</v>
          </cell>
          <cell r="ED25">
            <v>231172.18</v>
          </cell>
          <cell r="EF25">
            <v>4392271.43</v>
          </cell>
          <cell r="FN25">
            <v>18348.62</v>
          </cell>
          <cell r="FP25">
            <v>0</v>
          </cell>
          <cell r="FR25">
            <v>0</v>
          </cell>
          <cell r="FX25">
            <v>1138446.01</v>
          </cell>
          <cell r="FZ25">
            <v>0</v>
          </cell>
          <cell r="GZ25">
            <v>12385780.800000001</v>
          </cell>
          <cell r="HF25">
            <v>0</v>
          </cell>
          <cell r="HJ25">
            <v>25826115.760000002</v>
          </cell>
          <cell r="HL25">
            <v>12385780.800000001</v>
          </cell>
          <cell r="HN25">
            <v>0</v>
          </cell>
          <cell r="HP25">
            <v>14727280</v>
          </cell>
          <cell r="HR25">
            <v>0</v>
          </cell>
          <cell r="HT25">
            <v>2764122.78</v>
          </cell>
          <cell r="HV25">
            <v>30123595.07</v>
          </cell>
          <cell r="HX25">
            <v>40850000</v>
          </cell>
          <cell r="HZ25">
            <v>0</v>
          </cell>
          <cell r="IB25">
            <v>14727280</v>
          </cell>
          <cell r="ID25">
            <v>6389039.7799999993</v>
          </cell>
          <cell r="IF25">
            <v>2741904.17</v>
          </cell>
          <cell r="IH25">
            <v>2741904.17</v>
          </cell>
          <cell r="IJ25">
            <v>1718579.26</v>
          </cell>
          <cell r="IL25">
            <v>602532.76</v>
          </cell>
          <cell r="IN25">
            <v>602532.76</v>
          </cell>
          <cell r="IP25">
            <v>116241027.52</v>
          </cell>
          <cell r="IV25">
            <v>33031600</v>
          </cell>
          <cell r="JB25">
            <v>111984.16</v>
          </cell>
          <cell r="JD25">
            <v>0</v>
          </cell>
          <cell r="JF25">
            <v>0</v>
          </cell>
          <cell r="JJ25">
            <v>0</v>
          </cell>
          <cell r="JL25">
            <v>0</v>
          </cell>
          <cell r="JN25">
            <v>257600</v>
          </cell>
          <cell r="JP25">
            <v>160254.54</v>
          </cell>
          <cell r="JV25">
            <v>0</v>
          </cell>
          <cell r="JX25">
            <v>0</v>
          </cell>
          <cell r="KD25">
            <v>770710.04</v>
          </cell>
          <cell r="KF25">
            <v>19085000</v>
          </cell>
          <cell r="KH25">
            <v>0</v>
          </cell>
          <cell r="KL25">
            <v>34151465.130000003</v>
          </cell>
          <cell r="KN25">
            <v>10037872.389999997</v>
          </cell>
          <cell r="KR25">
            <v>19085000</v>
          </cell>
          <cell r="KT25">
            <v>0</v>
          </cell>
          <cell r="KX25">
            <v>34151465.130000003</v>
          </cell>
          <cell r="KZ25">
            <v>10037872.389999997</v>
          </cell>
          <cell r="LF25">
            <v>0</v>
          </cell>
          <cell r="LR25">
            <v>0</v>
          </cell>
          <cell r="MD25">
            <v>0</v>
          </cell>
          <cell r="MF25">
            <v>0</v>
          </cell>
          <cell r="ML25">
            <v>171331.11</v>
          </cell>
          <cell r="MN25">
            <v>699704.25</v>
          </cell>
          <cell r="MP25">
            <v>0</v>
          </cell>
          <cell r="MX25">
            <v>171331.11</v>
          </cell>
          <cell r="MZ25">
            <v>699704.25</v>
          </cell>
          <cell r="NB25">
            <v>158564.72</v>
          </cell>
          <cell r="ND25">
            <v>2700000</v>
          </cell>
          <cell r="NF25">
            <v>869999.91</v>
          </cell>
          <cell r="NH25">
            <v>869999.91</v>
          </cell>
          <cell r="NL25">
            <v>0</v>
          </cell>
          <cell r="NN25">
            <v>16530000</v>
          </cell>
          <cell r="NP25">
            <v>16216829.359999999</v>
          </cell>
          <cell r="NR25">
            <v>869999.91</v>
          </cell>
          <cell r="NT25">
            <v>869999.91</v>
          </cell>
          <cell r="NX25">
            <v>16530000</v>
          </cell>
          <cell r="NZ25">
            <v>16530000</v>
          </cell>
          <cell r="OB25">
            <v>16216829.359999999</v>
          </cell>
          <cell r="OD25">
            <v>0</v>
          </cell>
          <cell r="OF25">
            <v>0</v>
          </cell>
          <cell r="ON25">
            <v>95784.780000000028</v>
          </cell>
          <cell r="OR25">
            <v>1819910.82</v>
          </cell>
        </row>
        <row r="26">
          <cell r="P26">
            <v>804610.55</v>
          </cell>
          <cell r="R26">
            <v>0</v>
          </cell>
          <cell r="X26">
            <v>222464.53</v>
          </cell>
          <cell r="AH26">
            <v>0</v>
          </cell>
          <cell r="AX26">
            <v>0</v>
          </cell>
          <cell r="AZ26">
            <v>0</v>
          </cell>
          <cell r="BB26">
            <v>124058.37</v>
          </cell>
          <cell r="BD26">
            <v>706797.81</v>
          </cell>
          <cell r="BJ26">
            <v>883000</v>
          </cell>
          <cell r="BL26">
            <v>0</v>
          </cell>
          <cell r="BR26">
            <v>0</v>
          </cell>
          <cell r="CP26">
            <v>62107.5</v>
          </cell>
          <cell r="CV26">
            <v>176767.5</v>
          </cell>
          <cell r="ED26">
            <v>0</v>
          </cell>
          <cell r="FN26">
            <v>18348.62</v>
          </cell>
          <cell r="FP26">
            <v>0</v>
          </cell>
          <cell r="FX26">
            <v>605489.81000000006</v>
          </cell>
          <cell r="FZ26">
            <v>0</v>
          </cell>
          <cell r="GZ26">
            <v>0</v>
          </cell>
          <cell r="HF26">
            <v>28112744.600000001</v>
          </cell>
          <cell r="HJ26">
            <v>11439000</v>
          </cell>
          <cell r="HL26">
            <v>0</v>
          </cell>
          <cell r="HN26">
            <v>0</v>
          </cell>
          <cell r="HP26">
            <v>0</v>
          </cell>
          <cell r="HR26">
            <v>28112744.600000001</v>
          </cell>
          <cell r="HT26">
            <v>0</v>
          </cell>
          <cell r="HV26">
            <v>11439000</v>
          </cell>
          <cell r="HX26">
            <v>28086000</v>
          </cell>
          <cell r="HZ26">
            <v>0</v>
          </cell>
          <cell r="IB26">
            <v>0</v>
          </cell>
          <cell r="ID26">
            <v>0</v>
          </cell>
          <cell r="IF26">
            <v>0</v>
          </cell>
          <cell r="IH26">
            <v>0</v>
          </cell>
          <cell r="IJ26">
            <v>0</v>
          </cell>
          <cell r="IL26">
            <v>0</v>
          </cell>
          <cell r="IN26">
            <v>0</v>
          </cell>
          <cell r="IP26">
            <v>0</v>
          </cell>
          <cell r="JB26">
            <v>0</v>
          </cell>
          <cell r="JD26">
            <v>0</v>
          </cell>
          <cell r="JJ26">
            <v>0</v>
          </cell>
          <cell r="JL26">
            <v>0</v>
          </cell>
          <cell r="JN26">
            <v>291584.5</v>
          </cell>
          <cell r="JP26">
            <v>89223.4</v>
          </cell>
          <cell r="JV26">
            <v>0</v>
          </cell>
          <cell r="JX26">
            <v>0</v>
          </cell>
          <cell r="KD26">
            <v>316625.96999999997</v>
          </cell>
          <cell r="KF26">
            <v>0</v>
          </cell>
          <cell r="KH26">
            <v>0</v>
          </cell>
          <cell r="KL26">
            <v>24980015.190000001</v>
          </cell>
          <cell r="KN26">
            <v>0</v>
          </cell>
          <cell r="KR26">
            <v>0</v>
          </cell>
          <cell r="KT26">
            <v>0</v>
          </cell>
          <cell r="KX26">
            <v>24980015.190000001</v>
          </cell>
          <cell r="KZ26">
            <v>0</v>
          </cell>
          <cell r="LF26">
            <v>0</v>
          </cell>
          <cell r="LR26">
            <v>0</v>
          </cell>
          <cell r="MD26">
            <v>0</v>
          </cell>
          <cell r="MF26">
            <v>650000</v>
          </cell>
          <cell r="ML26">
            <v>342624.74</v>
          </cell>
          <cell r="MN26">
            <v>655817.94999999995</v>
          </cell>
          <cell r="MP26">
            <v>0</v>
          </cell>
          <cell r="MX26">
            <v>342624.74</v>
          </cell>
          <cell r="MZ26">
            <v>655817.94999999995</v>
          </cell>
          <cell r="ND26">
            <v>60000</v>
          </cell>
          <cell r="NF26">
            <v>0</v>
          </cell>
          <cell r="NH26">
            <v>0</v>
          </cell>
          <cell r="NL26">
            <v>6275285.3200000003</v>
          </cell>
          <cell r="NP26">
            <v>6260066.9900000002</v>
          </cell>
          <cell r="NR26">
            <v>0</v>
          </cell>
          <cell r="NT26">
            <v>0</v>
          </cell>
          <cell r="OB26">
            <v>6260066.9900000002</v>
          </cell>
          <cell r="OF26">
            <v>0</v>
          </cell>
          <cell r="ON26">
            <v>52937.519999999902</v>
          </cell>
          <cell r="OR26">
            <v>1005812.86</v>
          </cell>
        </row>
        <row r="27">
          <cell r="N27">
            <v>0</v>
          </cell>
          <cell r="P27">
            <v>0</v>
          </cell>
          <cell r="R27">
            <v>1343453.68</v>
          </cell>
          <cell r="X27">
            <v>232753.51</v>
          </cell>
          <cell r="AH27">
            <v>0</v>
          </cell>
          <cell r="AX27">
            <v>0</v>
          </cell>
          <cell r="AZ27">
            <v>0</v>
          </cell>
          <cell r="BB27">
            <v>153745.01999999999</v>
          </cell>
          <cell r="BD27">
            <v>714400</v>
          </cell>
          <cell r="BJ27">
            <v>3600000</v>
          </cell>
          <cell r="BL27">
            <v>0</v>
          </cell>
          <cell r="BR27">
            <v>0</v>
          </cell>
          <cell r="CP27">
            <v>82810</v>
          </cell>
          <cell r="CV27">
            <v>235690</v>
          </cell>
          <cell r="DT27">
            <v>5950345.9500000002</v>
          </cell>
          <cell r="DZ27">
            <v>16935600</v>
          </cell>
          <cell r="ED27">
            <v>0</v>
          </cell>
          <cell r="FN27">
            <v>11009.17</v>
          </cell>
          <cell r="FP27">
            <v>0</v>
          </cell>
          <cell r="FR27">
            <v>0</v>
          </cell>
          <cell r="FX27">
            <v>1788553.66</v>
          </cell>
          <cell r="FZ27">
            <v>0</v>
          </cell>
          <cell r="GX27">
            <v>113084406.40000001</v>
          </cell>
          <cell r="HF27">
            <v>0</v>
          </cell>
          <cell r="HJ27">
            <v>113084406.40000001</v>
          </cell>
          <cell r="HL27">
            <v>25784897.899999999</v>
          </cell>
          <cell r="HN27">
            <v>0</v>
          </cell>
          <cell r="HP27">
            <v>4199520</v>
          </cell>
          <cell r="HR27">
            <v>0</v>
          </cell>
          <cell r="HT27">
            <v>0</v>
          </cell>
          <cell r="HV27">
            <v>51425026.740000002</v>
          </cell>
          <cell r="HX27">
            <v>25784897.899999999</v>
          </cell>
          <cell r="HZ27">
            <v>0</v>
          </cell>
          <cell r="IB27">
            <v>4199520</v>
          </cell>
          <cell r="ID27">
            <v>136323.58999999985</v>
          </cell>
          <cell r="IF27">
            <v>0</v>
          </cell>
          <cell r="IH27">
            <v>0</v>
          </cell>
          <cell r="IJ27">
            <v>45308.390000000014</v>
          </cell>
          <cell r="IL27">
            <v>0</v>
          </cell>
          <cell r="IN27">
            <v>0</v>
          </cell>
          <cell r="IP27">
            <v>0</v>
          </cell>
          <cell r="IV27">
            <v>422687.81</v>
          </cell>
          <cell r="JB27">
            <v>0</v>
          </cell>
          <cell r="JD27">
            <v>148512.19</v>
          </cell>
          <cell r="JF27">
            <v>0</v>
          </cell>
          <cell r="JH27">
            <v>422687.81</v>
          </cell>
          <cell r="JJ27">
            <v>18400000</v>
          </cell>
          <cell r="JL27">
            <v>0</v>
          </cell>
          <cell r="JP27">
            <v>0</v>
          </cell>
          <cell r="JV27">
            <v>9400000</v>
          </cell>
          <cell r="JX27">
            <v>9000000</v>
          </cell>
          <cell r="JZ27">
            <v>9000000</v>
          </cell>
          <cell r="KD27">
            <v>503650.04</v>
          </cell>
          <cell r="KF27">
            <v>22512000</v>
          </cell>
          <cell r="KH27">
            <v>0</v>
          </cell>
          <cell r="KL27">
            <v>29696641.32</v>
          </cell>
          <cell r="KN27">
            <v>0</v>
          </cell>
          <cell r="KR27">
            <v>22512000</v>
          </cell>
          <cell r="KT27">
            <v>0</v>
          </cell>
          <cell r="KX27">
            <v>29696641.32</v>
          </cell>
          <cell r="KZ27">
            <v>0</v>
          </cell>
          <cell r="LF27">
            <v>0</v>
          </cell>
          <cell r="LL27">
            <v>13534338.51</v>
          </cell>
          <cell r="LN27">
            <v>257152431.69</v>
          </cell>
          <cell r="LR27">
            <v>0</v>
          </cell>
          <cell r="MD27">
            <v>0</v>
          </cell>
          <cell r="MF27">
            <v>0</v>
          </cell>
          <cell r="ML27">
            <v>179361.59</v>
          </cell>
          <cell r="MN27">
            <v>380167.06</v>
          </cell>
          <cell r="MP27">
            <v>0</v>
          </cell>
          <cell r="MX27">
            <v>179361.59</v>
          </cell>
          <cell r="MZ27">
            <v>380167.06</v>
          </cell>
          <cell r="NB27">
            <v>9770.7999999999993</v>
          </cell>
          <cell r="ND27">
            <v>380000</v>
          </cell>
          <cell r="NF27">
            <v>869999.91</v>
          </cell>
          <cell r="NH27">
            <v>869999.91</v>
          </cell>
          <cell r="NL27">
            <v>4005859.4</v>
          </cell>
          <cell r="NN27">
            <v>16530000</v>
          </cell>
          <cell r="NP27">
            <v>12449811.27</v>
          </cell>
          <cell r="NR27">
            <v>869999.91</v>
          </cell>
          <cell r="NT27">
            <v>869999.91</v>
          </cell>
          <cell r="NX27">
            <v>16530000</v>
          </cell>
          <cell r="NZ27">
            <v>16530000</v>
          </cell>
          <cell r="OB27">
            <v>12449811.27</v>
          </cell>
          <cell r="OD27">
            <v>0</v>
          </cell>
          <cell r="OF27">
            <v>677431.5</v>
          </cell>
          <cell r="OJ27">
            <v>12871198.51</v>
          </cell>
          <cell r="ON27">
            <v>73134.040000000037</v>
          </cell>
          <cell r="OR27">
            <v>1389546.76</v>
          </cell>
        </row>
        <row r="30">
          <cell r="P30">
            <v>724743.78</v>
          </cell>
          <cell r="R30">
            <v>554991.73</v>
          </cell>
          <cell r="X30">
            <v>605309.13</v>
          </cell>
          <cell r="AX30">
            <v>2082041.11</v>
          </cell>
          <cell r="BB30">
            <v>377647.92</v>
          </cell>
          <cell r="BD30">
            <v>6992000</v>
          </cell>
          <cell r="BJ30">
            <v>22000000</v>
          </cell>
          <cell r="BL30">
            <v>0</v>
          </cell>
          <cell r="CP30">
            <v>38447.5</v>
          </cell>
          <cell r="CV30">
            <v>109427.5</v>
          </cell>
          <cell r="DN30">
            <v>255783.78</v>
          </cell>
          <cell r="DP30">
            <v>728000</v>
          </cell>
          <cell r="EP30">
            <v>554205.26</v>
          </cell>
          <cell r="ER30">
            <v>10529900</v>
          </cell>
          <cell r="FN30">
            <v>82568.81</v>
          </cell>
          <cell r="FT30">
            <v>10871036.84</v>
          </cell>
          <cell r="FV30">
            <v>206549700</v>
          </cell>
          <cell r="FZ30">
            <v>0</v>
          </cell>
          <cell r="HX30">
            <v>1727777.53</v>
          </cell>
          <cell r="ID30">
            <v>3702094.4800000004</v>
          </cell>
          <cell r="IJ30">
            <v>675161.98</v>
          </cell>
          <cell r="IP30">
            <v>0</v>
          </cell>
          <cell r="JB30">
            <v>178040.73</v>
          </cell>
          <cell r="JD30">
            <v>0</v>
          </cell>
          <cell r="JJ30">
            <v>0</v>
          </cell>
          <cell r="JP30">
            <v>170814.05</v>
          </cell>
          <cell r="JV30">
            <v>0</v>
          </cell>
          <cell r="KF30">
            <v>10580000</v>
          </cell>
          <cell r="KR30">
            <v>10580000</v>
          </cell>
          <cell r="LD30">
            <v>153800000</v>
          </cell>
          <cell r="LF30">
            <v>102396952.14000002</v>
          </cell>
          <cell r="LP30">
            <v>271400000</v>
          </cell>
          <cell r="LZ30">
            <v>39494246</v>
          </cell>
          <cell r="MF30">
            <v>0</v>
          </cell>
          <cell r="ML30">
            <v>39494246</v>
          </cell>
          <cell r="MN30">
            <v>112406700</v>
          </cell>
          <cell r="MX30">
            <v>786988.02</v>
          </cell>
          <cell r="ND30">
            <v>5850000</v>
          </cell>
          <cell r="NJ30">
            <v>30556500</v>
          </cell>
          <cell r="NP30">
            <v>1608236.68</v>
          </cell>
          <cell r="NV30">
            <v>30556500</v>
          </cell>
          <cell r="OB30">
            <v>29635193.800000001</v>
          </cell>
        </row>
        <row r="31">
          <cell r="N31">
            <v>10128600</v>
          </cell>
          <cell r="P31">
            <v>2348169.85</v>
          </cell>
          <cell r="R31">
            <v>1762611.24</v>
          </cell>
          <cell r="T31">
            <v>27406000</v>
          </cell>
          <cell r="V31">
            <v>78000000</v>
          </cell>
          <cell r="X31">
            <v>573263.28</v>
          </cell>
          <cell r="AX31">
            <v>5509439.7000000002</v>
          </cell>
          <cell r="BB31">
            <v>1962801.33</v>
          </cell>
          <cell r="BD31">
            <v>149438410</v>
          </cell>
          <cell r="BJ31">
            <v>73057000</v>
          </cell>
          <cell r="BL31">
            <v>0</v>
          </cell>
          <cell r="BZ31">
            <v>100831500</v>
          </cell>
          <cell r="CB31">
            <v>215872500</v>
          </cell>
          <cell r="CP31">
            <v>79852.5</v>
          </cell>
          <cell r="CV31">
            <v>227272.5</v>
          </cell>
          <cell r="EL31">
            <v>1032721.05</v>
          </cell>
          <cell r="EN31">
            <v>19621700</v>
          </cell>
          <cell r="EP31">
            <v>109494.74</v>
          </cell>
          <cell r="ER31">
            <v>2080400</v>
          </cell>
          <cell r="FN31">
            <v>130275.23</v>
          </cell>
          <cell r="FZ31">
            <v>564774382.27999997</v>
          </cell>
          <cell r="HX31">
            <v>17039178.25</v>
          </cell>
          <cell r="HZ31">
            <v>9761976</v>
          </cell>
          <cell r="ID31">
            <v>102966497.06999999</v>
          </cell>
          <cell r="IJ31">
            <v>16715913.32</v>
          </cell>
          <cell r="IP31">
            <v>70158340</v>
          </cell>
          <cell r="IV31">
            <v>144552900</v>
          </cell>
          <cell r="JB31">
            <v>857188.48</v>
          </cell>
          <cell r="JD31">
            <v>148605.78999999998</v>
          </cell>
          <cell r="JH31">
            <v>422954.21</v>
          </cell>
          <cell r="JJ31">
            <v>22061250</v>
          </cell>
          <cell r="JL31">
            <v>67500</v>
          </cell>
          <cell r="JP31">
            <v>0</v>
          </cell>
          <cell r="JV31">
            <v>22061250</v>
          </cell>
          <cell r="KB31">
            <v>14000000</v>
          </cell>
          <cell r="LD31">
            <v>1169290782.4100001</v>
          </cell>
          <cell r="LF31">
            <v>147603047.86000001</v>
          </cell>
          <cell r="LL31">
            <v>8795042.2599999998</v>
          </cell>
          <cell r="LN31">
            <v>167105803.02000001</v>
          </cell>
          <cell r="LP31">
            <v>1209610782.4100001</v>
          </cell>
          <cell r="LZ31">
            <v>11213354</v>
          </cell>
          <cell r="MF31">
            <v>1100000</v>
          </cell>
          <cell r="ML31">
            <v>11213354</v>
          </cell>
          <cell r="MN31">
            <v>31914800</v>
          </cell>
          <cell r="MX31">
            <v>1836037.79</v>
          </cell>
          <cell r="ND31">
            <v>860000</v>
          </cell>
          <cell r="NJ31">
            <v>149637000</v>
          </cell>
          <cell r="NP31">
            <v>7875630.7699999996</v>
          </cell>
          <cell r="NV31">
            <v>149637000</v>
          </cell>
          <cell r="OB31">
            <v>206392301.48000002</v>
          </cell>
        </row>
        <row r="35">
          <cell r="E35">
            <v>9184022941.2700005</v>
          </cell>
        </row>
        <row r="36">
          <cell r="E36">
            <v>13266604.410939999</v>
          </cell>
        </row>
        <row r="39">
          <cell r="K39">
            <v>13283574263.57</v>
          </cell>
        </row>
        <row r="40">
          <cell r="K40">
            <v>4099551322.3000002</v>
          </cell>
        </row>
      </sheetData>
      <sheetData sheetId="76">
        <row r="37">
          <cell r="C37">
            <v>599231.2024000003</v>
          </cell>
        </row>
        <row r="38">
          <cell r="C38">
            <v>4144629.7223000005</v>
          </cell>
        </row>
      </sheetData>
      <sheetData sheetId="77"/>
      <sheetData sheetId="78"/>
      <sheetData sheetId="79">
        <row r="10">
          <cell r="I10">
            <v>8749440</v>
          </cell>
          <cell r="K10">
            <v>0</v>
          </cell>
          <cell r="AA10">
            <v>54701.53</v>
          </cell>
          <cell r="AC10">
            <v>1039329.09</v>
          </cell>
          <cell r="AU10">
            <v>0</v>
          </cell>
        </row>
        <row r="11">
          <cell r="I11">
            <v>30701160</v>
          </cell>
          <cell r="K11">
            <v>0</v>
          </cell>
          <cell r="AA11">
            <v>287183.03999999998</v>
          </cell>
          <cell r="AC11">
            <v>5456477.7299999995</v>
          </cell>
          <cell r="AU11">
            <v>0</v>
          </cell>
        </row>
        <row r="12">
          <cell r="I12">
            <v>15155280</v>
          </cell>
          <cell r="K12">
            <v>0</v>
          </cell>
          <cell r="AA12">
            <v>68376.92</v>
          </cell>
          <cell r="AC12">
            <v>1299161.3600000001</v>
          </cell>
          <cell r="AU12">
            <v>2073666.19</v>
          </cell>
          <cell r="AW12">
            <v>924647.99</v>
          </cell>
        </row>
        <row r="13">
          <cell r="I13">
            <v>14530320</v>
          </cell>
          <cell r="K13">
            <v>0</v>
          </cell>
          <cell r="AA13">
            <v>68376.92</v>
          </cell>
          <cell r="AC13">
            <v>1299161.3600000001</v>
          </cell>
          <cell r="AU13">
            <v>2088954.8</v>
          </cell>
        </row>
        <row r="14">
          <cell r="I14">
            <v>14764680</v>
          </cell>
          <cell r="K14">
            <v>0</v>
          </cell>
          <cell r="AA14">
            <v>177779.97</v>
          </cell>
          <cell r="AC14">
            <v>3377819.5500000003</v>
          </cell>
          <cell r="AU14">
            <v>2146980</v>
          </cell>
        </row>
        <row r="15">
          <cell r="I15">
            <v>10389960</v>
          </cell>
          <cell r="K15">
            <v>15542200</v>
          </cell>
          <cell r="AA15">
            <v>95727.680000000008</v>
          </cell>
          <cell r="AC15">
            <v>1818825.91</v>
          </cell>
          <cell r="AU15">
            <v>1568972.25</v>
          </cell>
        </row>
        <row r="16">
          <cell r="I16">
            <v>14764680</v>
          </cell>
          <cell r="K16">
            <v>0</v>
          </cell>
          <cell r="AA16">
            <v>68376.92</v>
          </cell>
          <cell r="AC16">
            <v>1299161.3600000001</v>
          </cell>
          <cell r="AU16">
            <v>4612609.5999999996</v>
          </cell>
        </row>
        <row r="17">
          <cell r="I17">
            <v>12421080</v>
          </cell>
          <cell r="K17">
            <v>0</v>
          </cell>
          <cell r="Y17">
            <v>2500000</v>
          </cell>
          <cell r="AA17">
            <v>82052.289999999994</v>
          </cell>
          <cell r="AC17">
            <v>1558993.64</v>
          </cell>
          <cell r="AU17">
            <v>130000</v>
          </cell>
          <cell r="AY17">
            <v>50000000</v>
          </cell>
          <cell r="BC17">
            <v>70000000</v>
          </cell>
        </row>
        <row r="18">
          <cell r="I18">
            <v>9061920</v>
          </cell>
          <cell r="K18">
            <v>5887990</v>
          </cell>
          <cell r="AA18">
            <v>109403.06</v>
          </cell>
          <cell r="AC18">
            <v>2078658.18</v>
          </cell>
          <cell r="AU18">
            <v>1617513</v>
          </cell>
        </row>
        <row r="19">
          <cell r="I19">
            <v>6327720</v>
          </cell>
          <cell r="K19">
            <v>0</v>
          </cell>
          <cell r="AA19">
            <v>54701.53</v>
          </cell>
          <cell r="AC19">
            <v>1039329.09</v>
          </cell>
          <cell r="AU19">
            <v>2118590</v>
          </cell>
        </row>
        <row r="20">
          <cell r="I20">
            <v>19139400</v>
          </cell>
          <cell r="K20">
            <v>0</v>
          </cell>
          <cell r="AA20">
            <v>136753.81999999998</v>
          </cell>
          <cell r="AC20">
            <v>2598322.73</v>
          </cell>
          <cell r="AU20">
            <v>6102337.4500000002</v>
          </cell>
          <cell r="AW20">
            <v>2252608.73</v>
          </cell>
          <cell r="AY20">
            <v>50000000</v>
          </cell>
          <cell r="BC20">
            <v>70000000</v>
          </cell>
        </row>
        <row r="21">
          <cell r="I21">
            <v>9296280</v>
          </cell>
          <cell r="K21">
            <v>0</v>
          </cell>
          <cell r="AA21">
            <v>68376.92</v>
          </cell>
          <cell r="AC21">
            <v>1299161.3600000001</v>
          </cell>
          <cell r="AU21">
            <v>3042995</v>
          </cell>
        </row>
        <row r="22">
          <cell r="I22">
            <v>22186080</v>
          </cell>
          <cell r="K22">
            <v>38030266.799999997</v>
          </cell>
          <cell r="AA22">
            <v>164104.59</v>
          </cell>
          <cell r="AC22">
            <v>3117987.28</v>
          </cell>
          <cell r="AU22">
            <v>1018035.2000000001</v>
          </cell>
        </row>
        <row r="23">
          <cell r="I23">
            <v>10624320</v>
          </cell>
          <cell r="K23">
            <v>0</v>
          </cell>
          <cell r="AA23">
            <v>68376.92</v>
          </cell>
          <cell r="AC23">
            <v>1299161.3600000001</v>
          </cell>
          <cell r="AU23">
            <v>0</v>
          </cell>
        </row>
        <row r="24">
          <cell r="I24">
            <v>11327400</v>
          </cell>
          <cell r="K24">
            <v>0</v>
          </cell>
          <cell r="AA24">
            <v>95727.680000000008</v>
          </cell>
          <cell r="AC24">
            <v>1818825.91</v>
          </cell>
          <cell r="AU24">
            <v>1403440.95</v>
          </cell>
        </row>
        <row r="25">
          <cell r="I25">
            <v>18280080</v>
          </cell>
          <cell r="K25">
            <v>0</v>
          </cell>
          <cell r="Y25">
            <v>5700000</v>
          </cell>
          <cell r="AA25">
            <v>164104.59</v>
          </cell>
          <cell r="AC25">
            <v>3117987.27</v>
          </cell>
          <cell r="AU25">
            <v>4554951.5199999996</v>
          </cell>
          <cell r="AW25">
            <v>1255180.48</v>
          </cell>
          <cell r="AY25">
            <v>50000000</v>
          </cell>
          <cell r="BC25">
            <v>70000000</v>
          </cell>
        </row>
        <row r="26">
          <cell r="I26">
            <v>10155600</v>
          </cell>
          <cell r="K26">
            <v>0</v>
          </cell>
          <cell r="AA26">
            <v>68376.92</v>
          </cell>
          <cell r="AC26">
            <v>1299161.3600000001</v>
          </cell>
          <cell r="AU26">
            <v>0</v>
          </cell>
        </row>
        <row r="27">
          <cell r="I27">
            <v>16717680</v>
          </cell>
          <cell r="K27">
            <v>0</v>
          </cell>
          <cell r="AA27">
            <v>123078.44</v>
          </cell>
          <cell r="AC27">
            <v>2338490.46</v>
          </cell>
          <cell r="AU27">
            <v>2958191</v>
          </cell>
          <cell r="AY27">
            <v>50000000</v>
          </cell>
          <cell r="BC27">
            <v>70000000</v>
          </cell>
        </row>
        <row r="30">
          <cell r="E30">
            <v>339952500</v>
          </cell>
          <cell r="I30">
            <v>31638600</v>
          </cell>
          <cell r="K30">
            <v>0</v>
          </cell>
          <cell r="AA30">
            <v>164104.6</v>
          </cell>
          <cell r="AC30">
            <v>3117987.27</v>
          </cell>
        </row>
        <row r="31">
          <cell r="I31">
            <v>172723320</v>
          </cell>
          <cell r="K31">
            <v>61569810</v>
          </cell>
          <cell r="O31">
            <v>5000000</v>
          </cell>
          <cell r="AA31">
            <v>888899.87</v>
          </cell>
          <cell r="AC31">
            <v>16889097.73</v>
          </cell>
          <cell r="AE31">
            <v>2630902.14</v>
          </cell>
          <cell r="AG31">
            <v>49987097.859999999</v>
          </cell>
          <cell r="AI31">
            <v>201779412.49000001</v>
          </cell>
          <cell r="AM31">
            <v>800000000</v>
          </cell>
        </row>
        <row r="35">
          <cell r="B35">
            <v>2563144100.46</v>
          </cell>
        </row>
        <row r="37">
          <cell r="B37">
            <v>141675.21208</v>
          </cell>
        </row>
        <row r="39">
          <cell r="B39">
            <v>2968042245.54</v>
          </cell>
        </row>
        <row r="44">
          <cell r="B44">
            <v>263222933</v>
          </cell>
          <cell r="C44">
            <v>55992000</v>
          </cell>
        </row>
      </sheetData>
      <sheetData sheetId="80"/>
      <sheetData sheetId="81"/>
      <sheetData sheetId="82"/>
      <sheetData sheetId="83"/>
      <sheetData sheetId="84"/>
      <sheetData sheetId="85"/>
      <sheetData sheetId="86"/>
      <sheetData sheetId="87"/>
      <sheetData sheetId="88"/>
      <sheetData sheetId="89">
        <row r="4">
          <cell r="D4" t="str">
            <v>ПО  СОСТОЯНИЮ  НА  1  ИЮЛЯ  2023  ГОДА</v>
          </cell>
        </row>
      </sheetData>
      <sheetData sheetId="90"/>
      <sheetData sheetId="91"/>
      <sheetData sheetId="92"/>
      <sheetData sheetId="93"/>
      <sheetData sheetId="94"/>
      <sheetData sheetId="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Уточнения  по  МБТ  в  апреле"/>
      <sheetName val="Уточнения  по  субвенции"/>
      <sheetName val="Уточнение  по  МБТ  за  год"/>
      <sheetName val="Годовые  поправки  по МБТ_всего"/>
      <sheetName val="Уточнения  по  уровням  бюджета"/>
      <sheetName val="Уточнения  по  МБТ  в  июне"/>
      <sheetName val="Уточнения  по  МБТ  в  ________"/>
    </sheetNames>
    <sheetDataSet>
      <sheetData sheetId="0">
        <row r="38">
          <cell r="B38">
            <v>4054040.5320000006</v>
          </cell>
          <cell r="E38">
            <v>2188429.2710799999</v>
          </cell>
        </row>
        <row r="43">
          <cell r="B43">
            <v>4054040.5320000006</v>
          </cell>
          <cell r="E43">
            <v>2188429.2710799999</v>
          </cell>
        </row>
        <row r="44">
          <cell r="B44">
            <v>0</v>
          </cell>
          <cell r="E44">
            <v>0</v>
          </cell>
        </row>
      </sheetData>
      <sheetData sheetId="1">
        <row r="39">
          <cell r="B39">
            <v>9184022.9412700012</v>
          </cell>
          <cell r="C39">
            <v>3067524.6331700003</v>
          </cell>
        </row>
        <row r="44">
          <cell r="B44">
            <v>2228068.3877399997</v>
          </cell>
          <cell r="C44">
            <v>772246.84607999993</v>
          </cell>
        </row>
        <row r="47">
          <cell r="B47">
            <v>9184022.9412700012</v>
          </cell>
          <cell r="C47">
            <v>3067524.6331700003</v>
          </cell>
        </row>
      </sheetData>
      <sheetData sheetId="2">
        <row r="39">
          <cell r="B39">
            <v>14691496.363260001</v>
          </cell>
          <cell r="G39">
            <v>8311372.3616899997</v>
          </cell>
        </row>
        <row r="44">
          <cell r="B44">
            <v>477975.81</v>
          </cell>
          <cell r="G44">
            <v>248958.78660999998</v>
          </cell>
        </row>
        <row r="47">
          <cell r="B47">
            <v>14675243.694920002</v>
          </cell>
          <cell r="G47">
            <v>8303577.7315099994</v>
          </cell>
        </row>
        <row r="48">
          <cell r="B48">
            <v>16252.66834</v>
          </cell>
          <cell r="G48">
            <v>7794.630180000001</v>
          </cell>
        </row>
      </sheetData>
      <sheetData sheetId="3">
        <row r="37">
          <cell r="B37">
            <v>2563144.1004599999</v>
          </cell>
          <cell r="G37">
            <v>1146872.48447</v>
          </cell>
        </row>
        <row r="42">
          <cell r="B42">
            <v>1659305.1978600002</v>
          </cell>
          <cell r="G42">
            <v>1055140.6463500001</v>
          </cell>
        </row>
        <row r="45">
          <cell r="B45">
            <v>2563144.1004599999</v>
          </cell>
          <cell r="G45">
            <v>1146872.48447</v>
          </cell>
        </row>
        <row r="46">
          <cell r="B46">
            <v>0</v>
          </cell>
          <cell r="G46">
            <v>0</v>
          </cell>
        </row>
      </sheetData>
      <sheetData sheetId="4">
        <row r="33">
          <cell r="B33">
            <v>30492703.936990004</v>
          </cell>
          <cell r="E33">
            <v>14714198.750410002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ая  субвенция"/>
      <sheetName val="Нераспределенные  иные  МБТ"/>
      <sheetName val="федерация"/>
      <sheetName val="субсидия  ВР 522"/>
      <sheetName val="субсидия  ВР 523"/>
      <sheetName val="Федеральная  субсидия"/>
      <sheetName val="ЗАГС"/>
      <sheetName val="ВУС"/>
    </sheetNames>
    <sheetDataSet>
      <sheetData sheetId="0">
        <row r="38">
          <cell r="UX38">
            <v>0</v>
          </cell>
          <cell r="UZ38">
            <v>0</v>
          </cell>
        </row>
      </sheetData>
      <sheetData sheetId="1"/>
      <sheetData sheetId="2"/>
      <sheetData sheetId="3"/>
      <sheetData sheetId="4">
        <row r="36">
          <cell r="P36">
            <v>1457358589.2400002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C9AA-BF89-432A-AF2A-EF4AB9EE43D3}">
  <dimension ref="A1:G29"/>
  <sheetViews>
    <sheetView tabSelected="1" workbookViewId="0">
      <selection activeCell="G27" sqref="G27"/>
    </sheetView>
  </sheetViews>
  <sheetFormatPr defaultRowHeight="12.75" x14ac:dyDescent="0.2"/>
  <cols>
    <col min="1" max="1" width="20.85546875" customWidth="1"/>
    <col min="2" max="2" width="21" customWidth="1"/>
    <col min="3" max="3" width="19.5703125" customWidth="1"/>
    <col min="4" max="4" width="18.140625" customWidth="1"/>
    <col min="5" max="6" width="19.42578125" customWidth="1"/>
    <col min="7" max="7" width="17.85546875" customWidth="1"/>
  </cols>
  <sheetData>
    <row r="1" spans="1:7" ht="46.5" customHeight="1" x14ac:dyDescent="0.2">
      <c r="A1" s="1668" t="s">
        <v>1372</v>
      </c>
      <c r="B1" s="1668"/>
      <c r="C1" s="1668"/>
      <c r="D1" s="1668"/>
      <c r="E1" s="1668"/>
      <c r="F1" s="1668"/>
      <c r="G1" s="1668"/>
    </row>
    <row r="2" spans="1:7" x14ac:dyDescent="0.2">
      <c r="A2" s="1669"/>
      <c r="B2" s="1669"/>
      <c r="C2" s="1669"/>
      <c r="D2" s="1669"/>
      <c r="E2" s="1669"/>
      <c r="F2" s="1669"/>
      <c r="G2" s="1670" t="s">
        <v>1363</v>
      </c>
    </row>
    <row r="3" spans="1:7" x14ac:dyDescent="0.2">
      <c r="A3" s="1671" t="s">
        <v>1364</v>
      </c>
      <c r="B3" s="1671" t="s">
        <v>1365</v>
      </c>
      <c r="C3" s="1671" t="s">
        <v>1366</v>
      </c>
      <c r="D3" s="1672" t="s">
        <v>36</v>
      </c>
      <c r="E3" s="1672"/>
      <c r="F3" s="1672"/>
      <c r="G3" s="1672"/>
    </row>
    <row r="4" spans="1:7" ht="63.75" x14ac:dyDescent="0.2">
      <c r="A4" s="1671"/>
      <c r="B4" s="1671"/>
      <c r="C4" s="1671"/>
      <c r="D4" s="1673" t="s">
        <v>95</v>
      </c>
      <c r="E4" s="1673" t="s">
        <v>96</v>
      </c>
      <c r="F4" s="1673" t="s">
        <v>72</v>
      </c>
      <c r="G4" s="1673" t="s">
        <v>45</v>
      </c>
    </row>
    <row r="5" spans="1:7" ht="15" x14ac:dyDescent="0.25">
      <c r="A5" s="1674" t="s">
        <v>74</v>
      </c>
      <c r="B5" s="1675">
        <v>367294667.82999998</v>
      </c>
      <c r="C5" s="1676">
        <f>SUM(D5:G5)</f>
        <v>197766498.96999997</v>
      </c>
      <c r="D5" s="1677">
        <v>59177974</v>
      </c>
      <c r="E5" s="1677">
        <v>32146195.77</v>
      </c>
      <c r="F5" s="1677">
        <v>100698484.31</v>
      </c>
      <c r="G5" s="1678">
        <v>5743844.8899999997</v>
      </c>
    </row>
    <row r="6" spans="1:7" ht="15" x14ac:dyDescent="0.25">
      <c r="A6" s="1674" t="s">
        <v>75</v>
      </c>
      <c r="B6" s="1675">
        <v>1779523319.9300001</v>
      </c>
      <c r="C6" s="1676">
        <f t="shared" ref="C6:C22" si="0">SUM(D6:G6)</f>
        <v>868711495.5999999</v>
      </c>
      <c r="D6" s="1677">
        <v>91004327</v>
      </c>
      <c r="E6" s="1677">
        <v>240851693.62</v>
      </c>
      <c r="F6" s="1677">
        <v>512571814.20999998</v>
      </c>
      <c r="G6" s="1678">
        <v>24283660.77</v>
      </c>
    </row>
    <row r="7" spans="1:7" ht="15" x14ac:dyDescent="0.25">
      <c r="A7" s="1674" t="s">
        <v>76</v>
      </c>
      <c r="B7" s="1675">
        <v>864985037.69000006</v>
      </c>
      <c r="C7" s="1676">
        <f t="shared" si="0"/>
        <v>455418186.12</v>
      </c>
      <c r="D7" s="1677">
        <v>95154163.859999999</v>
      </c>
      <c r="E7" s="1677">
        <v>118776237.81999999</v>
      </c>
      <c r="F7" s="1677">
        <v>230372090.74000001</v>
      </c>
      <c r="G7" s="1678">
        <v>11115693.699999999</v>
      </c>
    </row>
    <row r="8" spans="1:7" ht="15" x14ac:dyDescent="0.25">
      <c r="A8" s="1674" t="s">
        <v>77</v>
      </c>
      <c r="B8" s="1675">
        <v>682782696.35000002</v>
      </c>
      <c r="C8" s="1676">
        <f t="shared" si="0"/>
        <v>342417431.60000002</v>
      </c>
      <c r="D8" s="1677">
        <v>43713142.789999999</v>
      </c>
      <c r="E8" s="1677">
        <v>55535631.579999998</v>
      </c>
      <c r="F8" s="1677">
        <v>231984375.68000001</v>
      </c>
      <c r="G8" s="1678">
        <v>11184281.550000001</v>
      </c>
    </row>
    <row r="9" spans="1:7" ht="15" x14ac:dyDescent="0.25">
      <c r="A9" s="1674" t="s">
        <v>78</v>
      </c>
      <c r="B9" s="1675">
        <v>1125705054.52</v>
      </c>
      <c r="C9" s="1676">
        <f t="shared" si="0"/>
        <v>465342312.57999998</v>
      </c>
      <c r="D9" s="1677">
        <v>43688632.460000001</v>
      </c>
      <c r="E9" s="1677">
        <v>196936335.11000001</v>
      </c>
      <c r="F9" s="1677">
        <v>212022441.81999999</v>
      </c>
      <c r="G9" s="1678">
        <v>12694903.189999999</v>
      </c>
    </row>
    <row r="10" spans="1:7" ht="15" x14ac:dyDescent="0.25">
      <c r="A10" s="1674" t="s">
        <v>79</v>
      </c>
      <c r="B10" s="1675">
        <v>443401038.97000003</v>
      </c>
      <c r="C10" s="1676">
        <f t="shared" si="0"/>
        <v>253210543.07000002</v>
      </c>
      <c r="D10" s="1677">
        <v>25931536.489999998</v>
      </c>
      <c r="E10" s="1677">
        <v>39752348.600000001</v>
      </c>
      <c r="F10" s="1677">
        <v>179167927.93000001</v>
      </c>
      <c r="G10" s="1678">
        <v>8358730.0499999998</v>
      </c>
    </row>
    <row r="11" spans="1:7" ht="15" x14ac:dyDescent="0.25">
      <c r="A11" s="1674" t="s">
        <v>80</v>
      </c>
      <c r="B11" s="1675">
        <v>714900555.85000002</v>
      </c>
      <c r="C11" s="1676">
        <f t="shared" si="0"/>
        <v>373905519.07000005</v>
      </c>
      <c r="D11" s="1677">
        <v>65752545.359999999</v>
      </c>
      <c r="E11" s="1677">
        <v>68963913.819999993</v>
      </c>
      <c r="F11" s="1677">
        <v>229416053.02000001</v>
      </c>
      <c r="G11" s="1678">
        <v>9773006.8699999992</v>
      </c>
    </row>
    <row r="12" spans="1:7" ht="15" x14ac:dyDescent="0.25">
      <c r="A12" s="1674" t="s">
        <v>81</v>
      </c>
      <c r="B12" s="1675">
        <v>983567999.82000005</v>
      </c>
      <c r="C12" s="1676">
        <f t="shared" si="0"/>
        <v>385285078.31</v>
      </c>
      <c r="D12" s="1677">
        <v>90928370.129999995</v>
      </c>
      <c r="E12" s="1677">
        <v>69739908.25</v>
      </c>
      <c r="F12" s="1677">
        <v>215096520.97999999</v>
      </c>
      <c r="G12" s="1678">
        <v>9520278.9499999993</v>
      </c>
    </row>
    <row r="13" spans="1:7" ht="15" x14ac:dyDescent="0.25">
      <c r="A13" s="1674" t="s">
        <v>82</v>
      </c>
      <c r="B13" s="1675">
        <v>480259134.85000002</v>
      </c>
      <c r="C13" s="1676">
        <f t="shared" si="0"/>
        <v>248092124.69999999</v>
      </c>
      <c r="D13" s="1677">
        <v>75720723.730000004</v>
      </c>
      <c r="E13" s="1677">
        <v>24702020.280000001</v>
      </c>
      <c r="F13" s="1677">
        <v>140259158.06</v>
      </c>
      <c r="G13" s="1678">
        <v>7410222.6299999999</v>
      </c>
    </row>
    <row r="14" spans="1:7" ht="15" x14ac:dyDescent="0.25">
      <c r="A14" s="1674" t="s">
        <v>83</v>
      </c>
      <c r="B14" s="1675">
        <v>361329098.31</v>
      </c>
      <c r="C14" s="1676">
        <f t="shared" si="0"/>
        <v>196016022.78999999</v>
      </c>
      <c r="D14" s="1677">
        <v>28367697.739999998</v>
      </c>
      <c r="E14" s="1677">
        <v>36237372.789999999</v>
      </c>
      <c r="F14" s="1677">
        <v>125028700.84</v>
      </c>
      <c r="G14" s="1678">
        <v>6382251.4199999999</v>
      </c>
    </row>
    <row r="15" spans="1:7" ht="15" x14ac:dyDescent="0.25">
      <c r="A15" s="1674" t="s">
        <v>84</v>
      </c>
      <c r="B15" s="1675">
        <v>1331225170.8900001</v>
      </c>
      <c r="C15" s="1676">
        <f t="shared" si="0"/>
        <v>584894107.0999999</v>
      </c>
      <c r="D15" s="1677">
        <v>147493619.46000001</v>
      </c>
      <c r="E15" s="1677">
        <v>112844134.48999999</v>
      </c>
      <c r="F15" s="1677">
        <v>288610413.63</v>
      </c>
      <c r="G15" s="1678">
        <v>35945939.520000003</v>
      </c>
    </row>
    <row r="16" spans="1:7" ht="15" x14ac:dyDescent="0.25">
      <c r="A16" s="1674" t="s">
        <v>85</v>
      </c>
      <c r="B16" s="1675">
        <v>577620776.88999999</v>
      </c>
      <c r="C16" s="1676">
        <f t="shared" si="0"/>
        <v>254935904.59000003</v>
      </c>
      <c r="D16" s="1677">
        <v>21959365.300000001</v>
      </c>
      <c r="E16" s="1677">
        <v>49096406.240000002</v>
      </c>
      <c r="F16" s="1677">
        <v>176953273.36000001</v>
      </c>
      <c r="G16" s="1678">
        <v>6926859.6900000004</v>
      </c>
    </row>
    <row r="17" spans="1:7" ht="15" x14ac:dyDescent="0.25">
      <c r="A17" s="1674" t="s">
        <v>86</v>
      </c>
      <c r="B17" s="1675">
        <v>1232257252.3099999</v>
      </c>
      <c r="C17" s="1676">
        <f t="shared" si="0"/>
        <v>612248081.25</v>
      </c>
      <c r="D17" s="1677">
        <v>56348069.340000004</v>
      </c>
      <c r="E17" s="1677">
        <v>96391333.760000005</v>
      </c>
      <c r="F17" s="1677">
        <v>445397751.13</v>
      </c>
      <c r="G17" s="1678">
        <v>14110927.02</v>
      </c>
    </row>
    <row r="18" spans="1:7" ht="15" x14ac:dyDescent="0.25">
      <c r="A18" s="1674" t="s">
        <v>87</v>
      </c>
      <c r="B18" s="1675">
        <v>478479722.86000001</v>
      </c>
      <c r="C18" s="1676">
        <f t="shared" si="0"/>
        <v>231735664.27999997</v>
      </c>
      <c r="D18" s="1677">
        <v>52581363.049999997</v>
      </c>
      <c r="E18" s="1677">
        <v>33614281.310000002</v>
      </c>
      <c r="F18" s="1677">
        <v>139195341.47999999</v>
      </c>
      <c r="G18" s="1678">
        <v>6344678.4400000004</v>
      </c>
    </row>
    <row r="19" spans="1:7" ht="15" x14ac:dyDescent="0.25">
      <c r="A19" s="1674" t="s">
        <v>88</v>
      </c>
      <c r="B19" s="1675">
        <v>550888079.98000002</v>
      </c>
      <c r="C19" s="1676">
        <f t="shared" si="0"/>
        <v>323694319.25999999</v>
      </c>
      <c r="D19" s="1677">
        <v>34833756.340000004</v>
      </c>
      <c r="E19" s="1677">
        <v>44666951.619999997</v>
      </c>
      <c r="F19" s="1677">
        <v>235694878.96000001</v>
      </c>
      <c r="G19" s="1678">
        <v>8498732.3399999999</v>
      </c>
    </row>
    <row r="20" spans="1:7" ht="15" x14ac:dyDescent="0.25">
      <c r="A20" s="1674" t="s">
        <v>89</v>
      </c>
      <c r="B20" s="1675">
        <v>1358135682.5</v>
      </c>
      <c r="C20" s="1676">
        <f t="shared" si="0"/>
        <v>674782530.99999988</v>
      </c>
      <c r="D20" s="1677">
        <v>133807589.01000001</v>
      </c>
      <c r="E20" s="1677">
        <v>98108672.939999998</v>
      </c>
      <c r="F20" s="1677">
        <v>413065982.63999999</v>
      </c>
      <c r="G20" s="1678">
        <v>29800286.41</v>
      </c>
    </row>
    <row r="21" spans="1:7" ht="15" x14ac:dyDescent="0.25">
      <c r="A21" s="1674" t="s">
        <v>90</v>
      </c>
      <c r="B21" s="1675">
        <v>540558643.29999995</v>
      </c>
      <c r="C21" s="1679">
        <f t="shared" si="0"/>
        <v>318329678.80000001</v>
      </c>
      <c r="D21" s="1680">
        <v>89026306.909999996</v>
      </c>
      <c r="E21" s="1680">
        <v>36796781.740000002</v>
      </c>
      <c r="F21" s="1680">
        <v>184574285.40000001</v>
      </c>
      <c r="G21" s="1680">
        <v>7932304.75</v>
      </c>
    </row>
    <row r="22" spans="1:7" ht="15" x14ac:dyDescent="0.25">
      <c r="A22" s="1674" t="s">
        <v>91</v>
      </c>
      <c r="B22" s="1675">
        <v>1257794461.79</v>
      </c>
      <c r="C22" s="1679">
        <f t="shared" si="0"/>
        <v>580743519.25999999</v>
      </c>
      <c r="D22" s="1680">
        <v>64298714.710000001</v>
      </c>
      <c r="E22" s="1679">
        <v>251111157.19999999</v>
      </c>
      <c r="F22" s="1679">
        <v>218520626.22999999</v>
      </c>
      <c r="G22" s="1679">
        <v>46813021.119999997</v>
      </c>
    </row>
    <row r="23" spans="1:7" ht="14.25" x14ac:dyDescent="0.2">
      <c r="A23" s="1681" t="s">
        <v>1367</v>
      </c>
      <c r="B23" s="1682">
        <f t="shared" ref="B23" si="1">SUM(B5:B22)</f>
        <v>15130708394.639999</v>
      </c>
      <c r="C23" s="1683">
        <f>SUM(C5:C22)</f>
        <v>7367529018.3500004</v>
      </c>
      <c r="D23" s="1683">
        <f t="shared" ref="D23:G23" si="2">SUM(D5:D22)</f>
        <v>1219787897.6800001</v>
      </c>
      <c r="E23" s="1683">
        <f t="shared" si="2"/>
        <v>1606271376.9399998</v>
      </c>
      <c r="F23" s="1683">
        <f t="shared" si="2"/>
        <v>4278630120.4200006</v>
      </c>
      <c r="G23" s="1683">
        <f t="shared" si="2"/>
        <v>262839623.31</v>
      </c>
    </row>
    <row r="24" spans="1:7" ht="14.25" x14ac:dyDescent="0.2">
      <c r="A24" s="1684"/>
      <c r="B24" s="1685"/>
      <c r="C24" s="1686"/>
      <c r="D24" s="1687"/>
      <c r="E24" s="1687"/>
      <c r="F24" s="1687"/>
      <c r="G24" s="1687"/>
    </row>
    <row r="25" spans="1:7" ht="15" x14ac:dyDescent="0.25">
      <c r="A25" s="1688" t="s">
        <v>1368</v>
      </c>
      <c r="B25" s="1675">
        <v>2476141629.25</v>
      </c>
      <c r="C25" s="1676">
        <f>SUM(D25:G25)</f>
        <v>902301722.42999995</v>
      </c>
      <c r="D25" s="1677">
        <v>40471400</v>
      </c>
      <c r="E25" s="1677">
        <v>247357399.65000001</v>
      </c>
      <c r="F25" s="1677">
        <v>592238582.25</v>
      </c>
      <c r="G25" s="1677">
        <v>22234340.530000001</v>
      </c>
    </row>
    <row r="26" spans="1:7" ht="15" x14ac:dyDescent="0.25">
      <c r="A26" s="1674" t="s">
        <v>1369</v>
      </c>
      <c r="B26" s="1675">
        <v>12885853913.1</v>
      </c>
      <c r="C26" s="1676">
        <f>SUM(D26:G26)</f>
        <v>6444368009.6300001</v>
      </c>
      <c r="D26" s="1677">
        <v>928169973.39999998</v>
      </c>
      <c r="E26" s="1677">
        <v>1213895856.5799999</v>
      </c>
      <c r="F26" s="1677">
        <v>3440503659.02</v>
      </c>
      <c r="G26" s="1677">
        <v>861798520.63</v>
      </c>
    </row>
    <row r="27" spans="1:7" ht="14.25" x14ac:dyDescent="0.2">
      <c r="A27" s="1689" t="s">
        <v>1370</v>
      </c>
      <c r="B27" s="1690">
        <f t="shared" ref="B27:G27" si="3">SUM(B25:B26)</f>
        <v>15361995542.35</v>
      </c>
      <c r="C27" s="1691">
        <f>SUM(C25:C26)</f>
        <v>7346669732.0600004</v>
      </c>
      <c r="D27" s="1691">
        <f>SUM(D25:D26)</f>
        <v>968641373.39999998</v>
      </c>
      <c r="E27" s="1691">
        <f t="shared" si="3"/>
        <v>1461253256.23</v>
      </c>
      <c r="F27" s="1691">
        <f t="shared" si="3"/>
        <v>4032742241.27</v>
      </c>
      <c r="G27" s="1691">
        <f t="shared" si="3"/>
        <v>884032861.15999997</v>
      </c>
    </row>
    <row r="28" spans="1:7" ht="14.25" x14ac:dyDescent="0.2">
      <c r="A28" s="1688"/>
      <c r="B28" s="1685"/>
      <c r="C28" s="1692"/>
      <c r="D28" s="1693"/>
      <c r="E28" s="1693"/>
      <c r="F28" s="1693"/>
      <c r="G28" s="1693"/>
    </row>
    <row r="29" spans="1:7" ht="14.25" x14ac:dyDescent="0.2">
      <c r="A29" s="1694" t="s">
        <v>1371</v>
      </c>
      <c r="B29" s="1695">
        <f t="shared" ref="B29:G29" si="4">B23+B27</f>
        <v>30492703936.989998</v>
      </c>
      <c r="C29" s="1696">
        <f t="shared" si="4"/>
        <v>14714198750.41</v>
      </c>
      <c r="D29" s="1696">
        <f t="shared" si="4"/>
        <v>2188429271.0799999</v>
      </c>
      <c r="E29" s="1696">
        <f t="shared" si="4"/>
        <v>3067524633.1700001</v>
      </c>
      <c r="F29" s="1696">
        <f t="shared" si="4"/>
        <v>8311372361.6900005</v>
      </c>
      <c r="G29" s="1696">
        <f t="shared" si="4"/>
        <v>1146872484.47</v>
      </c>
    </row>
  </sheetData>
  <mergeCells count="5">
    <mergeCell ref="A1:G1"/>
    <mergeCell ref="A3:A4"/>
    <mergeCell ref="B3:B4"/>
    <mergeCell ref="C3:C4"/>
    <mergeCell ref="D3:G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pageSetUpPr fitToPage="1"/>
  </sheetPr>
  <dimension ref="A2:E28"/>
  <sheetViews>
    <sheetView zoomScale="61" zoomScaleNormal="61" workbookViewId="0">
      <pane xSplit="1" ySplit="6" topLeftCell="B7" activePane="bottomRight" state="frozen"/>
      <selection pane="topRight" activeCell="B1" sqref="B1"/>
      <selection pane="bottomLeft" activeCell="A9" sqref="A9"/>
      <selection pane="bottomRight" activeCell="D18" sqref="D18"/>
    </sheetView>
  </sheetViews>
  <sheetFormatPr defaultColWidth="8.85546875" defaultRowHeight="12.75" x14ac:dyDescent="0.2"/>
  <cols>
    <col min="1" max="1" width="57.140625" style="333" customWidth="1"/>
    <col min="2" max="2" width="22.5703125" style="333" customWidth="1"/>
    <col min="3" max="3" width="22.140625" style="333" customWidth="1"/>
    <col min="4" max="4" width="22.85546875" style="333" customWidth="1"/>
    <col min="5" max="5" width="21.7109375" style="333" customWidth="1"/>
    <col min="6" max="16384" width="8.85546875" style="333"/>
  </cols>
  <sheetData>
    <row r="2" spans="1:5" ht="15.75" x14ac:dyDescent="0.2">
      <c r="A2" s="1641" t="s">
        <v>715</v>
      </c>
      <c r="B2" s="1641"/>
      <c r="C2" s="1641"/>
      <c r="D2" s="1641"/>
      <c r="E2" s="1641"/>
    </row>
    <row r="3" spans="1:5" ht="15.75" x14ac:dyDescent="0.2">
      <c r="A3" s="1642" t="str">
        <f>'Район  и  поселения'!E3</f>
        <v>ПО  СОСТОЯНИЮ  НА  1  ИЮЛЯ  2023  ГОДА</v>
      </c>
      <c r="B3" s="1642"/>
      <c r="C3" s="1642"/>
      <c r="D3" s="1642"/>
      <c r="E3" s="1642"/>
    </row>
    <row r="5" spans="1:5" x14ac:dyDescent="0.2">
      <c r="D5" s="333" t="s">
        <v>19</v>
      </c>
    </row>
    <row r="6" spans="1:5" ht="25.5" x14ac:dyDescent="0.2">
      <c r="A6" s="180" t="s">
        <v>147</v>
      </c>
      <c r="B6" s="184" t="s">
        <v>12</v>
      </c>
      <c r="C6" s="184" t="s">
        <v>149</v>
      </c>
      <c r="D6" s="184" t="s">
        <v>4</v>
      </c>
      <c r="E6" s="184" t="s">
        <v>148</v>
      </c>
    </row>
    <row r="7" spans="1:5" ht="15" x14ac:dyDescent="0.2">
      <c r="A7" s="179"/>
      <c r="B7" s="179"/>
      <c r="C7" s="334"/>
      <c r="D7" s="334"/>
      <c r="E7" s="334"/>
    </row>
    <row r="8" spans="1:5" ht="25.5" x14ac:dyDescent="0.2">
      <c r="A8" s="344" t="s">
        <v>531</v>
      </c>
      <c r="B8" s="345">
        <f>C8+Дотация!E15</f>
        <v>5131202263.0400009</v>
      </c>
      <c r="C8" s="412">
        <f>'[2]Исполнение  по  дотации'!$B$38*1000</f>
        <v>4054040532.0000005</v>
      </c>
      <c r="D8" s="412">
        <f>'[2]Исполнение  по  дотации'!$E$38*1000</f>
        <v>2188429271.0799999</v>
      </c>
      <c r="E8" s="345">
        <f>B8-C8</f>
        <v>1077161731.0400004</v>
      </c>
    </row>
    <row r="9" spans="1:5" s="348" customFormat="1" ht="14.25" x14ac:dyDescent="0.2">
      <c r="A9" s="346" t="s">
        <v>36</v>
      </c>
      <c r="B9" s="347">
        <f>B8-B10-B11</f>
        <v>0</v>
      </c>
      <c r="C9" s="347">
        <f t="shared" ref="C9:E9" si="0">C8-C10-C11</f>
        <v>0</v>
      </c>
      <c r="D9" s="347">
        <f t="shared" si="0"/>
        <v>0</v>
      </c>
      <c r="E9" s="347">
        <f t="shared" si="0"/>
        <v>0</v>
      </c>
    </row>
    <row r="10" spans="1:5" s="348" customFormat="1" ht="25.5" x14ac:dyDescent="0.2">
      <c r="A10" s="346" t="s">
        <v>130</v>
      </c>
      <c r="B10" s="347">
        <f>C10</f>
        <v>1899022203</v>
      </c>
      <c r="C10" s="347">
        <f>'Проверочная  таблица'!F38</f>
        <v>1899022203</v>
      </c>
      <c r="D10" s="347">
        <f>'Проверочная  таблица'!G38</f>
        <v>1178977302.49</v>
      </c>
      <c r="E10" s="347">
        <f>B10-C10</f>
        <v>0</v>
      </c>
    </row>
    <row r="11" spans="1:5" s="349" customFormat="1" ht="14.25" x14ac:dyDescent="0.2">
      <c r="A11" s="346" t="s">
        <v>131</v>
      </c>
      <c r="B11" s="347">
        <f>B8-B10</f>
        <v>3232180060.0400009</v>
      </c>
      <c r="C11" s="347">
        <f>C8-C10</f>
        <v>2155018329.0000005</v>
      </c>
      <c r="D11" s="347">
        <f>D8-D10</f>
        <v>1009451968.5899999</v>
      </c>
      <c r="E11" s="347">
        <f>E8-E10</f>
        <v>1077161731.0400004</v>
      </c>
    </row>
    <row r="12" spans="1:5" ht="15" x14ac:dyDescent="0.2">
      <c r="A12" s="176"/>
      <c r="B12" s="334"/>
      <c r="C12" s="334"/>
      <c r="D12" s="334"/>
      <c r="E12" s="334"/>
    </row>
    <row r="13" spans="1:5" ht="25.5" x14ac:dyDescent="0.2">
      <c r="A13" s="344" t="s">
        <v>526</v>
      </c>
      <c r="B13" s="345">
        <f>C13+Субсидия!G555</f>
        <v>13283574263.57</v>
      </c>
      <c r="C13" s="412">
        <f>'[2]Исполнение  по  субсидии'!$B$39*1000</f>
        <v>9184022941.2700005</v>
      </c>
      <c r="D13" s="412">
        <f>'[2]Исполнение  по  субсидии'!$C$39*1000</f>
        <v>3067524633.1700001</v>
      </c>
      <c r="E13" s="345">
        <f>B13-C13</f>
        <v>4099551322.2999992</v>
      </c>
    </row>
    <row r="14" spans="1:5" s="343" customFormat="1" ht="14.25" x14ac:dyDescent="0.2">
      <c r="A14" s="341" t="s">
        <v>36</v>
      </c>
      <c r="B14" s="342">
        <f>B13-B15-B16-B17</f>
        <v>0</v>
      </c>
      <c r="C14" s="342">
        <f t="shared" ref="C14:E14" si="1">C13-C15-C16-C17</f>
        <v>0</v>
      </c>
      <c r="D14" s="342">
        <f t="shared" si="1"/>
        <v>0</v>
      </c>
      <c r="E14" s="342">
        <f t="shared" si="1"/>
        <v>0</v>
      </c>
    </row>
    <row r="15" spans="1:5" s="343" customFormat="1" ht="51" x14ac:dyDescent="0.2">
      <c r="A15" s="346" t="s">
        <v>132</v>
      </c>
      <c r="B15" s="347">
        <f>Субсидия!D556</f>
        <v>3647370608.8499994</v>
      </c>
      <c r="C15" s="347">
        <f>Субсидия!E556</f>
        <v>3497416313.3599997</v>
      </c>
      <c r="D15" s="347">
        <f>Субсидия!F556</f>
        <v>923458491.61000025</v>
      </c>
      <c r="E15" s="347">
        <f>B15-C15</f>
        <v>149954295.48999977</v>
      </c>
    </row>
    <row r="16" spans="1:5" ht="38.25" x14ac:dyDescent="0.2">
      <c r="A16" s="346" t="s">
        <v>133</v>
      </c>
      <c r="B16" s="347">
        <f>Субсидия!D557</f>
        <v>4290882827.4200001</v>
      </c>
      <c r="C16" s="347">
        <f>Субсидия!E557</f>
        <v>2520962165.7100005</v>
      </c>
      <c r="D16" s="347">
        <f>Субсидия!F557</f>
        <v>718586967.93999994</v>
      </c>
      <c r="E16" s="347">
        <f>B16-C16</f>
        <v>1769920661.7099996</v>
      </c>
    </row>
    <row r="17" spans="1:5" ht="14.25" x14ac:dyDescent="0.2">
      <c r="A17" s="346" t="s">
        <v>264</v>
      </c>
      <c r="B17" s="347">
        <f>Субсидия!D558</f>
        <v>5345320827.2999992</v>
      </c>
      <c r="C17" s="347">
        <f>Субсидия!E558</f>
        <v>3165644462.1999998</v>
      </c>
      <c r="D17" s="347">
        <f>Субсидия!F558</f>
        <v>1425479173.6199996</v>
      </c>
      <c r="E17" s="347">
        <f>B17-C17</f>
        <v>2179676365.0999994</v>
      </c>
    </row>
    <row r="18" spans="1:5" ht="15" x14ac:dyDescent="0.2">
      <c r="A18" s="176"/>
      <c r="B18" s="334"/>
      <c r="C18" s="334"/>
      <c r="D18" s="334"/>
      <c r="E18" s="334"/>
    </row>
    <row r="19" spans="1:5" ht="25.5" x14ac:dyDescent="0.2">
      <c r="A19" s="344" t="s">
        <v>524</v>
      </c>
      <c r="B19" s="345">
        <f>C19+Субвенция!D16</f>
        <v>14691619763.26</v>
      </c>
      <c r="C19" s="412">
        <f>'[2]Исполнение  по  субвенции'!$B$39*1000</f>
        <v>14691496363.26</v>
      </c>
      <c r="D19" s="412">
        <f>'[2]Исполнение  по  субвенции'!$G$39*1000</f>
        <v>8311372361.6899996</v>
      </c>
      <c r="E19" s="345">
        <f>B19-C19</f>
        <v>123400</v>
      </c>
    </row>
    <row r="20" spans="1:5" s="343" customFormat="1" ht="14.25" x14ac:dyDescent="0.2">
      <c r="A20" s="341" t="s">
        <v>36</v>
      </c>
      <c r="B20" s="342"/>
      <c r="C20" s="342"/>
      <c r="D20" s="342"/>
      <c r="E20" s="342"/>
    </row>
    <row r="21" spans="1:5" s="343" customFormat="1" ht="14.25" x14ac:dyDescent="0.2">
      <c r="A21" s="341" t="s">
        <v>128</v>
      </c>
      <c r="B21" s="342">
        <f>B19</f>
        <v>14691619763.26</v>
      </c>
      <c r="C21" s="342">
        <f>C19</f>
        <v>14691496363.26</v>
      </c>
      <c r="D21" s="342">
        <f>D19</f>
        <v>8311372361.6899996</v>
      </c>
      <c r="E21" s="342">
        <f>E19</f>
        <v>123400</v>
      </c>
    </row>
    <row r="22" spans="1:5" ht="15" x14ac:dyDescent="0.2">
      <c r="A22" s="176"/>
      <c r="B22" s="334"/>
      <c r="C22" s="334"/>
      <c r="D22" s="334"/>
      <c r="E22" s="334"/>
    </row>
    <row r="23" spans="1:5" ht="15" x14ac:dyDescent="0.2">
      <c r="A23" s="344" t="s">
        <v>127</v>
      </c>
      <c r="B23" s="345">
        <f>C23+'Иные  МБТ'!G64</f>
        <v>2704819312.54</v>
      </c>
      <c r="C23" s="412">
        <f>'[2]Исполнение  по  иным  МБТ'!$B$37*1000</f>
        <v>2563144100.46</v>
      </c>
      <c r="D23" s="412">
        <f>'[2]Исполнение  по  иным  МБТ'!$G$37*1000</f>
        <v>1146872484.47</v>
      </c>
      <c r="E23" s="345">
        <f>B23-C23</f>
        <v>141675212.07999992</v>
      </c>
    </row>
    <row r="24" spans="1:5" s="343" customFormat="1" ht="14.25" x14ac:dyDescent="0.2">
      <c r="A24" s="341" t="s">
        <v>36</v>
      </c>
      <c r="B24" s="342"/>
      <c r="C24" s="342"/>
      <c r="D24" s="342"/>
      <c r="E24" s="342"/>
    </row>
    <row r="25" spans="1:5" s="343" customFormat="1" ht="25.5" x14ac:dyDescent="0.2">
      <c r="A25" s="341" t="s">
        <v>129</v>
      </c>
      <c r="B25" s="342">
        <f>B23</f>
        <v>2704819312.54</v>
      </c>
      <c r="C25" s="342">
        <f>C23</f>
        <v>2563144100.46</v>
      </c>
      <c r="D25" s="342">
        <f>D23</f>
        <v>1146872484.47</v>
      </c>
      <c r="E25" s="342">
        <f>E23</f>
        <v>141675212.07999992</v>
      </c>
    </row>
    <row r="26" spans="1:5" ht="15" x14ac:dyDescent="0.2">
      <c r="A26" s="176"/>
      <c r="B26" s="334"/>
      <c r="C26" s="334"/>
      <c r="D26" s="334"/>
      <c r="E26" s="334"/>
    </row>
    <row r="27" spans="1:5" ht="15" x14ac:dyDescent="0.2">
      <c r="A27" s="335" t="s">
        <v>124</v>
      </c>
      <c r="B27" s="337">
        <f>B8+B13+B19+B23</f>
        <v>35811215602.410004</v>
      </c>
      <c r="C27" s="337">
        <f>C8+C13+C19+C23</f>
        <v>30492703936.989998</v>
      </c>
      <c r="D27" s="337">
        <f>D8+D13+D19+D23</f>
        <v>14714198750.409998</v>
      </c>
      <c r="E27" s="337">
        <f>E8+E13+E19+E23</f>
        <v>5318511665.4200001</v>
      </c>
    </row>
    <row r="28" spans="1:5" s="338" customFormat="1" x14ac:dyDescent="0.2">
      <c r="C28" s="336">
        <f>C27-'Проверочная  таблица'!B37</f>
        <v>0</v>
      </c>
      <c r="D28" s="336">
        <f>D27-'Проверочная  таблица'!C37</f>
        <v>0</v>
      </c>
      <c r="E28" s="336">
        <f>E27-Дотация!E22</f>
        <v>0</v>
      </c>
    </row>
  </sheetData>
  <mergeCells count="2">
    <mergeCell ref="A2:E2"/>
    <mergeCell ref="A3:E3"/>
  </mergeCells>
  <phoneticPr fontId="54" type="noConversion"/>
  <pageMargins left="0.78740157480314965" right="0.39370078740157483" top="0.78740157480314965" bottom="0.78740157480314965" header="0.51181102362204722" footer="0.51181102362204722"/>
  <pageSetup paperSize="9" scale="93" orientation="landscape"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2">
    <pageSetUpPr fitToPage="1"/>
  </sheetPr>
  <dimension ref="A2:F22"/>
  <sheetViews>
    <sheetView zoomScale="80" zoomScaleNormal="80" workbookViewId="0">
      <pane xSplit="2" ySplit="7" topLeftCell="C8" activePane="bottomRight" state="frozen"/>
      <selection pane="topRight" activeCell="C1" sqref="C1"/>
      <selection pane="bottomLeft" activeCell="A8" sqref="A8"/>
      <selection pane="bottomRight" activeCell="C11" sqref="C11"/>
    </sheetView>
  </sheetViews>
  <sheetFormatPr defaultColWidth="9.140625" defaultRowHeight="12.75" x14ac:dyDescent="0.2"/>
  <cols>
    <col min="1" max="1" width="51.5703125" style="1" customWidth="1"/>
    <col min="2" max="2" width="15.5703125" style="1" customWidth="1"/>
    <col min="3" max="3" width="23.7109375" style="1" customWidth="1"/>
    <col min="4" max="5" width="22.85546875" style="1" customWidth="1"/>
    <col min="6" max="6" width="17.5703125" style="1" bestFit="1" customWidth="1"/>
    <col min="7" max="16384" width="9.140625" style="1"/>
  </cols>
  <sheetData>
    <row r="2" spans="1:6" ht="15" x14ac:dyDescent="0.25">
      <c r="A2" s="1646" t="s">
        <v>714</v>
      </c>
      <c r="B2" s="1646"/>
      <c r="C2" s="1646"/>
      <c r="D2" s="1646"/>
      <c r="E2" s="1646"/>
    </row>
    <row r="3" spans="1:6" ht="15" x14ac:dyDescent="0.25">
      <c r="A3" s="1647" t="str">
        <f>'Проверочная  таблица'!F3</f>
        <v>ПО  СОСТОЯНИЮ  НА  1  ИЮЛЯ  2023  ГОДА</v>
      </c>
      <c r="B3" s="1647"/>
      <c r="C3" s="1647"/>
      <c r="D3" s="1647"/>
      <c r="E3" s="1647"/>
    </row>
    <row r="4" spans="1:6" ht="15" x14ac:dyDescent="0.25">
      <c r="A4" s="1648" t="s">
        <v>125</v>
      </c>
      <c r="B4" s="1648"/>
      <c r="C4" s="1648"/>
      <c r="D4" s="1648"/>
      <c r="E4" s="1648"/>
    </row>
    <row r="6" spans="1:6" ht="15" x14ac:dyDescent="0.25">
      <c r="D6" s="1245">
        <f>D8-'[1]Финансовая  помощь  (факт)'!$P$36*1000-'[1]Финансовая  помощь  (факт)'!$Q$36*1000</f>
        <v>-22700000</v>
      </c>
      <c r="E6" s="1" t="s">
        <v>19</v>
      </c>
    </row>
    <row r="7" spans="1:6" s="174" customFormat="1" ht="25.5" x14ac:dyDescent="0.2">
      <c r="A7" s="175" t="s">
        <v>147</v>
      </c>
      <c r="B7" s="175" t="s">
        <v>17</v>
      </c>
      <c r="C7" s="175" t="s">
        <v>12</v>
      </c>
      <c r="D7" s="175" t="s">
        <v>149</v>
      </c>
      <c r="E7" s="175" t="s">
        <v>148</v>
      </c>
    </row>
    <row r="8" spans="1:6" ht="102" x14ac:dyDescent="0.2">
      <c r="A8" s="176" t="s">
        <v>567</v>
      </c>
      <c r="B8" s="177" t="s">
        <v>156</v>
      </c>
      <c r="C8" s="1103">
        <f>349572001.4+108413158.6+474979700+1536208031.04</f>
        <v>2469172891.04</v>
      </c>
      <c r="D8" s="181">
        <f t="shared" ref="D8:D13" si="0">C8-E8</f>
        <v>1480511160</v>
      </c>
      <c r="E8" s="214">
        <f>'[1]Дотация  из  ОБ_факт'!F37</f>
        <v>988661731.03999996</v>
      </c>
      <c r="F8" s="974">
        <f>E8-'[1]Дотация  из  ОБ_факт'!$F$37</f>
        <v>0</v>
      </c>
    </row>
    <row r="9" spans="1:6" ht="127.5" x14ac:dyDescent="0.2">
      <c r="A9" s="798" t="s">
        <v>562</v>
      </c>
      <c r="B9" s="177" t="s">
        <v>170</v>
      </c>
      <c r="C9" s="1103">
        <v>8500000</v>
      </c>
      <c r="D9" s="181">
        <f t="shared" si="0"/>
        <v>8500000</v>
      </c>
      <c r="E9" s="214">
        <f>'[1]Дотация  из  ОБ_факт'!F38</f>
        <v>0</v>
      </c>
    </row>
    <row r="10" spans="1:6" ht="140.25" x14ac:dyDescent="0.2">
      <c r="A10" s="798" t="s">
        <v>563</v>
      </c>
      <c r="B10" s="177" t="s">
        <v>173</v>
      </c>
      <c r="C10" s="1103">
        <v>5400000</v>
      </c>
      <c r="D10" s="181">
        <f t="shared" si="0"/>
        <v>5400000</v>
      </c>
      <c r="E10" s="214">
        <f>'[1]Дотация  из  ОБ_факт'!F39</f>
        <v>0</v>
      </c>
    </row>
    <row r="11" spans="1:6" ht="127.5" x14ac:dyDescent="0.2">
      <c r="A11" s="798" t="s">
        <v>564</v>
      </c>
      <c r="B11" s="177" t="s">
        <v>174</v>
      </c>
      <c r="C11" s="1103">
        <v>10000000</v>
      </c>
      <c r="D11" s="181">
        <f t="shared" si="0"/>
        <v>10000000</v>
      </c>
      <c r="E11" s="214">
        <f>'[1]Дотация  из  ОБ_факт'!F40</f>
        <v>0</v>
      </c>
    </row>
    <row r="12" spans="1:6" ht="127.5" x14ac:dyDescent="0.2">
      <c r="A12" s="798" t="s">
        <v>565</v>
      </c>
      <c r="B12" s="177" t="s">
        <v>171</v>
      </c>
      <c r="C12" s="1103">
        <v>3000000</v>
      </c>
      <c r="D12" s="181">
        <f t="shared" si="0"/>
        <v>3000000</v>
      </c>
      <c r="E12" s="214">
        <f>'[1]Дотация  из  ОБ_факт'!F41</f>
        <v>0</v>
      </c>
    </row>
    <row r="13" spans="1:6" ht="140.25" x14ac:dyDescent="0.2">
      <c r="A13" s="798" t="s">
        <v>566</v>
      </c>
      <c r="B13" s="177" t="s">
        <v>175</v>
      </c>
      <c r="C13" s="1103">
        <v>88500000</v>
      </c>
      <c r="D13" s="181">
        <f t="shared" si="0"/>
        <v>0</v>
      </c>
      <c r="E13" s="214">
        <f>'[1]Дотация  из  ОБ_факт'!F42</f>
        <v>88500000</v>
      </c>
    </row>
    <row r="14" spans="1:6" ht="15" x14ac:dyDescent="0.2">
      <c r="A14" s="179"/>
      <c r="B14" s="179"/>
      <c r="C14" s="183"/>
      <c r="D14" s="179"/>
      <c r="E14" s="178"/>
    </row>
    <row r="15" spans="1:6" s="173" customFormat="1" ht="15" x14ac:dyDescent="0.2">
      <c r="A15" s="180" t="s">
        <v>1</v>
      </c>
      <c r="B15" s="180"/>
      <c r="C15" s="182">
        <f>SUM(C8:C14)</f>
        <v>2584572891.04</v>
      </c>
      <c r="D15" s="182">
        <f>SUM(D8:D14)</f>
        <v>1507411160</v>
      </c>
      <c r="E15" s="182">
        <f>SUM(E8:E14)</f>
        <v>1077161731.04</v>
      </c>
    </row>
    <row r="16" spans="1:6" x14ac:dyDescent="0.2">
      <c r="E16" s="410"/>
    </row>
    <row r="18" spans="1:5" x14ac:dyDescent="0.2">
      <c r="A18" s="173" t="s">
        <v>100</v>
      </c>
    </row>
    <row r="19" spans="1:5" ht="15" x14ac:dyDescent="0.2">
      <c r="A19" s="176" t="s">
        <v>48</v>
      </c>
      <c r="B19" s="177"/>
      <c r="C19" s="183"/>
      <c r="D19" s="181"/>
      <c r="E19" s="214">
        <f>Субсидия!G555</f>
        <v>4099551322.2999992</v>
      </c>
    </row>
    <row r="20" spans="1:5" ht="15" x14ac:dyDescent="0.2">
      <c r="A20" s="176" t="s">
        <v>1340</v>
      </c>
      <c r="B20" s="177"/>
      <c r="C20" s="183"/>
      <c r="D20" s="181"/>
      <c r="E20" s="214">
        <f>Субвенция!G16</f>
        <v>123400</v>
      </c>
    </row>
    <row r="21" spans="1:5" ht="15" x14ac:dyDescent="0.2">
      <c r="A21" s="176" t="s">
        <v>153</v>
      </c>
      <c r="B21" s="177"/>
      <c r="C21" s="183"/>
      <c r="D21" s="181"/>
      <c r="E21" s="214">
        <f>'Иные  МБТ'!G64</f>
        <v>141675212.08000001</v>
      </c>
    </row>
    <row r="22" spans="1:5" ht="15" x14ac:dyDescent="0.2">
      <c r="A22" s="215" t="s">
        <v>49</v>
      </c>
      <c r="B22" s="179"/>
      <c r="C22" s="183"/>
      <c r="D22" s="179"/>
      <c r="E22" s="216">
        <f>SUM(E15:E21)</f>
        <v>5318511665.4199991</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67" orientation="portrait" r:id="rId1"/>
  <headerFooter alignWithMargins="0">
    <oddFooter>&amp;R&amp;Z&amp;F&amp;A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3">
    <pageSetUpPr fitToPage="1"/>
  </sheetPr>
  <dimension ref="A2:Q596"/>
  <sheetViews>
    <sheetView topLeftCell="A2" zoomScale="80" zoomScaleNormal="80" workbookViewId="0">
      <pane xSplit="3" ySplit="6" topLeftCell="D8" activePane="bottomRight" state="frozen"/>
      <selection activeCell="A2" sqref="A2"/>
      <selection pane="topRight" activeCell="D2" sqref="D2"/>
      <selection pane="bottomLeft" activeCell="A8" sqref="A8"/>
      <selection pane="bottomRight" activeCell="A2" sqref="A2:G2"/>
    </sheetView>
  </sheetViews>
  <sheetFormatPr defaultColWidth="9.140625" defaultRowHeight="15" x14ac:dyDescent="0.2"/>
  <cols>
    <col min="1" max="1" width="12.140625" style="640" customWidth="1"/>
    <col min="2" max="2" width="48.85546875" style="640" customWidth="1"/>
    <col min="3" max="3" width="17.42578125" style="640" customWidth="1"/>
    <col min="4" max="4" width="22.5703125" style="640" bestFit="1" customWidth="1"/>
    <col min="5" max="5" width="22.28515625" style="640" customWidth="1"/>
    <col min="6" max="6" width="22.5703125" style="640" customWidth="1"/>
    <col min="7" max="7" width="22.140625" style="640" customWidth="1"/>
    <col min="8" max="8" width="9.42578125" style="639" customWidth="1"/>
    <col min="9" max="9" width="9.140625" style="639" customWidth="1"/>
    <col min="10" max="10" width="22" style="669" bestFit="1" customWidth="1"/>
    <col min="11" max="11" width="16.5703125" style="640" bestFit="1" customWidth="1"/>
    <col min="12" max="12" width="12.42578125" style="640" customWidth="1"/>
    <col min="13" max="15" width="9.140625" style="640"/>
    <col min="16" max="16" width="14.5703125" style="640" customWidth="1"/>
    <col min="17" max="17" width="14.85546875" style="640" customWidth="1"/>
    <col min="18" max="16384" width="9.140625" style="640"/>
  </cols>
  <sheetData>
    <row r="2" spans="1:10" x14ac:dyDescent="0.2">
      <c r="A2" s="1651" t="s">
        <v>716</v>
      </c>
      <c r="B2" s="1651"/>
      <c r="C2" s="1651"/>
      <c r="D2" s="1651"/>
      <c r="E2" s="1651"/>
      <c r="F2" s="1651"/>
      <c r="G2" s="1651"/>
    </row>
    <row r="3" spans="1:10" x14ac:dyDescent="0.2">
      <c r="A3" s="1651" t="str">
        <f>'Проверочная  таблица'!F3</f>
        <v>ПО  СОСТОЯНИЮ  НА  1  ИЮЛЯ  2023  ГОДА</v>
      </c>
      <c r="B3" s="1651"/>
      <c r="C3" s="1651"/>
      <c r="D3" s="1651"/>
      <c r="E3" s="1651"/>
      <c r="F3" s="1651"/>
      <c r="G3" s="1651"/>
    </row>
    <row r="4" spans="1:10" ht="54.95" customHeight="1" x14ac:dyDescent="0.2">
      <c r="A4" s="1652" t="s">
        <v>261</v>
      </c>
      <c r="B4" s="1652"/>
      <c r="C4" s="1652"/>
      <c r="D4" s="1652"/>
      <c r="E4" s="1652"/>
      <c r="F4" s="1652"/>
      <c r="G4" s="1652"/>
    </row>
    <row r="6" spans="1:10" x14ac:dyDescent="0.2">
      <c r="G6" s="640" t="s">
        <v>19</v>
      </c>
    </row>
    <row r="7" spans="1:10" s="185" customFormat="1" ht="25.5" x14ac:dyDescent="0.2">
      <c r="A7" s="184" t="s">
        <v>105</v>
      </c>
      <c r="B7" s="184" t="s">
        <v>147</v>
      </c>
      <c r="C7" s="184" t="s">
        <v>17</v>
      </c>
      <c r="D7" s="184" t="s">
        <v>12</v>
      </c>
      <c r="E7" s="184" t="s">
        <v>149</v>
      </c>
      <c r="F7" s="184" t="s">
        <v>4</v>
      </c>
      <c r="G7" s="184" t="s">
        <v>148</v>
      </c>
      <c r="H7" s="364"/>
      <c r="I7" s="364"/>
      <c r="J7" s="825"/>
    </row>
    <row r="8" spans="1:10" s="185" customFormat="1" x14ac:dyDescent="0.2">
      <c r="A8" s="186" t="s">
        <v>70</v>
      </c>
      <c r="B8" s="239" t="s">
        <v>44</v>
      </c>
      <c r="C8" s="194"/>
      <c r="D8" s="1290">
        <f>D15+D21+D12+D18+D24</f>
        <v>38664000</v>
      </c>
      <c r="E8" s="1290">
        <f t="shared" ref="E8:G8" si="0">E15+E21+E12+E18+E24</f>
        <v>38664000</v>
      </c>
      <c r="F8" s="1290">
        <f t="shared" si="0"/>
        <v>7228998.2299999995</v>
      </c>
      <c r="G8" s="1290">
        <f t="shared" si="0"/>
        <v>0</v>
      </c>
      <c r="H8" s="273">
        <f t="shared" ref="H8:H44" si="1">IF(F8&gt;E8,1,0)</f>
        <v>0</v>
      </c>
      <c r="I8" s="273">
        <f>IF(G8&lt;0,1,0)</f>
        <v>0</v>
      </c>
      <c r="J8" s="825"/>
    </row>
    <row r="9" spans="1:10" s="185" customFormat="1" x14ac:dyDescent="0.2">
      <c r="A9" s="353"/>
      <c r="B9" s="354" t="s">
        <v>134</v>
      </c>
      <c r="C9" s="355"/>
      <c r="D9" s="1291">
        <f t="shared" ref="D9:G10" si="2">D16+D22+D13+D19+D25</f>
        <v>38664000</v>
      </c>
      <c r="E9" s="1291">
        <f t="shared" si="2"/>
        <v>38664000</v>
      </c>
      <c r="F9" s="1291">
        <f t="shared" si="2"/>
        <v>7228998.2299999995</v>
      </c>
      <c r="G9" s="1291">
        <f t="shared" si="2"/>
        <v>0</v>
      </c>
      <c r="H9" s="273">
        <f t="shared" si="1"/>
        <v>0</v>
      </c>
      <c r="I9" s="273">
        <f t="shared" ref="I9:I72" si="3">IF(G9&lt;0,1,0)</f>
        <v>0</v>
      </c>
      <c r="J9" s="825"/>
    </row>
    <row r="10" spans="1:10" s="185" customFormat="1" x14ac:dyDescent="0.2">
      <c r="A10" s="353"/>
      <c r="B10" s="354" t="s">
        <v>135</v>
      </c>
      <c r="C10" s="355"/>
      <c r="D10" s="1291">
        <f t="shared" si="2"/>
        <v>0</v>
      </c>
      <c r="E10" s="1291">
        <f t="shared" si="2"/>
        <v>0</v>
      </c>
      <c r="F10" s="1291">
        <f t="shared" si="2"/>
        <v>0</v>
      </c>
      <c r="G10" s="1291">
        <f t="shared" si="2"/>
        <v>0</v>
      </c>
      <c r="H10" s="273">
        <f t="shared" si="1"/>
        <v>0</v>
      </c>
      <c r="I10" s="273">
        <f t="shared" si="3"/>
        <v>0</v>
      </c>
      <c r="J10" s="825"/>
    </row>
    <row r="11" spans="1:10" s="185" customFormat="1" x14ac:dyDescent="0.2">
      <c r="A11" s="187"/>
      <c r="B11" s="432" t="s">
        <v>36</v>
      </c>
      <c r="C11" s="195"/>
      <c r="D11" s="268"/>
      <c r="E11" s="268"/>
      <c r="F11" s="268"/>
      <c r="G11" s="268"/>
      <c r="H11" s="273">
        <f t="shared" si="1"/>
        <v>0</v>
      </c>
      <c r="I11" s="273">
        <f t="shared" si="3"/>
        <v>0</v>
      </c>
      <c r="J11" s="825"/>
    </row>
    <row r="12" spans="1:10" s="185" customFormat="1" ht="165.75" hidden="1" x14ac:dyDescent="0.2">
      <c r="A12" s="768"/>
      <c r="B12" s="433" t="s">
        <v>197</v>
      </c>
      <c r="C12" s="143" t="s">
        <v>179</v>
      </c>
      <c r="D12" s="271"/>
      <c r="E12" s="256">
        <f>D12</f>
        <v>0</v>
      </c>
      <c r="F12" s="363"/>
      <c r="G12" s="271">
        <f>D12-E12</f>
        <v>0</v>
      </c>
      <c r="H12" s="273">
        <f t="shared" si="1"/>
        <v>0</v>
      </c>
      <c r="I12" s="273">
        <f t="shared" si="3"/>
        <v>0</v>
      </c>
      <c r="J12" s="825"/>
    </row>
    <row r="13" spans="1:10" s="185" customFormat="1" hidden="1" x14ac:dyDescent="0.2">
      <c r="A13" s="359"/>
      <c r="B13" s="360" t="s">
        <v>134</v>
      </c>
      <c r="C13" s="361"/>
      <c r="D13" s="362"/>
      <c r="E13" s="362"/>
      <c r="F13" s="362"/>
      <c r="G13" s="362">
        <f t="shared" ref="G13:G23" si="4">D13-E13</f>
        <v>0</v>
      </c>
      <c r="H13" s="273">
        <f t="shared" si="1"/>
        <v>0</v>
      </c>
      <c r="I13" s="273">
        <f t="shared" si="3"/>
        <v>0</v>
      </c>
      <c r="J13" s="825"/>
    </row>
    <row r="14" spans="1:10" s="185" customFormat="1" hidden="1" x14ac:dyDescent="0.2">
      <c r="A14" s="359"/>
      <c r="B14" s="360" t="s">
        <v>135</v>
      </c>
      <c r="C14" s="361"/>
      <c r="D14" s="362">
        <f>D12</f>
        <v>0</v>
      </c>
      <c r="E14" s="362">
        <f t="shared" ref="E14:F14" si="5">E12</f>
        <v>0</v>
      </c>
      <c r="F14" s="362">
        <f t="shared" si="5"/>
        <v>0</v>
      </c>
      <c r="G14" s="362">
        <f t="shared" si="4"/>
        <v>0</v>
      </c>
      <c r="H14" s="273">
        <f t="shared" si="1"/>
        <v>0</v>
      </c>
      <c r="I14" s="273">
        <f t="shared" si="3"/>
        <v>0</v>
      </c>
      <c r="J14" s="825"/>
    </row>
    <row r="15" spans="1:10" ht="140.25" x14ac:dyDescent="0.2">
      <c r="A15" s="1288"/>
      <c r="B15" s="433" t="s">
        <v>199</v>
      </c>
      <c r="C15" s="143" t="s">
        <v>196</v>
      </c>
      <c r="D15" s="269">
        <v>2000000</v>
      </c>
      <c r="E15" s="268">
        <f>'Прочая  субсидия_МР  и  ГО'!AF38</f>
        <v>2000000</v>
      </c>
      <c r="F15" s="268">
        <f>'Прочая  субсидия_МР  и  ГО'!AG38</f>
        <v>463711.13</v>
      </c>
      <c r="G15" s="271">
        <f t="shared" si="4"/>
        <v>0</v>
      </c>
      <c r="H15" s="273">
        <f t="shared" si="1"/>
        <v>0</v>
      </c>
      <c r="I15" s="273">
        <f t="shared" si="3"/>
        <v>0</v>
      </c>
    </row>
    <row r="16" spans="1:10" x14ac:dyDescent="0.2">
      <c r="A16" s="359"/>
      <c r="B16" s="360" t="s">
        <v>134</v>
      </c>
      <c r="C16" s="361"/>
      <c r="D16" s="362">
        <f>D15</f>
        <v>2000000</v>
      </c>
      <c r="E16" s="362">
        <f>E15</f>
        <v>2000000</v>
      </c>
      <c r="F16" s="362">
        <f>F15</f>
        <v>463711.13</v>
      </c>
      <c r="G16" s="362">
        <f t="shared" si="4"/>
        <v>0</v>
      </c>
      <c r="H16" s="273">
        <f t="shared" si="1"/>
        <v>0</v>
      </c>
      <c r="I16" s="273">
        <f t="shared" si="3"/>
        <v>0</v>
      </c>
    </row>
    <row r="17" spans="1:10" x14ac:dyDescent="0.2">
      <c r="A17" s="359"/>
      <c r="B17" s="360" t="s">
        <v>135</v>
      </c>
      <c r="C17" s="361"/>
      <c r="D17" s="362"/>
      <c r="E17" s="362"/>
      <c r="F17" s="362"/>
      <c r="G17" s="362">
        <f t="shared" si="4"/>
        <v>0</v>
      </c>
      <c r="H17" s="273">
        <f t="shared" si="1"/>
        <v>0</v>
      </c>
      <c r="I17" s="273">
        <f t="shared" si="3"/>
        <v>0</v>
      </c>
    </row>
    <row r="18" spans="1:10" ht="153" x14ac:dyDescent="0.2">
      <c r="A18" s="1288"/>
      <c r="B18" s="433" t="s">
        <v>443</v>
      </c>
      <c r="C18" s="143" t="s">
        <v>442</v>
      </c>
      <c r="D18" s="269">
        <v>1300000</v>
      </c>
      <c r="E18" s="268">
        <f>'Прочая  субсидия_МР  и  ГО'!AJ38</f>
        <v>1300000</v>
      </c>
      <c r="F18" s="268">
        <f>'Прочая  субсидия_МР  и  ГО'!AK38</f>
        <v>240025.84999999998</v>
      </c>
      <c r="G18" s="271">
        <f t="shared" ref="G18:G20" si="6">D18-E18</f>
        <v>0</v>
      </c>
      <c r="H18" s="273">
        <f t="shared" ref="H18:H20" si="7">IF(F18&gt;E18,1,0)</f>
        <v>0</v>
      </c>
      <c r="I18" s="273">
        <f t="shared" ref="I18:I20" si="8">IF(G18&lt;0,1,0)</f>
        <v>0</v>
      </c>
    </row>
    <row r="19" spans="1:10" x14ac:dyDescent="0.2">
      <c r="A19" s="359"/>
      <c r="B19" s="360" t="s">
        <v>134</v>
      </c>
      <c r="C19" s="361"/>
      <c r="D19" s="362">
        <f>D18</f>
        <v>1300000</v>
      </c>
      <c r="E19" s="362">
        <f>E18</f>
        <v>1300000</v>
      </c>
      <c r="F19" s="362">
        <f>F18</f>
        <v>240025.84999999998</v>
      </c>
      <c r="G19" s="362">
        <f t="shared" si="6"/>
        <v>0</v>
      </c>
      <c r="H19" s="273">
        <f t="shared" si="7"/>
        <v>0</v>
      </c>
      <c r="I19" s="273">
        <f t="shared" si="8"/>
        <v>0</v>
      </c>
    </row>
    <row r="20" spans="1:10" x14ac:dyDescent="0.2">
      <c r="A20" s="359"/>
      <c r="B20" s="360" t="s">
        <v>135</v>
      </c>
      <c r="C20" s="361"/>
      <c r="D20" s="362"/>
      <c r="E20" s="362"/>
      <c r="F20" s="362"/>
      <c r="G20" s="362">
        <f t="shared" si="6"/>
        <v>0</v>
      </c>
      <c r="H20" s="273">
        <f t="shared" si="7"/>
        <v>0</v>
      </c>
      <c r="I20" s="273">
        <f t="shared" si="8"/>
        <v>0</v>
      </c>
    </row>
    <row r="21" spans="1:10" ht="127.5" x14ac:dyDescent="0.2">
      <c r="A21" s="1288"/>
      <c r="B21" s="433" t="s">
        <v>235</v>
      </c>
      <c r="C21" s="143" t="s">
        <v>234</v>
      </c>
      <c r="D21" s="269">
        <v>15364000</v>
      </c>
      <c r="E21" s="268">
        <f>'Прочая  субсидия_МР  и  ГО'!AZ38</f>
        <v>15364000.000000002</v>
      </c>
      <c r="F21" s="268">
        <f>'Прочая  субсидия_МР  и  ГО'!BA38</f>
        <v>6525261.25</v>
      </c>
      <c r="G21" s="271">
        <f t="shared" si="4"/>
        <v>0</v>
      </c>
      <c r="H21" s="273">
        <f t="shared" si="1"/>
        <v>0</v>
      </c>
      <c r="I21" s="273">
        <f t="shared" si="3"/>
        <v>0</v>
      </c>
    </row>
    <row r="22" spans="1:10" x14ac:dyDescent="0.2">
      <c r="A22" s="359"/>
      <c r="B22" s="360" t="s">
        <v>134</v>
      </c>
      <c r="C22" s="361"/>
      <c r="D22" s="362">
        <f>D21</f>
        <v>15364000</v>
      </c>
      <c r="E22" s="362">
        <f>E21</f>
        <v>15364000.000000002</v>
      </c>
      <c r="F22" s="362">
        <f>F21</f>
        <v>6525261.25</v>
      </c>
      <c r="G22" s="362">
        <f t="shared" si="4"/>
        <v>0</v>
      </c>
      <c r="H22" s="273">
        <f t="shared" si="1"/>
        <v>0</v>
      </c>
      <c r="I22" s="273">
        <f t="shared" si="3"/>
        <v>0</v>
      </c>
    </row>
    <row r="23" spans="1:10" x14ac:dyDescent="0.2">
      <c r="A23" s="359"/>
      <c r="B23" s="360" t="s">
        <v>135</v>
      </c>
      <c r="C23" s="361"/>
      <c r="D23" s="362"/>
      <c r="E23" s="362"/>
      <c r="F23" s="362"/>
      <c r="G23" s="362">
        <f t="shared" si="4"/>
        <v>0</v>
      </c>
      <c r="H23" s="273">
        <f t="shared" si="1"/>
        <v>0</v>
      </c>
      <c r="I23" s="273">
        <f t="shared" si="3"/>
        <v>0</v>
      </c>
    </row>
    <row r="24" spans="1:10" ht="140.25" x14ac:dyDescent="0.2">
      <c r="A24" s="1288"/>
      <c r="B24" s="433" t="s">
        <v>1331</v>
      </c>
      <c r="C24" s="143" t="s">
        <v>1311</v>
      </c>
      <c r="D24" s="269">
        <v>20000000</v>
      </c>
      <c r="E24" s="268">
        <f>'Прочая  субсидия_МР  и  ГО'!BB38</f>
        <v>20000000</v>
      </c>
      <c r="F24" s="268">
        <f>'Прочая  субсидия_МР  и  ГО'!BC38</f>
        <v>0</v>
      </c>
      <c r="G24" s="271">
        <f t="shared" ref="G24:G26" si="9">D24-E24</f>
        <v>0</v>
      </c>
      <c r="H24" s="273">
        <f t="shared" ref="H24:H26" si="10">IF(F24&gt;E24,1,0)</f>
        <v>0</v>
      </c>
      <c r="I24" s="273">
        <f t="shared" ref="I24:I26" si="11">IF(G24&lt;0,1,0)</f>
        <v>0</v>
      </c>
    </row>
    <row r="25" spans="1:10" x14ac:dyDescent="0.2">
      <c r="A25" s="359"/>
      <c r="B25" s="360" t="s">
        <v>134</v>
      </c>
      <c r="C25" s="361"/>
      <c r="D25" s="362">
        <f>D24</f>
        <v>20000000</v>
      </c>
      <c r="E25" s="362">
        <f>E24</f>
        <v>20000000</v>
      </c>
      <c r="F25" s="362">
        <f>F24</f>
        <v>0</v>
      </c>
      <c r="G25" s="362">
        <f t="shared" si="9"/>
        <v>0</v>
      </c>
      <c r="H25" s="273">
        <f t="shared" si="10"/>
        <v>0</v>
      </c>
      <c r="I25" s="273">
        <f t="shared" si="11"/>
        <v>0</v>
      </c>
    </row>
    <row r="26" spans="1:10" x14ac:dyDescent="0.2">
      <c r="A26" s="359"/>
      <c r="B26" s="360" t="s">
        <v>135</v>
      </c>
      <c r="C26" s="361"/>
      <c r="D26" s="362"/>
      <c r="E26" s="362"/>
      <c r="F26" s="362"/>
      <c r="G26" s="362">
        <f t="shared" si="9"/>
        <v>0</v>
      </c>
      <c r="H26" s="273">
        <f t="shared" si="10"/>
        <v>0</v>
      </c>
      <c r="I26" s="273">
        <f t="shared" si="11"/>
        <v>0</v>
      </c>
    </row>
    <row r="27" spans="1:10" x14ac:dyDescent="0.2">
      <c r="A27" s="1288"/>
      <c r="B27" s="435"/>
      <c r="C27" s="190"/>
      <c r="D27" s="271"/>
      <c r="E27" s="268"/>
      <c r="F27" s="268"/>
      <c r="G27" s="271"/>
      <c r="H27" s="273"/>
      <c r="I27" s="273"/>
    </row>
    <row r="28" spans="1:10" x14ac:dyDescent="0.2">
      <c r="A28" s="186" t="s">
        <v>839</v>
      </c>
      <c r="B28" s="239" t="s">
        <v>840</v>
      </c>
      <c r="C28" s="192"/>
      <c r="D28" s="1292">
        <f>D31+D34</f>
        <v>15675.68</v>
      </c>
      <c r="E28" s="1292">
        <f t="shared" ref="E28:G28" si="12">E31+E34</f>
        <v>15675.68</v>
      </c>
      <c r="F28" s="1292">
        <f t="shared" si="12"/>
        <v>0</v>
      </c>
      <c r="G28" s="1292">
        <f t="shared" si="12"/>
        <v>0</v>
      </c>
      <c r="H28" s="273">
        <f t="shared" ref="H28:H36" si="13">IF(F28&gt;E28,1,0)</f>
        <v>0</v>
      </c>
      <c r="I28" s="273">
        <f t="shared" si="3"/>
        <v>0</v>
      </c>
    </row>
    <row r="29" spans="1:10" x14ac:dyDescent="0.2">
      <c r="A29" s="353"/>
      <c r="B29" s="354" t="s">
        <v>134</v>
      </c>
      <c r="C29" s="355"/>
      <c r="D29" s="1293">
        <f>D32+D35</f>
        <v>15675.68</v>
      </c>
      <c r="E29" s="1293">
        <f t="shared" ref="E29:G29" si="14">E32+E35</f>
        <v>15675.68</v>
      </c>
      <c r="F29" s="1293">
        <f t="shared" si="14"/>
        <v>0</v>
      </c>
      <c r="G29" s="1293">
        <f t="shared" si="14"/>
        <v>0</v>
      </c>
      <c r="H29" s="273">
        <f t="shared" si="13"/>
        <v>0</v>
      </c>
      <c r="I29" s="273">
        <f t="shared" si="3"/>
        <v>0</v>
      </c>
    </row>
    <row r="30" spans="1:10" x14ac:dyDescent="0.2">
      <c r="A30" s="353"/>
      <c r="B30" s="354" t="s">
        <v>135</v>
      </c>
      <c r="C30" s="355"/>
      <c r="D30" s="1293">
        <f>D33+D36</f>
        <v>0</v>
      </c>
      <c r="E30" s="1293">
        <f t="shared" ref="E30:G30" si="15">E33+E36</f>
        <v>0</v>
      </c>
      <c r="F30" s="1293">
        <f t="shared" si="15"/>
        <v>0</v>
      </c>
      <c r="G30" s="1293">
        <f t="shared" si="15"/>
        <v>0</v>
      </c>
      <c r="H30" s="273">
        <f t="shared" si="13"/>
        <v>0</v>
      </c>
      <c r="I30" s="273">
        <f t="shared" si="3"/>
        <v>0</v>
      </c>
    </row>
    <row r="31" spans="1:10" ht="165.75" x14ac:dyDescent="0.2">
      <c r="A31" s="237"/>
      <c r="B31" s="433" t="s">
        <v>842</v>
      </c>
      <c r="C31" s="143" t="s">
        <v>841</v>
      </c>
      <c r="D31" s="269">
        <v>4075.6800000000003</v>
      </c>
      <c r="E31" s="256">
        <f>'Проверочная  таблица'!KL38</f>
        <v>4075.68</v>
      </c>
      <c r="F31" s="256">
        <f>'Проверочная  таблица'!KO38</f>
        <v>0</v>
      </c>
      <c r="G31" s="271">
        <f t="shared" ref="G31:G34" si="16">D31-E31</f>
        <v>0</v>
      </c>
      <c r="H31" s="273">
        <f t="shared" si="13"/>
        <v>0</v>
      </c>
      <c r="I31" s="273">
        <f t="shared" ref="I31:I36" si="17">IF(G31&lt;0,1,0)</f>
        <v>0</v>
      </c>
      <c r="J31" s="826">
        <f>D31+D34</f>
        <v>15675.68</v>
      </c>
    </row>
    <row r="32" spans="1:10" x14ac:dyDescent="0.2">
      <c r="A32" s="359"/>
      <c r="B32" s="360" t="s">
        <v>134</v>
      </c>
      <c r="C32" s="361"/>
      <c r="D32" s="362">
        <f>D31-D33</f>
        <v>4075.6800000000003</v>
      </c>
      <c r="E32" s="362">
        <f t="shared" ref="E32:G32" si="18">E31-E33</f>
        <v>4075.68</v>
      </c>
      <c r="F32" s="362">
        <f t="shared" si="18"/>
        <v>0</v>
      </c>
      <c r="G32" s="362">
        <f t="shared" si="18"/>
        <v>0</v>
      </c>
      <c r="H32" s="273">
        <f t="shared" si="13"/>
        <v>0</v>
      </c>
      <c r="I32" s="273">
        <f t="shared" si="17"/>
        <v>0</v>
      </c>
    </row>
    <row r="33" spans="1:11" x14ac:dyDescent="0.2">
      <c r="A33" s="359"/>
      <c r="B33" s="360" t="s">
        <v>135</v>
      </c>
      <c r="C33" s="361"/>
      <c r="D33" s="362"/>
      <c r="E33" s="362"/>
      <c r="F33" s="362"/>
      <c r="G33" s="362"/>
      <c r="H33" s="273">
        <f t="shared" si="13"/>
        <v>0</v>
      </c>
      <c r="I33" s="273">
        <f t="shared" si="17"/>
        <v>0</v>
      </c>
    </row>
    <row r="34" spans="1:11" x14ac:dyDescent="0.2">
      <c r="A34" s="568"/>
      <c r="B34" s="569" t="s">
        <v>54</v>
      </c>
      <c r="C34" s="561" t="s">
        <v>841</v>
      </c>
      <c r="D34" s="570">
        <v>11600</v>
      </c>
      <c r="E34" s="574">
        <f>'Проверочная  таблица'!KM38</f>
        <v>11600</v>
      </c>
      <c r="F34" s="574">
        <f>'Проверочная  таблица'!KP38</f>
        <v>0</v>
      </c>
      <c r="G34" s="574">
        <f t="shared" si="16"/>
        <v>0</v>
      </c>
      <c r="H34" s="273">
        <f t="shared" si="13"/>
        <v>0</v>
      </c>
      <c r="I34" s="273">
        <f t="shared" si="17"/>
        <v>0</v>
      </c>
    </row>
    <row r="35" spans="1:11" x14ac:dyDescent="0.2">
      <c r="A35" s="568"/>
      <c r="B35" s="572" t="s">
        <v>134</v>
      </c>
      <c r="C35" s="573"/>
      <c r="D35" s="574">
        <f>D34-D36</f>
        <v>11600</v>
      </c>
      <c r="E35" s="574">
        <f t="shared" ref="E35:G35" si="19">E34-E36</f>
        <v>11600</v>
      </c>
      <c r="F35" s="574">
        <f t="shared" si="19"/>
        <v>0</v>
      </c>
      <c r="G35" s="574">
        <f t="shared" si="19"/>
        <v>0</v>
      </c>
      <c r="H35" s="273">
        <f t="shared" si="13"/>
        <v>0</v>
      </c>
      <c r="I35" s="273">
        <f t="shared" si="17"/>
        <v>0</v>
      </c>
    </row>
    <row r="36" spans="1:11" x14ac:dyDescent="0.2">
      <c r="A36" s="568"/>
      <c r="B36" s="572" t="s">
        <v>135</v>
      </c>
      <c r="C36" s="573"/>
      <c r="D36" s="574"/>
      <c r="E36" s="574"/>
      <c r="F36" s="574"/>
      <c r="G36" s="574"/>
      <c r="H36" s="273">
        <f t="shared" si="13"/>
        <v>0</v>
      </c>
      <c r="I36" s="273">
        <f t="shared" si="17"/>
        <v>0</v>
      </c>
    </row>
    <row r="37" spans="1:11" x14ac:dyDescent="0.2">
      <c r="A37" s="1288"/>
      <c r="B37" s="435"/>
      <c r="C37" s="190"/>
      <c r="D37" s="271"/>
      <c r="E37" s="268"/>
      <c r="F37" s="268"/>
      <c r="G37" s="271"/>
      <c r="H37" s="273"/>
      <c r="I37" s="273"/>
    </row>
    <row r="38" spans="1:11" x14ac:dyDescent="0.2">
      <c r="A38" s="186" t="s">
        <v>806</v>
      </c>
      <c r="B38" s="239" t="s">
        <v>807</v>
      </c>
      <c r="C38" s="192"/>
      <c r="D38" s="1292">
        <f>D42+D46+D50</f>
        <v>1918053860</v>
      </c>
      <c r="E38" s="1292">
        <f t="shared" ref="E38:G38" si="20">E42+E46+E50</f>
        <v>10128600</v>
      </c>
      <c r="F38" s="1292">
        <f t="shared" si="20"/>
        <v>0</v>
      </c>
      <c r="G38" s="1292">
        <f t="shared" si="20"/>
        <v>1907925260</v>
      </c>
      <c r="H38" s="273">
        <f t="shared" si="1"/>
        <v>0</v>
      </c>
      <c r="I38" s="273">
        <f t="shared" ref="I38:I44" si="21">IF(G38&lt;0,1,0)</f>
        <v>0</v>
      </c>
    </row>
    <row r="39" spans="1:11" x14ac:dyDescent="0.2">
      <c r="A39" s="353"/>
      <c r="B39" s="354" t="s">
        <v>134</v>
      </c>
      <c r="C39" s="355"/>
      <c r="D39" s="1293">
        <f>D43+D47+D51</f>
        <v>0</v>
      </c>
      <c r="E39" s="1293">
        <f t="shared" ref="E39:G39" si="22">E43+E47+E51</f>
        <v>0</v>
      </c>
      <c r="F39" s="1293">
        <f t="shared" si="22"/>
        <v>0</v>
      </c>
      <c r="G39" s="1293">
        <f t="shared" si="22"/>
        <v>0</v>
      </c>
      <c r="H39" s="273">
        <f t="shared" si="1"/>
        <v>0</v>
      </c>
      <c r="I39" s="273">
        <f t="shared" si="21"/>
        <v>0</v>
      </c>
    </row>
    <row r="40" spans="1:11" x14ac:dyDescent="0.2">
      <c r="A40" s="353"/>
      <c r="B40" s="354" t="s">
        <v>135</v>
      </c>
      <c r="C40" s="355"/>
      <c r="D40" s="1293">
        <f t="shared" ref="D40:G41" si="23">D44+D48+D52</f>
        <v>0</v>
      </c>
      <c r="E40" s="1293">
        <f t="shared" si="23"/>
        <v>0</v>
      </c>
      <c r="F40" s="1293">
        <f t="shared" si="23"/>
        <v>0</v>
      </c>
      <c r="G40" s="1293">
        <f t="shared" si="23"/>
        <v>0</v>
      </c>
      <c r="H40" s="273">
        <f t="shared" si="1"/>
        <v>0</v>
      </c>
      <c r="I40" s="273">
        <f t="shared" si="21"/>
        <v>0</v>
      </c>
    </row>
    <row r="41" spans="1:11" x14ac:dyDescent="0.2">
      <c r="A41" s="353"/>
      <c r="B41" s="354" t="s">
        <v>260</v>
      </c>
      <c r="C41" s="355"/>
      <c r="D41" s="1293">
        <f t="shared" si="23"/>
        <v>1918053860</v>
      </c>
      <c r="E41" s="1293">
        <f t="shared" si="23"/>
        <v>10128600</v>
      </c>
      <c r="F41" s="1293">
        <f t="shared" si="23"/>
        <v>0</v>
      </c>
      <c r="G41" s="1293">
        <f t="shared" si="23"/>
        <v>1907925260</v>
      </c>
      <c r="H41" s="273">
        <f t="shared" ref="H41" si="24">IF(F41&gt;E41,1,0)</f>
        <v>0</v>
      </c>
      <c r="I41" s="273">
        <f t="shared" ref="I41" si="25">IF(G41&lt;0,1,0)</f>
        <v>0</v>
      </c>
    </row>
    <row r="42" spans="1:11" ht="140.25" x14ac:dyDescent="0.2">
      <c r="A42" s="237"/>
      <c r="B42" s="433" t="s">
        <v>808</v>
      </c>
      <c r="C42" s="143" t="s">
        <v>804</v>
      </c>
      <c r="D42" s="269">
        <v>10128960</v>
      </c>
      <c r="E42" s="256">
        <f>'Проверочная  таблица'!EJ37</f>
        <v>10128600</v>
      </c>
      <c r="F42" s="256">
        <f>'Проверочная  таблица'!EN37</f>
        <v>0</v>
      </c>
      <c r="G42" s="271">
        <f>D42-E42</f>
        <v>360</v>
      </c>
      <c r="H42" s="273">
        <f t="shared" si="1"/>
        <v>0</v>
      </c>
      <c r="I42" s="273">
        <f t="shared" si="21"/>
        <v>0</v>
      </c>
      <c r="J42" s="826">
        <f>D42</f>
        <v>10128960</v>
      </c>
    </row>
    <row r="43" spans="1:11" x14ac:dyDescent="0.2">
      <c r="A43" s="359"/>
      <c r="B43" s="360" t="s">
        <v>134</v>
      </c>
      <c r="C43" s="361"/>
      <c r="D43" s="362"/>
      <c r="E43" s="362"/>
      <c r="F43" s="362"/>
      <c r="G43" s="362">
        <f>D43-E43</f>
        <v>0</v>
      </c>
      <c r="H43" s="273">
        <f t="shared" si="1"/>
        <v>0</v>
      </c>
      <c r="I43" s="273">
        <f t="shared" si="21"/>
        <v>0</v>
      </c>
    </row>
    <row r="44" spans="1:11" x14ac:dyDescent="0.2">
      <c r="A44" s="359"/>
      <c r="B44" s="360" t="s">
        <v>135</v>
      </c>
      <c r="C44" s="361"/>
      <c r="D44" s="362"/>
      <c r="E44" s="362"/>
      <c r="F44" s="362"/>
      <c r="G44" s="362">
        <f>D44-E44</f>
        <v>0</v>
      </c>
      <c r="H44" s="273">
        <f t="shared" si="1"/>
        <v>0</v>
      </c>
      <c r="I44" s="273">
        <f t="shared" si="21"/>
        <v>0</v>
      </c>
    </row>
    <row r="45" spans="1:11" x14ac:dyDescent="0.2">
      <c r="A45" s="359"/>
      <c r="B45" s="360" t="s">
        <v>805</v>
      </c>
      <c r="C45" s="361"/>
      <c r="D45" s="362">
        <f>D42</f>
        <v>10128960</v>
      </c>
      <c r="E45" s="362">
        <f t="shared" ref="E45:F45" si="26">E42</f>
        <v>10128600</v>
      </c>
      <c r="F45" s="362">
        <f t="shared" si="26"/>
        <v>0</v>
      </c>
      <c r="G45" s="362">
        <f>D45-E45</f>
        <v>360</v>
      </c>
      <c r="H45" s="273">
        <f t="shared" ref="H45" si="27">IF(F45&gt;E45,1,0)</f>
        <v>0</v>
      </c>
      <c r="I45" s="273">
        <f t="shared" ref="I45" si="28">IF(G45&lt;0,1,0)</f>
        <v>0</v>
      </c>
    </row>
    <row r="46" spans="1:11" ht="216.75" x14ac:dyDescent="0.2">
      <c r="A46" s="1288"/>
      <c r="B46" s="438" t="s">
        <v>1313</v>
      </c>
      <c r="C46" s="1058" t="s">
        <v>1312</v>
      </c>
      <c r="D46" s="271">
        <f>122196244.06-26800000+55.94</f>
        <v>95396300</v>
      </c>
      <c r="E46" s="256">
        <f>'Проверочная  таблица'!IV37</f>
        <v>0</v>
      </c>
      <c r="F46" s="256">
        <f>'Проверочная  таблица'!IY37</f>
        <v>0</v>
      </c>
      <c r="G46" s="271">
        <f t="shared" ref="G46:G53" si="29">D46-E46</f>
        <v>95396300</v>
      </c>
      <c r="H46" s="273">
        <f t="shared" ref="H46:H52" si="30">IF(F46&gt;E46,1,0)</f>
        <v>0</v>
      </c>
      <c r="I46" s="273">
        <f t="shared" ref="I46:I52" si="31">IF(G46&lt;0,1,0)</f>
        <v>0</v>
      </c>
      <c r="J46" s="1059">
        <f>D46+D50</f>
        <v>1907924900</v>
      </c>
      <c r="K46" s="1184"/>
    </row>
    <row r="47" spans="1:11" x14ac:dyDescent="0.2">
      <c r="A47" s="359"/>
      <c r="B47" s="1060" t="s">
        <v>134</v>
      </c>
      <c r="C47" s="361"/>
      <c r="D47" s="1061"/>
      <c r="E47" s="1061"/>
      <c r="F47" s="1061"/>
      <c r="G47" s="1061">
        <f t="shared" si="29"/>
        <v>0</v>
      </c>
      <c r="H47" s="273">
        <f t="shared" si="30"/>
        <v>0</v>
      </c>
      <c r="I47" s="273">
        <f t="shared" si="31"/>
        <v>0</v>
      </c>
      <c r="J47" s="828"/>
    </row>
    <row r="48" spans="1:11" x14ac:dyDescent="0.2">
      <c r="A48" s="359"/>
      <c r="B48" s="1060" t="s">
        <v>135</v>
      </c>
      <c r="C48" s="361"/>
      <c r="D48" s="1061"/>
      <c r="E48" s="1061"/>
      <c r="F48" s="1061"/>
      <c r="G48" s="1061">
        <f t="shared" si="29"/>
        <v>0</v>
      </c>
      <c r="H48" s="273">
        <f t="shared" si="30"/>
        <v>0</v>
      </c>
      <c r="I48" s="273">
        <f t="shared" si="31"/>
        <v>0</v>
      </c>
      <c r="J48" s="828"/>
    </row>
    <row r="49" spans="1:10" x14ac:dyDescent="0.2">
      <c r="A49" s="359"/>
      <c r="B49" s="1060" t="s">
        <v>260</v>
      </c>
      <c r="C49" s="361"/>
      <c r="D49" s="1061">
        <f>D46</f>
        <v>95396300</v>
      </c>
      <c r="E49" s="1061">
        <f t="shared" ref="E49:F49" si="32">E46</f>
        <v>0</v>
      </c>
      <c r="F49" s="1061">
        <f t="shared" si="32"/>
        <v>0</v>
      </c>
      <c r="G49" s="1061">
        <f t="shared" ref="G49" si="33">D49-E49</f>
        <v>95396300</v>
      </c>
      <c r="H49" s="273">
        <f t="shared" ref="H49" si="34">IF(F49&gt;E49,1,0)</f>
        <v>0</v>
      </c>
      <c r="I49" s="273">
        <f t="shared" ref="I49" si="35">IF(G49&lt;0,1,0)</f>
        <v>0</v>
      </c>
      <c r="J49" s="828"/>
    </row>
    <row r="50" spans="1:10" x14ac:dyDescent="0.2">
      <c r="A50" s="568"/>
      <c r="B50" s="1062" t="s">
        <v>54</v>
      </c>
      <c r="C50" s="561" t="s">
        <v>1312</v>
      </c>
      <c r="D50" s="1063">
        <v>1812528600</v>
      </c>
      <c r="E50" s="762">
        <f>'Проверочная  таблица'!IW37</f>
        <v>0</v>
      </c>
      <c r="F50" s="762">
        <f>'Проверочная  таблица'!IZ37</f>
        <v>0</v>
      </c>
      <c r="G50" s="762">
        <f t="shared" si="29"/>
        <v>1812528600</v>
      </c>
      <c r="H50" s="273">
        <f t="shared" si="30"/>
        <v>0</v>
      </c>
      <c r="I50" s="273">
        <f t="shared" si="31"/>
        <v>0</v>
      </c>
      <c r="J50" s="828"/>
    </row>
    <row r="51" spans="1:10" x14ac:dyDescent="0.2">
      <c r="A51" s="568"/>
      <c r="B51" s="1064" t="s">
        <v>134</v>
      </c>
      <c r="C51" s="573"/>
      <c r="D51" s="762"/>
      <c r="E51" s="762"/>
      <c r="F51" s="762"/>
      <c r="G51" s="762">
        <f t="shared" si="29"/>
        <v>0</v>
      </c>
      <c r="H51" s="273">
        <f t="shared" si="30"/>
        <v>0</v>
      </c>
      <c r="I51" s="273">
        <f t="shared" si="31"/>
        <v>0</v>
      </c>
      <c r="J51" s="828"/>
    </row>
    <row r="52" spans="1:10" x14ac:dyDescent="0.2">
      <c r="A52" s="568"/>
      <c r="B52" s="1064" t="s">
        <v>135</v>
      </c>
      <c r="C52" s="573"/>
      <c r="D52" s="762"/>
      <c r="E52" s="762"/>
      <c r="F52" s="762"/>
      <c r="G52" s="762">
        <f t="shared" si="29"/>
        <v>0</v>
      </c>
      <c r="H52" s="273">
        <f t="shared" si="30"/>
        <v>0</v>
      </c>
      <c r="I52" s="273">
        <f t="shared" si="31"/>
        <v>0</v>
      </c>
      <c r="J52" s="828"/>
    </row>
    <row r="53" spans="1:10" x14ac:dyDescent="0.2">
      <c r="A53" s="568"/>
      <c r="B53" s="1064" t="s">
        <v>260</v>
      </c>
      <c r="C53" s="573"/>
      <c r="D53" s="762">
        <f>D50</f>
        <v>1812528600</v>
      </c>
      <c r="E53" s="762">
        <f t="shared" ref="E53:F53" si="36">E50</f>
        <v>0</v>
      </c>
      <c r="F53" s="762">
        <f t="shared" si="36"/>
        <v>0</v>
      </c>
      <c r="G53" s="762">
        <f t="shared" si="29"/>
        <v>1812528600</v>
      </c>
      <c r="H53" s="273">
        <f t="shared" ref="H53" si="37">IF(F53&gt;E53,1,0)</f>
        <v>0</v>
      </c>
      <c r="I53" s="273">
        <f t="shared" ref="I53" si="38">IF(G53&lt;0,1,0)</f>
        <v>0</v>
      </c>
      <c r="J53" s="828"/>
    </row>
    <row r="54" spans="1:10" x14ac:dyDescent="0.2">
      <c r="A54" s="1288"/>
      <c r="B54" s="435"/>
      <c r="C54" s="190"/>
      <c r="D54" s="271"/>
      <c r="E54" s="268"/>
      <c r="F54" s="268"/>
      <c r="G54" s="271"/>
      <c r="H54" s="273"/>
      <c r="I54" s="273"/>
    </row>
    <row r="55" spans="1:10" x14ac:dyDescent="0.2">
      <c r="A55" s="186" t="s">
        <v>116</v>
      </c>
      <c r="B55" s="239" t="s">
        <v>138</v>
      </c>
      <c r="C55" s="192"/>
      <c r="D55" s="1292">
        <f>D72+D75+D78+D81+D91+D60+D63+D85+D88+D94+D98+D69+D66</f>
        <v>4041313038.1300006</v>
      </c>
      <c r="E55" s="1292">
        <f t="shared" ref="E55:G55" si="39">E72+E75+E78+E81+E91+E60+E63+E85+E88+E94+E98+E69+E66</f>
        <v>3518487339.2799997</v>
      </c>
      <c r="F55" s="1292">
        <f t="shared" si="39"/>
        <v>1092876144.9699998</v>
      </c>
      <c r="G55" s="1292">
        <f t="shared" si="39"/>
        <v>522825698.85000008</v>
      </c>
      <c r="H55" s="273">
        <f t="shared" ref="H55:H71" si="40">IF(F55&gt;E55,1,0)</f>
        <v>0</v>
      </c>
      <c r="I55" s="273">
        <f t="shared" si="3"/>
        <v>0</v>
      </c>
    </row>
    <row r="56" spans="1:10" x14ac:dyDescent="0.2">
      <c r="A56" s="353"/>
      <c r="B56" s="354" t="s">
        <v>134</v>
      </c>
      <c r="C56" s="355"/>
      <c r="D56" s="1294">
        <f>D73+D76+D79+D82+D92+D61+D64+D86+D89+D95+D99+D70+D67</f>
        <v>2442469068.75</v>
      </c>
      <c r="E56" s="1294">
        <f t="shared" ref="E56:G56" si="41">E73+E76+E79+E82+E92+E61+E64+E86+E89+E95+E99+E70+E67</f>
        <v>2294444431.8200002</v>
      </c>
      <c r="F56" s="1294">
        <f t="shared" si="41"/>
        <v>722696174.59000003</v>
      </c>
      <c r="G56" s="1294">
        <f t="shared" si="41"/>
        <v>148024636.9300001</v>
      </c>
      <c r="H56" s="273">
        <f t="shared" si="40"/>
        <v>0</v>
      </c>
      <c r="I56" s="273">
        <f t="shared" si="3"/>
        <v>0</v>
      </c>
    </row>
    <row r="57" spans="1:10" x14ac:dyDescent="0.2">
      <c r="A57" s="353"/>
      <c r="B57" s="354" t="s">
        <v>135</v>
      </c>
      <c r="C57" s="355"/>
      <c r="D57" s="1294">
        <f>D74+D77+D80+D83+D93+D62+D65+D87+D90+D96+D100+D71+D68</f>
        <v>1154748850.3800001</v>
      </c>
      <c r="E57" s="1294">
        <f t="shared" ref="E57:G57" si="42">E74+E77+E80+E83+E93+E62+E65+E87+E90+E96+E100+E71+E68</f>
        <v>832990695.50999987</v>
      </c>
      <c r="F57" s="1294">
        <f t="shared" si="42"/>
        <v>181190022.38999999</v>
      </c>
      <c r="G57" s="1294">
        <f t="shared" si="42"/>
        <v>349101702.73000002</v>
      </c>
      <c r="H57" s="273">
        <f t="shared" si="40"/>
        <v>0</v>
      </c>
      <c r="I57" s="273">
        <f t="shared" si="3"/>
        <v>0</v>
      </c>
    </row>
    <row r="58" spans="1:10" x14ac:dyDescent="0.2">
      <c r="A58" s="353"/>
      <c r="B58" s="354" t="s">
        <v>260</v>
      </c>
      <c r="C58" s="355"/>
      <c r="D58" s="1294">
        <f>D55-D56-D57</f>
        <v>444095119.00000048</v>
      </c>
      <c r="E58" s="1294">
        <f t="shared" ref="E58:G58" si="43">E55-E56-E57</f>
        <v>391052211.94999969</v>
      </c>
      <c r="F58" s="1294">
        <f t="shared" si="43"/>
        <v>188989947.98999977</v>
      </c>
      <c r="G58" s="1294">
        <f t="shared" si="43"/>
        <v>25699359.189999938</v>
      </c>
      <c r="H58" s="273">
        <f t="shared" ref="H58" si="44">IF(F58&gt;E58,1,0)</f>
        <v>0</v>
      </c>
      <c r="I58" s="273">
        <f t="shared" ref="I58" si="45">IF(G58&lt;0,1,0)</f>
        <v>0</v>
      </c>
    </row>
    <row r="59" spans="1:10" x14ac:dyDescent="0.2">
      <c r="A59" s="1288"/>
      <c r="B59" s="432" t="s">
        <v>36</v>
      </c>
      <c r="C59" s="190"/>
      <c r="D59" s="271"/>
      <c r="E59" s="268"/>
      <c r="F59" s="268"/>
      <c r="G59" s="271"/>
      <c r="H59" s="273">
        <f t="shared" si="40"/>
        <v>0</v>
      </c>
      <c r="I59" s="273">
        <f t="shared" si="3"/>
        <v>0</v>
      </c>
    </row>
    <row r="60" spans="1:10" ht="191.25" x14ac:dyDescent="0.2">
      <c r="A60" s="237"/>
      <c r="B60" s="433" t="s">
        <v>756</v>
      </c>
      <c r="C60" s="143" t="s">
        <v>755</v>
      </c>
      <c r="D60" s="269">
        <f>2710457.89+6558154.87</f>
        <v>9268612.7599999998</v>
      </c>
      <c r="E60" s="256">
        <f>'Проверочная  таблица'!DL37</f>
        <v>2710457.89</v>
      </c>
      <c r="F60" s="256">
        <f>'Проверочная  таблица'!DY37</f>
        <v>57189.400000000023</v>
      </c>
      <c r="G60" s="271">
        <f t="shared" ref="G60:G71" si="46">D60-E60</f>
        <v>6558154.8699999992</v>
      </c>
      <c r="H60" s="273">
        <f t="shared" si="40"/>
        <v>0</v>
      </c>
      <c r="I60" s="273">
        <f t="shared" si="3"/>
        <v>0</v>
      </c>
      <c r="J60" s="826">
        <f>D60+D63</f>
        <v>60767312.759999998</v>
      </c>
    </row>
    <row r="61" spans="1:10" x14ac:dyDescent="0.2">
      <c r="A61" s="359"/>
      <c r="B61" s="360" t="s">
        <v>134</v>
      </c>
      <c r="C61" s="361"/>
      <c r="D61" s="362"/>
      <c r="E61" s="362"/>
      <c r="F61" s="362"/>
      <c r="G61" s="362">
        <f t="shared" si="46"/>
        <v>0</v>
      </c>
      <c r="H61" s="273">
        <f t="shared" si="40"/>
        <v>0</v>
      </c>
      <c r="I61" s="273">
        <f t="shared" si="3"/>
        <v>0</v>
      </c>
    </row>
    <row r="62" spans="1:10" x14ac:dyDescent="0.2">
      <c r="A62" s="359"/>
      <c r="B62" s="360" t="s">
        <v>135</v>
      </c>
      <c r="C62" s="361"/>
      <c r="D62" s="362">
        <f>D60-D61</f>
        <v>9268612.7599999998</v>
      </c>
      <c r="E62" s="362">
        <f>E60-E61</f>
        <v>2710457.89</v>
      </c>
      <c r="F62" s="362">
        <f>F60-F61</f>
        <v>57189.400000000023</v>
      </c>
      <c r="G62" s="362">
        <f t="shared" si="46"/>
        <v>6558154.8699999992</v>
      </c>
      <c r="H62" s="273">
        <f t="shared" si="40"/>
        <v>0</v>
      </c>
      <c r="I62" s="273">
        <f t="shared" si="3"/>
        <v>0</v>
      </c>
    </row>
    <row r="63" spans="1:10" x14ac:dyDescent="0.2">
      <c r="A63" s="568"/>
      <c r="B63" s="569" t="s">
        <v>54</v>
      </c>
      <c r="C63" s="561" t="s">
        <v>755</v>
      </c>
      <c r="D63" s="570">
        <v>51498700</v>
      </c>
      <c r="E63" s="574">
        <f>'Проверочная  таблица'!DM37</f>
        <v>51498700</v>
      </c>
      <c r="F63" s="574">
        <f>'Проверочная  таблица'!DZ37</f>
        <v>317974.63</v>
      </c>
      <c r="G63" s="574">
        <f t="shared" si="46"/>
        <v>0</v>
      </c>
      <c r="H63" s="273">
        <f t="shared" si="40"/>
        <v>0</v>
      </c>
      <c r="I63" s="273">
        <f t="shared" si="3"/>
        <v>0</v>
      </c>
    </row>
    <row r="64" spans="1:10" x14ac:dyDescent="0.2">
      <c r="A64" s="568"/>
      <c r="B64" s="572" t="s">
        <v>134</v>
      </c>
      <c r="C64" s="573"/>
      <c r="D64" s="574"/>
      <c r="E64" s="574"/>
      <c r="F64" s="574"/>
      <c r="G64" s="574">
        <f t="shared" si="46"/>
        <v>0</v>
      </c>
      <c r="H64" s="273">
        <f t="shared" si="40"/>
        <v>0</v>
      </c>
      <c r="I64" s="273">
        <f t="shared" si="3"/>
        <v>0</v>
      </c>
    </row>
    <row r="65" spans="1:11" x14ac:dyDescent="0.2">
      <c r="A65" s="568"/>
      <c r="B65" s="572" t="s">
        <v>135</v>
      </c>
      <c r="C65" s="573"/>
      <c r="D65" s="574">
        <f>D63-D64</f>
        <v>51498700</v>
      </c>
      <c r="E65" s="574">
        <f>E63-E64</f>
        <v>51498700</v>
      </c>
      <c r="F65" s="574">
        <f>F63-F64</f>
        <v>317974.63</v>
      </c>
      <c r="G65" s="574">
        <f t="shared" si="46"/>
        <v>0</v>
      </c>
      <c r="H65" s="273">
        <f t="shared" si="40"/>
        <v>0</v>
      </c>
      <c r="I65" s="273">
        <f t="shared" si="3"/>
        <v>0</v>
      </c>
    </row>
    <row r="66" spans="1:11" ht="204" x14ac:dyDescent="0.2">
      <c r="A66" s="237"/>
      <c r="B66" s="433" t="s">
        <v>1358</v>
      </c>
      <c r="C66" s="143" t="s">
        <v>1357</v>
      </c>
      <c r="D66" s="269">
        <v>14500000</v>
      </c>
      <c r="E66" s="256">
        <f>'Проверочная  таблица'!DQ37</f>
        <v>0</v>
      </c>
      <c r="F66" s="256">
        <f>'Проверочная  таблица'!ED37</f>
        <v>0</v>
      </c>
      <c r="G66" s="271">
        <f t="shared" ref="G66:G68" si="47">D66-E66</f>
        <v>14500000</v>
      </c>
      <c r="H66" s="273">
        <f t="shared" ref="H66:H68" si="48">IF(F66&gt;E66,1,0)</f>
        <v>0</v>
      </c>
      <c r="I66" s="273">
        <f t="shared" ref="I66:I68" si="49">IF(G66&lt;0,1,0)</f>
        <v>0</v>
      </c>
      <c r="J66" s="826"/>
    </row>
    <row r="67" spans="1:11" x14ac:dyDescent="0.2">
      <c r="A67" s="359"/>
      <c r="B67" s="360" t="s">
        <v>134</v>
      </c>
      <c r="C67" s="361"/>
      <c r="D67" s="362"/>
      <c r="E67" s="362"/>
      <c r="F67" s="362"/>
      <c r="G67" s="362">
        <f t="shared" si="47"/>
        <v>0</v>
      </c>
      <c r="H67" s="273">
        <f t="shared" si="48"/>
        <v>0</v>
      </c>
      <c r="I67" s="273">
        <f t="shared" si="49"/>
        <v>0</v>
      </c>
    </row>
    <row r="68" spans="1:11" x14ac:dyDescent="0.2">
      <c r="A68" s="359"/>
      <c r="B68" s="360" t="s">
        <v>135</v>
      </c>
      <c r="C68" s="361"/>
      <c r="D68" s="362">
        <f>D66-D67</f>
        <v>14500000</v>
      </c>
      <c r="E68" s="362">
        <f>E66-E67</f>
        <v>0</v>
      </c>
      <c r="F68" s="362">
        <f>F66-F67</f>
        <v>0</v>
      </c>
      <c r="G68" s="362">
        <f t="shared" si="47"/>
        <v>14500000</v>
      </c>
      <c r="H68" s="273">
        <f t="shared" si="48"/>
        <v>0</v>
      </c>
      <c r="I68" s="273">
        <f t="shared" si="49"/>
        <v>0</v>
      </c>
    </row>
    <row r="69" spans="1:11" ht="229.5" x14ac:dyDescent="0.2">
      <c r="A69" s="237"/>
      <c r="B69" s="433" t="s">
        <v>1344</v>
      </c>
      <c r="C69" s="143" t="s">
        <v>1343</v>
      </c>
      <c r="D69" s="269">
        <v>275500000</v>
      </c>
      <c r="E69" s="256">
        <f>'Проверочная  таблица'!DT37</f>
        <v>0</v>
      </c>
      <c r="F69" s="256">
        <f>'Проверочная  таблица'!EG37</f>
        <v>0</v>
      </c>
      <c r="G69" s="271">
        <f t="shared" si="46"/>
        <v>275500000</v>
      </c>
      <c r="H69" s="273">
        <f t="shared" si="40"/>
        <v>0</v>
      </c>
      <c r="I69" s="273">
        <f t="shared" si="3"/>
        <v>0</v>
      </c>
      <c r="J69" s="826"/>
    </row>
    <row r="70" spans="1:11" x14ac:dyDescent="0.2">
      <c r="A70" s="359"/>
      <c r="B70" s="360" t="s">
        <v>134</v>
      </c>
      <c r="C70" s="361"/>
      <c r="D70" s="362"/>
      <c r="E70" s="362"/>
      <c r="F70" s="362"/>
      <c r="G70" s="362">
        <f t="shared" si="46"/>
        <v>0</v>
      </c>
      <c r="H70" s="273">
        <f t="shared" si="40"/>
        <v>0</v>
      </c>
      <c r="I70" s="273">
        <f t="shared" si="3"/>
        <v>0</v>
      </c>
    </row>
    <row r="71" spans="1:11" x14ac:dyDescent="0.2">
      <c r="A71" s="359"/>
      <c r="B71" s="360" t="s">
        <v>135</v>
      </c>
      <c r="C71" s="361"/>
      <c r="D71" s="362">
        <f>D69-D70</f>
        <v>275500000</v>
      </c>
      <c r="E71" s="362">
        <f>E69-E70</f>
        <v>0</v>
      </c>
      <c r="F71" s="362">
        <f>F69-F70</f>
        <v>0</v>
      </c>
      <c r="G71" s="362">
        <f t="shared" si="46"/>
        <v>275500000</v>
      </c>
      <c r="H71" s="273">
        <f t="shared" si="40"/>
        <v>0</v>
      </c>
      <c r="I71" s="273">
        <f t="shared" si="3"/>
        <v>0</v>
      </c>
    </row>
    <row r="72" spans="1:11" ht="204" x14ac:dyDescent="0.2">
      <c r="A72" s="251"/>
      <c r="B72" s="436" t="s">
        <v>202</v>
      </c>
      <c r="C72" s="143" t="s">
        <v>185</v>
      </c>
      <c r="D72" s="200">
        <f>222668000+16586000+25200000</f>
        <v>264454000</v>
      </c>
      <c r="E72" s="256">
        <f>'Проверочная  таблица'!BT38</f>
        <v>239254000</v>
      </c>
      <c r="F72" s="256">
        <f>'Проверочная  таблица'!BX38</f>
        <v>25245903.380000003</v>
      </c>
      <c r="G72" s="271">
        <f t="shared" ref="G72" si="50">D72-E72</f>
        <v>25200000</v>
      </c>
      <c r="H72" s="273">
        <f t="shared" ref="H72:H74" si="51">IF(F72&gt;E72,1,0)</f>
        <v>0</v>
      </c>
      <c r="I72" s="273">
        <f t="shared" si="3"/>
        <v>0</v>
      </c>
    </row>
    <row r="73" spans="1:11" x14ac:dyDescent="0.2">
      <c r="A73" s="359"/>
      <c r="B73" s="360" t="s">
        <v>134</v>
      </c>
      <c r="C73" s="361"/>
      <c r="D73" s="362"/>
      <c r="E73" s="362"/>
      <c r="F73" s="362"/>
      <c r="G73" s="362">
        <v>0</v>
      </c>
      <c r="H73" s="273">
        <f t="shared" si="51"/>
        <v>0</v>
      </c>
      <c r="I73" s="273">
        <f t="shared" ref="I73:I147" si="52">IF(G73&lt;0,1,0)</f>
        <v>0</v>
      </c>
    </row>
    <row r="74" spans="1:11" x14ac:dyDescent="0.2">
      <c r="A74" s="359"/>
      <c r="B74" s="360" t="s">
        <v>135</v>
      </c>
      <c r="C74" s="361"/>
      <c r="D74" s="362">
        <f>D72-D73</f>
        <v>264454000</v>
      </c>
      <c r="E74" s="362">
        <f>E72-E73</f>
        <v>239254000</v>
      </c>
      <c r="F74" s="362">
        <f>F72-F73</f>
        <v>25245903.380000003</v>
      </c>
      <c r="G74" s="362">
        <f>G72-G73</f>
        <v>25200000</v>
      </c>
      <c r="H74" s="273">
        <f t="shared" si="51"/>
        <v>0</v>
      </c>
      <c r="I74" s="273">
        <f t="shared" si="52"/>
        <v>0</v>
      </c>
    </row>
    <row r="75" spans="1:11" ht="153" x14ac:dyDescent="0.2">
      <c r="A75" s="251"/>
      <c r="B75" s="436" t="s">
        <v>200</v>
      </c>
      <c r="C75" s="143" t="s">
        <v>195</v>
      </c>
      <c r="D75" s="200">
        <f>552151163.39+21793726.59+120417078.76</f>
        <v>694361968.74000001</v>
      </c>
      <c r="E75" s="256">
        <f>'Проверочная  таблица'!BU38</f>
        <v>546337331.80999994</v>
      </c>
      <c r="F75" s="256">
        <f>'Проверочная  таблица'!BY38</f>
        <v>139432502.62999997</v>
      </c>
      <c r="G75" s="271">
        <f t="shared" ref="G75:G77" si="53">D75-E75</f>
        <v>148024636.93000007</v>
      </c>
      <c r="H75" s="273">
        <f>IF(F75&gt;E75,1,0)</f>
        <v>0</v>
      </c>
      <c r="I75" s="273">
        <f t="shared" si="52"/>
        <v>0</v>
      </c>
      <c r="K75" s="1217"/>
    </row>
    <row r="76" spans="1:11" x14ac:dyDescent="0.2">
      <c r="A76" s="359"/>
      <c r="B76" s="360" t="s">
        <v>134</v>
      </c>
      <c r="C76" s="361"/>
      <c r="D76" s="362">
        <f>D75</f>
        <v>694361968.74000001</v>
      </c>
      <c r="E76" s="362">
        <f>E75</f>
        <v>546337331.80999994</v>
      </c>
      <c r="F76" s="362">
        <f>F75</f>
        <v>139432502.62999997</v>
      </c>
      <c r="G76" s="362">
        <f t="shared" si="53"/>
        <v>148024636.93000007</v>
      </c>
      <c r="H76" s="273">
        <f>IF(F76&gt;E76,1,0)</f>
        <v>0</v>
      </c>
      <c r="I76" s="273">
        <f t="shared" si="52"/>
        <v>0</v>
      </c>
    </row>
    <row r="77" spans="1:11" x14ac:dyDescent="0.2">
      <c r="A77" s="359"/>
      <c r="B77" s="360" t="s">
        <v>135</v>
      </c>
      <c r="C77" s="361"/>
      <c r="D77" s="362"/>
      <c r="E77" s="362"/>
      <c r="F77" s="362"/>
      <c r="G77" s="362">
        <f t="shared" si="53"/>
        <v>0</v>
      </c>
      <c r="H77" s="273">
        <f>IF(F77&gt;E77,1,0)</f>
        <v>0</v>
      </c>
      <c r="I77" s="273">
        <f t="shared" si="52"/>
        <v>0</v>
      </c>
    </row>
    <row r="78" spans="1:11" ht="127.5" hidden="1" x14ac:dyDescent="0.2">
      <c r="A78" s="716"/>
      <c r="B78" s="436" t="s">
        <v>268</v>
      </c>
      <c r="C78" s="143" t="s">
        <v>267</v>
      </c>
      <c r="D78" s="200"/>
      <c r="E78" s="256">
        <f>'Прочая  субсидия_МР  и  ГО'!AR38</f>
        <v>0</v>
      </c>
      <c r="F78" s="256">
        <f>'Прочая  субсидия_МР  и  ГО'!AS38</f>
        <v>0</v>
      </c>
      <c r="G78" s="271">
        <f t="shared" ref="G78:G80" si="54">D78-E78</f>
        <v>0</v>
      </c>
      <c r="H78" s="273">
        <f t="shared" ref="H78:H80" si="55">IF(F78&gt;E78,1,0)</f>
        <v>0</v>
      </c>
      <c r="I78" s="273">
        <f t="shared" ref="I78:I80" si="56">IF(G78&lt;0,1,0)</f>
        <v>0</v>
      </c>
    </row>
    <row r="79" spans="1:11" hidden="1" x14ac:dyDescent="0.2">
      <c r="A79" s="359"/>
      <c r="B79" s="360" t="s">
        <v>134</v>
      </c>
      <c r="C79" s="361"/>
      <c r="D79" s="362"/>
      <c r="E79" s="362"/>
      <c r="F79" s="362"/>
      <c r="G79" s="362">
        <f t="shared" si="54"/>
        <v>0</v>
      </c>
      <c r="H79" s="273">
        <f t="shared" si="55"/>
        <v>0</v>
      </c>
      <c r="I79" s="273">
        <f t="shared" si="56"/>
        <v>0</v>
      </c>
    </row>
    <row r="80" spans="1:11" hidden="1" x14ac:dyDescent="0.2">
      <c r="A80" s="359"/>
      <c r="B80" s="360" t="s">
        <v>135</v>
      </c>
      <c r="C80" s="361"/>
      <c r="D80" s="362">
        <f t="shared" ref="D80:E80" si="57">D78-D79</f>
        <v>0</v>
      </c>
      <c r="E80" s="362">
        <f t="shared" si="57"/>
        <v>0</v>
      </c>
      <c r="F80" s="362">
        <f>F78-F79</f>
        <v>0</v>
      </c>
      <c r="G80" s="362">
        <f t="shared" si="54"/>
        <v>0</v>
      </c>
      <c r="H80" s="273">
        <f t="shared" si="55"/>
        <v>0</v>
      </c>
      <c r="I80" s="273">
        <f t="shared" si="56"/>
        <v>0</v>
      </c>
    </row>
    <row r="81" spans="1:11" ht="127.5" x14ac:dyDescent="0.2">
      <c r="A81" s="714"/>
      <c r="B81" s="436" t="s">
        <v>651</v>
      </c>
      <c r="C81" s="143" t="s">
        <v>604</v>
      </c>
      <c r="D81" s="200">
        <f>150000000+100000000</f>
        <v>250000000</v>
      </c>
      <c r="E81" s="256">
        <f>'Прочая  субсидия_МР  и  ГО'!AT38</f>
        <v>250000000.00000003</v>
      </c>
      <c r="F81" s="256">
        <f>'Прочая  субсидия_МР  и  ГО'!AU38</f>
        <v>99318147.100000009</v>
      </c>
      <c r="G81" s="271">
        <f t="shared" ref="G81:G90" si="58">D81-E81</f>
        <v>0</v>
      </c>
      <c r="H81" s="273">
        <f t="shared" ref="H81:H90" si="59">IF(F81&gt;E81,1,0)</f>
        <v>0</v>
      </c>
      <c r="I81" s="273">
        <f t="shared" ref="I81:I90" si="60">IF(G81&lt;0,1,0)</f>
        <v>0</v>
      </c>
    </row>
    <row r="82" spans="1:11" x14ac:dyDescent="0.2">
      <c r="A82" s="359"/>
      <c r="B82" s="360" t="s">
        <v>134</v>
      </c>
      <c r="C82" s="361"/>
      <c r="D82" s="362"/>
      <c r="E82" s="362"/>
      <c r="F82" s="362"/>
      <c r="G82" s="362">
        <f t="shared" si="58"/>
        <v>0</v>
      </c>
      <c r="H82" s="273">
        <f t="shared" si="59"/>
        <v>0</v>
      </c>
      <c r="I82" s="273">
        <f t="shared" si="60"/>
        <v>0</v>
      </c>
    </row>
    <row r="83" spans="1:11" x14ac:dyDescent="0.2">
      <c r="A83" s="359"/>
      <c r="B83" s="360" t="s">
        <v>135</v>
      </c>
      <c r="C83" s="361"/>
      <c r="D83" s="362"/>
      <c r="E83" s="362"/>
      <c r="F83" s="362"/>
      <c r="G83" s="362">
        <f t="shared" si="58"/>
        <v>0</v>
      </c>
      <c r="H83" s="273">
        <f t="shared" si="59"/>
        <v>0</v>
      </c>
      <c r="I83" s="273">
        <f t="shared" si="60"/>
        <v>0</v>
      </c>
    </row>
    <row r="84" spans="1:11" x14ac:dyDescent="0.2">
      <c r="A84" s="359"/>
      <c r="B84" s="360" t="s">
        <v>260</v>
      </c>
      <c r="C84" s="361"/>
      <c r="D84" s="362">
        <f>D81</f>
        <v>250000000</v>
      </c>
      <c r="E84" s="362">
        <f t="shared" ref="E84:F84" si="61">E81</f>
        <v>250000000.00000003</v>
      </c>
      <c r="F84" s="362">
        <f t="shared" si="61"/>
        <v>99318147.100000009</v>
      </c>
      <c r="G84" s="362">
        <f t="shared" ref="G84" si="62">D84-E84</f>
        <v>0</v>
      </c>
      <c r="H84" s="273">
        <f t="shared" ref="H84" si="63">IF(F84&gt;E84,1,0)</f>
        <v>0</v>
      </c>
      <c r="I84" s="273">
        <f t="shared" ref="I84" si="64">IF(G84&lt;0,1,0)</f>
        <v>0</v>
      </c>
    </row>
    <row r="85" spans="1:11" ht="127.5" x14ac:dyDescent="0.2">
      <c r="A85" s="1288"/>
      <c r="B85" s="191" t="s">
        <v>790</v>
      </c>
      <c r="C85" s="1058" t="s">
        <v>791</v>
      </c>
      <c r="D85" s="271">
        <v>22329380.770000041</v>
      </c>
      <c r="E85" s="929">
        <f>'Проверочная  таблица'!IP37</f>
        <v>22329380.77</v>
      </c>
      <c r="F85" s="256">
        <f>'Проверочная  таблица'!IS37</f>
        <v>4462003.1000000006</v>
      </c>
      <c r="G85" s="271">
        <f t="shared" si="58"/>
        <v>4.0978193283081055E-8</v>
      </c>
      <c r="H85" s="273">
        <f t="shared" si="59"/>
        <v>0</v>
      </c>
      <c r="I85" s="273">
        <f t="shared" si="60"/>
        <v>0</v>
      </c>
      <c r="J85" s="1059">
        <f>D85+D88</f>
        <v>446587615.48000002</v>
      </c>
    </row>
    <row r="86" spans="1:11" x14ac:dyDescent="0.2">
      <c r="A86" s="359"/>
      <c r="B86" s="1060" t="s">
        <v>134</v>
      </c>
      <c r="C86" s="361"/>
      <c r="D86" s="1061">
        <f>D85-D87</f>
        <v>22329380.770000041</v>
      </c>
      <c r="E86" s="1061">
        <f t="shared" ref="E86:F86" si="65">E85-E87</f>
        <v>22329380.77</v>
      </c>
      <c r="F86" s="1061">
        <f t="shared" si="65"/>
        <v>4462003.1000000006</v>
      </c>
      <c r="G86" s="1061">
        <f t="shared" si="58"/>
        <v>4.0978193283081055E-8</v>
      </c>
      <c r="H86" s="273">
        <f t="shared" si="59"/>
        <v>0</v>
      </c>
      <c r="I86" s="273">
        <f t="shared" si="60"/>
        <v>0</v>
      </c>
      <c r="J86" s="828"/>
    </row>
    <row r="87" spans="1:11" x14ac:dyDescent="0.2">
      <c r="A87" s="359"/>
      <c r="B87" s="1060" t="s">
        <v>135</v>
      </c>
      <c r="C87" s="361"/>
      <c r="D87" s="1061"/>
      <c r="E87" s="1061"/>
      <c r="F87" s="1061"/>
      <c r="G87" s="1061">
        <f t="shared" si="58"/>
        <v>0</v>
      </c>
      <c r="H87" s="273">
        <f t="shared" si="59"/>
        <v>0</v>
      </c>
      <c r="I87" s="273">
        <f t="shared" si="60"/>
        <v>0</v>
      </c>
      <c r="J87" s="828" t="s">
        <v>650</v>
      </c>
    </row>
    <row r="88" spans="1:11" x14ac:dyDescent="0.2">
      <c r="A88" s="568"/>
      <c r="B88" s="1062" t="s">
        <v>54</v>
      </c>
      <c r="C88" s="561" t="s">
        <v>791</v>
      </c>
      <c r="D88" s="1063">
        <v>424258234.70999998</v>
      </c>
      <c r="E88" s="762">
        <f>'Проверочная  таблица'!IQ37</f>
        <v>424258234.71000004</v>
      </c>
      <c r="F88" s="762">
        <f>'Проверочная  таблица'!IT37</f>
        <v>84778057.61999999</v>
      </c>
      <c r="G88" s="762">
        <f t="shared" si="58"/>
        <v>0</v>
      </c>
      <c r="H88" s="273">
        <f t="shared" si="59"/>
        <v>0</v>
      </c>
      <c r="I88" s="273">
        <f t="shared" si="60"/>
        <v>0</v>
      </c>
      <c r="J88" s="828"/>
    </row>
    <row r="89" spans="1:11" x14ac:dyDescent="0.2">
      <c r="A89" s="568"/>
      <c r="B89" s="1064" t="s">
        <v>134</v>
      </c>
      <c r="C89" s="573"/>
      <c r="D89" s="762">
        <f>D88-D90</f>
        <v>424258234.70999998</v>
      </c>
      <c r="E89" s="762">
        <f t="shared" ref="E89:F89" si="66">E88-E90</f>
        <v>424258234.71000004</v>
      </c>
      <c r="F89" s="762">
        <f t="shared" si="66"/>
        <v>84778057.61999999</v>
      </c>
      <c r="G89" s="762">
        <f t="shared" si="58"/>
        <v>0</v>
      </c>
      <c r="H89" s="273">
        <f t="shared" si="59"/>
        <v>0</v>
      </c>
      <c r="I89" s="273">
        <f t="shared" si="60"/>
        <v>0</v>
      </c>
      <c r="J89" s="828"/>
    </row>
    <row r="90" spans="1:11" x14ac:dyDescent="0.2">
      <c r="A90" s="568"/>
      <c r="B90" s="1064" t="s">
        <v>135</v>
      </c>
      <c r="C90" s="573"/>
      <c r="D90" s="762"/>
      <c r="E90" s="762"/>
      <c r="F90" s="762"/>
      <c r="G90" s="762">
        <f t="shared" si="58"/>
        <v>0</v>
      </c>
      <c r="H90" s="273">
        <f t="shared" si="59"/>
        <v>0</v>
      </c>
      <c r="I90" s="273">
        <f t="shared" si="60"/>
        <v>0</v>
      </c>
      <c r="J90" s="828" t="s">
        <v>650</v>
      </c>
    </row>
    <row r="91" spans="1:11" ht="216.75" x14ac:dyDescent="0.2">
      <c r="A91" s="251"/>
      <c r="B91" s="436" t="s">
        <v>736</v>
      </c>
      <c r="C91" s="143" t="s">
        <v>537</v>
      </c>
      <c r="D91" s="200">
        <f>1590659484.53+50841297.88+199546239.74</f>
        <v>1841047022.1500001</v>
      </c>
      <c r="E91" s="256">
        <f>'Проверочная  таблица'!BV38</f>
        <v>1841047022.1500001</v>
      </c>
      <c r="F91" s="256">
        <f>'Проверочная  таблица'!BZ38</f>
        <v>649592566.22000003</v>
      </c>
      <c r="G91" s="271">
        <f>D91-E91</f>
        <v>0</v>
      </c>
      <c r="H91" s="273">
        <f>IF(F91&gt;E91,1,0)</f>
        <v>0</v>
      </c>
      <c r="I91" s="273">
        <f>IF(G91&lt;0,1,0)</f>
        <v>0</v>
      </c>
      <c r="K91" s="1217"/>
    </row>
    <row r="92" spans="1:11" x14ac:dyDescent="0.2">
      <c r="A92" s="359"/>
      <c r="B92" s="360" t="s">
        <v>134</v>
      </c>
      <c r="C92" s="361"/>
      <c r="D92" s="362">
        <f>D91-D93</f>
        <v>1301519484.5300002</v>
      </c>
      <c r="E92" s="362">
        <f>D92</f>
        <v>1301519484.5300002</v>
      </c>
      <c r="F92" s="362">
        <f t="shared" ref="F92" si="67">F91-F93</f>
        <v>494023611.24000001</v>
      </c>
      <c r="G92" s="362">
        <f>D92-E92</f>
        <v>0</v>
      </c>
      <c r="H92" s="273">
        <f>IF(F92&gt;E92,1,0)</f>
        <v>0</v>
      </c>
      <c r="I92" s="273">
        <f>IF(G92&lt;0,1,0)</f>
        <v>0</v>
      </c>
    </row>
    <row r="93" spans="1:11" x14ac:dyDescent="0.2">
      <c r="A93" s="359"/>
      <c r="B93" s="360" t="s">
        <v>135</v>
      </c>
      <c r="C93" s="361"/>
      <c r="D93" s="936">
        <v>539527537.62</v>
      </c>
      <c r="E93" s="1295">
        <f>E91-E92</f>
        <v>539527537.61999989</v>
      </c>
      <c r="F93" s="936">
        <v>155568954.97999999</v>
      </c>
      <c r="G93" s="362">
        <f>D93-E93</f>
        <v>0</v>
      </c>
      <c r="H93" s="273">
        <f>IF(F93&gt;E93,1,0)</f>
        <v>0</v>
      </c>
      <c r="I93" s="273">
        <f>IF(G93&lt;0,1,0)</f>
        <v>0</v>
      </c>
      <c r="J93" s="669" t="s">
        <v>650</v>
      </c>
    </row>
    <row r="94" spans="1:11" ht="140.25" x14ac:dyDescent="0.2">
      <c r="A94" s="1288"/>
      <c r="B94" s="438" t="s">
        <v>955</v>
      </c>
      <c r="C94" s="1058" t="s">
        <v>956</v>
      </c>
      <c r="D94" s="271">
        <f>48360826+15465593</f>
        <v>63826419</v>
      </c>
      <c r="E94" s="268">
        <f>'Проверочная  таблица'!IJ37</f>
        <v>38127059.810000002</v>
      </c>
      <c r="F94" s="268">
        <f>'Проверочная  таблица'!IM37</f>
        <v>24930206.040000003</v>
      </c>
      <c r="G94" s="271">
        <f t="shared" ref="G94:G99" si="68">D94-E94</f>
        <v>25699359.189999998</v>
      </c>
      <c r="H94" s="273">
        <f t="shared" ref="H94:H100" si="69">IF(F94&gt;E94,1,0)</f>
        <v>0</v>
      </c>
      <c r="I94" s="273">
        <f t="shared" ref="I94:I100" si="70">IF(G94&lt;0,1,0)</f>
        <v>0</v>
      </c>
      <c r="J94" s="1059">
        <f>D94+D98</f>
        <v>194095119</v>
      </c>
      <c r="K94" s="1184"/>
    </row>
    <row r="95" spans="1:11" x14ac:dyDescent="0.2">
      <c r="A95" s="359"/>
      <c r="B95" s="1060" t="s">
        <v>134</v>
      </c>
      <c r="C95" s="361"/>
      <c r="D95" s="1061"/>
      <c r="E95" s="1061"/>
      <c r="F95" s="1061"/>
      <c r="G95" s="1061">
        <f t="shared" si="68"/>
        <v>0</v>
      </c>
      <c r="H95" s="273">
        <f t="shared" si="69"/>
        <v>0</v>
      </c>
      <c r="I95" s="273">
        <f t="shared" si="70"/>
        <v>0</v>
      </c>
      <c r="J95" s="828"/>
    </row>
    <row r="96" spans="1:11" x14ac:dyDescent="0.2">
      <c r="A96" s="359"/>
      <c r="B96" s="1060" t="s">
        <v>135</v>
      </c>
      <c r="C96" s="361"/>
      <c r="D96" s="1061"/>
      <c r="E96" s="1061"/>
      <c r="F96" s="1061"/>
      <c r="G96" s="1061">
        <f t="shared" si="68"/>
        <v>0</v>
      </c>
      <c r="H96" s="273">
        <f t="shared" si="69"/>
        <v>0</v>
      </c>
      <c r="I96" s="273">
        <f t="shared" si="70"/>
        <v>0</v>
      </c>
      <c r="J96" s="828"/>
    </row>
    <row r="97" spans="1:10" x14ac:dyDescent="0.2">
      <c r="A97" s="359"/>
      <c r="B97" s="1060" t="s">
        <v>260</v>
      </c>
      <c r="C97" s="361"/>
      <c r="D97" s="1061">
        <f>D94</f>
        <v>63826419</v>
      </c>
      <c r="E97" s="1061">
        <f t="shared" ref="E97:F97" si="71">E94</f>
        <v>38127059.810000002</v>
      </c>
      <c r="F97" s="1061">
        <f t="shared" si="71"/>
        <v>24930206.040000003</v>
      </c>
      <c r="G97" s="1061">
        <f t="shared" ref="G97" si="72">D97-E97</f>
        <v>25699359.189999998</v>
      </c>
      <c r="H97" s="273">
        <f t="shared" ref="H97" si="73">IF(F97&gt;E97,1,0)</f>
        <v>0</v>
      </c>
      <c r="I97" s="273">
        <f t="shared" ref="I97" si="74">IF(G97&lt;0,1,0)</f>
        <v>0</v>
      </c>
      <c r="J97" s="828"/>
    </row>
    <row r="98" spans="1:10" x14ac:dyDescent="0.2">
      <c r="A98" s="568"/>
      <c r="B98" s="1062" t="s">
        <v>54</v>
      </c>
      <c r="C98" s="561" t="s">
        <v>956</v>
      </c>
      <c r="D98" s="1063">
        <v>130268700</v>
      </c>
      <c r="E98" s="762">
        <f>'Проверочная  таблица'!IK37</f>
        <v>102925152.14</v>
      </c>
      <c r="F98" s="762">
        <f>'Проверочная  таблица'!IN37</f>
        <v>64741594.849999994</v>
      </c>
      <c r="G98" s="762">
        <f t="shared" si="68"/>
        <v>27343547.859999999</v>
      </c>
      <c r="H98" s="273">
        <f t="shared" si="69"/>
        <v>0</v>
      </c>
      <c r="I98" s="273">
        <f t="shared" si="70"/>
        <v>0</v>
      </c>
      <c r="J98" s="828"/>
    </row>
    <row r="99" spans="1:10" x14ac:dyDescent="0.2">
      <c r="A99" s="568"/>
      <c r="B99" s="1064" t="s">
        <v>134</v>
      </c>
      <c r="C99" s="573"/>
      <c r="D99" s="762"/>
      <c r="E99" s="762"/>
      <c r="F99" s="762"/>
      <c r="G99" s="762">
        <f t="shared" si="68"/>
        <v>0</v>
      </c>
      <c r="H99" s="273">
        <f t="shared" si="69"/>
        <v>0</v>
      </c>
      <c r="I99" s="273">
        <f t="shared" si="70"/>
        <v>0</v>
      </c>
      <c r="J99" s="828"/>
    </row>
    <row r="100" spans="1:10" x14ac:dyDescent="0.2">
      <c r="A100" s="568"/>
      <c r="B100" s="1064" t="s">
        <v>135</v>
      </c>
      <c r="C100" s="573"/>
      <c r="D100" s="762"/>
      <c r="E100" s="762"/>
      <c r="F100" s="762"/>
      <c r="G100" s="762">
        <f t="shared" ref="G100:G101" si="75">G98</f>
        <v>27343547.859999999</v>
      </c>
      <c r="H100" s="273">
        <f t="shared" si="69"/>
        <v>0</v>
      </c>
      <c r="I100" s="273">
        <f t="shared" si="70"/>
        <v>0</v>
      </c>
      <c r="J100" s="828"/>
    </row>
    <row r="101" spans="1:10" x14ac:dyDescent="0.2">
      <c r="A101" s="568"/>
      <c r="B101" s="1064" t="s">
        <v>260</v>
      </c>
      <c r="C101" s="573"/>
      <c r="D101" s="762">
        <f>D98</f>
        <v>130268700</v>
      </c>
      <c r="E101" s="762">
        <f t="shared" ref="E101:F101" si="76">E98</f>
        <v>102925152.14</v>
      </c>
      <c r="F101" s="762">
        <f t="shared" si="76"/>
        <v>64741594.849999994</v>
      </c>
      <c r="G101" s="762">
        <f t="shared" si="75"/>
        <v>0</v>
      </c>
      <c r="H101" s="273">
        <f t="shared" ref="H101" si="77">IF(F101&gt;E101,1,0)</f>
        <v>0</v>
      </c>
      <c r="I101" s="273">
        <f t="shared" ref="I101" si="78">IF(G101&lt;0,1,0)</f>
        <v>0</v>
      </c>
      <c r="J101" s="828"/>
    </row>
    <row r="102" spans="1:10" x14ac:dyDescent="0.2">
      <c r="A102" s="1288"/>
      <c r="B102" s="435"/>
      <c r="C102" s="190"/>
      <c r="D102" s="271"/>
      <c r="E102" s="268"/>
      <c r="F102" s="268"/>
      <c r="G102" s="271"/>
      <c r="H102" s="273">
        <f t="shared" ref="H102:H120" si="79">IF(F102&gt;E102,1,0)</f>
        <v>0</v>
      </c>
      <c r="I102" s="273">
        <f t="shared" si="52"/>
        <v>0</v>
      </c>
    </row>
    <row r="103" spans="1:10" ht="25.5" x14ac:dyDescent="0.2">
      <c r="A103" s="186" t="s">
        <v>108</v>
      </c>
      <c r="B103" s="239" t="s">
        <v>109</v>
      </c>
      <c r="C103" s="192"/>
      <c r="D103" s="1292">
        <f>D124+D121+D118+D114+D108+D111</f>
        <v>1026575719.12</v>
      </c>
      <c r="E103" s="1292">
        <f t="shared" ref="E103:G103" si="80">E124+E121+E118+E114+E108+E111</f>
        <v>816575719.12</v>
      </c>
      <c r="F103" s="1292">
        <f t="shared" si="80"/>
        <v>204449582.97000003</v>
      </c>
      <c r="G103" s="1292">
        <f t="shared" si="80"/>
        <v>210000000</v>
      </c>
      <c r="H103" s="273">
        <f t="shared" si="79"/>
        <v>0</v>
      </c>
      <c r="I103" s="273">
        <f t="shared" si="52"/>
        <v>0</v>
      </c>
    </row>
    <row r="104" spans="1:10" x14ac:dyDescent="0.2">
      <c r="A104" s="353"/>
      <c r="B104" s="354" t="s">
        <v>134</v>
      </c>
      <c r="C104" s="355"/>
      <c r="D104" s="1293">
        <f>D125+D122+D119+D115+D109+D112</f>
        <v>251801336.84</v>
      </c>
      <c r="E104" s="1293">
        <f t="shared" ref="E104:G104" si="81">E125+E122+E119+E115+E109+E112</f>
        <v>251801336.84</v>
      </c>
      <c r="F104" s="1293">
        <f t="shared" si="81"/>
        <v>2514019.7400000002</v>
      </c>
      <c r="G104" s="1293">
        <f t="shared" si="81"/>
        <v>0</v>
      </c>
      <c r="H104" s="273">
        <f t="shared" si="79"/>
        <v>0</v>
      </c>
      <c r="I104" s="273">
        <f t="shared" si="52"/>
        <v>0</v>
      </c>
    </row>
    <row r="105" spans="1:10" x14ac:dyDescent="0.2">
      <c r="A105" s="353"/>
      <c r="B105" s="354" t="s">
        <v>135</v>
      </c>
      <c r="C105" s="355"/>
      <c r="D105" s="1293">
        <f>D126+D123+D120+D116+D110+D113</f>
        <v>0</v>
      </c>
      <c r="E105" s="1293">
        <f t="shared" ref="E105:G105" si="82">E126+E123+E120+E116+E110+E113</f>
        <v>0</v>
      </c>
      <c r="F105" s="1293">
        <f t="shared" si="82"/>
        <v>0</v>
      </c>
      <c r="G105" s="1293">
        <f t="shared" si="82"/>
        <v>0</v>
      </c>
      <c r="H105" s="273">
        <f t="shared" si="79"/>
        <v>0</v>
      </c>
      <c r="I105" s="273">
        <f t="shared" si="52"/>
        <v>0</v>
      </c>
    </row>
    <row r="106" spans="1:10" x14ac:dyDescent="0.2">
      <c r="A106" s="353"/>
      <c r="B106" s="354" t="s">
        <v>260</v>
      </c>
      <c r="C106" s="355"/>
      <c r="D106" s="1293">
        <f>D103-D104-D105</f>
        <v>774774382.27999997</v>
      </c>
      <c r="E106" s="1293">
        <f t="shared" ref="E106:G106" si="83">E103-E104-E105</f>
        <v>564774382.27999997</v>
      </c>
      <c r="F106" s="1293">
        <f t="shared" si="83"/>
        <v>201935563.23000002</v>
      </c>
      <c r="G106" s="1293">
        <f t="shared" si="83"/>
        <v>210000000</v>
      </c>
      <c r="H106" s="273">
        <f t="shared" ref="H106" si="84">IF(F106&gt;E106,1,0)</f>
        <v>0</v>
      </c>
      <c r="I106" s="273">
        <f t="shared" ref="I106" si="85">IF(G106&lt;0,1,0)</f>
        <v>0</v>
      </c>
    </row>
    <row r="107" spans="1:10" x14ac:dyDescent="0.2">
      <c r="A107" s="1288"/>
      <c r="B107" s="432" t="s">
        <v>36</v>
      </c>
      <c r="C107" s="190"/>
      <c r="D107" s="271"/>
      <c r="E107" s="268"/>
      <c r="F107" s="268"/>
      <c r="G107" s="271"/>
      <c r="H107" s="273">
        <f t="shared" si="79"/>
        <v>0</v>
      </c>
      <c r="I107" s="273">
        <f t="shared" si="52"/>
        <v>0</v>
      </c>
    </row>
    <row r="108" spans="1:10" ht="89.25" x14ac:dyDescent="0.2">
      <c r="A108" s="237"/>
      <c r="B108" s="433" t="s">
        <v>1292</v>
      </c>
      <c r="C108" s="143" t="s">
        <v>1294</v>
      </c>
      <c r="D108" s="1173">
        <v>10871036.84</v>
      </c>
      <c r="E108" s="929">
        <f>'Проверочная  таблица'!ID37</f>
        <v>10871036.84</v>
      </c>
      <c r="F108" s="256">
        <f>'Проверочная  таблица'!IG37</f>
        <v>0</v>
      </c>
      <c r="G108" s="271">
        <f>D108-E108</f>
        <v>0</v>
      </c>
      <c r="H108" s="273">
        <f t="shared" si="79"/>
        <v>0</v>
      </c>
      <c r="I108" s="273">
        <f t="shared" si="52"/>
        <v>0</v>
      </c>
      <c r="J108" s="826">
        <f>D108+D111</f>
        <v>217420736.84</v>
      </c>
    </row>
    <row r="109" spans="1:10" x14ac:dyDescent="0.2">
      <c r="A109" s="359"/>
      <c r="B109" s="360" t="s">
        <v>134</v>
      </c>
      <c r="C109" s="361"/>
      <c r="D109" s="1174">
        <f>D108</f>
        <v>10871036.84</v>
      </c>
      <c r="E109" s="1174">
        <f t="shared" ref="E109:G109" si="86">E108</f>
        <v>10871036.84</v>
      </c>
      <c r="F109" s="1174">
        <f t="shared" si="86"/>
        <v>0</v>
      </c>
      <c r="G109" s="1174">
        <f t="shared" si="86"/>
        <v>0</v>
      </c>
      <c r="H109" s="273">
        <f t="shared" si="79"/>
        <v>0</v>
      </c>
      <c r="I109" s="273">
        <f t="shared" si="52"/>
        <v>0</v>
      </c>
    </row>
    <row r="110" spans="1:10" x14ac:dyDescent="0.2">
      <c r="A110" s="359"/>
      <c r="B110" s="360" t="s">
        <v>135</v>
      </c>
      <c r="C110" s="361"/>
      <c r="D110" s="1174"/>
      <c r="E110" s="1174"/>
      <c r="F110" s="1174"/>
      <c r="G110" s="1174"/>
      <c r="H110" s="273">
        <f t="shared" si="79"/>
        <v>0</v>
      </c>
      <c r="I110" s="273">
        <f t="shared" si="52"/>
        <v>0</v>
      </c>
    </row>
    <row r="111" spans="1:10" x14ac:dyDescent="0.2">
      <c r="A111" s="568"/>
      <c r="B111" s="569" t="s">
        <v>54</v>
      </c>
      <c r="C111" s="561" t="s">
        <v>1294</v>
      </c>
      <c r="D111" s="570">
        <v>206549700</v>
      </c>
      <c r="E111" s="574">
        <f>'Проверочная  таблица'!IE37</f>
        <v>206549700</v>
      </c>
      <c r="F111" s="574">
        <f>'Проверочная  таблица'!IH37</f>
        <v>0</v>
      </c>
      <c r="G111" s="574">
        <f>D111-E111</f>
        <v>0</v>
      </c>
      <c r="H111" s="273">
        <f t="shared" si="79"/>
        <v>0</v>
      </c>
      <c r="I111" s="273">
        <f t="shared" si="52"/>
        <v>0</v>
      </c>
    </row>
    <row r="112" spans="1:10" x14ac:dyDescent="0.2">
      <c r="A112" s="568"/>
      <c r="B112" s="572" t="s">
        <v>134</v>
      </c>
      <c r="C112" s="573"/>
      <c r="D112" s="574">
        <f>D111</f>
        <v>206549700</v>
      </c>
      <c r="E112" s="574">
        <f t="shared" ref="E112:G112" si="87">E111</f>
        <v>206549700</v>
      </c>
      <c r="F112" s="574">
        <f t="shared" si="87"/>
        <v>0</v>
      </c>
      <c r="G112" s="574">
        <f t="shared" si="87"/>
        <v>0</v>
      </c>
      <c r="H112" s="273">
        <f t="shared" si="79"/>
        <v>0</v>
      </c>
      <c r="I112" s="273">
        <f t="shared" si="52"/>
        <v>0</v>
      </c>
    </row>
    <row r="113" spans="1:10" x14ac:dyDescent="0.2">
      <c r="A113" s="568"/>
      <c r="B113" s="572" t="s">
        <v>135</v>
      </c>
      <c r="C113" s="573"/>
      <c r="D113" s="574"/>
      <c r="E113" s="574"/>
      <c r="F113" s="574"/>
      <c r="G113" s="574"/>
      <c r="H113" s="273">
        <f t="shared" si="79"/>
        <v>0</v>
      </c>
      <c r="I113" s="273">
        <f t="shared" si="52"/>
        <v>0</v>
      </c>
    </row>
    <row r="114" spans="1:10" ht="204" x14ac:dyDescent="0.2">
      <c r="A114" s="251"/>
      <c r="B114" s="434" t="s">
        <v>738</v>
      </c>
      <c r="C114" s="143" t="s">
        <v>737</v>
      </c>
      <c r="D114" s="269">
        <v>774774382.27999997</v>
      </c>
      <c r="E114" s="256">
        <f>'Прочая  субсидия_МР  и  ГО'!V38</f>
        <v>564774382.27999997</v>
      </c>
      <c r="F114" s="256">
        <f>'Прочая  субсидия_МР  и  ГО'!W38</f>
        <v>201935563.23000002</v>
      </c>
      <c r="G114" s="271">
        <f t="shared" ref="G114:G120" si="88">D114-E114</f>
        <v>210000000</v>
      </c>
      <c r="H114" s="273">
        <f t="shared" ref="H114:H116" si="89">IF(F114&gt;E114,1,0)</f>
        <v>0</v>
      </c>
      <c r="I114" s="273">
        <f t="shared" ref="I114:I116" si="90">IF(G114&lt;0,1,0)</f>
        <v>0</v>
      </c>
    </row>
    <row r="115" spans="1:10" x14ac:dyDescent="0.2">
      <c r="A115" s="359"/>
      <c r="B115" s="360" t="s">
        <v>134</v>
      </c>
      <c r="C115" s="361"/>
      <c r="D115" s="362"/>
      <c r="E115" s="362"/>
      <c r="F115" s="362"/>
      <c r="G115" s="362">
        <f t="shared" si="88"/>
        <v>0</v>
      </c>
      <c r="H115" s="273">
        <f t="shared" si="89"/>
        <v>0</v>
      </c>
      <c r="I115" s="273">
        <f t="shared" si="90"/>
        <v>0</v>
      </c>
    </row>
    <row r="116" spans="1:10" x14ac:dyDescent="0.2">
      <c r="A116" s="359"/>
      <c r="B116" s="360" t="s">
        <v>135</v>
      </c>
      <c r="C116" s="361"/>
      <c r="D116" s="362">
        <f>D114-D117</f>
        <v>0</v>
      </c>
      <c r="E116" s="362"/>
      <c r="F116" s="362">
        <f t="shared" ref="F116" si="91">F114-F117</f>
        <v>0</v>
      </c>
      <c r="G116" s="362">
        <f t="shared" si="88"/>
        <v>0</v>
      </c>
      <c r="H116" s="273">
        <f t="shared" si="89"/>
        <v>0</v>
      </c>
      <c r="I116" s="273">
        <f t="shared" si="90"/>
        <v>0</v>
      </c>
    </row>
    <row r="117" spans="1:10" x14ac:dyDescent="0.2">
      <c r="A117" s="1160"/>
      <c r="B117" s="360" t="s">
        <v>260</v>
      </c>
      <c r="C117" s="361"/>
      <c r="D117" s="936">
        <v>774774382.27999997</v>
      </c>
      <c r="E117" s="1295">
        <f>E114</f>
        <v>564774382.27999997</v>
      </c>
      <c r="F117" s="936">
        <v>201935563.22999999</v>
      </c>
      <c r="G117" s="362">
        <f t="shared" si="88"/>
        <v>210000000</v>
      </c>
      <c r="H117" s="273">
        <f t="shared" ref="H117" si="92">IF(F117&gt;E117,1,0)</f>
        <v>0</v>
      </c>
      <c r="I117" s="273">
        <f t="shared" ref="I117" si="93">IF(G117&lt;0,1,0)</f>
        <v>0</v>
      </c>
      <c r="J117" s="669" t="s">
        <v>650</v>
      </c>
    </row>
    <row r="118" spans="1:10" hidden="1" x14ac:dyDescent="0.2">
      <c r="A118" s="716"/>
      <c r="B118" s="360" t="s">
        <v>922</v>
      </c>
      <c r="C118" s="143" t="s">
        <v>602</v>
      </c>
      <c r="D118" s="269"/>
      <c r="E118" s="256">
        <f>'Прочая  субсидия_МР  и  ГО'!X38</f>
        <v>0</v>
      </c>
      <c r="F118" s="256">
        <f>'Прочая  субсидия_МР  и  ГО'!Y38</f>
        <v>0</v>
      </c>
      <c r="G118" s="362">
        <f t="shared" si="88"/>
        <v>0</v>
      </c>
      <c r="H118" s="273">
        <f t="shared" si="79"/>
        <v>0</v>
      </c>
      <c r="I118" s="273">
        <f t="shared" si="52"/>
        <v>0</v>
      </c>
    </row>
    <row r="119" spans="1:10" hidden="1" x14ac:dyDescent="0.2">
      <c r="A119" s="359"/>
      <c r="B119" s="360" t="s">
        <v>923</v>
      </c>
      <c r="C119" s="361"/>
      <c r="D119" s="362">
        <f>D118</f>
        <v>0</v>
      </c>
      <c r="E119" s="362">
        <f>E118</f>
        <v>0</v>
      </c>
      <c r="F119" s="362">
        <f>F118</f>
        <v>0</v>
      </c>
      <c r="G119" s="362">
        <f t="shared" si="88"/>
        <v>0</v>
      </c>
      <c r="H119" s="273">
        <f t="shared" si="79"/>
        <v>0</v>
      </c>
      <c r="I119" s="273">
        <f t="shared" si="52"/>
        <v>0</v>
      </c>
    </row>
    <row r="120" spans="1:10" hidden="1" x14ac:dyDescent="0.2">
      <c r="A120" s="359"/>
      <c r="B120" s="360" t="s">
        <v>924</v>
      </c>
      <c r="C120" s="361"/>
      <c r="D120" s="362"/>
      <c r="E120" s="362"/>
      <c r="F120" s="362"/>
      <c r="G120" s="362">
        <f t="shared" si="88"/>
        <v>0</v>
      </c>
      <c r="H120" s="273">
        <f t="shared" si="79"/>
        <v>0</v>
      </c>
      <c r="I120" s="273">
        <f t="shared" si="52"/>
        <v>0</v>
      </c>
    </row>
    <row r="121" spans="1:10" ht="127.5" x14ac:dyDescent="0.2">
      <c r="A121" s="1288"/>
      <c r="B121" s="433" t="s">
        <v>918</v>
      </c>
      <c r="C121" s="238" t="s">
        <v>430</v>
      </c>
      <c r="D121" s="269">
        <v>14700000</v>
      </c>
      <c r="E121" s="268">
        <f>'Прочая  субсидия_МР  и  ГО'!T38</f>
        <v>14700000.000000002</v>
      </c>
      <c r="F121" s="268">
        <f>'Прочая  субсидия_МР  и  ГО'!U38</f>
        <v>605684.44999999995</v>
      </c>
      <c r="G121" s="271">
        <f>D121-E121</f>
        <v>0</v>
      </c>
      <c r="H121" s="273">
        <f>IF(F121&gt;E121,1,0)</f>
        <v>0</v>
      </c>
      <c r="I121" s="273">
        <f>IF(G121&lt;0,1,0)</f>
        <v>0</v>
      </c>
    </row>
    <row r="122" spans="1:10" x14ac:dyDescent="0.2">
      <c r="A122" s="359"/>
      <c r="B122" s="360" t="s">
        <v>134</v>
      </c>
      <c r="C122" s="361"/>
      <c r="D122" s="362">
        <f>D121</f>
        <v>14700000</v>
      </c>
      <c r="E122" s="362">
        <f>E121</f>
        <v>14700000.000000002</v>
      </c>
      <c r="F122" s="362">
        <f>F121</f>
        <v>605684.44999999995</v>
      </c>
      <c r="G122" s="362">
        <f>D122-E122</f>
        <v>0</v>
      </c>
      <c r="H122" s="273">
        <f>IF(F122&gt;E122,1,0)</f>
        <v>0</v>
      </c>
      <c r="I122" s="273">
        <f>IF(G122&lt;0,1,0)</f>
        <v>0</v>
      </c>
    </row>
    <row r="123" spans="1:10" x14ac:dyDescent="0.2">
      <c r="A123" s="359"/>
      <c r="B123" s="360" t="s">
        <v>135</v>
      </c>
      <c r="C123" s="361"/>
      <c r="D123" s="362"/>
      <c r="E123" s="362"/>
      <c r="F123" s="362"/>
      <c r="G123" s="362">
        <f>D123-E123</f>
        <v>0</v>
      </c>
      <c r="H123" s="273">
        <f>IF(F123&gt;E123,1,0)</f>
        <v>0</v>
      </c>
      <c r="I123" s="273">
        <f>IF(G123&lt;0,1,0)</f>
        <v>0</v>
      </c>
    </row>
    <row r="124" spans="1:10" ht="140.25" x14ac:dyDescent="0.2">
      <c r="A124" s="1288"/>
      <c r="B124" s="433" t="s">
        <v>939</v>
      </c>
      <c r="C124" s="143" t="s">
        <v>180</v>
      </c>
      <c r="D124" s="269">
        <v>19680600</v>
      </c>
      <c r="E124" s="268">
        <f>'Прочая  субсидия_МР  и  ГО'!AP38</f>
        <v>19680600</v>
      </c>
      <c r="F124" s="268">
        <f>'Прочая  субсидия_МР  и  ГО'!AQ38</f>
        <v>1908335.29</v>
      </c>
      <c r="G124" s="271">
        <f t="shared" ref="G124:G126" si="94">D124-E124</f>
        <v>0</v>
      </c>
      <c r="H124" s="273">
        <f t="shared" ref="H124:H137" si="95">IF(F124&gt;E124,1,0)</f>
        <v>0</v>
      </c>
      <c r="I124" s="273">
        <f t="shared" si="52"/>
        <v>0</v>
      </c>
    </row>
    <row r="125" spans="1:10" x14ac:dyDescent="0.2">
      <c r="A125" s="359"/>
      <c r="B125" s="360" t="s">
        <v>134</v>
      </c>
      <c r="C125" s="361"/>
      <c r="D125" s="362">
        <f>D124</f>
        <v>19680600</v>
      </c>
      <c r="E125" s="362">
        <f>E124</f>
        <v>19680600</v>
      </c>
      <c r="F125" s="362">
        <f>F124</f>
        <v>1908335.29</v>
      </c>
      <c r="G125" s="362">
        <f t="shared" si="94"/>
        <v>0</v>
      </c>
      <c r="H125" s="273">
        <f t="shared" si="95"/>
        <v>0</v>
      </c>
      <c r="I125" s="273">
        <f t="shared" si="52"/>
        <v>0</v>
      </c>
    </row>
    <row r="126" spans="1:10" x14ac:dyDescent="0.2">
      <c r="A126" s="359"/>
      <c r="B126" s="360" t="s">
        <v>135</v>
      </c>
      <c r="C126" s="361"/>
      <c r="D126" s="362"/>
      <c r="E126" s="362"/>
      <c r="F126" s="362"/>
      <c r="G126" s="362">
        <f t="shared" si="94"/>
        <v>0</v>
      </c>
      <c r="H126" s="273">
        <f t="shared" si="95"/>
        <v>0</v>
      </c>
      <c r="I126" s="273">
        <f t="shared" si="52"/>
        <v>0</v>
      </c>
    </row>
    <row r="127" spans="1:10" x14ac:dyDescent="0.2">
      <c r="A127" s="1288"/>
      <c r="B127" s="435"/>
      <c r="C127" s="190"/>
      <c r="D127" s="271"/>
      <c r="E127" s="268"/>
      <c r="F127" s="268"/>
      <c r="G127" s="271"/>
      <c r="H127" s="273">
        <f t="shared" si="95"/>
        <v>0</v>
      </c>
      <c r="I127" s="273">
        <f t="shared" si="52"/>
        <v>0</v>
      </c>
    </row>
    <row r="128" spans="1:10" x14ac:dyDescent="0.2">
      <c r="A128" s="186" t="s">
        <v>121</v>
      </c>
      <c r="B128" s="239" t="s">
        <v>56</v>
      </c>
      <c r="C128" s="192"/>
      <c r="D128" s="1296">
        <f>D132+D135+D138+D141</f>
        <v>246399934.05000001</v>
      </c>
      <c r="E128" s="1296">
        <f t="shared" ref="E128:G128" si="96">E132+E135+E138+E141</f>
        <v>244552044.58000001</v>
      </c>
      <c r="F128" s="1292">
        <f t="shared" si="96"/>
        <v>129576586.13</v>
      </c>
      <c r="G128" s="1292">
        <f t="shared" si="96"/>
        <v>1847889.4699999997</v>
      </c>
      <c r="H128" s="273">
        <f t="shared" si="95"/>
        <v>0</v>
      </c>
      <c r="I128" s="273">
        <f t="shared" si="52"/>
        <v>0</v>
      </c>
    </row>
    <row r="129" spans="1:10" x14ac:dyDescent="0.2">
      <c r="A129" s="353"/>
      <c r="B129" s="354" t="s">
        <v>134</v>
      </c>
      <c r="C129" s="355"/>
      <c r="D129" s="1297">
        <f>D133+D136+D139+D142</f>
        <v>0</v>
      </c>
      <c r="E129" s="1297">
        <f t="shared" ref="E129:G129" si="97">E133+E136+E139+E142</f>
        <v>0</v>
      </c>
      <c r="F129" s="1293">
        <f t="shared" si="97"/>
        <v>0</v>
      </c>
      <c r="G129" s="1293">
        <f t="shared" si="97"/>
        <v>0</v>
      </c>
      <c r="H129" s="273">
        <f t="shared" si="95"/>
        <v>0</v>
      </c>
      <c r="I129" s="273">
        <f t="shared" si="52"/>
        <v>0</v>
      </c>
    </row>
    <row r="130" spans="1:10" x14ac:dyDescent="0.2">
      <c r="A130" s="353"/>
      <c r="B130" s="354" t="s">
        <v>135</v>
      </c>
      <c r="C130" s="355"/>
      <c r="D130" s="1297">
        <f>D134+D137+D140+D143</f>
        <v>246399934.05000001</v>
      </c>
      <c r="E130" s="1297">
        <f t="shared" ref="E130:G130" si="98">E134+E137+E140+E143</f>
        <v>244552044.58000001</v>
      </c>
      <c r="F130" s="1293">
        <f t="shared" si="98"/>
        <v>129576586.13</v>
      </c>
      <c r="G130" s="1293">
        <f t="shared" si="98"/>
        <v>1847889.4699999997</v>
      </c>
      <c r="H130" s="273">
        <f t="shared" si="95"/>
        <v>0</v>
      </c>
      <c r="I130" s="273">
        <f t="shared" si="52"/>
        <v>0</v>
      </c>
    </row>
    <row r="131" spans="1:10" x14ac:dyDescent="0.2">
      <c r="A131" s="1288"/>
      <c r="B131" s="432" t="s">
        <v>36</v>
      </c>
      <c r="C131" s="190"/>
      <c r="D131" s="271"/>
      <c r="E131" s="268"/>
      <c r="F131" s="268"/>
      <c r="G131" s="271"/>
      <c r="H131" s="273">
        <f t="shared" si="95"/>
        <v>0</v>
      </c>
      <c r="I131" s="273">
        <f t="shared" si="52"/>
        <v>0</v>
      </c>
    </row>
    <row r="132" spans="1:10" ht="242.25" x14ac:dyDescent="0.2">
      <c r="A132" s="714"/>
      <c r="B132" s="431" t="s">
        <v>926</v>
      </c>
      <c r="C132" s="143" t="s">
        <v>558</v>
      </c>
      <c r="D132" s="200">
        <f>159834711.25+3594432.5</f>
        <v>163429143.75</v>
      </c>
      <c r="E132" s="268">
        <f>'Проверочная  таблица'!CM38</f>
        <v>163429143.75</v>
      </c>
      <c r="F132" s="256">
        <f>'Проверочная  таблица'!CN38</f>
        <v>103605151.27</v>
      </c>
      <c r="G132" s="271">
        <f t="shared" ref="G132:G137" si="99">D132-E132</f>
        <v>0</v>
      </c>
      <c r="H132" s="273">
        <f t="shared" si="95"/>
        <v>0</v>
      </c>
      <c r="I132" s="273">
        <f t="shared" si="52"/>
        <v>0</v>
      </c>
    </row>
    <row r="133" spans="1:10" x14ac:dyDescent="0.2">
      <c r="A133" s="359"/>
      <c r="B133" s="360" t="s">
        <v>134</v>
      </c>
      <c r="C133" s="361"/>
      <c r="D133" s="362">
        <v>0</v>
      </c>
      <c r="E133" s="362">
        <v>0</v>
      </c>
      <c r="F133" s="362">
        <v>0</v>
      </c>
      <c r="G133" s="362">
        <f t="shared" si="99"/>
        <v>0</v>
      </c>
      <c r="H133" s="273">
        <f t="shared" si="95"/>
        <v>0</v>
      </c>
      <c r="I133" s="273">
        <f t="shared" si="52"/>
        <v>0</v>
      </c>
    </row>
    <row r="134" spans="1:10" x14ac:dyDescent="0.2">
      <c r="A134" s="359"/>
      <c r="B134" s="360" t="s">
        <v>135</v>
      </c>
      <c r="C134" s="361"/>
      <c r="D134" s="362">
        <f>D132-D133</f>
        <v>163429143.75</v>
      </c>
      <c r="E134" s="362">
        <f>E132-E133</f>
        <v>163429143.75</v>
      </c>
      <c r="F134" s="362">
        <f>F132-F133</f>
        <v>103605151.27</v>
      </c>
      <c r="G134" s="362">
        <f t="shared" si="99"/>
        <v>0</v>
      </c>
      <c r="H134" s="273">
        <f t="shared" si="95"/>
        <v>0</v>
      </c>
      <c r="I134" s="273">
        <f t="shared" si="52"/>
        <v>0</v>
      </c>
    </row>
    <row r="135" spans="1:10" ht="229.5" x14ac:dyDescent="0.2">
      <c r="A135" s="251"/>
      <c r="B135" s="438" t="s">
        <v>540</v>
      </c>
      <c r="C135" s="143" t="s">
        <v>539</v>
      </c>
      <c r="D135" s="200">
        <f>27450673.28-6179035.61</f>
        <v>21271637.670000002</v>
      </c>
      <c r="E135" s="268">
        <f>'Проверочная  таблица'!CU38</f>
        <v>21271637.670000002</v>
      </c>
      <c r="F135" s="256">
        <f>'Проверочная  таблица'!CV38</f>
        <v>16669392.890000001</v>
      </c>
      <c r="G135" s="271">
        <f t="shared" si="99"/>
        <v>0</v>
      </c>
      <c r="H135" s="273">
        <f t="shared" si="95"/>
        <v>0</v>
      </c>
      <c r="I135" s="273">
        <f t="shared" si="52"/>
        <v>0</v>
      </c>
    </row>
    <row r="136" spans="1:10" x14ac:dyDescent="0.2">
      <c r="A136" s="359"/>
      <c r="B136" s="360" t="s">
        <v>134</v>
      </c>
      <c r="C136" s="361"/>
      <c r="D136" s="362"/>
      <c r="E136" s="362"/>
      <c r="F136" s="362"/>
      <c r="G136" s="362">
        <f t="shared" si="99"/>
        <v>0</v>
      </c>
      <c r="H136" s="273">
        <f t="shared" si="95"/>
        <v>0</v>
      </c>
      <c r="I136" s="273">
        <f t="shared" si="52"/>
        <v>0</v>
      </c>
    </row>
    <row r="137" spans="1:10" x14ac:dyDescent="0.2">
      <c r="A137" s="359"/>
      <c r="B137" s="360" t="s">
        <v>135</v>
      </c>
      <c r="C137" s="361"/>
      <c r="D137" s="362">
        <f>D135-D136</f>
        <v>21271637.670000002</v>
      </c>
      <c r="E137" s="362">
        <f>E135-E136</f>
        <v>21271637.670000002</v>
      </c>
      <c r="F137" s="362">
        <f>F135-F136</f>
        <v>16669392.890000001</v>
      </c>
      <c r="G137" s="362">
        <f t="shared" si="99"/>
        <v>0</v>
      </c>
      <c r="H137" s="273">
        <f t="shared" si="95"/>
        <v>0</v>
      </c>
      <c r="I137" s="273">
        <f t="shared" si="52"/>
        <v>0</v>
      </c>
    </row>
    <row r="138" spans="1:10" ht="242.25" x14ac:dyDescent="0.2">
      <c r="A138" s="237"/>
      <c r="B138" s="433" t="s">
        <v>760</v>
      </c>
      <c r="C138" s="143" t="s">
        <v>475</v>
      </c>
      <c r="D138" s="1173">
        <f>2992563.16+1847889.47</f>
        <v>4840452.63</v>
      </c>
      <c r="E138" s="929">
        <f>'Проверочная  таблица'!SX37</f>
        <v>2992563.16</v>
      </c>
      <c r="F138" s="256">
        <f>'Проверочная  таблица'!TG37</f>
        <v>465102.11</v>
      </c>
      <c r="G138" s="271">
        <f>D138-E138</f>
        <v>1847889.4699999997</v>
      </c>
      <c r="H138" s="273">
        <f t="shared" ref="H138:H143" si="100">IF(F138&gt;E138,1,0)</f>
        <v>0</v>
      </c>
      <c r="I138" s="273">
        <f t="shared" ref="I138:I143" si="101">IF(G138&lt;0,1,0)</f>
        <v>0</v>
      </c>
      <c r="J138" s="826">
        <f>D138+D141</f>
        <v>61699152.630000003</v>
      </c>
    </row>
    <row r="139" spans="1:10" x14ac:dyDescent="0.2">
      <c r="A139" s="359"/>
      <c r="B139" s="360" t="s">
        <v>134</v>
      </c>
      <c r="C139" s="361"/>
      <c r="D139" s="1174"/>
      <c r="E139" s="1174"/>
      <c r="F139" s="362"/>
      <c r="G139" s="362">
        <f>D139-E139</f>
        <v>0</v>
      </c>
      <c r="H139" s="273">
        <f t="shared" si="100"/>
        <v>0</v>
      </c>
      <c r="I139" s="273">
        <f t="shared" si="101"/>
        <v>0</v>
      </c>
    </row>
    <row r="140" spans="1:10" x14ac:dyDescent="0.2">
      <c r="A140" s="359"/>
      <c r="B140" s="360" t="s">
        <v>135</v>
      </c>
      <c r="C140" s="361"/>
      <c r="D140" s="1174">
        <f>D138</f>
        <v>4840452.63</v>
      </c>
      <c r="E140" s="1174">
        <f t="shared" ref="E140:F140" si="102">E138</f>
        <v>2992563.16</v>
      </c>
      <c r="F140" s="362">
        <f t="shared" si="102"/>
        <v>465102.11</v>
      </c>
      <c r="G140" s="362">
        <f>D140-E140</f>
        <v>1847889.4699999997</v>
      </c>
      <c r="H140" s="273">
        <f t="shared" si="100"/>
        <v>0</v>
      </c>
      <c r="I140" s="273">
        <f t="shared" si="101"/>
        <v>0</v>
      </c>
    </row>
    <row r="141" spans="1:10" x14ac:dyDescent="0.2">
      <c r="A141" s="568"/>
      <c r="B141" s="569" t="s">
        <v>54</v>
      </c>
      <c r="C141" s="561" t="s">
        <v>475</v>
      </c>
      <c r="D141" s="570">
        <v>56858700</v>
      </c>
      <c r="E141" s="574">
        <f>'Проверочная  таблица'!SY37</f>
        <v>56858699.999999993</v>
      </c>
      <c r="F141" s="574">
        <f>'Проверочная  таблица'!TH37</f>
        <v>8836939.8599999994</v>
      </c>
      <c r="G141" s="574">
        <f>D141-E141</f>
        <v>0</v>
      </c>
      <c r="H141" s="273">
        <f t="shared" si="100"/>
        <v>0</v>
      </c>
      <c r="I141" s="273">
        <f t="shared" si="101"/>
        <v>0</v>
      </c>
    </row>
    <row r="142" spans="1:10" x14ac:dyDescent="0.2">
      <c r="A142" s="568"/>
      <c r="B142" s="572" t="s">
        <v>134</v>
      </c>
      <c r="C142" s="573"/>
      <c r="D142" s="574"/>
      <c r="E142" s="574"/>
      <c r="F142" s="574"/>
      <c r="G142" s="574">
        <f>D142-E142</f>
        <v>0</v>
      </c>
      <c r="H142" s="273">
        <f t="shared" si="100"/>
        <v>0</v>
      </c>
      <c r="I142" s="273">
        <f t="shared" si="101"/>
        <v>0</v>
      </c>
    </row>
    <row r="143" spans="1:10" x14ac:dyDescent="0.2">
      <c r="A143" s="568"/>
      <c r="B143" s="572" t="s">
        <v>135</v>
      </c>
      <c r="C143" s="573"/>
      <c r="D143" s="574">
        <f>D141</f>
        <v>56858700</v>
      </c>
      <c r="E143" s="574">
        <f t="shared" ref="E143:G143" si="103">E141</f>
        <v>56858699.999999993</v>
      </c>
      <c r="F143" s="574">
        <f t="shared" si="103"/>
        <v>8836939.8599999994</v>
      </c>
      <c r="G143" s="574">
        <f t="shared" si="103"/>
        <v>0</v>
      </c>
      <c r="H143" s="273">
        <f t="shared" si="100"/>
        <v>0</v>
      </c>
      <c r="I143" s="273">
        <f t="shared" si="101"/>
        <v>0</v>
      </c>
    </row>
    <row r="144" spans="1:10" s="641" customFormat="1" x14ac:dyDescent="0.2">
      <c r="A144" s="237"/>
      <c r="B144" s="346"/>
      <c r="C144" s="255"/>
      <c r="D144" s="1298"/>
      <c r="E144" s="1298"/>
      <c r="F144" s="1298"/>
      <c r="G144" s="1298"/>
      <c r="H144" s="439"/>
      <c r="I144" s="273">
        <f t="shared" si="52"/>
        <v>0</v>
      </c>
      <c r="J144" s="684"/>
    </row>
    <row r="145" spans="1:10" x14ac:dyDescent="0.2">
      <c r="A145" s="186" t="s">
        <v>210</v>
      </c>
      <c r="B145" s="239" t="s">
        <v>211</v>
      </c>
      <c r="C145" s="192"/>
      <c r="D145" s="1292">
        <f>D150+D153+D174+D188+D191+D194+D197+D201+D204+D207+D177+D181+D156+D159+D185+D171+D168+D162+D165</f>
        <v>3149647469.8800001</v>
      </c>
      <c r="E145" s="1292">
        <f t="shared" ref="E145:G145" si="104">E150+E153+E174+E188+E191+E194+E197+E201+E204+E207+E177+E181+E156+E159+E185+E171+E168+E162+E165</f>
        <v>1863285188.6799998</v>
      </c>
      <c r="F145" s="1292">
        <f t="shared" si="104"/>
        <v>841860680.82000005</v>
      </c>
      <c r="G145" s="1292">
        <f t="shared" si="104"/>
        <v>1286362281.2</v>
      </c>
      <c r="H145" s="273">
        <f t="shared" ref="H145:H193" si="105">IF(F145&gt;E145,1,0)</f>
        <v>0</v>
      </c>
      <c r="I145" s="273">
        <f t="shared" si="52"/>
        <v>0</v>
      </c>
    </row>
    <row r="146" spans="1:10" x14ac:dyDescent="0.2">
      <c r="A146" s="353"/>
      <c r="B146" s="354" t="s">
        <v>134</v>
      </c>
      <c r="C146" s="355"/>
      <c r="D146" s="1293">
        <f>D205+D208+D202+D175+D198+D195+D189+D151+D154+D192+D178+D182+D157+D160+D186+D172+D169+D163+D166</f>
        <v>0</v>
      </c>
      <c r="E146" s="1293">
        <f t="shared" ref="E146:G146" si="106">E205+E208+E202+E175+E198+E195+E189+E151+E154+E192+E178+E182+E157+E160+E186+E172+E169+E163+E166</f>
        <v>0</v>
      </c>
      <c r="F146" s="1293">
        <f t="shared" si="106"/>
        <v>0</v>
      </c>
      <c r="G146" s="1293">
        <f t="shared" si="106"/>
        <v>0</v>
      </c>
      <c r="H146" s="273">
        <f t="shared" si="105"/>
        <v>0</v>
      </c>
      <c r="I146" s="273">
        <f t="shared" si="52"/>
        <v>0</v>
      </c>
    </row>
    <row r="147" spans="1:10" x14ac:dyDescent="0.2">
      <c r="A147" s="353"/>
      <c r="B147" s="354" t="s">
        <v>135</v>
      </c>
      <c r="C147" s="355"/>
      <c r="D147" s="1293">
        <f>D206+D209+D203+D176+D199+D196+D190+D152+D155+D193+D179+D183+D158+D161+D187+D173+D170+D164+D167</f>
        <v>2498820954.8099999</v>
      </c>
      <c r="E147" s="1293">
        <f t="shared" ref="E147:G147" si="107">E206+E209+E203+E176+E199+E196+E190+E152+E155+E193+E179+E183+E158+E161+E187+E173+E170+E164+E167</f>
        <v>1220988995.3299999</v>
      </c>
      <c r="F147" s="1293">
        <f t="shared" si="107"/>
        <v>303291415.11000001</v>
      </c>
      <c r="G147" s="1293">
        <f t="shared" si="107"/>
        <v>1277831959.48</v>
      </c>
      <c r="H147" s="273">
        <f t="shared" si="105"/>
        <v>0</v>
      </c>
      <c r="I147" s="273">
        <f t="shared" si="52"/>
        <v>0</v>
      </c>
    </row>
    <row r="148" spans="1:10" x14ac:dyDescent="0.2">
      <c r="A148" s="353"/>
      <c r="B148" s="769" t="s">
        <v>260</v>
      </c>
      <c r="C148" s="355"/>
      <c r="D148" s="1293">
        <f>D145-D146-D147</f>
        <v>650826515.07000017</v>
      </c>
      <c r="E148" s="1293">
        <f t="shared" ref="E148:G148" si="108">E145-E146-E147</f>
        <v>642296193.3499999</v>
      </c>
      <c r="F148" s="1293">
        <f t="shared" si="108"/>
        <v>538569265.71000004</v>
      </c>
      <c r="G148" s="1293">
        <f t="shared" si="108"/>
        <v>8530321.7200000286</v>
      </c>
      <c r="H148" s="273">
        <f t="shared" ref="H148" si="109">IF(F148&gt;E148,1,0)</f>
        <v>0</v>
      </c>
      <c r="I148" s="273">
        <f t="shared" ref="I148" si="110">IF(G148&lt;0,1,0)</f>
        <v>0</v>
      </c>
    </row>
    <row r="149" spans="1:10" x14ac:dyDescent="0.2">
      <c r="A149" s="1288"/>
      <c r="B149" s="432" t="s">
        <v>36</v>
      </c>
      <c r="C149" s="190"/>
      <c r="D149" s="271"/>
      <c r="E149" s="268"/>
      <c r="F149" s="268"/>
      <c r="G149" s="271"/>
      <c r="H149" s="273">
        <f t="shared" si="105"/>
        <v>0</v>
      </c>
      <c r="I149" s="273">
        <f t="shared" ref="I149:I338" si="111">IF(G149&lt;0,1,0)</f>
        <v>0</v>
      </c>
    </row>
    <row r="150" spans="1:10" ht="191.25" hidden="1" x14ac:dyDescent="0.2">
      <c r="A150" s="237"/>
      <c r="B150" s="1286" t="s">
        <v>753</v>
      </c>
      <c r="C150" s="143" t="s">
        <v>754</v>
      </c>
      <c r="D150" s="269"/>
      <c r="E150" s="256">
        <f>'Проверочная  таблица'!DJ37</f>
        <v>0</v>
      </c>
      <c r="F150" s="256">
        <f>'Проверочная  таблица'!DW37</f>
        <v>0</v>
      </c>
      <c r="G150" s="271">
        <f t="shared" ref="G150:G155" si="112">D150-E150</f>
        <v>0</v>
      </c>
      <c r="H150" s="273">
        <f t="shared" ref="H150:H155" si="113">IF(F150&gt;E150,1,0)</f>
        <v>0</v>
      </c>
      <c r="I150" s="273">
        <f t="shared" ref="I150:I155" si="114">IF(G150&lt;0,1,0)</f>
        <v>0</v>
      </c>
      <c r="J150" s="826">
        <f>D150+D153</f>
        <v>0</v>
      </c>
    </row>
    <row r="151" spans="1:10" hidden="1" x14ac:dyDescent="0.2">
      <c r="A151" s="359"/>
      <c r="B151" s="360" t="s">
        <v>134</v>
      </c>
      <c r="C151" s="361"/>
      <c r="D151" s="362"/>
      <c r="E151" s="362"/>
      <c r="F151" s="362"/>
      <c r="G151" s="362">
        <f t="shared" si="112"/>
        <v>0</v>
      </c>
      <c r="H151" s="273">
        <f t="shared" si="113"/>
        <v>0</v>
      </c>
      <c r="I151" s="273">
        <f t="shared" si="114"/>
        <v>0</v>
      </c>
    </row>
    <row r="152" spans="1:10" hidden="1" x14ac:dyDescent="0.2">
      <c r="A152" s="359"/>
      <c r="B152" s="360" t="s">
        <v>135</v>
      </c>
      <c r="C152" s="361"/>
      <c r="D152" s="362">
        <f>D150-D151</f>
        <v>0</v>
      </c>
      <c r="E152" s="362">
        <f>E150-E151</f>
        <v>0</v>
      </c>
      <c r="F152" s="362">
        <f>F150-F151</f>
        <v>0</v>
      </c>
      <c r="G152" s="362">
        <f t="shared" si="112"/>
        <v>0</v>
      </c>
      <c r="H152" s="273">
        <f t="shared" si="113"/>
        <v>0</v>
      </c>
      <c r="I152" s="273">
        <f t="shared" si="114"/>
        <v>0</v>
      </c>
    </row>
    <row r="153" spans="1:10" hidden="1" x14ac:dyDescent="0.2">
      <c r="A153" s="568"/>
      <c r="B153" s="569" t="s">
        <v>54</v>
      </c>
      <c r="C153" s="561" t="s">
        <v>754</v>
      </c>
      <c r="D153" s="570">
        <v>0</v>
      </c>
      <c r="E153" s="574">
        <f>'Проверочная  таблица'!DK37</f>
        <v>0</v>
      </c>
      <c r="F153" s="574">
        <f>'Проверочная  таблица'!DX37</f>
        <v>0</v>
      </c>
      <c r="G153" s="574">
        <f t="shared" si="112"/>
        <v>0</v>
      </c>
      <c r="H153" s="273">
        <f t="shared" si="113"/>
        <v>0</v>
      </c>
      <c r="I153" s="273">
        <f t="shared" si="114"/>
        <v>0</v>
      </c>
    </row>
    <row r="154" spans="1:10" hidden="1" x14ac:dyDescent="0.2">
      <c r="A154" s="568"/>
      <c r="B154" s="572" t="s">
        <v>134</v>
      </c>
      <c r="C154" s="573"/>
      <c r="D154" s="574"/>
      <c r="E154" s="574"/>
      <c r="F154" s="574"/>
      <c r="G154" s="574">
        <f t="shared" si="112"/>
        <v>0</v>
      </c>
      <c r="H154" s="273">
        <f t="shared" si="113"/>
        <v>0</v>
      </c>
      <c r="I154" s="273">
        <f t="shared" si="114"/>
        <v>0</v>
      </c>
    </row>
    <row r="155" spans="1:10" hidden="1" x14ac:dyDescent="0.2">
      <c r="A155" s="568"/>
      <c r="B155" s="572" t="s">
        <v>135</v>
      </c>
      <c r="C155" s="573"/>
      <c r="D155" s="574">
        <f>D153-D154</f>
        <v>0</v>
      </c>
      <c r="E155" s="574">
        <f>E153-E154</f>
        <v>0</v>
      </c>
      <c r="F155" s="574">
        <f>F153-F154</f>
        <v>0</v>
      </c>
      <c r="G155" s="574">
        <f t="shared" si="112"/>
        <v>0</v>
      </c>
      <c r="H155" s="273">
        <f t="shared" si="113"/>
        <v>0</v>
      </c>
      <c r="I155" s="273">
        <f t="shared" si="114"/>
        <v>0</v>
      </c>
    </row>
    <row r="156" spans="1:10" ht="165.75" hidden="1" x14ac:dyDescent="0.2">
      <c r="A156" s="237"/>
      <c r="B156" s="1286" t="s">
        <v>887</v>
      </c>
      <c r="C156" s="143" t="s">
        <v>886</v>
      </c>
      <c r="D156" s="269"/>
      <c r="E156" s="256">
        <f>'Проверочная  таблица'!DN37</f>
        <v>0</v>
      </c>
      <c r="F156" s="256">
        <f>'Проверочная  таблица'!EA37</f>
        <v>0</v>
      </c>
      <c r="G156" s="271">
        <f t="shared" ref="G156:G173" si="115">D156-E156</f>
        <v>0</v>
      </c>
      <c r="H156" s="273">
        <f t="shared" ref="H156:H173" si="116">IF(F156&gt;E156,1,0)</f>
        <v>0</v>
      </c>
      <c r="I156" s="273">
        <f t="shared" ref="I156:I173" si="117">IF(G156&lt;0,1,0)</f>
        <v>0</v>
      </c>
      <c r="J156" s="826">
        <f>D156+D159</f>
        <v>0</v>
      </c>
    </row>
    <row r="157" spans="1:10" hidden="1" x14ac:dyDescent="0.2">
      <c r="A157" s="359"/>
      <c r="B157" s="360" t="s">
        <v>134</v>
      </c>
      <c r="C157" s="361"/>
      <c r="D157" s="362"/>
      <c r="E157" s="362"/>
      <c r="F157" s="362"/>
      <c r="G157" s="362">
        <f t="shared" si="115"/>
        <v>0</v>
      </c>
      <c r="H157" s="273">
        <f t="shared" si="116"/>
        <v>0</v>
      </c>
      <c r="I157" s="273">
        <f t="shared" si="117"/>
        <v>0</v>
      </c>
    </row>
    <row r="158" spans="1:10" hidden="1" x14ac:dyDescent="0.2">
      <c r="A158" s="359"/>
      <c r="B158" s="360" t="s">
        <v>135</v>
      </c>
      <c r="C158" s="361"/>
      <c r="D158" s="362">
        <f>D156-D157</f>
        <v>0</v>
      </c>
      <c r="E158" s="362">
        <f>E156-E157</f>
        <v>0</v>
      </c>
      <c r="F158" s="362">
        <f>F156-F157</f>
        <v>0</v>
      </c>
      <c r="G158" s="362">
        <f t="shared" si="115"/>
        <v>0</v>
      </c>
      <c r="H158" s="273">
        <f t="shared" si="116"/>
        <v>0</v>
      </c>
      <c r="I158" s="273">
        <f t="shared" si="117"/>
        <v>0</v>
      </c>
    </row>
    <row r="159" spans="1:10" hidden="1" x14ac:dyDescent="0.2">
      <c r="A159" s="568"/>
      <c r="B159" s="569" t="s">
        <v>54</v>
      </c>
      <c r="C159" s="561" t="s">
        <v>886</v>
      </c>
      <c r="D159" s="570">
        <v>0</v>
      </c>
      <c r="E159" s="574">
        <f>'Проверочная  таблица'!DN37</f>
        <v>0</v>
      </c>
      <c r="F159" s="574">
        <f>'Проверочная  таблица'!EB37</f>
        <v>0</v>
      </c>
      <c r="G159" s="574">
        <f t="shared" si="115"/>
        <v>0</v>
      </c>
      <c r="H159" s="273">
        <f t="shared" si="116"/>
        <v>0</v>
      </c>
      <c r="I159" s="273">
        <f t="shared" si="117"/>
        <v>0</v>
      </c>
    </row>
    <row r="160" spans="1:10" hidden="1" x14ac:dyDescent="0.2">
      <c r="A160" s="568"/>
      <c r="B160" s="572" t="s">
        <v>134</v>
      </c>
      <c r="C160" s="573"/>
      <c r="D160" s="574"/>
      <c r="E160" s="574"/>
      <c r="F160" s="574"/>
      <c r="G160" s="574">
        <f t="shared" si="115"/>
        <v>0</v>
      </c>
      <c r="H160" s="273">
        <f t="shared" si="116"/>
        <v>0</v>
      </c>
      <c r="I160" s="273">
        <f t="shared" si="117"/>
        <v>0</v>
      </c>
    </row>
    <row r="161" spans="1:10" hidden="1" x14ac:dyDescent="0.2">
      <c r="A161" s="568"/>
      <c r="B161" s="572" t="s">
        <v>135</v>
      </c>
      <c r="C161" s="573"/>
      <c r="D161" s="574">
        <f>D159-D160</f>
        <v>0</v>
      </c>
      <c r="E161" s="574">
        <f>E159-E160</f>
        <v>0</v>
      </c>
      <c r="F161" s="574">
        <f>F159-F160</f>
        <v>0</v>
      </c>
      <c r="G161" s="574">
        <f t="shared" si="115"/>
        <v>0</v>
      </c>
      <c r="H161" s="273">
        <f t="shared" si="116"/>
        <v>0</v>
      </c>
      <c r="I161" s="273">
        <f t="shared" si="117"/>
        <v>0</v>
      </c>
    </row>
    <row r="162" spans="1:10" ht="204" x14ac:dyDescent="0.2">
      <c r="A162" s="237"/>
      <c r="B162" s="433" t="s">
        <v>1356</v>
      </c>
      <c r="C162" s="143" t="s">
        <v>1355</v>
      </c>
      <c r="D162" s="269">
        <v>15355500</v>
      </c>
      <c r="E162" s="256">
        <f>'Проверочная  таблица'!DP37</f>
        <v>0</v>
      </c>
      <c r="F162" s="256">
        <f>'Проверочная  таблица'!EC37</f>
        <v>0</v>
      </c>
      <c r="G162" s="271">
        <f t="shared" ref="G162:G167" si="118">D162-E162</f>
        <v>15355500</v>
      </c>
      <c r="H162" s="273">
        <f t="shared" ref="H162:H167" si="119">IF(F162&gt;E162,1,0)</f>
        <v>0</v>
      </c>
      <c r="I162" s="273">
        <f t="shared" ref="I162:I167" si="120">IF(G162&lt;0,1,0)</f>
        <v>0</v>
      </c>
      <c r="J162" s="826"/>
    </row>
    <row r="163" spans="1:10" x14ac:dyDescent="0.2">
      <c r="A163" s="359"/>
      <c r="B163" s="360" t="s">
        <v>134</v>
      </c>
      <c r="C163" s="361"/>
      <c r="D163" s="362"/>
      <c r="E163" s="362"/>
      <c r="F163" s="362"/>
      <c r="G163" s="362">
        <f t="shared" si="118"/>
        <v>0</v>
      </c>
      <c r="H163" s="273">
        <f t="shared" si="119"/>
        <v>0</v>
      </c>
      <c r="I163" s="273">
        <f t="shared" si="120"/>
        <v>0</v>
      </c>
    </row>
    <row r="164" spans="1:10" x14ac:dyDescent="0.2">
      <c r="A164" s="359"/>
      <c r="B164" s="360" t="s">
        <v>135</v>
      </c>
      <c r="C164" s="361"/>
      <c r="D164" s="362">
        <f>D162-D163</f>
        <v>15355500</v>
      </c>
      <c r="E164" s="362">
        <f>E162-E163</f>
        <v>0</v>
      </c>
      <c r="F164" s="362">
        <f>F162-F163</f>
        <v>0</v>
      </c>
      <c r="G164" s="362">
        <f t="shared" si="118"/>
        <v>15355500</v>
      </c>
      <c r="H164" s="273">
        <f t="shared" si="119"/>
        <v>0</v>
      </c>
      <c r="I164" s="273">
        <f t="shared" si="120"/>
        <v>0</v>
      </c>
    </row>
    <row r="165" spans="1:10" ht="204" x14ac:dyDescent="0.2">
      <c r="A165" s="237"/>
      <c r="B165" s="433" t="s">
        <v>1356</v>
      </c>
      <c r="C165" s="143" t="s">
        <v>1360</v>
      </c>
      <c r="D165" s="269">
        <v>10250000</v>
      </c>
      <c r="E165" s="256">
        <f>'Проверочная  таблица'!DR37</f>
        <v>0</v>
      </c>
      <c r="F165" s="256">
        <f>'Проверочная  таблица'!EE37</f>
        <v>0</v>
      </c>
      <c r="G165" s="271">
        <f t="shared" si="118"/>
        <v>10250000</v>
      </c>
      <c r="H165" s="273">
        <f t="shared" si="119"/>
        <v>0</v>
      </c>
      <c r="I165" s="273">
        <f t="shared" si="120"/>
        <v>0</v>
      </c>
      <c r="J165" s="826"/>
    </row>
    <row r="166" spans="1:10" x14ac:dyDescent="0.2">
      <c r="A166" s="359"/>
      <c r="B166" s="360" t="s">
        <v>134</v>
      </c>
      <c r="C166" s="361"/>
      <c r="D166" s="362"/>
      <c r="E166" s="362"/>
      <c r="F166" s="362"/>
      <c r="G166" s="362">
        <f t="shared" si="118"/>
        <v>0</v>
      </c>
      <c r="H166" s="273">
        <f t="shared" si="119"/>
        <v>0</v>
      </c>
      <c r="I166" s="273">
        <f t="shared" si="120"/>
        <v>0</v>
      </c>
    </row>
    <row r="167" spans="1:10" x14ac:dyDescent="0.2">
      <c r="A167" s="359"/>
      <c r="B167" s="360" t="s">
        <v>135</v>
      </c>
      <c r="C167" s="361"/>
      <c r="D167" s="362">
        <f>D165-D166</f>
        <v>10250000</v>
      </c>
      <c r="E167" s="362">
        <f>E165-E166</f>
        <v>0</v>
      </c>
      <c r="F167" s="362">
        <f>F165-F166</f>
        <v>0</v>
      </c>
      <c r="G167" s="362">
        <f t="shared" si="118"/>
        <v>10250000</v>
      </c>
      <c r="H167" s="273">
        <f t="shared" si="119"/>
        <v>0</v>
      </c>
      <c r="I167" s="273">
        <f t="shared" si="120"/>
        <v>0</v>
      </c>
    </row>
    <row r="168" spans="1:10" ht="229.5" x14ac:dyDescent="0.2">
      <c r="A168" s="237"/>
      <c r="B168" s="433" t="s">
        <v>1346</v>
      </c>
      <c r="C168" s="143" t="s">
        <v>1345</v>
      </c>
      <c r="D168" s="269">
        <v>1025254900</v>
      </c>
      <c r="E168" s="256">
        <f>'Проверочная  таблица'!DS37</f>
        <v>0</v>
      </c>
      <c r="F168" s="256">
        <f>'Проверочная  таблица'!EF37</f>
        <v>0</v>
      </c>
      <c r="G168" s="271">
        <f t="shared" ref="G168:G170" si="121">D168-E168</f>
        <v>1025254900</v>
      </c>
      <c r="H168" s="273">
        <f t="shared" ref="H168:H170" si="122">IF(F168&gt;E168,1,0)</f>
        <v>0</v>
      </c>
      <c r="I168" s="273">
        <f t="shared" ref="I168:I170" si="123">IF(G168&lt;0,1,0)</f>
        <v>0</v>
      </c>
      <c r="J168" s="826"/>
    </row>
    <row r="169" spans="1:10" x14ac:dyDescent="0.2">
      <c r="A169" s="359"/>
      <c r="B169" s="360" t="s">
        <v>134</v>
      </c>
      <c r="C169" s="361"/>
      <c r="D169" s="362"/>
      <c r="E169" s="362"/>
      <c r="F169" s="362"/>
      <c r="G169" s="362">
        <f t="shared" si="121"/>
        <v>0</v>
      </c>
      <c r="H169" s="273">
        <f t="shared" si="122"/>
        <v>0</v>
      </c>
      <c r="I169" s="273">
        <f t="shared" si="123"/>
        <v>0</v>
      </c>
    </row>
    <row r="170" spans="1:10" x14ac:dyDescent="0.2">
      <c r="A170" s="359"/>
      <c r="B170" s="360" t="s">
        <v>135</v>
      </c>
      <c r="C170" s="361"/>
      <c r="D170" s="362">
        <f>D168-D169</f>
        <v>1025254900</v>
      </c>
      <c r="E170" s="362">
        <f>E168-E169</f>
        <v>0</v>
      </c>
      <c r="F170" s="362">
        <f>F168-F169</f>
        <v>0</v>
      </c>
      <c r="G170" s="362">
        <f t="shared" si="121"/>
        <v>1025254900</v>
      </c>
      <c r="H170" s="273">
        <f t="shared" si="122"/>
        <v>0</v>
      </c>
      <c r="I170" s="273">
        <f t="shared" si="123"/>
        <v>0</v>
      </c>
    </row>
    <row r="171" spans="1:10" ht="229.5" x14ac:dyDescent="0.2">
      <c r="A171" s="237"/>
      <c r="B171" s="433" t="s">
        <v>1342</v>
      </c>
      <c r="C171" s="143" t="s">
        <v>1341</v>
      </c>
      <c r="D171" s="269">
        <v>194750000</v>
      </c>
      <c r="E171" s="256">
        <f>'Проверочная  таблица'!DU37</f>
        <v>0</v>
      </c>
      <c r="F171" s="256">
        <f>'Проверочная  таблица'!EH37</f>
        <v>0</v>
      </c>
      <c r="G171" s="271">
        <f t="shared" si="115"/>
        <v>194750000</v>
      </c>
      <c r="H171" s="273">
        <f t="shared" si="116"/>
        <v>0</v>
      </c>
      <c r="I171" s="273">
        <f t="shared" si="117"/>
        <v>0</v>
      </c>
      <c r="J171" s="826"/>
    </row>
    <row r="172" spans="1:10" x14ac:dyDescent="0.2">
      <c r="A172" s="359"/>
      <c r="B172" s="360" t="s">
        <v>134</v>
      </c>
      <c r="C172" s="361"/>
      <c r="D172" s="362"/>
      <c r="E172" s="362"/>
      <c r="F172" s="362"/>
      <c r="G172" s="362">
        <f t="shared" si="115"/>
        <v>0</v>
      </c>
      <c r="H172" s="273">
        <f t="shared" si="116"/>
        <v>0</v>
      </c>
      <c r="I172" s="273">
        <f t="shared" si="117"/>
        <v>0</v>
      </c>
    </row>
    <row r="173" spans="1:10" x14ac:dyDescent="0.2">
      <c r="A173" s="359"/>
      <c r="B173" s="360" t="s">
        <v>135</v>
      </c>
      <c r="C173" s="361"/>
      <c r="D173" s="362">
        <f>D171-D172</f>
        <v>194750000</v>
      </c>
      <c r="E173" s="362">
        <f>E171-E172</f>
        <v>0</v>
      </c>
      <c r="F173" s="362">
        <f>F171-F172</f>
        <v>0</v>
      </c>
      <c r="G173" s="362">
        <f t="shared" si="115"/>
        <v>194750000</v>
      </c>
      <c r="H173" s="273">
        <f t="shared" si="116"/>
        <v>0</v>
      </c>
      <c r="I173" s="273">
        <f t="shared" si="117"/>
        <v>0</v>
      </c>
    </row>
    <row r="174" spans="1:10" ht="178.5" x14ac:dyDescent="0.2">
      <c r="A174" s="237"/>
      <c r="B174" s="433" t="s">
        <v>735</v>
      </c>
      <c r="C174" s="143" t="s">
        <v>686</v>
      </c>
      <c r="D174" s="269">
        <f>531099924.04+58506939.38+4297479.31+24775901.76</f>
        <v>618680244.49000001</v>
      </c>
      <c r="E174" s="256">
        <f>'Проверочная  таблица'!AN37</f>
        <v>586458685.00999999</v>
      </c>
      <c r="F174" s="256">
        <f>'Проверочная  таблица'!AS37</f>
        <v>170290014.49000001</v>
      </c>
      <c r="G174" s="271">
        <f t="shared" ref="G174:G193" si="124">D174-E174</f>
        <v>32221559.480000019</v>
      </c>
      <c r="H174" s="273">
        <f t="shared" si="105"/>
        <v>0</v>
      </c>
      <c r="I174" s="273">
        <f t="shared" ref="I174:I193" si="125">IF(G174&lt;0,1,0)</f>
        <v>0</v>
      </c>
      <c r="J174" s="826"/>
    </row>
    <row r="175" spans="1:10" x14ac:dyDescent="0.2">
      <c r="A175" s="359"/>
      <c r="B175" s="360" t="s">
        <v>134</v>
      </c>
      <c r="C175" s="361"/>
      <c r="D175" s="362"/>
      <c r="E175" s="362"/>
      <c r="F175" s="362"/>
      <c r="G175" s="362">
        <f t="shared" si="124"/>
        <v>0</v>
      </c>
      <c r="H175" s="273">
        <f t="shared" si="105"/>
        <v>0</v>
      </c>
      <c r="I175" s="273">
        <f t="shared" si="125"/>
        <v>0</v>
      </c>
    </row>
    <row r="176" spans="1:10" x14ac:dyDescent="0.2">
      <c r="A176" s="359"/>
      <c r="B176" s="360" t="s">
        <v>135</v>
      </c>
      <c r="C176" s="361"/>
      <c r="D176" s="362">
        <f>D174-D175</f>
        <v>618680244.49000001</v>
      </c>
      <c r="E176" s="362">
        <f>E174-E175</f>
        <v>586458685.00999999</v>
      </c>
      <c r="F176" s="362">
        <f>F174-F175</f>
        <v>170290014.49000001</v>
      </c>
      <c r="G176" s="362">
        <f t="shared" si="124"/>
        <v>32221559.480000019</v>
      </c>
      <c r="H176" s="273">
        <f t="shared" si="105"/>
        <v>0</v>
      </c>
      <c r="I176" s="273">
        <f t="shared" si="125"/>
        <v>0</v>
      </c>
    </row>
    <row r="177" spans="1:10" ht="178.5" x14ac:dyDescent="0.2">
      <c r="A177" s="237"/>
      <c r="B177" s="433" t="s">
        <v>734</v>
      </c>
      <c r="C177" s="143" t="s">
        <v>733</v>
      </c>
      <c r="D177" s="269">
        <f>460000000+71791702+7445657.72</f>
        <v>539237359.72000003</v>
      </c>
      <c r="E177" s="256">
        <f>'Прочая  субсидия_МР  и  ГО'!AB38</f>
        <v>531791701.99999994</v>
      </c>
      <c r="F177" s="256">
        <f>'Прочая  субсидия_МР  и  ГО'!AC38</f>
        <v>531791701.99999994</v>
      </c>
      <c r="G177" s="271">
        <f t="shared" si="124"/>
        <v>7445657.7200000882</v>
      </c>
      <c r="H177" s="273">
        <f t="shared" si="105"/>
        <v>0</v>
      </c>
      <c r="I177" s="273">
        <f t="shared" si="125"/>
        <v>0</v>
      </c>
    </row>
    <row r="178" spans="1:10" x14ac:dyDescent="0.2">
      <c r="A178" s="359"/>
      <c r="B178" s="360" t="s">
        <v>134</v>
      </c>
      <c r="C178" s="361"/>
      <c r="D178" s="362"/>
      <c r="E178" s="362"/>
      <c r="F178" s="362"/>
      <c r="G178" s="362"/>
      <c r="H178" s="273">
        <f t="shared" si="105"/>
        <v>0</v>
      </c>
      <c r="I178" s="273">
        <f t="shared" si="125"/>
        <v>0</v>
      </c>
    </row>
    <row r="179" spans="1:10" x14ac:dyDescent="0.2">
      <c r="A179" s="359"/>
      <c r="B179" s="360" t="s">
        <v>135</v>
      </c>
      <c r="C179" s="361"/>
      <c r="D179" s="362"/>
      <c r="E179" s="362"/>
      <c r="F179" s="362"/>
      <c r="G179" s="362"/>
      <c r="H179" s="273">
        <f t="shared" si="105"/>
        <v>0</v>
      </c>
      <c r="I179" s="273">
        <f t="shared" si="125"/>
        <v>0</v>
      </c>
    </row>
    <row r="180" spans="1:10" x14ac:dyDescent="0.2">
      <c r="A180" s="1160"/>
      <c r="B180" s="360" t="s">
        <v>260</v>
      </c>
      <c r="C180" s="361"/>
      <c r="D180" s="362">
        <f>D177</f>
        <v>539237359.72000003</v>
      </c>
      <c r="E180" s="362">
        <f t="shared" ref="E180:G180" si="126">E177</f>
        <v>531791701.99999994</v>
      </c>
      <c r="F180" s="362">
        <f t="shared" si="126"/>
        <v>531791701.99999994</v>
      </c>
      <c r="G180" s="362">
        <f t="shared" si="126"/>
        <v>7445657.7200000882</v>
      </c>
      <c r="H180" s="273"/>
      <c r="I180" s="273"/>
    </row>
    <row r="181" spans="1:10" ht="153" x14ac:dyDescent="0.2">
      <c r="A181" s="251"/>
      <c r="B181" s="434" t="s">
        <v>802</v>
      </c>
      <c r="C181" s="1058" t="s">
        <v>803</v>
      </c>
      <c r="D181" s="271">
        <f>95742515.35+10846640</f>
        <v>106589155.34999999</v>
      </c>
      <c r="E181" s="268">
        <f>'Прочая  субсидия_МР  и  ГО'!AD38</f>
        <v>105504491.34999999</v>
      </c>
      <c r="F181" s="268">
        <f>'Прочая  субсидия_МР  и  ГО'!AE38</f>
        <v>3087242.11</v>
      </c>
      <c r="G181" s="271">
        <f t="shared" si="124"/>
        <v>1084664</v>
      </c>
      <c r="H181" s="273">
        <f t="shared" si="105"/>
        <v>0</v>
      </c>
      <c r="I181" s="273">
        <f t="shared" si="125"/>
        <v>0</v>
      </c>
      <c r="J181" s="828"/>
    </row>
    <row r="182" spans="1:10" x14ac:dyDescent="0.2">
      <c r="A182" s="359"/>
      <c r="B182" s="1060" t="s">
        <v>134</v>
      </c>
      <c r="C182" s="361"/>
      <c r="D182" s="1061"/>
      <c r="E182" s="1061"/>
      <c r="F182" s="1061"/>
      <c r="G182" s="1061">
        <f>D182-E182</f>
        <v>0</v>
      </c>
      <c r="H182" s="273">
        <f t="shared" si="105"/>
        <v>0</v>
      </c>
      <c r="I182" s="273">
        <f t="shared" si="125"/>
        <v>0</v>
      </c>
      <c r="J182" s="828"/>
    </row>
    <row r="183" spans="1:10" x14ac:dyDescent="0.2">
      <c r="A183" s="359"/>
      <c r="B183" s="1060" t="s">
        <v>135</v>
      </c>
      <c r="C183" s="361"/>
      <c r="D183" s="1061"/>
      <c r="E183" s="1061"/>
      <c r="F183" s="1061"/>
      <c r="G183" s="1061">
        <f>D183-E183</f>
        <v>0</v>
      </c>
      <c r="H183" s="273">
        <f t="shared" si="105"/>
        <v>0</v>
      </c>
      <c r="I183" s="273">
        <f t="shared" si="125"/>
        <v>0</v>
      </c>
      <c r="J183" s="828"/>
    </row>
    <row r="184" spans="1:10" x14ac:dyDescent="0.2">
      <c r="A184" s="359"/>
      <c r="B184" s="1060" t="s">
        <v>260</v>
      </c>
      <c r="C184" s="361"/>
      <c r="D184" s="1061">
        <f>D181</f>
        <v>106589155.34999999</v>
      </c>
      <c r="E184" s="1061">
        <f t="shared" ref="E184:F184" si="127">E181</f>
        <v>105504491.34999999</v>
      </c>
      <c r="F184" s="1061">
        <f t="shared" si="127"/>
        <v>3087242.11</v>
      </c>
      <c r="G184" s="1061">
        <f>D184-E184</f>
        <v>1084664</v>
      </c>
      <c r="H184" s="273">
        <f t="shared" si="105"/>
        <v>0</v>
      </c>
      <c r="I184" s="273">
        <f t="shared" si="125"/>
        <v>0</v>
      </c>
      <c r="J184" s="828"/>
    </row>
    <row r="185" spans="1:10" ht="153" x14ac:dyDescent="0.2">
      <c r="A185" s="237"/>
      <c r="B185" s="433" t="s">
        <v>941</v>
      </c>
      <c r="C185" s="143" t="s">
        <v>940</v>
      </c>
      <c r="D185" s="269">
        <v>121791770</v>
      </c>
      <c r="E185" s="256">
        <f>'Проверочная  таблица'!DE37</f>
        <v>121791770</v>
      </c>
      <c r="F185" s="256">
        <f>'Проверочная  таблица'!DH37</f>
        <v>0</v>
      </c>
      <c r="G185" s="271">
        <f t="shared" ref="G185" si="128">D185-E185</f>
        <v>0</v>
      </c>
      <c r="H185" s="273">
        <f t="shared" ref="H185:H187" si="129">IF(F185&gt;E185,1,0)</f>
        <v>0</v>
      </c>
      <c r="I185" s="273">
        <f t="shared" ref="I185:I187" si="130">IF(G185&lt;0,1,0)</f>
        <v>0</v>
      </c>
      <c r="J185" s="828"/>
    </row>
    <row r="186" spans="1:10" x14ac:dyDescent="0.2">
      <c r="A186" s="359"/>
      <c r="B186" s="360" t="s">
        <v>134</v>
      </c>
      <c r="C186" s="361"/>
      <c r="D186" s="362"/>
      <c r="E186" s="362"/>
      <c r="F186" s="362"/>
      <c r="G186" s="362"/>
      <c r="H186" s="273">
        <f t="shared" si="129"/>
        <v>0</v>
      </c>
      <c r="I186" s="273">
        <f t="shared" si="130"/>
        <v>0</v>
      </c>
      <c r="J186" s="828"/>
    </row>
    <row r="187" spans="1:10" x14ac:dyDescent="0.2">
      <c r="A187" s="359"/>
      <c r="B187" s="360" t="s">
        <v>135</v>
      </c>
      <c r="C187" s="361"/>
      <c r="D187" s="362">
        <f>D185</f>
        <v>121791770</v>
      </c>
      <c r="E187" s="362">
        <f t="shared" ref="E187:G187" si="131">E185</f>
        <v>121791770</v>
      </c>
      <c r="F187" s="362">
        <f t="shared" si="131"/>
        <v>0</v>
      </c>
      <c r="G187" s="362">
        <f t="shared" si="131"/>
        <v>0</v>
      </c>
      <c r="H187" s="273">
        <f t="shared" si="129"/>
        <v>0</v>
      </c>
      <c r="I187" s="273">
        <f t="shared" si="130"/>
        <v>0</v>
      </c>
      <c r="J187" s="828"/>
    </row>
    <row r="188" spans="1:10" ht="178.5" x14ac:dyDescent="0.2">
      <c r="A188" s="237"/>
      <c r="B188" s="433" t="s">
        <v>742</v>
      </c>
      <c r="C188" s="143" t="s">
        <v>741</v>
      </c>
      <c r="D188" s="269">
        <f>333641519.63-4297479.31-8190000</f>
        <v>321154040.31999999</v>
      </c>
      <c r="E188" s="256">
        <f>'Проверочная  таблица'!GT37</f>
        <v>321154040.31999999</v>
      </c>
      <c r="F188" s="256">
        <f>'Проверочная  таблица'!GW37</f>
        <v>43745884.710000001</v>
      </c>
      <c r="G188" s="271">
        <f t="shared" si="124"/>
        <v>0</v>
      </c>
      <c r="H188" s="273">
        <f t="shared" si="105"/>
        <v>0</v>
      </c>
      <c r="I188" s="273">
        <f t="shared" si="125"/>
        <v>0</v>
      </c>
      <c r="J188" s="826">
        <f>D188+D191</f>
        <v>498738540.31999999</v>
      </c>
    </row>
    <row r="189" spans="1:10" x14ac:dyDescent="0.2">
      <c r="A189" s="359"/>
      <c r="B189" s="360" t="s">
        <v>134</v>
      </c>
      <c r="C189" s="361"/>
      <c r="D189" s="362"/>
      <c r="E189" s="362"/>
      <c r="F189" s="362"/>
      <c r="G189" s="362">
        <f t="shared" si="124"/>
        <v>0</v>
      </c>
      <c r="H189" s="273">
        <f t="shared" si="105"/>
        <v>0</v>
      </c>
      <c r="I189" s="273">
        <f t="shared" si="125"/>
        <v>0</v>
      </c>
    </row>
    <row r="190" spans="1:10" x14ac:dyDescent="0.2">
      <c r="A190" s="359"/>
      <c r="B190" s="360" t="s">
        <v>135</v>
      </c>
      <c r="C190" s="361"/>
      <c r="D190" s="362">
        <f>D188-D189</f>
        <v>321154040.31999999</v>
      </c>
      <c r="E190" s="362">
        <f>E188-E189</f>
        <v>321154040.31999999</v>
      </c>
      <c r="F190" s="362">
        <f>F188-F189</f>
        <v>43745884.710000001</v>
      </c>
      <c r="G190" s="362">
        <f t="shared" si="124"/>
        <v>0</v>
      </c>
      <c r="H190" s="273">
        <f t="shared" si="105"/>
        <v>0</v>
      </c>
      <c r="I190" s="273">
        <f t="shared" si="125"/>
        <v>0</v>
      </c>
    </row>
    <row r="191" spans="1:10" x14ac:dyDescent="0.2">
      <c r="A191" s="568"/>
      <c r="B191" s="569" t="s">
        <v>54</v>
      </c>
      <c r="C191" s="561" t="s">
        <v>741</v>
      </c>
      <c r="D191" s="570">
        <v>177584500</v>
      </c>
      <c r="E191" s="574">
        <f>'Проверочная  таблица'!GU37</f>
        <v>177584500</v>
      </c>
      <c r="F191" s="574">
        <f>'Проверочная  таблица'!GX37</f>
        <v>89255515.909999996</v>
      </c>
      <c r="G191" s="574">
        <f t="shared" si="124"/>
        <v>0</v>
      </c>
      <c r="H191" s="273">
        <f t="shared" si="105"/>
        <v>0</v>
      </c>
      <c r="I191" s="273">
        <f t="shared" si="125"/>
        <v>0</v>
      </c>
    </row>
    <row r="192" spans="1:10" x14ac:dyDescent="0.2">
      <c r="A192" s="568"/>
      <c r="B192" s="572" t="s">
        <v>134</v>
      </c>
      <c r="C192" s="573"/>
      <c r="D192" s="574"/>
      <c r="E192" s="574"/>
      <c r="F192" s="574"/>
      <c r="G192" s="574">
        <f t="shared" si="124"/>
        <v>0</v>
      </c>
      <c r="H192" s="273">
        <f t="shared" si="105"/>
        <v>0</v>
      </c>
      <c r="I192" s="273">
        <f t="shared" si="125"/>
        <v>0</v>
      </c>
    </row>
    <row r="193" spans="1:10" x14ac:dyDescent="0.2">
      <c r="A193" s="568"/>
      <c r="B193" s="572" t="s">
        <v>135</v>
      </c>
      <c r="C193" s="573"/>
      <c r="D193" s="574">
        <f>D191-D192</f>
        <v>177584500</v>
      </c>
      <c r="E193" s="574">
        <f>E191-E192</f>
        <v>177584500</v>
      </c>
      <c r="F193" s="574">
        <f>F191-F192</f>
        <v>89255515.909999996</v>
      </c>
      <c r="G193" s="574">
        <f t="shared" si="124"/>
        <v>0</v>
      </c>
      <c r="H193" s="273">
        <f t="shared" si="105"/>
        <v>0</v>
      </c>
      <c r="I193" s="273">
        <f t="shared" si="125"/>
        <v>0</v>
      </c>
    </row>
    <row r="194" spans="1:10" ht="143.1" customHeight="1" x14ac:dyDescent="0.2">
      <c r="A194" s="714"/>
      <c r="B194" s="434" t="s">
        <v>257</v>
      </c>
      <c r="C194" s="143" t="s">
        <v>256</v>
      </c>
      <c r="D194" s="269">
        <v>14000000</v>
      </c>
      <c r="E194" s="256">
        <f>'Прочая  субсидия_МР  и  ГО'!AN38</f>
        <v>14000000</v>
      </c>
      <c r="F194" s="256">
        <f>'Прочая  субсидия_МР  и  ГО'!AO38</f>
        <v>0</v>
      </c>
      <c r="G194" s="271">
        <f t="shared" ref="G194" si="132">D194-E194</f>
        <v>0</v>
      </c>
      <c r="H194" s="273">
        <f t="shared" ref="H194:H196" si="133">IF(F194&gt;E194,1,0)</f>
        <v>0</v>
      </c>
      <c r="I194" s="273">
        <f t="shared" ref="I194:I196" si="134">IF(G194&lt;0,1,0)</f>
        <v>0</v>
      </c>
    </row>
    <row r="195" spans="1:10" ht="14.1" customHeight="1" x14ac:dyDescent="0.2">
      <c r="A195" s="359"/>
      <c r="B195" s="360" t="s">
        <v>134</v>
      </c>
      <c r="C195" s="361"/>
      <c r="D195" s="362"/>
      <c r="E195" s="362"/>
      <c r="F195" s="362"/>
      <c r="G195" s="362">
        <f>D195-E195</f>
        <v>0</v>
      </c>
      <c r="H195" s="273">
        <f t="shared" si="133"/>
        <v>0</v>
      </c>
      <c r="I195" s="273">
        <f t="shared" si="134"/>
        <v>0</v>
      </c>
    </row>
    <row r="196" spans="1:10" ht="14.1" customHeight="1" x14ac:dyDescent="0.2">
      <c r="A196" s="359"/>
      <c r="B196" s="360" t="s">
        <v>135</v>
      </c>
      <c r="C196" s="361"/>
      <c r="D196" s="362">
        <f>D194</f>
        <v>14000000</v>
      </c>
      <c r="E196" s="362">
        <f t="shared" ref="E196:F196" si="135">E194</f>
        <v>14000000</v>
      </c>
      <c r="F196" s="362">
        <f t="shared" si="135"/>
        <v>0</v>
      </c>
      <c r="G196" s="362">
        <f>D196-E196</f>
        <v>0</v>
      </c>
      <c r="H196" s="273">
        <f t="shared" si="133"/>
        <v>0</v>
      </c>
      <c r="I196" s="273">
        <f t="shared" si="134"/>
        <v>0</v>
      </c>
    </row>
    <row r="197" spans="1:10" ht="178.5" x14ac:dyDescent="0.2">
      <c r="A197" s="237"/>
      <c r="B197" s="542" t="s">
        <v>473</v>
      </c>
      <c r="C197" s="143" t="s">
        <v>258</v>
      </c>
      <c r="D197" s="543">
        <v>5000000</v>
      </c>
      <c r="E197" s="268">
        <f>'Прочая  субсидия_МР  и  ГО'!AX38</f>
        <v>5000000</v>
      </c>
      <c r="F197" s="268">
        <f>'Прочая  субсидия_МР  и  ГО'!AY38</f>
        <v>3690321.6</v>
      </c>
      <c r="G197" s="271">
        <f>D197-E197</f>
        <v>0</v>
      </c>
      <c r="H197" s="273">
        <f t="shared" ref="H197:H199" si="136">IF(F197&gt;E197,1,0)</f>
        <v>0</v>
      </c>
      <c r="I197" s="273">
        <f t="shared" ref="I197:I203" si="137">IF(G197&lt;0,1,0)</f>
        <v>0</v>
      </c>
    </row>
    <row r="198" spans="1:10" x14ac:dyDescent="0.2">
      <c r="A198" s="359"/>
      <c r="B198" s="360" t="s">
        <v>134</v>
      </c>
      <c r="C198" s="529"/>
      <c r="D198" s="362"/>
      <c r="E198" s="362"/>
      <c r="F198" s="362"/>
      <c r="G198" s="362">
        <f>D198-E198</f>
        <v>0</v>
      </c>
      <c r="H198" s="273">
        <f t="shared" si="136"/>
        <v>0</v>
      </c>
      <c r="I198" s="273">
        <f t="shared" si="137"/>
        <v>0</v>
      </c>
    </row>
    <row r="199" spans="1:10" x14ac:dyDescent="0.2">
      <c r="A199" s="359"/>
      <c r="B199" s="360" t="s">
        <v>135</v>
      </c>
      <c r="C199" s="361"/>
      <c r="D199" s="362"/>
      <c r="E199" s="362"/>
      <c r="F199" s="362"/>
      <c r="G199" s="362">
        <f>D199-E199</f>
        <v>0</v>
      </c>
      <c r="H199" s="273">
        <f t="shared" si="136"/>
        <v>0</v>
      </c>
      <c r="I199" s="273">
        <f t="shared" si="137"/>
        <v>0</v>
      </c>
    </row>
    <row r="200" spans="1:10" x14ac:dyDescent="0.2">
      <c r="A200" s="359"/>
      <c r="B200" s="360" t="s">
        <v>260</v>
      </c>
      <c r="C200" s="361"/>
      <c r="D200" s="362">
        <f>D197</f>
        <v>5000000</v>
      </c>
      <c r="E200" s="362">
        <f t="shared" ref="E200:F200" si="138">E197</f>
        <v>5000000</v>
      </c>
      <c r="F200" s="362">
        <f t="shared" si="138"/>
        <v>3690321.6</v>
      </c>
      <c r="G200" s="362">
        <f t="shared" ref="G200" si="139">D200-E200</f>
        <v>0</v>
      </c>
      <c r="H200" s="273">
        <f t="shared" ref="H200" si="140">IF(F200&gt;E200,1,0)</f>
        <v>0</v>
      </c>
      <c r="I200" s="273">
        <f t="shared" si="137"/>
        <v>0</v>
      </c>
    </row>
    <row r="201" spans="1:10" ht="114.75" hidden="1" x14ac:dyDescent="0.2">
      <c r="A201" s="768"/>
      <c r="B201" s="433" t="s">
        <v>534</v>
      </c>
      <c r="C201" s="143" t="s">
        <v>533</v>
      </c>
      <c r="D201" s="269"/>
      <c r="E201" s="256">
        <f>'Проверочная  таблица'!AO38</f>
        <v>0</v>
      </c>
      <c r="F201" s="256">
        <f>'Проверочная  таблица'!AT38</f>
        <v>0</v>
      </c>
      <c r="G201" s="271">
        <f t="shared" ref="G201:G203" si="141">D201-E201</f>
        <v>0</v>
      </c>
      <c r="H201" s="273">
        <f>IF(F201&gt;E201,1,0)</f>
        <v>0</v>
      </c>
      <c r="I201" s="273">
        <f t="shared" si="137"/>
        <v>0</v>
      </c>
    </row>
    <row r="202" spans="1:10" hidden="1" x14ac:dyDescent="0.2">
      <c r="A202" s="359"/>
      <c r="B202" s="360" t="s">
        <v>134</v>
      </c>
      <c r="C202" s="361"/>
      <c r="D202" s="362"/>
      <c r="E202" s="362"/>
      <c r="F202" s="362"/>
      <c r="G202" s="362">
        <f t="shared" si="141"/>
        <v>0</v>
      </c>
      <c r="H202" s="273">
        <f>IF(F202&gt;E202,1,0)</f>
        <v>0</v>
      </c>
      <c r="I202" s="273">
        <f t="shared" si="137"/>
        <v>0</v>
      </c>
    </row>
    <row r="203" spans="1:10" hidden="1" x14ac:dyDescent="0.2">
      <c r="A203" s="359"/>
      <c r="B203" s="360" t="s">
        <v>135</v>
      </c>
      <c r="C203" s="361"/>
      <c r="D203" s="362">
        <f>D201-D202</f>
        <v>0</v>
      </c>
      <c r="E203" s="362">
        <f>E201-E202</f>
        <v>0</v>
      </c>
      <c r="F203" s="362">
        <f>F201-F202</f>
        <v>0</v>
      </c>
      <c r="G203" s="362">
        <f t="shared" si="141"/>
        <v>0</v>
      </c>
      <c r="H203" s="273">
        <f>IF(F203&gt;E203,1,0)</f>
        <v>0</v>
      </c>
      <c r="I203" s="273">
        <f t="shared" si="137"/>
        <v>0</v>
      </c>
    </row>
    <row r="204" spans="1:10" ht="127.5" hidden="1" x14ac:dyDescent="0.2">
      <c r="A204" s="768"/>
      <c r="B204" s="433" t="s">
        <v>532</v>
      </c>
      <c r="C204" s="143" t="s">
        <v>545</v>
      </c>
      <c r="D204" s="269"/>
      <c r="E204" s="256">
        <f>'Проверочная  таблица'!SF38</f>
        <v>0</v>
      </c>
      <c r="F204" s="256">
        <f>'Проверочная  таблица'!SO38</f>
        <v>0</v>
      </c>
      <c r="G204" s="271">
        <f t="shared" ref="G204:G208" si="142">D204-E204</f>
        <v>0</v>
      </c>
      <c r="H204" s="273">
        <f t="shared" ref="H204:H209" si="143">IF(F204&gt;E204,1,0)</f>
        <v>0</v>
      </c>
      <c r="I204" s="273">
        <f t="shared" si="111"/>
        <v>0</v>
      </c>
      <c r="J204" s="826">
        <f>D204+D207</f>
        <v>0</v>
      </c>
    </row>
    <row r="205" spans="1:10" hidden="1" x14ac:dyDescent="0.2">
      <c r="A205" s="359"/>
      <c r="B205" s="360" t="s">
        <v>134</v>
      </c>
      <c r="C205" s="361"/>
      <c r="D205" s="362"/>
      <c r="E205" s="362"/>
      <c r="F205" s="362"/>
      <c r="G205" s="362">
        <f t="shared" si="142"/>
        <v>0</v>
      </c>
      <c r="H205" s="273">
        <f t="shared" si="143"/>
        <v>0</v>
      </c>
      <c r="I205" s="273">
        <f t="shared" si="111"/>
        <v>0</v>
      </c>
    </row>
    <row r="206" spans="1:10" hidden="1" x14ac:dyDescent="0.2">
      <c r="A206" s="359"/>
      <c r="B206" s="360" t="s">
        <v>135</v>
      </c>
      <c r="C206" s="361"/>
      <c r="D206" s="362">
        <f>D204</f>
        <v>0</v>
      </c>
      <c r="E206" s="362">
        <f t="shared" ref="E206:F206" si="144">E204</f>
        <v>0</v>
      </c>
      <c r="F206" s="362">
        <f t="shared" si="144"/>
        <v>0</v>
      </c>
      <c r="G206" s="362">
        <f t="shared" si="142"/>
        <v>0</v>
      </c>
      <c r="H206" s="273">
        <f t="shared" si="143"/>
        <v>0</v>
      </c>
      <c r="I206" s="273">
        <f t="shared" si="111"/>
        <v>0</v>
      </c>
    </row>
    <row r="207" spans="1:10" hidden="1" x14ac:dyDescent="0.2">
      <c r="A207" s="568"/>
      <c r="B207" s="569" t="s">
        <v>54</v>
      </c>
      <c r="C207" s="561" t="s">
        <v>545</v>
      </c>
      <c r="D207" s="570"/>
      <c r="E207" s="574">
        <f>'Проверочная  таблица'!SG38</f>
        <v>0</v>
      </c>
      <c r="F207" s="574">
        <f>'Проверочная  таблица'!SP38</f>
        <v>0</v>
      </c>
      <c r="G207" s="574">
        <f t="shared" si="142"/>
        <v>0</v>
      </c>
      <c r="H207" s="273">
        <f t="shared" si="143"/>
        <v>0</v>
      </c>
      <c r="I207" s="273">
        <f t="shared" ref="I207:I209" si="145">IF(G207&lt;0,1,0)</f>
        <v>0</v>
      </c>
    </row>
    <row r="208" spans="1:10" hidden="1" x14ac:dyDescent="0.2">
      <c r="A208" s="568"/>
      <c r="B208" s="572" t="s">
        <v>134</v>
      </c>
      <c r="C208" s="573"/>
      <c r="D208" s="574"/>
      <c r="E208" s="574"/>
      <c r="F208" s="574"/>
      <c r="G208" s="574">
        <f t="shared" si="142"/>
        <v>0</v>
      </c>
      <c r="H208" s="273">
        <f t="shared" si="143"/>
        <v>0</v>
      </c>
      <c r="I208" s="273">
        <f t="shared" si="145"/>
        <v>0</v>
      </c>
    </row>
    <row r="209" spans="1:10" hidden="1" x14ac:dyDescent="0.2">
      <c r="A209" s="568"/>
      <c r="B209" s="572" t="s">
        <v>135</v>
      </c>
      <c r="C209" s="573"/>
      <c r="D209" s="574">
        <f>D207</f>
        <v>0</v>
      </c>
      <c r="E209" s="574">
        <f t="shared" ref="E209:G209" si="146">E207</f>
        <v>0</v>
      </c>
      <c r="F209" s="574">
        <f t="shared" si="146"/>
        <v>0</v>
      </c>
      <c r="G209" s="574">
        <f t="shared" si="146"/>
        <v>0</v>
      </c>
      <c r="H209" s="273">
        <f t="shared" si="143"/>
        <v>0</v>
      </c>
      <c r="I209" s="273">
        <f t="shared" si="145"/>
        <v>0</v>
      </c>
    </row>
    <row r="210" spans="1:10" s="641" customFormat="1" x14ac:dyDescent="0.2">
      <c r="A210" s="237"/>
      <c r="B210" s="346"/>
      <c r="C210" s="255"/>
      <c r="D210" s="1298"/>
      <c r="E210" s="1298"/>
      <c r="F210" s="1298"/>
      <c r="G210" s="1298"/>
      <c r="H210" s="439"/>
      <c r="I210" s="273">
        <f t="shared" si="111"/>
        <v>0</v>
      </c>
      <c r="J210" s="684"/>
    </row>
    <row r="211" spans="1:10" x14ac:dyDescent="0.2">
      <c r="A211" s="186" t="s">
        <v>122</v>
      </c>
      <c r="B211" s="239" t="s">
        <v>123</v>
      </c>
      <c r="C211" s="192"/>
      <c r="D211" s="1292">
        <f>D225+D229+D233+D237+D241+D244+D222+D216+D219</f>
        <v>722319367.27999997</v>
      </c>
      <c r="E211" s="1292">
        <f t="shared" ref="E211:G211" si="147">E225+E229+E233+E237+E241+E244+E222+E216+E219</f>
        <v>720389708.72000003</v>
      </c>
      <c r="F211" s="1292">
        <f t="shared" si="147"/>
        <v>230178905.02000001</v>
      </c>
      <c r="G211" s="1292">
        <f t="shared" si="147"/>
        <v>1929658.56</v>
      </c>
      <c r="H211" s="273">
        <f t="shared" ref="H211:H215" si="148">IF(F211&gt;E211,1,0)</f>
        <v>0</v>
      </c>
      <c r="I211" s="273">
        <f t="shared" si="111"/>
        <v>0</v>
      </c>
    </row>
    <row r="212" spans="1:10" x14ac:dyDescent="0.2">
      <c r="A212" s="353"/>
      <c r="B212" s="354" t="s">
        <v>134</v>
      </c>
      <c r="C212" s="355"/>
      <c r="D212" s="1293">
        <f>D226+D230+D234+D238+D242+D245+D223+D217+D220</f>
        <v>37971257.890000001</v>
      </c>
      <c r="E212" s="1293">
        <f t="shared" ref="E212:G212" si="149">E226+E230+E234+E238+E242+E245+E223+E217+E220</f>
        <v>36041599.330000006</v>
      </c>
      <c r="F212" s="1293">
        <f t="shared" si="149"/>
        <v>10618710.34</v>
      </c>
      <c r="G212" s="1293">
        <f t="shared" si="149"/>
        <v>1929658.56</v>
      </c>
      <c r="H212" s="273">
        <f t="shared" si="148"/>
        <v>0</v>
      </c>
      <c r="I212" s="273">
        <f t="shared" si="111"/>
        <v>0</v>
      </c>
    </row>
    <row r="213" spans="1:10" x14ac:dyDescent="0.2">
      <c r="A213" s="353"/>
      <c r="B213" s="354" t="s">
        <v>135</v>
      </c>
      <c r="C213" s="355"/>
      <c r="D213" s="1293">
        <f>D227+D231+D235+D239+D243+D246+D224+D218+D221</f>
        <v>0</v>
      </c>
      <c r="E213" s="1293">
        <f t="shared" ref="E213:G213" si="150">E227+E231+E235+E239+E243+E246+E224+E218+E221</f>
        <v>0</v>
      </c>
      <c r="F213" s="1293">
        <f t="shared" si="150"/>
        <v>0</v>
      </c>
      <c r="G213" s="1293">
        <f t="shared" si="150"/>
        <v>0</v>
      </c>
      <c r="H213" s="273">
        <f t="shared" si="148"/>
        <v>0</v>
      </c>
      <c r="I213" s="273">
        <f t="shared" si="111"/>
        <v>0</v>
      </c>
    </row>
    <row r="214" spans="1:10" x14ac:dyDescent="0.2">
      <c r="A214" s="353"/>
      <c r="B214" s="769" t="s">
        <v>260</v>
      </c>
      <c r="C214" s="355"/>
      <c r="D214" s="1293">
        <f>D211-D212-D213</f>
        <v>684348109.38999999</v>
      </c>
      <c r="E214" s="1293">
        <f t="shared" ref="E214:G214" si="151">E211-E212-E213</f>
        <v>684348109.38999999</v>
      </c>
      <c r="F214" s="1293">
        <f t="shared" si="151"/>
        <v>219560194.68000001</v>
      </c>
      <c r="G214" s="1293">
        <f t="shared" si="151"/>
        <v>0</v>
      </c>
      <c r="H214" s="273">
        <f t="shared" ref="H214" si="152">IF(F214&gt;E214,1,0)</f>
        <v>0</v>
      </c>
      <c r="I214" s="273">
        <f t="shared" ref="I214" si="153">IF(G214&lt;0,1,0)</f>
        <v>0</v>
      </c>
    </row>
    <row r="215" spans="1:10" x14ac:dyDescent="0.2">
      <c r="A215" s="1288"/>
      <c r="B215" s="432" t="s">
        <v>36</v>
      </c>
      <c r="C215" s="190"/>
      <c r="D215" s="271"/>
      <c r="E215" s="268"/>
      <c r="F215" s="268"/>
      <c r="G215" s="271"/>
      <c r="H215" s="273">
        <f t="shared" si="148"/>
        <v>0</v>
      </c>
      <c r="I215" s="273">
        <f t="shared" si="111"/>
        <v>0</v>
      </c>
    </row>
    <row r="216" spans="1:10" ht="191.25" x14ac:dyDescent="0.2">
      <c r="A216" s="1288"/>
      <c r="B216" s="433" t="s">
        <v>557</v>
      </c>
      <c r="C216" s="143" t="s">
        <v>433</v>
      </c>
      <c r="D216" s="269">
        <v>3186200</v>
      </c>
      <c r="E216" s="256">
        <f>'Проверочная  таблица'!HF38</f>
        <v>3186200.0000000005</v>
      </c>
      <c r="F216" s="256">
        <f>'Проверочная  таблица'!HI38</f>
        <v>253604.32000000004</v>
      </c>
      <c r="G216" s="271">
        <f t="shared" ref="G216:G224" si="154">D216-E216</f>
        <v>0</v>
      </c>
      <c r="H216" s="273">
        <f t="shared" ref="H216:H221" si="155">IF(F216&gt;E216,1,0)</f>
        <v>0</v>
      </c>
      <c r="I216" s="273">
        <f t="shared" ref="I216:I221" si="156">IF(G216&lt;0,1,0)</f>
        <v>0</v>
      </c>
      <c r="J216" s="826">
        <f>D216+D219</f>
        <v>12254600</v>
      </c>
    </row>
    <row r="217" spans="1:10" x14ac:dyDescent="0.2">
      <c r="A217" s="359"/>
      <c r="B217" s="360" t="s">
        <v>134</v>
      </c>
      <c r="C217" s="361"/>
      <c r="D217" s="362">
        <f>D216</f>
        <v>3186200</v>
      </c>
      <c r="E217" s="362">
        <f>E216</f>
        <v>3186200.0000000005</v>
      </c>
      <c r="F217" s="362">
        <f>F216</f>
        <v>253604.32000000004</v>
      </c>
      <c r="G217" s="362">
        <f t="shared" si="154"/>
        <v>0</v>
      </c>
      <c r="H217" s="273">
        <f t="shared" si="155"/>
        <v>0</v>
      </c>
      <c r="I217" s="273">
        <f t="shared" si="156"/>
        <v>0</v>
      </c>
    </row>
    <row r="218" spans="1:10" x14ac:dyDescent="0.2">
      <c r="A218" s="359"/>
      <c r="B218" s="360" t="s">
        <v>135</v>
      </c>
      <c r="C218" s="361"/>
      <c r="D218" s="362"/>
      <c r="E218" s="362"/>
      <c r="F218" s="362"/>
      <c r="G218" s="362">
        <f t="shared" si="154"/>
        <v>0</v>
      </c>
      <c r="H218" s="273">
        <f t="shared" si="155"/>
        <v>0</v>
      </c>
      <c r="I218" s="273">
        <f t="shared" si="156"/>
        <v>0</v>
      </c>
      <c r="J218" s="826"/>
    </row>
    <row r="219" spans="1:10" x14ac:dyDescent="0.2">
      <c r="A219" s="568"/>
      <c r="B219" s="569" t="s">
        <v>54</v>
      </c>
      <c r="C219" s="561" t="s">
        <v>433</v>
      </c>
      <c r="D219" s="762">
        <v>9068400</v>
      </c>
      <c r="E219" s="1299">
        <f>'Проверочная  таблица'!HG38</f>
        <v>9068400.0000000019</v>
      </c>
      <c r="F219" s="1299">
        <f>'Проверочная  таблица'!HJ38</f>
        <v>721795.68</v>
      </c>
      <c r="G219" s="762">
        <f t="shared" si="154"/>
        <v>0</v>
      </c>
      <c r="H219" s="273">
        <f t="shared" si="155"/>
        <v>0</v>
      </c>
      <c r="I219" s="273">
        <f t="shared" si="156"/>
        <v>0</v>
      </c>
    </row>
    <row r="220" spans="1:10" x14ac:dyDescent="0.2">
      <c r="A220" s="568"/>
      <c r="B220" s="572" t="s">
        <v>134</v>
      </c>
      <c r="C220" s="573"/>
      <c r="D220" s="574">
        <f>D219</f>
        <v>9068400</v>
      </c>
      <c r="E220" s="574">
        <f>E219</f>
        <v>9068400.0000000019</v>
      </c>
      <c r="F220" s="574">
        <f>F219</f>
        <v>721795.68</v>
      </c>
      <c r="G220" s="574">
        <f t="shared" si="154"/>
        <v>0</v>
      </c>
      <c r="H220" s="273">
        <f t="shared" si="155"/>
        <v>0</v>
      </c>
      <c r="I220" s="273">
        <f t="shared" si="156"/>
        <v>0</v>
      </c>
    </row>
    <row r="221" spans="1:10" x14ac:dyDescent="0.2">
      <c r="A221" s="568"/>
      <c r="B221" s="572" t="s">
        <v>135</v>
      </c>
      <c r="C221" s="573"/>
      <c r="D221" s="574"/>
      <c r="E221" s="574"/>
      <c r="F221" s="574"/>
      <c r="G221" s="574">
        <f t="shared" si="154"/>
        <v>0</v>
      </c>
      <c r="H221" s="273">
        <f t="shared" si="155"/>
        <v>0</v>
      </c>
      <c r="I221" s="273">
        <f t="shared" si="156"/>
        <v>0</v>
      </c>
    </row>
    <row r="222" spans="1:10" ht="153" x14ac:dyDescent="0.2">
      <c r="A222" s="237"/>
      <c r="B222" s="433" t="s">
        <v>813</v>
      </c>
      <c r="C222" s="143" t="s">
        <v>811</v>
      </c>
      <c r="D222" s="269">
        <v>2809500</v>
      </c>
      <c r="E222" s="268">
        <f>'Прочая  субсидия_МР  и  ГО'!AH38</f>
        <v>879841.44</v>
      </c>
      <c r="F222" s="268">
        <f>'Прочая  субсидия_МР  и  ГО'!AI38</f>
        <v>0</v>
      </c>
      <c r="G222" s="271">
        <f t="shared" si="154"/>
        <v>1929658.56</v>
      </c>
      <c r="H222" s="273">
        <f t="shared" ref="H222:H227" si="157">IF(F222&gt;E222,1,0)</f>
        <v>0</v>
      </c>
      <c r="I222" s="273">
        <f t="shared" ref="I222:I227" si="158">IF(G222&lt;0,1,0)</f>
        <v>0</v>
      </c>
    </row>
    <row r="223" spans="1:10" x14ac:dyDescent="0.2">
      <c r="A223" s="359"/>
      <c r="B223" s="360" t="s">
        <v>134</v>
      </c>
      <c r="C223" s="361"/>
      <c r="D223" s="362">
        <f>D222</f>
        <v>2809500</v>
      </c>
      <c r="E223" s="362">
        <f>E222</f>
        <v>879841.44</v>
      </c>
      <c r="F223" s="362">
        <f>F222</f>
        <v>0</v>
      </c>
      <c r="G223" s="362">
        <f t="shared" si="154"/>
        <v>1929658.56</v>
      </c>
      <c r="H223" s="273">
        <f t="shared" si="157"/>
        <v>0</v>
      </c>
      <c r="I223" s="273">
        <f t="shared" si="158"/>
        <v>0</v>
      </c>
    </row>
    <row r="224" spans="1:10" x14ac:dyDescent="0.2">
      <c r="A224" s="359"/>
      <c r="B224" s="360" t="s">
        <v>135</v>
      </c>
      <c r="C224" s="361"/>
      <c r="D224" s="362"/>
      <c r="E224" s="362"/>
      <c r="F224" s="362"/>
      <c r="G224" s="362">
        <f t="shared" si="154"/>
        <v>0</v>
      </c>
      <c r="H224" s="273">
        <f t="shared" si="157"/>
        <v>0</v>
      </c>
      <c r="I224" s="273">
        <f t="shared" si="158"/>
        <v>0</v>
      </c>
    </row>
    <row r="225" spans="1:10" ht="153" x14ac:dyDescent="0.2">
      <c r="A225" s="1288"/>
      <c r="B225" s="433" t="s">
        <v>544</v>
      </c>
      <c r="C225" s="143" t="s">
        <v>326</v>
      </c>
      <c r="D225" s="200">
        <v>26304213.32</v>
      </c>
      <c r="E225" s="268">
        <f>'Прочая  субсидия_МР  и  ГО'!BD38</f>
        <v>26304213.319999997</v>
      </c>
      <c r="F225" s="268">
        <f>'Прочая  субсидия_МР  и  ГО'!BE38</f>
        <v>6408036.5</v>
      </c>
      <c r="G225" s="271">
        <f t="shared" ref="G225:G227" si="159">D225-E225</f>
        <v>0</v>
      </c>
      <c r="H225" s="273">
        <f t="shared" si="157"/>
        <v>0</v>
      </c>
      <c r="I225" s="273">
        <f t="shared" si="158"/>
        <v>0</v>
      </c>
    </row>
    <row r="226" spans="1:10" x14ac:dyDescent="0.2">
      <c r="A226" s="359"/>
      <c r="B226" s="360" t="s">
        <v>134</v>
      </c>
      <c r="C226" s="361"/>
      <c r="D226" s="362"/>
      <c r="E226" s="362"/>
      <c r="F226" s="362"/>
      <c r="G226" s="362">
        <f t="shared" si="159"/>
        <v>0</v>
      </c>
      <c r="H226" s="273">
        <f t="shared" si="157"/>
        <v>0</v>
      </c>
      <c r="I226" s="273">
        <f t="shared" si="158"/>
        <v>0</v>
      </c>
    </row>
    <row r="227" spans="1:10" x14ac:dyDescent="0.2">
      <c r="A227" s="359"/>
      <c r="B227" s="360" t="s">
        <v>135</v>
      </c>
      <c r="C227" s="528"/>
      <c r="D227" s="362"/>
      <c r="E227" s="362"/>
      <c r="F227" s="362"/>
      <c r="G227" s="362">
        <f t="shared" si="159"/>
        <v>0</v>
      </c>
      <c r="H227" s="273">
        <f t="shared" si="157"/>
        <v>0</v>
      </c>
      <c r="I227" s="273">
        <f t="shared" si="158"/>
        <v>0</v>
      </c>
    </row>
    <row r="228" spans="1:10" x14ac:dyDescent="0.2">
      <c r="A228" s="359"/>
      <c r="B228" s="360" t="s">
        <v>260</v>
      </c>
      <c r="C228" s="528"/>
      <c r="D228" s="362">
        <f>D225</f>
        <v>26304213.32</v>
      </c>
      <c r="E228" s="362">
        <f t="shared" ref="E228:F228" si="160">E225</f>
        <v>26304213.319999997</v>
      </c>
      <c r="F228" s="362">
        <f t="shared" si="160"/>
        <v>6408036.5</v>
      </c>
      <c r="G228" s="362">
        <f t="shared" ref="G228" si="161">D228-E228</f>
        <v>0</v>
      </c>
      <c r="H228" s="273">
        <f t="shared" ref="H228" si="162">IF(F228&gt;E228,1,0)</f>
        <v>0</v>
      </c>
      <c r="I228" s="273">
        <f t="shared" ref="I228" si="163">IF(G228&lt;0,1,0)</f>
        <v>0</v>
      </c>
    </row>
    <row r="229" spans="1:10" ht="114.75" x14ac:dyDescent="0.2">
      <c r="A229" s="237"/>
      <c r="B229" s="542" t="s">
        <v>467</v>
      </c>
      <c r="C229" s="143" t="s">
        <v>466</v>
      </c>
      <c r="D229" s="543">
        <v>15279230.00999999</v>
      </c>
      <c r="E229" s="268">
        <f>'Проверочная  таблица'!OF38</f>
        <v>15279230.01</v>
      </c>
      <c r="F229" s="268">
        <f>'Проверочная  таблица'!OJ38</f>
        <v>6565295.8500000006</v>
      </c>
      <c r="G229" s="271">
        <f t="shared" ref="G229:G233" si="164">D229-E229</f>
        <v>0</v>
      </c>
      <c r="H229" s="273">
        <f t="shared" ref="H229:H231" si="165">IF(F229&gt;E229,1,0)</f>
        <v>0</v>
      </c>
      <c r="I229" s="273">
        <f t="shared" si="111"/>
        <v>0</v>
      </c>
      <c r="J229" s="826">
        <f>D229+D233</f>
        <v>305584630.00999999</v>
      </c>
    </row>
    <row r="230" spans="1:10" x14ac:dyDescent="0.2">
      <c r="A230" s="359"/>
      <c r="B230" s="360" t="s">
        <v>134</v>
      </c>
      <c r="C230" s="529"/>
      <c r="D230" s="362"/>
      <c r="E230" s="362"/>
      <c r="F230" s="362"/>
      <c r="G230" s="362">
        <f t="shared" si="164"/>
        <v>0</v>
      </c>
      <c r="H230" s="273">
        <f t="shared" si="165"/>
        <v>0</v>
      </c>
      <c r="I230" s="273">
        <f t="shared" si="111"/>
        <v>0</v>
      </c>
      <c r="J230" s="684"/>
    </row>
    <row r="231" spans="1:10" x14ac:dyDescent="0.2">
      <c r="A231" s="359"/>
      <c r="B231" s="360" t="s">
        <v>135</v>
      </c>
      <c r="C231" s="361"/>
      <c r="D231" s="362"/>
      <c r="E231" s="362"/>
      <c r="F231" s="362"/>
      <c r="G231" s="362">
        <f t="shared" si="164"/>
        <v>0</v>
      </c>
      <c r="H231" s="273">
        <f t="shared" si="165"/>
        <v>0</v>
      </c>
      <c r="I231" s="273">
        <f t="shared" si="111"/>
        <v>0</v>
      </c>
      <c r="J231" s="826"/>
    </row>
    <row r="232" spans="1:10" x14ac:dyDescent="0.2">
      <c r="A232" s="359"/>
      <c r="B232" s="444" t="s">
        <v>260</v>
      </c>
      <c r="C232" s="361"/>
      <c r="D232" s="362">
        <f>D229</f>
        <v>15279230.00999999</v>
      </c>
      <c r="E232" s="362">
        <f t="shared" ref="E232:F232" si="166">E229</f>
        <v>15279230.01</v>
      </c>
      <c r="F232" s="362">
        <f t="shared" si="166"/>
        <v>6565295.8500000006</v>
      </c>
      <c r="G232" s="362">
        <f t="shared" ref="G232" si="167">D232-E232</f>
        <v>0</v>
      </c>
      <c r="H232" s="273">
        <f t="shared" ref="H232" si="168">IF(F232&gt;E232,1,0)</f>
        <v>0</v>
      </c>
      <c r="I232" s="273">
        <f t="shared" ref="I232" si="169">IF(G232&lt;0,1,0)</f>
        <v>0</v>
      </c>
    </row>
    <row r="233" spans="1:10" x14ac:dyDescent="0.2">
      <c r="A233" s="568"/>
      <c r="B233" s="569" t="s">
        <v>54</v>
      </c>
      <c r="C233" s="561" t="s">
        <v>466</v>
      </c>
      <c r="D233" s="570">
        <v>290305400</v>
      </c>
      <c r="E233" s="574">
        <f>'Проверочная  таблица'!OG38</f>
        <v>290305400</v>
      </c>
      <c r="F233" s="574">
        <f>'Проверочная  таблица'!OK38</f>
        <v>124740634.09</v>
      </c>
      <c r="G233" s="574">
        <f t="shared" si="164"/>
        <v>0</v>
      </c>
      <c r="H233" s="273">
        <f>IF(F233&gt;E233,1,0)</f>
        <v>0</v>
      </c>
      <c r="I233" s="273">
        <f>IF(G233&lt;0,1,0)</f>
        <v>0</v>
      </c>
    </row>
    <row r="234" spans="1:10" x14ac:dyDescent="0.2">
      <c r="A234" s="568"/>
      <c r="B234" s="572" t="s">
        <v>134</v>
      </c>
      <c r="C234" s="573"/>
      <c r="D234" s="574"/>
      <c r="E234" s="574"/>
      <c r="F234" s="574"/>
      <c r="G234" s="574">
        <f>D234-E234</f>
        <v>0</v>
      </c>
      <c r="H234" s="273">
        <f>IF(F234&gt;E234,1,0)</f>
        <v>0</v>
      </c>
      <c r="I234" s="273">
        <f>IF(G234&lt;0,1,0)</f>
        <v>0</v>
      </c>
    </row>
    <row r="235" spans="1:10" x14ac:dyDescent="0.2">
      <c r="A235" s="568"/>
      <c r="B235" s="572" t="s">
        <v>135</v>
      </c>
      <c r="C235" s="573"/>
      <c r="D235" s="574"/>
      <c r="E235" s="574"/>
      <c r="F235" s="574"/>
      <c r="G235" s="574">
        <f>D235-E235</f>
        <v>0</v>
      </c>
      <c r="H235" s="273">
        <f>IF(F235&gt;E235,1,0)</f>
        <v>0</v>
      </c>
      <c r="I235" s="273">
        <f>IF(G235&lt;0,1,0)</f>
        <v>0</v>
      </c>
    </row>
    <row r="236" spans="1:10" x14ac:dyDescent="0.2">
      <c r="A236" s="568"/>
      <c r="B236" s="572" t="s">
        <v>260</v>
      </c>
      <c r="C236" s="573"/>
      <c r="D236" s="574">
        <f>D233</f>
        <v>290305400</v>
      </c>
      <c r="E236" s="574">
        <f t="shared" ref="E236:F236" si="170">E233</f>
        <v>290305400</v>
      </c>
      <c r="F236" s="574">
        <f t="shared" si="170"/>
        <v>124740634.09</v>
      </c>
      <c r="G236" s="574">
        <f>D236-E236</f>
        <v>0</v>
      </c>
      <c r="H236" s="273">
        <f>IF(F236&gt;E236,1,0)</f>
        <v>0</v>
      </c>
      <c r="I236" s="273">
        <f>IF(G236&lt;0,1,0)</f>
        <v>0</v>
      </c>
    </row>
    <row r="237" spans="1:10" ht="191.25" x14ac:dyDescent="0.2">
      <c r="A237" s="1288"/>
      <c r="B237" s="433" t="s">
        <v>542</v>
      </c>
      <c r="C237" s="143" t="s">
        <v>541</v>
      </c>
      <c r="D237" s="200">
        <f>328671303.52+23787962.54</f>
        <v>352459266.06</v>
      </c>
      <c r="E237" s="268">
        <f>'Проверочная  таблица'!OH38</f>
        <v>352459266.06</v>
      </c>
      <c r="F237" s="268">
        <f>'Проверочная  таблица'!OL38</f>
        <v>81846228.239999995</v>
      </c>
      <c r="G237" s="271">
        <f t="shared" ref="G237:G239" si="171">D237-E237</f>
        <v>0</v>
      </c>
      <c r="H237" s="273">
        <f t="shared" ref="H237:H239" si="172">IF(F237&gt;E237,1,0)</f>
        <v>0</v>
      </c>
      <c r="I237" s="273">
        <f t="shared" ref="I237:I239" si="173">IF(G237&lt;0,1,0)</f>
        <v>0</v>
      </c>
    </row>
    <row r="238" spans="1:10" x14ac:dyDescent="0.2">
      <c r="A238" s="359"/>
      <c r="B238" s="360" t="s">
        <v>134</v>
      </c>
      <c r="C238" s="361"/>
      <c r="D238" s="362"/>
      <c r="E238" s="362"/>
      <c r="F238" s="362"/>
      <c r="G238" s="362">
        <f t="shared" si="171"/>
        <v>0</v>
      </c>
      <c r="H238" s="273">
        <f t="shared" si="172"/>
        <v>0</v>
      </c>
      <c r="I238" s="273">
        <f t="shared" si="173"/>
        <v>0</v>
      </c>
    </row>
    <row r="239" spans="1:10" x14ac:dyDescent="0.2">
      <c r="A239" s="359"/>
      <c r="B239" s="360" t="s">
        <v>135</v>
      </c>
      <c r="C239" s="528"/>
      <c r="D239" s="362"/>
      <c r="E239" s="362"/>
      <c r="F239" s="362"/>
      <c r="G239" s="362">
        <f t="shared" si="171"/>
        <v>0</v>
      </c>
      <c r="H239" s="273">
        <f t="shared" si="172"/>
        <v>0</v>
      </c>
      <c r="I239" s="273">
        <f t="shared" si="173"/>
        <v>0</v>
      </c>
    </row>
    <row r="240" spans="1:10" x14ac:dyDescent="0.2">
      <c r="A240" s="359"/>
      <c r="B240" s="360" t="s">
        <v>260</v>
      </c>
      <c r="C240" s="528"/>
      <c r="D240" s="362">
        <f>D237</f>
        <v>352459266.06</v>
      </c>
      <c r="E240" s="362">
        <f t="shared" ref="E240:F240" si="174">E237</f>
        <v>352459266.06</v>
      </c>
      <c r="F240" s="362">
        <f t="shared" si="174"/>
        <v>81846228.239999995</v>
      </c>
      <c r="G240" s="362">
        <f t="shared" ref="G240" si="175">D240-E240</f>
        <v>0</v>
      </c>
      <c r="H240" s="273">
        <f t="shared" ref="H240" si="176">IF(F240&gt;E240,1,0)</f>
        <v>0</v>
      </c>
      <c r="I240" s="273">
        <f t="shared" ref="I240" si="177">IF(G240&lt;0,1,0)</f>
        <v>0</v>
      </c>
    </row>
    <row r="241" spans="1:10" ht="127.5" x14ac:dyDescent="0.2">
      <c r="A241" s="237"/>
      <c r="B241" s="433" t="s">
        <v>477</v>
      </c>
      <c r="C241" s="238" t="s">
        <v>476</v>
      </c>
      <c r="D241" s="200">
        <v>1145357.8900000006</v>
      </c>
      <c r="E241" s="256">
        <f>'Проверочная  таблица'!PL37</f>
        <v>1145357.8899999999</v>
      </c>
      <c r="F241" s="256">
        <f>'Проверочная  таблица'!PO37</f>
        <v>482165.52</v>
      </c>
      <c r="G241" s="271">
        <f t="shared" ref="G241" si="178">D241-E241</f>
        <v>0</v>
      </c>
      <c r="H241" s="273">
        <f t="shared" ref="H241:H246" si="179">IF(F241&gt;E241,1,0)</f>
        <v>0</v>
      </c>
      <c r="I241" s="273">
        <f t="shared" ref="I241:I243" si="180">IF(G241&lt;0,1,0)</f>
        <v>0</v>
      </c>
      <c r="J241" s="826">
        <f>D241+D244</f>
        <v>22907157.890000001</v>
      </c>
    </row>
    <row r="242" spans="1:10" x14ac:dyDescent="0.2">
      <c r="A242" s="359"/>
      <c r="B242" s="360" t="s">
        <v>134</v>
      </c>
      <c r="C242" s="361"/>
      <c r="D242" s="362">
        <f>D241</f>
        <v>1145357.8900000006</v>
      </c>
      <c r="E242" s="362">
        <f>E241</f>
        <v>1145357.8899999999</v>
      </c>
      <c r="F242" s="362">
        <f>F241</f>
        <v>482165.52</v>
      </c>
      <c r="G242" s="362">
        <f>G241</f>
        <v>0</v>
      </c>
      <c r="H242" s="273">
        <f t="shared" si="179"/>
        <v>0</v>
      </c>
      <c r="I242" s="273">
        <f t="shared" si="180"/>
        <v>0</v>
      </c>
    </row>
    <row r="243" spans="1:10" x14ac:dyDescent="0.2">
      <c r="A243" s="359"/>
      <c r="B243" s="360" t="s">
        <v>135</v>
      </c>
      <c r="C243" s="361"/>
      <c r="D243" s="362"/>
      <c r="E243" s="362"/>
      <c r="F243" s="362"/>
      <c r="G243" s="362"/>
      <c r="H243" s="273">
        <f t="shared" si="179"/>
        <v>0</v>
      </c>
      <c r="I243" s="273">
        <f t="shared" si="180"/>
        <v>0</v>
      </c>
    </row>
    <row r="244" spans="1:10" x14ac:dyDescent="0.2">
      <c r="A244" s="568"/>
      <c r="B244" s="569" t="s">
        <v>54</v>
      </c>
      <c r="C244" s="585" t="s">
        <v>476</v>
      </c>
      <c r="D244" s="570">
        <v>21761800</v>
      </c>
      <c r="E244" s="574">
        <f>'Проверочная  таблица'!PM37</f>
        <v>21761800</v>
      </c>
      <c r="F244" s="574">
        <f>'Проверочная  таблица'!PP37</f>
        <v>9161144.8200000003</v>
      </c>
      <c r="G244" s="574">
        <f t="shared" ref="G244" si="181">D244-E244</f>
        <v>0</v>
      </c>
      <c r="H244" s="273">
        <f t="shared" si="179"/>
        <v>0</v>
      </c>
      <c r="I244" s="273">
        <f>IF(G244&lt;0,1,0)</f>
        <v>0</v>
      </c>
    </row>
    <row r="245" spans="1:10" x14ac:dyDescent="0.2">
      <c r="A245" s="568"/>
      <c r="B245" s="572" t="s">
        <v>134</v>
      </c>
      <c r="C245" s="573"/>
      <c r="D245" s="574">
        <f>D244</f>
        <v>21761800</v>
      </c>
      <c r="E245" s="574">
        <f>E244</f>
        <v>21761800</v>
      </c>
      <c r="F245" s="574">
        <f>F244</f>
        <v>9161144.8200000003</v>
      </c>
      <c r="G245" s="574">
        <f>G244</f>
        <v>0</v>
      </c>
      <c r="H245" s="273">
        <f t="shared" si="179"/>
        <v>0</v>
      </c>
      <c r="I245" s="273">
        <f>IF(G245&lt;0,1,0)</f>
        <v>0</v>
      </c>
    </row>
    <row r="246" spans="1:10" x14ac:dyDescent="0.2">
      <c r="A246" s="568"/>
      <c r="B246" s="572" t="s">
        <v>135</v>
      </c>
      <c r="C246" s="573"/>
      <c r="D246" s="574"/>
      <c r="E246" s="574"/>
      <c r="F246" s="574"/>
      <c r="G246" s="574"/>
      <c r="H246" s="273">
        <f t="shared" si="179"/>
        <v>0</v>
      </c>
      <c r="I246" s="273">
        <f>IF(G246&lt;0,1,0)</f>
        <v>0</v>
      </c>
    </row>
    <row r="247" spans="1:10" x14ac:dyDescent="0.2">
      <c r="A247" s="1288"/>
      <c r="B247" s="435"/>
      <c r="C247" s="190"/>
      <c r="D247" s="271"/>
      <c r="E247" s="268"/>
      <c r="F247" s="268"/>
      <c r="G247" s="271"/>
      <c r="H247" s="273"/>
      <c r="I247" s="273"/>
    </row>
    <row r="248" spans="1:10" ht="25.5" x14ac:dyDescent="0.2">
      <c r="A248" s="186" t="s">
        <v>675</v>
      </c>
      <c r="B248" s="239" t="s">
        <v>676</v>
      </c>
      <c r="C248" s="192"/>
      <c r="D248" s="1292">
        <f>D251+D254</f>
        <v>65600763.149999999</v>
      </c>
      <c r="E248" s="1292">
        <f t="shared" ref="E248:G248" si="182">E251+E254</f>
        <v>65076105.259999998</v>
      </c>
      <c r="F248" s="1292">
        <f t="shared" si="182"/>
        <v>9499757</v>
      </c>
      <c r="G248" s="1292">
        <f t="shared" si="182"/>
        <v>524657.89000000013</v>
      </c>
      <c r="H248" s="273">
        <f t="shared" ref="H248:H256" si="183">IF(F248&gt;E248,1,0)</f>
        <v>0</v>
      </c>
      <c r="I248" s="273">
        <f t="shared" ref="I248:I253" si="184">IF(G248&lt;0,1,0)</f>
        <v>0</v>
      </c>
    </row>
    <row r="249" spans="1:10" x14ac:dyDescent="0.2">
      <c r="A249" s="353"/>
      <c r="B249" s="354" t="s">
        <v>134</v>
      </c>
      <c r="C249" s="355"/>
      <c r="D249" s="1293">
        <f t="shared" ref="D249:D250" si="185">D252+D255</f>
        <v>0</v>
      </c>
      <c r="E249" s="1293">
        <f t="shared" ref="E249:G249" si="186">E252+E255</f>
        <v>0</v>
      </c>
      <c r="F249" s="1293">
        <f t="shared" si="186"/>
        <v>0</v>
      </c>
      <c r="G249" s="1293">
        <f t="shared" si="186"/>
        <v>0</v>
      </c>
      <c r="H249" s="273">
        <f t="shared" si="183"/>
        <v>0</v>
      </c>
      <c r="I249" s="273">
        <f t="shared" si="184"/>
        <v>0</v>
      </c>
    </row>
    <row r="250" spans="1:10" x14ac:dyDescent="0.2">
      <c r="A250" s="353"/>
      <c r="B250" s="354" t="s">
        <v>135</v>
      </c>
      <c r="C250" s="355"/>
      <c r="D250" s="1293">
        <f t="shared" si="185"/>
        <v>65600763.149999999</v>
      </c>
      <c r="E250" s="1293">
        <f t="shared" ref="E250:G250" si="187">E253+E256</f>
        <v>65076105.259999998</v>
      </c>
      <c r="F250" s="1293">
        <f t="shared" si="187"/>
        <v>9499757</v>
      </c>
      <c r="G250" s="1293">
        <f t="shared" si="187"/>
        <v>524657.89000000013</v>
      </c>
      <c r="H250" s="273">
        <f t="shared" si="183"/>
        <v>0</v>
      </c>
      <c r="I250" s="273">
        <f t="shared" si="184"/>
        <v>0</v>
      </c>
    </row>
    <row r="251" spans="1:10" ht="165.75" x14ac:dyDescent="0.2">
      <c r="A251" s="237"/>
      <c r="B251" s="433" t="s">
        <v>679</v>
      </c>
      <c r="C251" s="238" t="s">
        <v>677</v>
      </c>
      <c r="D251" s="200">
        <f>3253805.26+524657.89</f>
        <v>3778463.15</v>
      </c>
      <c r="E251" s="256">
        <f>'Проверочная  таблица'!SH38</f>
        <v>3253805.26</v>
      </c>
      <c r="F251" s="256">
        <f>'Проверочная  таблица'!SQ38</f>
        <v>474987.85</v>
      </c>
      <c r="G251" s="271">
        <f t="shared" ref="G251" si="188">D251-E251</f>
        <v>524657.89000000013</v>
      </c>
      <c r="H251" s="273">
        <f t="shared" si="183"/>
        <v>0</v>
      </c>
      <c r="I251" s="273">
        <f t="shared" si="184"/>
        <v>0</v>
      </c>
      <c r="J251" s="826">
        <f>D251+D254</f>
        <v>65600763.149999999</v>
      </c>
    </row>
    <row r="252" spans="1:10" x14ac:dyDescent="0.2">
      <c r="A252" s="359"/>
      <c r="B252" s="360" t="s">
        <v>134</v>
      </c>
      <c r="C252" s="361"/>
      <c r="D252" s="362"/>
      <c r="E252" s="362"/>
      <c r="F252" s="362"/>
      <c r="G252" s="362"/>
      <c r="H252" s="273">
        <f t="shared" si="183"/>
        <v>0</v>
      </c>
      <c r="I252" s="273">
        <f t="shared" si="184"/>
        <v>0</v>
      </c>
    </row>
    <row r="253" spans="1:10" x14ac:dyDescent="0.2">
      <c r="A253" s="359"/>
      <c r="B253" s="360" t="s">
        <v>135</v>
      </c>
      <c r="C253" s="361"/>
      <c r="D253" s="362">
        <f>D251</f>
        <v>3778463.15</v>
      </c>
      <c r="E253" s="362">
        <f t="shared" ref="E253:G253" si="189">E251</f>
        <v>3253805.26</v>
      </c>
      <c r="F253" s="362">
        <f t="shared" si="189"/>
        <v>474987.85</v>
      </c>
      <c r="G253" s="362">
        <f t="shared" si="189"/>
        <v>524657.89000000013</v>
      </c>
      <c r="H253" s="273">
        <f t="shared" si="183"/>
        <v>0</v>
      </c>
      <c r="I253" s="273">
        <f t="shared" si="184"/>
        <v>0</v>
      </c>
    </row>
    <row r="254" spans="1:10" x14ac:dyDescent="0.2">
      <c r="A254" s="568"/>
      <c r="B254" s="569" t="s">
        <v>54</v>
      </c>
      <c r="C254" s="585" t="s">
        <v>677</v>
      </c>
      <c r="D254" s="570">
        <v>61822300</v>
      </c>
      <c r="E254" s="574">
        <f>'Проверочная  таблица'!SI38</f>
        <v>61822300</v>
      </c>
      <c r="F254" s="574">
        <f>'Проверочная  таблица'!SR38</f>
        <v>9024769.1500000004</v>
      </c>
      <c r="G254" s="574">
        <f t="shared" ref="G254" si="190">D254-E254</f>
        <v>0</v>
      </c>
      <c r="H254" s="273">
        <f t="shared" si="183"/>
        <v>0</v>
      </c>
      <c r="I254" s="273">
        <f>IF(G254&lt;0,1,0)</f>
        <v>0</v>
      </c>
    </row>
    <row r="255" spans="1:10" x14ac:dyDescent="0.2">
      <c r="A255" s="568"/>
      <c r="B255" s="572" t="s">
        <v>134</v>
      </c>
      <c r="C255" s="573"/>
      <c r="D255" s="574"/>
      <c r="E255" s="574"/>
      <c r="F255" s="574"/>
      <c r="G255" s="574"/>
      <c r="H255" s="273">
        <f t="shared" si="183"/>
        <v>0</v>
      </c>
      <c r="I255" s="273">
        <f>IF(G255&lt;0,1,0)</f>
        <v>0</v>
      </c>
    </row>
    <row r="256" spans="1:10" x14ac:dyDescent="0.2">
      <c r="A256" s="568"/>
      <c r="B256" s="572" t="s">
        <v>135</v>
      </c>
      <c r="C256" s="573"/>
      <c r="D256" s="574">
        <f>D254</f>
        <v>61822300</v>
      </c>
      <c r="E256" s="574">
        <f t="shared" ref="E256:G256" si="191">E254</f>
        <v>61822300</v>
      </c>
      <c r="F256" s="574">
        <f t="shared" si="191"/>
        <v>9024769.1500000004</v>
      </c>
      <c r="G256" s="574">
        <f t="shared" si="191"/>
        <v>0</v>
      </c>
      <c r="H256" s="273">
        <f t="shared" si="183"/>
        <v>0</v>
      </c>
      <c r="I256" s="273">
        <f>IF(G256&lt;0,1,0)</f>
        <v>0</v>
      </c>
    </row>
    <row r="257" spans="1:10" x14ac:dyDescent="0.2">
      <c r="A257" s="1288"/>
      <c r="B257" s="435"/>
      <c r="C257" s="190"/>
      <c r="D257" s="271"/>
      <c r="E257" s="268"/>
      <c r="F257" s="268"/>
      <c r="G257" s="271"/>
      <c r="H257" s="273"/>
      <c r="I257" s="273"/>
    </row>
    <row r="258" spans="1:10" ht="25.5" x14ac:dyDescent="0.2">
      <c r="A258" s="186" t="s">
        <v>265</v>
      </c>
      <c r="B258" s="239" t="s">
        <v>266</v>
      </c>
      <c r="C258" s="192"/>
      <c r="D258" s="1292">
        <f>D263+D267+D271</f>
        <v>197152110</v>
      </c>
      <c r="E258" s="1292">
        <f t="shared" ref="E258:G258" si="192">E263+E267+E271</f>
        <v>197152110</v>
      </c>
      <c r="F258" s="1292">
        <f t="shared" si="192"/>
        <v>96249144.560000002</v>
      </c>
      <c r="G258" s="1292">
        <f t="shared" si="192"/>
        <v>0</v>
      </c>
      <c r="H258" s="273">
        <f t="shared" ref="H258:H272" si="193">IF(F258&gt;E258,1,0)</f>
        <v>0</v>
      </c>
      <c r="I258" s="273">
        <f t="shared" si="111"/>
        <v>0</v>
      </c>
    </row>
    <row r="259" spans="1:10" x14ac:dyDescent="0.2">
      <c r="A259" s="353"/>
      <c r="B259" s="354" t="s">
        <v>134</v>
      </c>
      <c r="C259" s="355"/>
      <c r="D259" s="1293">
        <f>D264+D268+D272</f>
        <v>0</v>
      </c>
      <c r="E259" s="1293">
        <f t="shared" ref="E259:G259" si="194">E264+E268+E272</f>
        <v>0</v>
      </c>
      <c r="F259" s="1293">
        <f t="shared" si="194"/>
        <v>0</v>
      </c>
      <c r="G259" s="1293">
        <f t="shared" si="194"/>
        <v>0</v>
      </c>
      <c r="H259" s="273">
        <f t="shared" si="193"/>
        <v>0</v>
      </c>
      <c r="I259" s="273">
        <f t="shared" si="111"/>
        <v>0</v>
      </c>
    </row>
    <row r="260" spans="1:10" x14ac:dyDescent="0.2">
      <c r="A260" s="353"/>
      <c r="B260" s="354" t="s">
        <v>135</v>
      </c>
      <c r="C260" s="355"/>
      <c r="D260" s="1293">
        <f>D265+D269+D273</f>
        <v>0</v>
      </c>
      <c r="E260" s="1293">
        <f t="shared" ref="E260:G260" si="195">E265+E269+E273</f>
        <v>0</v>
      </c>
      <c r="F260" s="1293">
        <f t="shared" si="195"/>
        <v>0</v>
      </c>
      <c r="G260" s="1293">
        <f t="shared" si="195"/>
        <v>0</v>
      </c>
      <c r="H260" s="273">
        <f t="shared" si="193"/>
        <v>0</v>
      </c>
      <c r="I260" s="273">
        <f t="shared" si="111"/>
        <v>0</v>
      </c>
    </row>
    <row r="261" spans="1:10" x14ac:dyDescent="0.2">
      <c r="A261" s="353"/>
      <c r="B261" s="354" t="s">
        <v>260</v>
      </c>
      <c r="C261" s="355"/>
      <c r="D261" s="1293">
        <f>D258-D259-D260</f>
        <v>197152110</v>
      </c>
      <c r="E261" s="1293">
        <f t="shared" ref="E261:G261" si="196">E258-E259-E260</f>
        <v>197152110</v>
      </c>
      <c r="F261" s="1293">
        <f t="shared" si="196"/>
        <v>96249144.560000002</v>
      </c>
      <c r="G261" s="1293">
        <f t="shared" si="196"/>
        <v>0</v>
      </c>
      <c r="H261" s="273">
        <f t="shared" ref="H261" si="197">IF(F261&gt;E261,1,0)</f>
        <v>0</v>
      </c>
      <c r="I261" s="273">
        <f t="shared" ref="I261" si="198">IF(G261&lt;0,1,0)</f>
        <v>0</v>
      </c>
    </row>
    <row r="262" spans="1:10" x14ac:dyDescent="0.2">
      <c r="A262" s="1288"/>
      <c r="B262" s="432" t="s">
        <v>36</v>
      </c>
      <c r="C262" s="190"/>
      <c r="D262" s="271"/>
      <c r="E262" s="268"/>
      <c r="F262" s="268"/>
      <c r="G262" s="271"/>
      <c r="H262" s="273">
        <f t="shared" si="193"/>
        <v>0</v>
      </c>
      <c r="I262" s="273">
        <f t="shared" si="111"/>
        <v>0</v>
      </c>
    </row>
    <row r="263" spans="1:10" ht="229.5" x14ac:dyDescent="0.2">
      <c r="A263" s="237"/>
      <c r="B263" s="433" t="s">
        <v>472</v>
      </c>
      <c r="C263" s="143" t="s">
        <v>194</v>
      </c>
      <c r="D263" s="200">
        <v>2123010</v>
      </c>
      <c r="E263" s="256">
        <f>'Прочая  субсидия_МР  и  ГО'!AV38</f>
        <v>2123010</v>
      </c>
      <c r="F263" s="256">
        <f>'Прочая  субсидия_МР  и  ГО'!AW38</f>
        <v>0</v>
      </c>
      <c r="G263" s="271">
        <f t="shared" ref="G263:G267" si="199">D263-E263</f>
        <v>0</v>
      </c>
      <c r="H263" s="273">
        <f t="shared" si="193"/>
        <v>0</v>
      </c>
      <c r="I263" s="273">
        <f t="shared" si="111"/>
        <v>0</v>
      </c>
    </row>
    <row r="264" spans="1:10" x14ac:dyDescent="0.2">
      <c r="A264" s="359"/>
      <c r="B264" s="360" t="s">
        <v>134</v>
      </c>
      <c r="C264" s="361"/>
      <c r="D264" s="362"/>
      <c r="E264" s="362"/>
      <c r="F264" s="362"/>
      <c r="G264" s="362"/>
      <c r="H264" s="273">
        <f t="shared" si="193"/>
        <v>0</v>
      </c>
      <c r="I264" s="273">
        <f t="shared" si="111"/>
        <v>0</v>
      </c>
    </row>
    <row r="265" spans="1:10" x14ac:dyDescent="0.2">
      <c r="A265" s="359"/>
      <c r="B265" s="360" t="s">
        <v>135</v>
      </c>
      <c r="C265" s="361"/>
      <c r="D265" s="362"/>
      <c r="E265" s="362"/>
      <c r="F265" s="362"/>
      <c r="G265" s="362"/>
      <c r="H265" s="273">
        <f t="shared" si="193"/>
        <v>0</v>
      </c>
      <c r="I265" s="273">
        <f t="shared" si="111"/>
        <v>0</v>
      </c>
    </row>
    <row r="266" spans="1:10" x14ac:dyDescent="0.2">
      <c r="A266" s="359"/>
      <c r="B266" s="360" t="s">
        <v>260</v>
      </c>
      <c r="C266" s="361"/>
      <c r="D266" s="362">
        <f>D263</f>
        <v>2123010</v>
      </c>
      <c r="E266" s="362">
        <f t="shared" ref="E266:G266" si="200">E263</f>
        <v>2123010</v>
      </c>
      <c r="F266" s="362">
        <f t="shared" si="200"/>
        <v>0</v>
      </c>
      <c r="G266" s="362">
        <f t="shared" si="200"/>
        <v>0</v>
      </c>
      <c r="H266" s="273">
        <f t="shared" ref="H266" si="201">IF(F266&gt;E266,1,0)</f>
        <v>0</v>
      </c>
      <c r="I266" s="273">
        <f t="shared" ref="I266" si="202">IF(G266&lt;0,1,0)</f>
        <v>0</v>
      </c>
    </row>
    <row r="267" spans="1:10" ht="216.75" x14ac:dyDescent="0.2">
      <c r="A267" s="1288"/>
      <c r="B267" s="431" t="s">
        <v>758</v>
      </c>
      <c r="C267" s="143" t="s">
        <v>357</v>
      </c>
      <c r="D267" s="669">
        <v>50707600</v>
      </c>
      <c r="E267" s="256">
        <f>'Проверочная  таблица'!GD38</f>
        <v>50707600</v>
      </c>
      <c r="F267" s="256">
        <f>'Проверочная  таблица'!GG38</f>
        <v>25024794.370000001</v>
      </c>
      <c r="G267" s="271">
        <f t="shared" si="199"/>
        <v>0</v>
      </c>
      <c r="H267" s="273">
        <f t="shared" si="193"/>
        <v>0</v>
      </c>
      <c r="I267" s="273">
        <f t="shared" si="111"/>
        <v>0</v>
      </c>
      <c r="J267" s="826">
        <f>D267+D271</f>
        <v>195029100</v>
      </c>
    </row>
    <row r="268" spans="1:10" x14ac:dyDescent="0.2">
      <c r="A268" s="359"/>
      <c r="B268" s="360" t="s">
        <v>134</v>
      </c>
      <c r="C268" s="361"/>
      <c r="D268" s="362"/>
      <c r="E268" s="362"/>
      <c r="F268" s="362"/>
      <c r="G268" s="362"/>
      <c r="H268" s="273">
        <f t="shared" si="193"/>
        <v>0</v>
      </c>
      <c r="I268" s="273">
        <f t="shared" si="111"/>
        <v>0</v>
      </c>
    </row>
    <row r="269" spans="1:10" x14ac:dyDescent="0.2">
      <c r="A269" s="359"/>
      <c r="B269" s="360" t="s">
        <v>135</v>
      </c>
      <c r="C269" s="361"/>
      <c r="D269" s="362"/>
      <c r="E269" s="362"/>
      <c r="F269" s="362"/>
      <c r="G269" s="362"/>
      <c r="H269" s="273">
        <f t="shared" si="193"/>
        <v>0</v>
      </c>
      <c r="I269" s="273">
        <f t="shared" si="111"/>
        <v>0</v>
      </c>
      <c r="J269" s="826"/>
    </row>
    <row r="270" spans="1:10" x14ac:dyDescent="0.2">
      <c r="A270" s="359"/>
      <c r="B270" s="444" t="s">
        <v>260</v>
      </c>
      <c r="C270" s="361"/>
      <c r="D270" s="362">
        <f>D267</f>
        <v>50707600</v>
      </c>
      <c r="E270" s="362">
        <f t="shared" ref="E270:G270" si="203">E267</f>
        <v>50707600</v>
      </c>
      <c r="F270" s="362">
        <f t="shared" si="203"/>
        <v>25024794.370000001</v>
      </c>
      <c r="G270" s="362">
        <f t="shared" si="203"/>
        <v>0</v>
      </c>
      <c r="H270" s="273">
        <f t="shared" ref="H270" si="204">IF(F270&gt;E270,1,0)</f>
        <v>0</v>
      </c>
      <c r="I270" s="273">
        <f t="shared" ref="I270" si="205">IF(G270&lt;0,1,0)</f>
        <v>0</v>
      </c>
    </row>
    <row r="271" spans="1:10" x14ac:dyDescent="0.2">
      <c r="A271" s="568"/>
      <c r="B271" s="569" t="s">
        <v>54</v>
      </c>
      <c r="C271" s="561" t="s">
        <v>357</v>
      </c>
      <c r="D271" s="570">
        <v>144321500</v>
      </c>
      <c r="E271" s="1127">
        <f>'Проверочная  таблица'!GE38</f>
        <v>144321500</v>
      </c>
      <c r="F271" s="1127">
        <f>'Проверочная  таблица'!GH38</f>
        <v>71224350.189999998</v>
      </c>
      <c r="G271" s="574">
        <f>D271-E271</f>
        <v>0</v>
      </c>
      <c r="H271" s="273">
        <f t="shared" si="193"/>
        <v>0</v>
      </c>
      <c r="I271" s="273">
        <f t="shared" si="111"/>
        <v>0</v>
      </c>
    </row>
    <row r="272" spans="1:10" x14ac:dyDescent="0.2">
      <c r="A272" s="568"/>
      <c r="B272" s="572" t="s">
        <v>134</v>
      </c>
      <c r="C272" s="573"/>
      <c r="D272" s="574"/>
      <c r="E272" s="574"/>
      <c r="F272" s="574"/>
      <c r="G272" s="574"/>
      <c r="H272" s="273">
        <f t="shared" si="193"/>
        <v>0</v>
      </c>
      <c r="I272" s="273">
        <f t="shared" si="111"/>
        <v>0</v>
      </c>
    </row>
    <row r="273" spans="1:10" x14ac:dyDescent="0.2">
      <c r="A273" s="568"/>
      <c r="B273" s="572" t="s">
        <v>135</v>
      </c>
      <c r="C273" s="573"/>
      <c r="D273" s="574"/>
      <c r="E273" s="574"/>
      <c r="F273" s="574"/>
      <c r="G273" s="574"/>
      <c r="H273" s="273">
        <f>IF(F273&gt;E273,1,0)</f>
        <v>0</v>
      </c>
      <c r="I273" s="273">
        <f>IF(G273&lt;0,1,0)</f>
        <v>0</v>
      </c>
    </row>
    <row r="274" spans="1:10" x14ac:dyDescent="0.2">
      <c r="A274" s="568"/>
      <c r="B274" s="572" t="s">
        <v>260</v>
      </c>
      <c r="C274" s="573"/>
      <c r="D274" s="574">
        <f>D271</f>
        <v>144321500</v>
      </c>
      <c r="E274" s="574">
        <f t="shared" ref="E274:G274" si="206">E271</f>
        <v>144321500</v>
      </c>
      <c r="F274" s="574">
        <f t="shared" si="206"/>
        <v>71224350.189999998</v>
      </c>
      <c r="G274" s="574">
        <f t="shared" si="206"/>
        <v>0</v>
      </c>
      <c r="H274" s="273">
        <f>IF(F274&gt;E274,1,0)</f>
        <v>0</v>
      </c>
      <c r="I274" s="273">
        <f>IF(G274&lt;0,1,0)</f>
        <v>0</v>
      </c>
    </row>
    <row r="275" spans="1:10" x14ac:dyDescent="0.2">
      <c r="A275" s="1288"/>
      <c r="B275" s="435"/>
      <c r="C275" s="190"/>
      <c r="D275" s="271"/>
      <c r="E275" s="268"/>
      <c r="F275" s="268"/>
      <c r="G275" s="271"/>
      <c r="H275" s="273"/>
      <c r="I275" s="273"/>
    </row>
    <row r="276" spans="1:10" x14ac:dyDescent="0.2">
      <c r="A276" s="186" t="s">
        <v>46</v>
      </c>
      <c r="B276" s="239" t="s">
        <v>47</v>
      </c>
      <c r="C276" s="192"/>
      <c r="D276" s="1292">
        <f>D281+D284+D288+D292</f>
        <v>9933467.620000001</v>
      </c>
      <c r="E276" s="1292">
        <f t="shared" ref="E276:G276" si="207">E281+E284+E288+E292</f>
        <v>9933467.6199999992</v>
      </c>
      <c r="F276" s="1292">
        <f t="shared" si="207"/>
        <v>5718983.6999999993</v>
      </c>
      <c r="G276" s="1292">
        <f t="shared" si="207"/>
        <v>0</v>
      </c>
      <c r="H276" s="273">
        <f t="shared" ref="H276:H280" si="208">IF(F276&gt;E276,1,0)</f>
        <v>0</v>
      </c>
      <c r="I276" s="273">
        <f t="shared" si="111"/>
        <v>0</v>
      </c>
    </row>
    <row r="277" spans="1:10" x14ac:dyDescent="0.2">
      <c r="A277" s="353"/>
      <c r="B277" s="354" t="s">
        <v>134</v>
      </c>
      <c r="C277" s="355"/>
      <c r="D277" s="1293">
        <f t="shared" ref="D277:G278" si="209">D282+D285+D289+D293</f>
        <v>9933467.620000001</v>
      </c>
      <c r="E277" s="1293">
        <f t="shared" si="209"/>
        <v>9933467.6199999992</v>
      </c>
      <c r="F277" s="1293">
        <f t="shared" si="209"/>
        <v>5718983.6999999993</v>
      </c>
      <c r="G277" s="1293">
        <f t="shared" si="209"/>
        <v>0</v>
      </c>
      <c r="H277" s="273">
        <f t="shared" si="208"/>
        <v>0</v>
      </c>
      <c r="I277" s="273">
        <f t="shared" si="111"/>
        <v>0</v>
      </c>
    </row>
    <row r="278" spans="1:10" x14ac:dyDescent="0.2">
      <c r="A278" s="353"/>
      <c r="B278" s="354" t="s">
        <v>135</v>
      </c>
      <c r="C278" s="355"/>
      <c r="D278" s="1293">
        <f t="shared" si="209"/>
        <v>0</v>
      </c>
      <c r="E278" s="1293">
        <f t="shared" si="209"/>
        <v>0</v>
      </c>
      <c r="F278" s="1293">
        <f t="shared" si="209"/>
        <v>0</v>
      </c>
      <c r="G278" s="1293">
        <f t="shared" si="209"/>
        <v>0</v>
      </c>
      <c r="H278" s="273">
        <f t="shared" si="208"/>
        <v>0</v>
      </c>
      <c r="I278" s="273">
        <f t="shared" si="111"/>
        <v>0</v>
      </c>
    </row>
    <row r="279" spans="1:10" x14ac:dyDescent="0.2">
      <c r="A279" s="353"/>
      <c r="B279" s="354" t="s">
        <v>260</v>
      </c>
      <c r="C279" s="355"/>
      <c r="D279" s="1293">
        <f>D276-D277-D278</f>
        <v>0</v>
      </c>
      <c r="E279" s="1293">
        <f t="shared" ref="E279:G279" si="210">E276-E277-E278</f>
        <v>0</v>
      </c>
      <c r="F279" s="1293">
        <f t="shared" si="210"/>
        <v>0</v>
      </c>
      <c r="G279" s="1293">
        <f t="shared" si="210"/>
        <v>0</v>
      </c>
      <c r="H279" s="273">
        <f t="shared" ref="H279" si="211">IF(F279&gt;E279,1,0)</f>
        <v>0</v>
      </c>
      <c r="I279" s="273">
        <f t="shared" ref="I279" si="212">IF(G279&lt;0,1,0)</f>
        <v>0</v>
      </c>
    </row>
    <row r="280" spans="1:10" x14ac:dyDescent="0.2">
      <c r="A280" s="1288"/>
      <c r="B280" s="432" t="s">
        <v>36</v>
      </c>
      <c r="C280" s="190"/>
      <c r="D280" s="271"/>
      <c r="E280" s="268"/>
      <c r="F280" s="268"/>
      <c r="G280" s="271"/>
      <c r="H280" s="273">
        <f t="shared" si="208"/>
        <v>0</v>
      </c>
      <c r="I280" s="273">
        <f t="shared" si="111"/>
        <v>0</v>
      </c>
    </row>
    <row r="281" spans="1:10" ht="153" x14ac:dyDescent="0.2">
      <c r="A281" s="237"/>
      <c r="B281" s="433" t="s">
        <v>233</v>
      </c>
      <c r="C281" s="143" t="s">
        <v>232</v>
      </c>
      <c r="D281" s="256">
        <v>8000000</v>
      </c>
      <c r="E281" s="268">
        <f>'Проверочная  таблица'!EL37</f>
        <v>7999999.9999999991</v>
      </c>
      <c r="F281" s="268">
        <f>'Проверочная  таблица'!EP37</f>
        <v>3785624.05</v>
      </c>
      <c r="G281" s="271">
        <f>D281-E281</f>
        <v>0</v>
      </c>
      <c r="H281" s="273">
        <f>IF(F281&gt;E281,1,0)</f>
        <v>0</v>
      </c>
      <c r="I281" s="273">
        <f>IF(G281&lt;0,1,0)</f>
        <v>0</v>
      </c>
    </row>
    <row r="282" spans="1:10" x14ac:dyDescent="0.2">
      <c r="A282" s="359"/>
      <c r="B282" s="360" t="s">
        <v>134</v>
      </c>
      <c r="C282" s="361"/>
      <c r="D282" s="362">
        <f>D281-D283</f>
        <v>8000000</v>
      </c>
      <c r="E282" s="362">
        <f>E281-E283</f>
        <v>7999999.9999999991</v>
      </c>
      <c r="F282" s="362">
        <f>F281-F283</f>
        <v>3785624.05</v>
      </c>
      <c r="G282" s="362">
        <f>G281-G283</f>
        <v>0</v>
      </c>
      <c r="H282" s="273">
        <f>IF(F282&gt;E282,1,0)</f>
        <v>0</v>
      </c>
      <c r="I282" s="273">
        <f>IF(G282&lt;0,1,0)</f>
        <v>0</v>
      </c>
    </row>
    <row r="283" spans="1:10" x14ac:dyDescent="0.2">
      <c r="A283" s="359"/>
      <c r="B283" s="360" t="s">
        <v>135</v>
      </c>
      <c r="C283" s="361"/>
      <c r="D283" s="362"/>
      <c r="E283" s="362"/>
      <c r="F283" s="362">
        <v>0</v>
      </c>
      <c r="G283" s="362">
        <f>D283-E283</f>
        <v>0</v>
      </c>
      <c r="H283" s="273">
        <f>IF(F283&gt;E283,1,0)</f>
        <v>0</v>
      </c>
      <c r="I283" s="273">
        <f>IF(G283&lt;0,1,0)</f>
        <v>0</v>
      </c>
    </row>
    <row r="284" spans="1:10" ht="165.75" hidden="1" x14ac:dyDescent="0.2">
      <c r="A284" s="768"/>
      <c r="B284" s="431" t="s">
        <v>335</v>
      </c>
      <c r="C284" s="143" t="s">
        <v>334</v>
      </c>
      <c r="D284" s="669"/>
      <c r="E284" s="256">
        <f>'Проверочная  таблица'!FR37</f>
        <v>0</v>
      </c>
      <c r="F284" s="256">
        <f>'Проверочная  таблица'!FU37</f>
        <v>0</v>
      </c>
      <c r="G284" s="271">
        <f t="shared" ref="G284" si="213">D284-E284</f>
        <v>0</v>
      </c>
      <c r="H284" s="273">
        <f t="shared" ref="H284:H290" si="214">IF(F284&gt;E284,1,0)</f>
        <v>0</v>
      </c>
      <c r="I284" s="273">
        <f t="shared" ref="I284:I290" si="215">IF(G284&lt;0,1,0)</f>
        <v>0</v>
      </c>
      <c r="J284" s="826">
        <f>D284+D288</f>
        <v>0</v>
      </c>
    </row>
    <row r="285" spans="1:10" hidden="1" x14ac:dyDescent="0.2">
      <c r="A285" s="359"/>
      <c r="B285" s="360" t="s">
        <v>134</v>
      </c>
      <c r="C285" s="361"/>
      <c r="D285" s="362"/>
      <c r="E285" s="362"/>
      <c r="F285" s="362"/>
      <c r="G285" s="362">
        <f t="shared" ref="G285:G294" si="216">D285-E285</f>
        <v>0</v>
      </c>
      <c r="H285" s="273">
        <f t="shared" si="214"/>
        <v>0</v>
      </c>
      <c r="I285" s="273">
        <f t="shared" si="215"/>
        <v>0</v>
      </c>
    </row>
    <row r="286" spans="1:10" hidden="1" x14ac:dyDescent="0.2">
      <c r="A286" s="359"/>
      <c r="B286" s="360" t="s">
        <v>135</v>
      </c>
      <c r="C286" s="361"/>
      <c r="D286" s="362"/>
      <c r="E286" s="362"/>
      <c r="F286" s="362"/>
      <c r="G286" s="362">
        <f t="shared" si="216"/>
        <v>0</v>
      </c>
      <c r="H286" s="273">
        <f t="shared" si="214"/>
        <v>0</v>
      </c>
      <c r="I286" s="273">
        <f t="shared" si="215"/>
        <v>0</v>
      </c>
    </row>
    <row r="287" spans="1:10" hidden="1" x14ac:dyDescent="0.2">
      <c r="A287" s="359"/>
      <c r="B287" s="360" t="s">
        <v>260</v>
      </c>
      <c r="C287" s="361"/>
      <c r="D287" s="362">
        <f>D284</f>
        <v>0</v>
      </c>
      <c r="E287" s="362">
        <f t="shared" ref="E287:F287" si="217">E284</f>
        <v>0</v>
      </c>
      <c r="F287" s="362">
        <f t="shared" si="217"/>
        <v>0</v>
      </c>
      <c r="G287" s="362">
        <f t="shared" si="216"/>
        <v>0</v>
      </c>
      <c r="H287" s="273">
        <f t="shared" si="214"/>
        <v>0</v>
      </c>
      <c r="I287" s="273">
        <f t="shared" si="215"/>
        <v>0</v>
      </c>
    </row>
    <row r="288" spans="1:10" hidden="1" x14ac:dyDescent="0.2">
      <c r="A288" s="568"/>
      <c r="B288" s="569" t="s">
        <v>54</v>
      </c>
      <c r="C288" s="561" t="s">
        <v>334</v>
      </c>
      <c r="D288" s="570"/>
      <c r="E288" s="1127">
        <f>'Проверочная  таблица'!FS37</f>
        <v>0</v>
      </c>
      <c r="F288" s="1127">
        <f>'Проверочная  таблица'!FV37</f>
        <v>0</v>
      </c>
      <c r="G288" s="574">
        <f>D288-E288</f>
        <v>0</v>
      </c>
      <c r="H288" s="273">
        <f t="shared" si="214"/>
        <v>0</v>
      </c>
      <c r="I288" s="273">
        <f t="shared" si="215"/>
        <v>0</v>
      </c>
    </row>
    <row r="289" spans="1:9" hidden="1" x14ac:dyDescent="0.2">
      <c r="A289" s="568"/>
      <c r="B289" s="572" t="s">
        <v>134</v>
      </c>
      <c r="C289" s="573"/>
      <c r="D289" s="574"/>
      <c r="E289" s="574"/>
      <c r="F289" s="574"/>
      <c r="G289" s="574">
        <f t="shared" ref="G289:G291" si="218">D289-E289</f>
        <v>0</v>
      </c>
      <c r="H289" s="273">
        <f t="shared" si="214"/>
        <v>0</v>
      </c>
      <c r="I289" s="273">
        <f t="shared" si="215"/>
        <v>0</v>
      </c>
    </row>
    <row r="290" spans="1:9" hidden="1" x14ac:dyDescent="0.2">
      <c r="A290" s="568"/>
      <c r="B290" s="572" t="s">
        <v>135</v>
      </c>
      <c r="C290" s="573"/>
      <c r="D290" s="574"/>
      <c r="E290" s="574"/>
      <c r="F290" s="574"/>
      <c r="G290" s="574">
        <f t="shared" si="218"/>
        <v>0</v>
      </c>
      <c r="H290" s="273">
        <f t="shared" si="214"/>
        <v>0</v>
      </c>
      <c r="I290" s="273">
        <f t="shared" si="215"/>
        <v>0</v>
      </c>
    </row>
    <row r="291" spans="1:9" hidden="1" x14ac:dyDescent="0.2">
      <c r="A291" s="568"/>
      <c r="B291" s="572" t="s">
        <v>260</v>
      </c>
      <c r="C291" s="573"/>
      <c r="D291" s="574">
        <f>D288</f>
        <v>0</v>
      </c>
      <c r="E291" s="574">
        <f t="shared" ref="E291:F291" si="219">E288</f>
        <v>0</v>
      </c>
      <c r="F291" s="574">
        <f t="shared" si="219"/>
        <v>0</v>
      </c>
      <c r="G291" s="574">
        <f t="shared" si="218"/>
        <v>0</v>
      </c>
      <c r="H291" s="273">
        <f t="shared" ref="H291" si="220">IF(F291&gt;E291,1,0)</f>
        <v>0</v>
      </c>
      <c r="I291" s="273">
        <f t="shared" ref="I291" si="221">IF(G291&lt;0,1,0)</f>
        <v>0</v>
      </c>
    </row>
    <row r="292" spans="1:9" ht="165.75" x14ac:dyDescent="0.2">
      <c r="A292" s="1288"/>
      <c r="B292" s="433" t="s">
        <v>197</v>
      </c>
      <c r="C292" s="143" t="s">
        <v>179</v>
      </c>
      <c r="D292" s="269">
        <v>1933467.62</v>
      </c>
      <c r="E292" s="256">
        <f>D292</f>
        <v>1933467.62</v>
      </c>
      <c r="F292" s="363">
        <v>1933359.65</v>
      </c>
      <c r="G292" s="271">
        <f t="shared" si="216"/>
        <v>0</v>
      </c>
      <c r="H292" s="273">
        <f t="shared" ref="H292:H327" si="222">IF(F292&gt;E292,1,0)</f>
        <v>0</v>
      </c>
      <c r="I292" s="273">
        <f t="shared" si="111"/>
        <v>0</v>
      </c>
    </row>
    <row r="293" spans="1:9" x14ac:dyDescent="0.2">
      <c r="A293" s="359"/>
      <c r="B293" s="360" t="s">
        <v>134</v>
      </c>
      <c r="C293" s="361"/>
      <c r="D293" s="362">
        <f>D292-D294</f>
        <v>1933467.62</v>
      </c>
      <c r="E293" s="362">
        <f>E292-E294</f>
        <v>1933467.62</v>
      </c>
      <c r="F293" s="362">
        <f>F292-F294</f>
        <v>1933359.65</v>
      </c>
      <c r="G293" s="362">
        <f t="shared" si="216"/>
        <v>0</v>
      </c>
      <c r="H293" s="273">
        <f t="shared" si="222"/>
        <v>0</v>
      </c>
      <c r="I293" s="273">
        <f t="shared" si="111"/>
        <v>0</v>
      </c>
    </row>
    <row r="294" spans="1:9" x14ac:dyDescent="0.2">
      <c r="A294" s="359"/>
      <c r="B294" s="360" t="s">
        <v>135</v>
      </c>
      <c r="C294" s="361"/>
      <c r="D294" s="362"/>
      <c r="E294" s="362">
        <f>D294</f>
        <v>0</v>
      </c>
      <c r="F294" s="362"/>
      <c r="G294" s="362">
        <f t="shared" si="216"/>
        <v>0</v>
      </c>
      <c r="H294" s="273">
        <f t="shared" si="222"/>
        <v>0</v>
      </c>
      <c r="I294" s="273">
        <f t="shared" si="111"/>
        <v>0</v>
      </c>
    </row>
    <row r="295" spans="1:9" x14ac:dyDescent="0.2">
      <c r="A295" s="1288"/>
      <c r="B295" s="191"/>
      <c r="C295" s="190"/>
      <c r="D295" s="271"/>
      <c r="E295" s="268"/>
      <c r="F295" s="268"/>
      <c r="G295" s="271"/>
      <c r="H295" s="273">
        <f t="shared" si="222"/>
        <v>0</v>
      </c>
      <c r="I295" s="273">
        <f t="shared" si="111"/>
        <v>0</v>
      </c>
    </row>
    <row r="296" spans="1:9" x14ac:dyDescent="0.2">
      <c r="A296" s="186" t="s">
        <v>71</v>
      </c>
      <c r="B296" s="239" t="s">
        <v>106</v>
      </c>
      <c r="C296" s="192"/>
      <c r="D296" s="1292">
        <f>D301+D304+D307+D310+D313+D322+D325+D328+D332+D336+D340+D344+D348+D316+D319</f>
        <v>549399815.61000001</v>
      </c>
      <c r="E296" s="1292">
        <f t="shared" ref="E296:G296" si="223">E301+E304+E307+E310+E313+E322+E325+E328+E332+E336+E340+E344+E348+E316+E319</f>
        <v>549399815.61000001</v>
      </c>
      <c r="F296" s="1292">
        <f t="shared" si="223"/>
        <v>166202402.18000001</v>
      </c>
      <c r="G296" s="1292">
        <f t="shared" si="223"/>
        <v>0</v>
      </c>
      <c r="H296" s="273">
        <f t="shared" si="222"/>
        <v>0</v>
      </c>
      <c r="I296" s="273">
        <f t="shared" si="111"/>
        <v>0</v>
      </c>
    </row>
    <row r="297" spans="1:9" x14ac:dyDescent="0.2">
      <c r="A297" s="353"/>
      <c r="B297" s="354" t="s">
        <v>134</v>
      </c>
      <c r="C297" s="355"/>
      <c r="D297" s="1293">
        <f>D302+D305+D308+D311+D314+D323+D326+D329+D333+D337+D341+D345+D349+D317+D320</f>
        <v>119611409.21000001</v>
      </c>
      <c r="E297" s="1293">
        <f t="shared" ref="E297:G297" si="224">E302+E305+E308+E311+E314+E323+E326+E329+E333+E337+E341+E345+E349+E317+E320</f>
        <v>119611409.21000001</v>
      </c>
      <c r="F297" s="1293">
        <f t="shared" si="224"/>
        <v>18480779.580000002</v>
      </c>
      <c r="G297" s="1293">
        <f t="shared" si="224"/>
        <v>0</v>
      </c>
      <c r="H297" s="273">
        <f t="shared" si="222"/>
        <v>0</v>
      </c>
      <c r="I297" s="273">
        <f t="shared" si="111"/>
        <v>0</v>
      </c>
    </row>
    <row r="298" spans="1:9" x14ac:dyDescent="0.2">
      <c r="A298" s="353"/>
      <c r="B298" s="354" t="s">
        <v>135</v>
      </c>
      <c r="C298" s="355"/>
      <c r="D298" s="1293">
        <f>D303+D306+D309+D312+D315+D324+D327+D330+D334+D338+D342+D346+D350+D318+D321</f>
        <v>113084406.40000001</v>
      </c>
      <c r="E298" s="1293">
        <f t="shared" ref="E298:G298" si="225">E303+E306+E309+E312+E315+E324+E327+E330+E334+E338+E342+E346+E350+E318+E321</f>
        <v>113084406.40000001</v>
      </c>
      <c r="F298" s="1293">
        <f t="shared" si="225"/>
        <v>50759268.68</v>
      </c>
      <c r="G298" s="1293">
        <f t="shared" si="225"/>
        <v>0</v>
      </c>
      <c r="H298" s="273">
        <f t="shared" si="222"/>
        <v>0</v>
      </c>
      <c r="I298" s="273">
        <f t="shared" si="111"/>
        <v>0</v>
      </c>
    </row>
    <row r="299" spans="1:9" x14ac:dyDescent="0.2">
      <c r="A299" s="353"/>
      <c r="B299" s="354" t="s">
        <v>260</v>
      </c>
      <c r="C299" s="355"/>
      <c r="D299" s="1293">
        <f t="shared" ref="D299:G299" si="226">D296-D297-D298</f>
        <v>316704000</v>
      </c>
      <c r="E299" s="1293">
        <f t="shared" si="226"/>
        <v>316704000</v>
      </c>
      <c r="F299" s="1293">
        <f t="shared" si="226"/>
        <v>96962353.919999987</v>
      </c>
      <c r="G299" s="1293">
        <f t="shared" si="226"/>
        <v>0</v>
      </c>
      <c r="H299" s="273">
        <f t="shared" si="222"/>
        <v>0</v>
      </c>
      <c r="I299" s="273">
        <f t="shared" si="111"/>
        <v>0</v>
      </c>
    </row>
    <row r="300" spans="1:9" x14ac:dyDescent="0.2">
      <c r="A300" s="1288"/>
      <c r="B300" s="432" t="s">
        <v>36</v>
      </c>
      <c r="C300" s="190"/>
      <c r="D300" s="271"/>
      <c r="E300" s="268"/>
      <c r="F300" s="268"/>
      <c r="G300" s="271"/>
      <c r="H300" s="273">
        <f t="shared" si="222"/>
        <v>0</v>
      </c>
      <c r="I300" s="273">
        <f t="shared" si="111"/>
        <v>0</v>
      </c>
    </row>
    <row r="301" spans="1:9" ht="242.25" x14ac:dyDescent="0.2">
      <c r="A301" s="237"/>
      <c r="B301" s="431" t="s">
        <v>254</v>
      </c>
      <c r="C301" s="143" t="s">
        <v>253</v>
      </c>
      <c r="D301" s="269">
        <v>9900000</v>
      </c>
      <c r="E301" s="256">
        <f>'Проверочная  таблица'!EK37</f>
        <v>9900000</v>
      </c>
      <c r="F301" s="256">
        <f>'Проверочная  таблица'!EO37</f>
        <v>384640.49</v>
      </c>
      <c r="G301" s="271">
        <f>D301-E301</f>
        <v>0</v>
      </c>
      <c r="H301" s="273">
        <f>IF(F301&gt;E301,1,0)</f>
        <v>0</v>
      </c>
      <c r="I301" s="273">
        <f>IF(G301&lt;0,1,0)</f>
        <v>0</v>
      </c>
    </row>
    <row r="302" spans="1:9" x14ac:dyDescent="0.2">
      <c r="A302" s="359"/>
      <c r="B302" s="360" t="s">
        <v>134</v>
      </c>
      <c r="C302" s="361"/>
      <c r="D302" s="362">
        <f>D301</f>
        <v>9900000</v>
      </c>
      <c r="E302" s="362">
        <f>E301</f>
        <v>9900000</v>
      </c>
      <c r="F302" s="362">
        <f>F301</f>
        <v>384640.49</v>
      </c>
      <c r="G302" s="362">
        <f>D302-E302</f>
        <v>0</v>
      </c>
      <c r="H302" s="273">
        <f>IF(F302&gt;E302,1,0)</f>
        <v>0</v>
      </c>
      <c r="I302" s="273">
        <f>IF(G302&lt;0,1,0)</f>
        <v>0</v>
      </c>
    </row>
    <row r="303" spans="1:9" x14ac:dyDescent="0.2">
      <c r="A303" s="359"/>
      <c r="B303" s="360" t="s">
        <v>135</v>
      </c>
      <c r="C303" s="361"/>
      <c r="D303" s="362"/>
      <c r="E303" s="362"/>
      <c r="F303" s="362"/>
      <c r="G303" s="362">
        <f>D303-E303</f>
        <v>0</v>
      </c>
      <c r="H303" s="273">
        <f>IF(F303&gt;E303,1,0)</f>
        <v>0</v>
      </c>
      <c r="I303" s="273">
        <f>IF(G303&lt;0,1,0)</f>
        <v>0</v>
      </c>
    </row>
    <row r="304" spans="1:9" ht="114.75" x14ac:dyDescent="0.2">
      <c r="A304" s="237"/>
      <c r="B304" s="431" t="s">
        <v>198</v>
      </c>
      <c r="C304" s="143" t="s">
        <v>181</v>
      </c>
      <c r="D304" s="269">
        <f>26845200-2462479.74</f>
        <v>24382720.259999998</v>
      </c>
      <c r="E304" s="256">
        <f>'Прочая  субсидия_МР  и  ГО'!H33</f>
        <v>24382720.260000002</v>
      </c>
      <c r="F304" s="256">
        <f>'Прочая  субсидия_МР  и  ГО'!I33</f>
        <v>4342395.96</v>
      </c>
      <c r="G304" s="271">
        <f t="shared" ref="G304:G339" si="227">D304-E304</f>
        <v>0</v>
      </c>
      <c r="H304" s="273">
        <f t="shared" si="222"/>
        <v>0</v>
      </c>
      <c r="I304" s="273">
        <f t="shared" si="111"/>
        <v>0</v>
      </c>
    </row>
    <row r="305" spans="1:10" x14ac:dyDescent="0.2">
      <c r="A305" s="359"/>
      <c r="B305" s="360" t="s">
        <v>134</v>
      </c>
      <c r="C305" s="361"/>
      <c r="D305" s="362">
        <f>D304</f>
        <v>24382720.259999998</v>
      </c>
      <c r="E305" s="362">
        <f>E304</f>
        <v>24382720.260000002</v>
      </c>
      <c r="F305" s="362">
        <f>F304</f>
        <v>4342395.96</v>
      </c>
      <c r="G305" s="362">
        <f t="shared" si="227"/>
        <v>0</v>
      </c>
      <c r="H305" s="273">
        <f t="shared" si="222"/>
        <v>0</v>
      </c>
      <c r="I305" s="273">
        <f t="shared" si="111"/>
        <v>0</v>
      </c>
    </row>
    <row r="306" spans="1:10" x14ac:dyDescent="0.2">
      <c r="A306" s="359"/>
      <c r="B306" s="360" t="s">
        <v>135</v>
      </c>
      <c r="C306" s="361"/>
      <c r="D306" s="362">
        <f>D304-D305</f>
        <v>0</v>
      </c>
      <c r="E306" s="362">
        <f>E304-E305</f>
        <v>0</v>
      </c>
      <c r="F306" s="362">
        <f>F304-F305</f>
        <v>0</v>
      </c>
      <c r="G306" s="362">
        <f t="shared" si="227"/>
        <v>0</v>
      </c>
      <c r="H306" s="273">
        <f t="shared" si="222"/>
        <v>0</v>
      </c>
      <c r="I306" s="273">
        <f t="shared" si="111"/>
        <v>0</v>
      </c>
    </row>
    <row r="307" spans="1:10" ht="140.25" hidden="1" x14ac:dyDescent="0.2">
      <c r="A307" s="768"/>
      <c r="B307" s="431" t="s">
        <v>579</v>
      </c>
      <c r="C307" s="143" t="s">
        <v>580</v>
      </c>
      <c r="D307" s="269"/>
      <c r="E307" s="256">
        <f>'Проверочная  таблица'!GZ37</f>
        <v>0</v>
      </c>
      <c r="F307" s="256">
        <f>'Проверочная  таблица'!HC37</f>
        <v>0</v>
      </c>
      <c r="G307" s="271">
        <f t="shared" ref="G307:G310" si="228">D307-E307</f>
        <v>0</v>
      </c>
      <c r="H307" s="273">
        <f t="shared" ref="H307:H321" si="229">IF(F307&gt;E307,1,0)</f>
        <v>0</v>
      </c>
      <c r="I307" s="273">
        <f t="shared" ref="I307:I321" si="230">IF(G307&lt;0,1,0)</f>
        <v>0</v>
      </c>
      <c r="J307" s="826">
        <f>D307+D310</f>
        <v>0</v>
      </c>
    </row>
    <row r="308" spans="1:10" hidden="1" x14ac:dyDescent="0.2">
      <c r="A308" s="359"/>
      <c r="B308" s="360" t="s">
        <v>134</v>
      </c>
      <c r="C308" s="361"/>
      <c r="D308" s="362">
        <f>D307</f>
        <v>0</v>
      </c>
      <c r="E308" s="362">
        <f>E307</f>
        <v>0</v>
      </c>
      <c r="F308" s="362">
        <f>F307</f>
        <v>0</v>
      </c>
      <c r="G308" s="362">
        <f t="shared" si="228"/>
        <v>0</v>
      </c>
      <c r="H308" s="273">
        <f t="shared" si="229"/>
        <v>0</v>
      </c>
      <c r="I308" s="273">
        <f t="shared" si="230"/>
        <v>0</v>
      </c>
    </row>
    <row r="309" spans="1:10" hidden="1" x14ac:dyDescent="0.2">
      <c r="A309" s="359"/>
      <c r="B309" s="360" t="s">
        <v>135</v>
      </c>
      <c r="C309" s="361"/>
      <c r="D309" s="362"/>
      <c r="E309" s="362"/>
      <c r="F309" s="362"/>
      <c r="G309" s="362">
        <f t="shared" si="228"/>
        <v>0</v>
      </c>
      <c r="H309" s="273">
        <f t="shared" si="229"/>
        <v>0</v>
      </c>
      <c r="I309" s="273">
        <f t="shared" si="230"/>
        <v>0</v>
      </c>
    </row>
    <row r="310" spans="1:10" hidden="1" x14ac:dyDescent="0.2">
      <c r="A310" s="568"/>
      <c r="B310" s="569" t="s">
        <v>54</v>
      </c>
      <c r="C310" s="561" t="s">
        <v>580</v>
      </c>
      <c r="D310" s="570"/>
      <c r="E310" s="574">
        <f>'Проверочная  таблица'!HA37</f>
        <v>0</v>
      </c>
      <c r="F310" s="574">
        <f>'Проверочная  таблица'!HD37</f>
        <v>0</v>
      </c>
      <c r="G310" s="574">
        <f t="shared" si="228"/>
        <v>0</v>
      </c>
      <c r="H310" s="273">
        <f t="shared" si="229"/>
        <v>0</v>
      </c>
      <c r="I310" s="273">
        <f t="shared" si="230"/>
        <v>0</v>
      </c>
      <c r="J310" s="826"/>
    </row>
    <row r="311" spans="1:10" hidden="1" x14ac:dyDescent="0.2">
      <c r="A311" s="568"/>
      <c r="B311" s="572" t="s">
        <v>134</v>
      </c>
      <c r="C311" s="573"/>
      <c r="D311" s="574">
        <f>D310</f>
        <v>0</v>
      </c>
      <c r="E311" s="574">
        <f>E310</f>
        <v>0</v>
      </c>
      <c r="F311" s="574">
        <f>F310</f>
        <v>0</v>
      </c>
      <c r="G311" s="574">
        <f>D311-E311</f>
        <v>0</v>
      </c>
      <c r="H311" s="273">
        <f t="shared" si="229"/>
        <v>0</v>
      </c>
      <c r="I311" s="273">
        <f t="shared" si="230"/>
        <v>0</v>
      </c>
    </row>
    <row r="312" spans="1:10" hidden="1" x14ac:dyDescent="0.2">
      <c r="A312" s="568"/>
      <c r="B312" s="572" t="s">
        <v>135</v>
      </c>
      <c r="C312" s="573"/>
      <c r="D312" s="574"/>
      <c r="E312" s="574"/>
      <c r="F312" s="574"/>
      <c r="G312" s="574">
        <f>D312-E312</f>
        <v>0</v>
      </c>
      <c r="H312" s="273">
        <f t="shared" si="229"/>
        <v>0</v>
      </c>
      <c r="I312" s="273">
        <f t="shared" si="230"/>
        <v>0</v>
      </c>
    </row>
    <row r="313" spans="1:10" ht="114.75" x14ac:dyDescent="0.2">
      <c r="A313" s="1288"/>
      <c r="B313" s="433" t="s">
        <v>659</v>
      </c>
      <c r="C313" s="143" t="s">
        <v>657</v>
      </c>
      <c r="D313" s="269">
        <f>100000000-70000000</f>
        <v>30000000</v>
      </c>
      <c r="E313" s="269">
        <f>'Прочая  субсидия_МР  и  ГО'!P38</f>
        <v>30000000</v>
      </c>
      <c r="F313" s="269">
        <f>'Прочая  субсидия_МР  и  ГО'!Q38</f>
        <v>12597070.640000001</v>
      </c>
      <c r="G313" s="271">
        <f t="shared" ref="G313:G319" si="231">D313-E313</f>
        <v>0</v>
      </c>
      <c r="H313" s="273">
        <f t="shared" si="229"/>
        <v>0</v>
      </c>
      <c r="I313" s="273">
        <f t="shared" si="230"/>
        <v>0</v>
      </c>
    </row>
    <row r="314" spans="1:10" x14ac:dyDescent="0.2">
      <c r="A314" s="359"/>
      <c r="B314" s="360" t="s">
        <v>134</v>
      </c>
      <c r="C314" s="361"/>
      <c r="D314" s="362">
        <f>D313-D315</f>
        <v>30000000</v>
      </c>
      <c r="E314" s="362">
        <f t="shared" ref="E314:F314" si="232">E313-E315</f>
        <v>30000000</v>
      </c>
      <c r="F314" s="362">
        <f t="shared" si="232"/>
        <v>12597070.640000001</v>
      </c>
      <c r="G314" s="362">
        <f t="shared" si="231"/>
        <v>0</v>
      </c>
      <c r="H314" s="273">
        <f t="shared" si="229"/>
        <v>0</v>
      </c>
      <c r="I314" s="273">
        <f t="shared" si="230"/>
        <v>0</v>
      </c>
    </row>
    <row r="315" spans="1:10" x14ac:dyDescent="0.2">
      <c r="A315" s="359"/>
      <c r="B315" s="360" t="s">
        <v>135</v>
      </c>
      <c r="C315" s="361"/>
      <c r="D315" s="362"/>
      <c r="E315" s="362"/>
      <c r="F315" s="362"/>
      <c r="G315" s="362">
        <f t="shared" si="231"/>
        <v>0</v>
      </c>
      <c r="H315" s="273">
        <f t="shared" si="229"/>
        <v>0</v>
      </c>
      <c r="I315" s="273">
        <f t="shared" si="230"/>
        <v>0</v>
      </c>
    </row>
    <row r="316" spans="1:10" ht="76.5" hidden="1" x14ac:dyDescent="0.2">
      <c r="A316" s="768"/>
      <c r="B316" s="431" t="s">
        <v>916</v>
      </c>
      <c r="C316" s="143" t="s">
        <v>915</v>
      </c>
      <c r="D316" s="269"/>
      <c r="E316" s="256">
        <f>'Проверочная  таблица'!RN37</f>
        <v>0</v>
      </c>
      <c r="F316" s="256">
        <f>'Проверочная  таблица'!RQ37</f>
        <v>0</v>
      </c>
      <c r="G316" s="271">
        <f t="shared" si="231"/>
        <v>0</v>
      </c>
      <c r="H316" s="273">
        <f t="shared" si="229"/>
        <v>0</v>
      </c>
      <c r="I316" s="273">
        <f t="shared" si="230"/>
        <v>0</v>
      </c>
      <c r="J316" s="826">
        <f>D316+D319</f>
        <v>0</v>
      </c>
    </row>
    <row r="317" spans="1:10" hidden="1" x14ac:dyDescent="0.2">
      <c r="A317" s="359"/>
      <c r="B317" s="360" t="s">
        <v>134</v>
      </c>
      <c r="C317" s="361"/>
      <c r="D317" s="362">
        <f>D316</f>
        <v>0</v>
      </c>
      <c r="E317" s="362">
        <f>E316</f>
        <v>0</v>
      </c>
      <c r="F317" s="362">
        <f>F316</f>
        <v>0</v>
      </c>
      <c r="G317" s="362">
        <f t="shared" si="231"/>
        <v>0</v>
      </c>
      <c r="H317" s="273">
        <f t="shared" si="229"/>
        <v>0</v>
      </c>
      <c r="I317" s="273">
        <f t="shared" si="230"/>
        <v>0</v>
      </c>
    </row>
    <row r="318" spans="1:10" hidden="1" x14ac:dyDescent="0.2">
      <c r="A318" s="359"/>
      <c r="B318" s="360" t="s">
        <v>135</v>
      </c>
      <c r="C318" s="361"/>
      <c r="D318" s="362"/>
      <c r="E318" s="362"/>
      <c r="F318" s="362"/>
      <c r="G318" s="362">
        <f t="shared" si="231"/>
        <v>0</v>
      </c>
      <c r="H318" s="273">
        <f t="shared" si="229"/>
        <v>0</v>
      </c>
      <c r="I318" s="273">
        <f t="shared" si="230"/>
        <v>0</v>
      </c>
    </row>
    <row r="319" spans="1:10" hidden="1" x14ac:dyDescent="0.2">
      <c r="A319" s="568"/>
      <c r="B319" s="569" t="s">
        <v>54</v>
      </c>
      <c r="C319" s="561" t="s">
        <v>915</v>
      </c>
      <c r="D319" s="570"/>
      <c r="E319" s="574">
        <f>'Проверочная  таблица'!RO37</f>
        <v>0</v>
      </c>
      <c r="F319" s="574">
        <f>'Проверочная  таблица'!RR37</f>
        <v>0</v>
      </c>
      <c r="G319" s="574">
        <f t="shared" si="231"/>
        <v>0</v>
      </c>
      <c r="H319" s="273">
        <f t="shared" si="229"/>
        <v>0</v>
      </c>
      <c r="I319" s="273">
        <f t="shared" si="230"/>
        <v>0</v>
      </c>
    </row>
    <row r="320" spans="1:10" hidden="1" x14ac:dyDescent="0.2">
      <c r="A320" s="568"/>
      <c r="B320" s="572" t="s">
        <v>134</v>
      </c>
      <c r="C320" s="573"/>
      <c r="D320" s="574">
        <f>D319</f>
        <v>0</v>
      </c>
      <c r="E320" s="574">
        <f>E319</f>
        <v>0</v>
      </c>
      <c r="F320" s="574">
        <f>F319</f>
        <v>0</v>
      </c>
      <c r="G320" s="574">
        <f>D320-E320</f>
        <v>0</v>
      </c>
      <c r="H320" s="273">
        <f t="shared" si="229"/>
        <v>0</v>
      </c>
      <c r="I320" s="273">
        <f t="shared" si="230"/>
        <v>0</v>
      </c>
    </row>
    <row r="321" spans="1:10" hidden="1" x14ac:dyDescent="0.2">
      <c r="A321" s="568"/>
      <c r="B321" s="572" t="s">
        <v>135</v>
      </c>
      <c r="C321" s="573"/>
      <c r="D321" s="574"/>
      <c r="E321" s="574"/>
      <c r="F321" s="574"/>
      <c r="G321" s="574">
        <f>D321-E321</f>
        <v>0</v>
      </c>
      <c r="H321" s="273">
        <f t="shared" si="229"/>
        <v>0</v>
      </c>
      <c r="I321" s="273">
        <f t="shared" si="230"/>
        <v>0</v>
      </c>
    </row>
    <row r="322" spans="1:10" ht="140.25" x14ac:dyDescent="0.2">
      <c r="A322" s="1288"/>
      <c r="B322" s="431" t="s">
        <v>850</v>
      </c>
      <c r="C322" s="143" t="s">
        <v>849</v>
      </c>
      <c r="D322" s="269">
        <v>260831.58000000007</v>
      </c>
      <c r="E322" s="256">
        <f>'Проверочная  таблица'!ER37</f>
        <v>260831.58</v>
      </c>
      <c r="F322" s="256">
        <f>'Проверочная  таблица'!EU37</f>
        <v>0</v>
      </c>
      <c r="G322" s="271">
        <f t="shared" si="227"/>
        <v>0</v>
      </c>
      <c r="H322" s="273">
        <f t="shared" si="222"/>
        <v>0</v>
      </c>
      <c r="I322" s="273">
        <f t="shared" si="111"/>
        <v>0</v>
      </c>
      <c r="J322" s="826">
        <f>D322+D325</f>
        <v>5216631.58</v>
      </c>
    </row>
    <row r="323" spans="1:10" x14ac:dyDescent="0.2">
      <c r="A323" s="359"/>
      <c r="B323" s="360" t="s">
        <v>134</v>
      </c>
      <c r="C323" s="361"/>
      <c r="D323" s="362">
        <f>D322</f>
        <v>260831.58000000007</v>
      </c>
      <c r="E323" s="362">
        <f>E322</f>
        <v>260831.58</v>
      </c>
      <c r="F323" s="362">
        <f>F322</f>
        <v>0</v>
      </c>
      <c r="G323" s="362">
        <f t="shared" si="227"/>
        <v>0</v>
      </c>
      <c r="H323" s="273">
        <f t="shared" si="222"/>
        <v>0</v>
      </c>
      <c r="I323" s="273">
        <f t="shared" si="111"/>
        <v>0</v>
      </c>
    </row>
    <row r="324" spans="1:10" x14ac:dyDescent="0.2">
      <c r="A324" s="359"/>
      <c r="B324" s="360" t="s">
        <v>135</v>
      </c>
      <c r="C324" s="361"/>
      <c r="D324" s="362"/>
      <c r="E324" s="362"/>
      <c r="F324" s="362"/>
      <c r="G324" s="362">
        <f t="shared" si="227"/>
        <v>0</v>
      </c>
      <c r="H324" s="273">
        <f t="shared" si="222"/>
        <v>0</v>
      </c>
      <c r="I324" s="273">
        <f t="shared" si="111"/>
        <v>0</v>
      </c>
    </row>
    <row r="325" spans="1:10" x14ac:dyDescent="0.2">
      <c r="A325" s="568"/>
      <c r="B325" s="569" t="s">
        <v>54</v>
      </c>
      <c r="C325" s="561" t="s">
        <v>849</v>
      </c>
      <c r="D325" s="570">
        <v>4955800</v>
      </c>
      <c r="E325" s="574">
        <f>'Проверочная  таблица'!ES37</f>
        <v>4955800</v>
      </c>
      <c r="F325" s="574">
        <f>'Проверочная  таблица'!EV37</f>
        <v>0</v>
      </c>
      <c r="G325" s="574">
        <f t="shared" si="227"/>
        <v>0</v>
      </c>
      <c r="H325" s="273">
        <f t="shared" si="222"/>
        <v>0</v>
      </c>
      <c r="I325" s="273">
        <f t="shared" si="111"/>
        <v>0</v>
      </c>
    </row>
    <row r="326" spans="1:10" x14ac:dyDescent="0.2">
      <c r="A326" s="568"/>
      <c r="B326" s="572" t="s">
        <v>134</v>
      </c>
      <c r="C326" s="573"/>
      <c r="D326" s="574">
        <f>D325</f>
        <v>4955800</v>
      </c>
      <c r="E326" s="574">
        <f>E325</f>
        <v>4955800</v>
      </c>
      <c r="F326" s="574">
        <f>F325</f>
        <v>0</v>
      </c>
      <c r="G326" s="574">
        <f>D326-E326</f>
        <v>0</v>
      </c>
      <c r="H326" s="273">
        <f t="shared" si="222"/>
        <v>0</v>
      </c>
      <c r="I326" s="273">
        <f t="shared" si="111"/>
        <v>0</v>
      </c>
    </row>
    <row r="327" spans="1:10" x14ac:dyDescent="0.2">
      <c r="A327" s="568"/>
      <c r="B327" s="572" t="s">
        <v>135</v>
      </c>
      <c r="C327" s="573"/>
      <c r="D327" s="574"/>
      <c r="E327" s="574"/>
      <c r="F327" s="574"/>
      <c r="G327" s="574">
        <f>D327-E327</f>
        <v>0</v>
      </c>
      <c r="H327" s="273">
        <f t="shared" si="222"/>
        <v>0</v>
      </c>
      <c r="I327" s="273">
        <f t="shared" si="111"/>
        <v>0</v>
      </c>
    </row>
    <row r="328" spans="1:10" ht="76.5" x14ac:dyDescent="0.2">
      <c r="A328" s="237"/>
      <c r="B328" s="431" t="s">
        <v>1304</v>
      </c>
      <c r="C328" s="143" t="s">
        <v>1303</v>
      </c>
      <c r="D328" s="269">
        <v>100831500</v>
      </c>
      <c r="E328" s="256">
        <f>'Проверочная  таблица'!FX37</f>
        <v>100831500</v>
      </c>
      <c r="F328" s="256">
        <f>'Проверочная  таблица'!GA37</f>
        <v>4848117.7</v>
      </c>
      <c r="G328" s="271">
        <f t="shared" ref="G328:G331" si="233">D328-E328</f>
        <v>0</v>
      </c>
      <c r="H328" s="273">
        <f>IF(F328&gt;E328,1,0)</f>
        <v>0</v>
      </c>
      <c r="I328" s="273">
        <f>IF(G328&lt;0,1,0)</f>
        <v>0</v>
      </c>
      <c r="J328" s="826">
        <f>D328+D332</f>
        <v>316704000</v>
      </c>
    </row>
    <row r="329" spans="1:10" x14ac:dyDescent="0.2">
      <c r="A329" s="359"/>
      <c r="B329" s="360" t="s">
        <v>134</v>
      </c>
      <c r="C329" s="361"/>
      <c r="D329" s="362"/>
      <c r="E329" s="362"/>
      <c r="F329" s="362"/>
      <c r="G329" s="362">
        <f t="shared" si="233"/>
        <v>0</v>
      </c>
      <c r="H329" s="273">
        <f>IF(F329&gt;E329,1,0)</f>
        <v>0</v>
      </c>
      <c r="I329" s="273">
        <f>IF(G329&lt;0,1,0)</f>
        <v>0</v>
      </c>
    </row>
    <row r="330" spans="1:10" x14ac:dyDescent="0.2">
      <c r="A330" s="359"/>
      <c r="B330" s="360" t="s">
        <v>135</v>
      </c>
      <c r="C330" s="361"/>
      <c r="D330" s="362"/>
      <c r="E330" s="362"/>
      <c r="F330" s="362"/>
      <c r="G330" s="362">
        <f t="shared" si="233"/>
        <v>0</v>
      </c>
      <c r="H330" s="273">
        <f>IF(F330&gt;E330,1,0)</f>
        <v>0</v>
      </c>
      <c r="I330" s="273">
        <f>IF(G330&lt;0,1,0)</f>
        <v>0</v>
      </c>
    </row>
    <row r="331" spans="1:10" x14ac:dyDescent="0.2">
      <c r="A331" s="359"/>
      <c r="B331" s="360" t="s">
        <v>260</v>
      </c>
      <c r="C331" s="361"/>
      <c r="D331" s="362">
        <f>D328-D329-D330</f>
        <v>100831500</v>
      </c>
      <c r="E331" s="362">
        <f t="shared" ref="E331:F331" si="234">E328-E329-E330</f>
        <v>100831500</v>
      </c>
      <c r="F331" s="362">
        <f t="shared" si="234"/>
        <v>4848117.7</v>
      </c>
      <c r="G331" s="362">
        <f t="shared" si="233"/>
        <v>0</v>
      </c>
      <c r="H331" s="273"/>
      <c r="I331" s="273"/>
    </row>
    <row r="332" spans="1:10" x14ac:dyDescent="0.2">
      <c r="A332" s="568"/>
      <c r="B332" s="569" t="s">
        <v>54</v>
      </c>
      <c r="C332" s="561" t="s">
        <v>1303</v>
      </c>
      <c r="D332" s="668">
        <v>215872500</v>
      </c>
      <c r="E332" s="574">
        <f>'Проверочная  таблица'!FY37</f>
        <v>215872500</v>
      </c>
      <c r="F332" s="574">
        <f>'Проверочная  таблица'!GB37</f>
        <v>92114236.219999999</v>
      </c>
      <c r="G332" s="574">
        <f>D332-E332</f>
        <v>0</v>
      </c>
      <c r="H332" s="273">
        <f t="shared" ref="H332:H334" si="235">IF(F332&gt;E332,1,0)</f>
        <v>0</v>
      </c>
      <c r="I332" s="273">
        <f>IF(G332&lt;0,1,0)</f>
        <v>0</v>
      </c>
    </row>
    <row r="333" spans="1:10" x14ac:dyDescent="0.2">
      <c r="A333" s="568"/>
      <c r="B333" s="572" t="s">
        <v>134</v>
      </c>
      <c r="C333" s="573"/>
      <c r="D333" s="574"/>
      <c r="E333" s="574"/>
      <c r="F333" s="574"/>
      <c r="G333" s="574">
        <f>D333-E333</f>
        <v>0</v>
      </c>
      <c r="H333" s="273">
        <f t="shared" si="235"/>
        <v>0</v>
      </c>
      <c r="I333" s="273">
        <f>IF(G333&lt;0,1,0)</f>
        <v>0</v>
      </c>
    </row>
    <row r="334" spans="1:10" x14ac:dyDescent="0.2">
      <c r="A334" s="568"/>
      <c r="B334" s="572" t="s">
        <v>135</v>
      </c>
      <c r="C334" s="573"/>
      <c r="D334" s="574"/>
      <c r="E334" s="574"/>
      <c r="F334" s="574"/>
      <c r="G334" s="574">
        <f>D334-E334</f>
        <v>0</v>
      </c>
      <c r="H334" s="273">
        <f t="shared" si="235"/>
        <v>0</v>
      </c>
      <c r="I334" s="273">
        <f>IF(G334&lt;0,1,0)</f>
        <v>0</v>
      </c>
    </row>
    <row r="335" spans="1:10" x14ac:dyDescent="0.2">
      <c r="A335" s="568"/>
      <c r="B335" s="572" t="s">
        <v>260</v>
      </c>
      <c r="C335" s="573"/>
      <c r="D335" s="574">
        <f>D332-D333-D334</f>
        <v>215872500</v>
      </c>
      <c r="E335" s="574">
        <f t="shared" ref="E335:F335" si="236">E332-E333-E334</f>
        <v>215872500</v>
      </c>
      <c r="F335" s="574">
        <f t="shared" si="236"/>
        <v>92114236.219999999</v>
      </c>
      <c r="G335" s="574">
        <f>D335-E335</f>
        <v>0</v>
      </c>
      <c r="H335" s="273"/>
      <c r="I335" s="273"/>
    </row>
    <row r="336" spans="1:10" ht="89.25" hidden="1" x14ac:dyDescent="0.2">
      <c r="A336" s="768"/>
      <c r="B336" s="431" t="s">
        <v>333</v>
      </c>
      <c r="C336" s="143" t="s">
        <v>331</v>
      </c>
      <c r="D336" s="269"/>
      <c r="E336" s="256">
        <f>'Проверочная  таблица'!NX37</f>
        <v>0</v>
      </c>
      <c r="F336" s="256">
        <f>'Проверочная  таблица'!OB37</f>
        <v>0</v>
      </c>
      <c r="G336" s="271">
        <f t="shared" si="227"/>
        <v>0</v>
      </c>
      <c r="H336" s="273">
        <f t="shared" ref="H336:H342" si="237">IF(F336&gt;E336,1,0)</f>
        <v>0</v>
      </c>
      <c r="I336" s="273">
        <f t="shared" si="111"/>
        <v>0</v>
      </c>
      <c r="J336" s="826">
        <f>D336+D340</f>
        <v>0</v>
      </c>
    </row>
    <row r="337" spans="1:10" hidden="1" x14ac:dyDescent="0.2">
      <c r="A337" s="359"/>
      <c r="B337" s="360" t="s">
        <v>134</v>
      </c>
      <c r="C337" s="361"/>
      <c r="D337" s="362"/>
      <c r="E337" s="362"/>
      <c r="F337" s="362"/>
      <c r="G337" s="362">
        <f t="shared" si="227"/>
        <v>0</v>
      </c>
      <c r="H337" s="273">
        <f t="shared" si="237"/>
        <v>0</v>
      </c>
      <c r="I337" s="273">
        <f t="shared" si="111"/>
        <v>0</v>
      </c>
    </row>
    <row r="338" spans="1:10" hidden="1" x14ac:dyDescent="0.2">
      <c r="A338" s="359"/>
      <c r="B338" s="360" t="s">
        <v>135</v>
      </c>
      <c r="C338" s="361"/>
      <c r="D338" s="362"/>
      <c r="E338" s="362"/>
      <c r="F338" s="362"/>
      <c r="G338" s="362">
        <f t="shared" si="227"/>
        <v>0</v>
      </c>
      <c r="H338" s="273">
        <f t="shared" si="237"/>
        <v>0</v>
      </c>
      <c r="I338" s="273">
        <f t="shared" si="111"/>
        <v>0</v>
      </c>
    </row>
    <row r="339" spans="1:10" hidden="1" x14ac:dyDescent="0.2">
      <c r="A339" s="359"/>
      <c r="B339" s="360" t="s">
        <v>260</v>
      </c>
      <c r="C339" s="361"/>
      <c r="D339" s="362">
        <f>D336-D337-D338</f>
        <v>0</v>
      </c>
      <c r="E339" s="362">
        <f t="shared" ref="E339:F339" si="238">E336-E337-E338</f>
        <v>0</v>
      </c>
      <c r="F339" s="362">
        <f t="shared" si="238"/>
        <v>0</v>
      </c>
      <c r="G339" s="362">
        <f t="shared" si="227"/>
        <v>0</v>
      </c>
      <c r="H339" s="273"/>
      <c r="I339" s="273"/>
    </row>
    <row r="340" spans="1:10" hidden="1" x14ac:dyDescent="0.2">
      <c r="A340" s="568"/>
      <c r="B340" s="569" t="s">
        <v>54</v>
      </c>
      <c r="C340" s="561" t="s">
        <v>331</v>
      </c>
      <c r="D340" s="668"/>
      <c r="E340" s="574">
        <f>'Проверочная  таблица'!NY37</f>
        <v>0</v>
      </c>
      <c r="F340" s="574">
        <f>'Проверочная  таблица'!OC37</f>
        <v>0</v>
      </c>
      <c r="G340" s="574">
        <f>D340-E340</f>
        <v>0</v>
      </c>
      <c r="H340" s="273">
        <f t="shared" si="237"/>
        <v>0</v>
      </c>
      <c r="I340" s="273">
        <f>IF(G340&lt;0,1,0)</f>
        <v>0</v>
      </c>
    </row>
    <row r="341" spans="1:10" hidden="1" x14ac:dyDescent="0.2">
      <c r="A341" s="568"/>
      <c r="B341" s="572" t="s">
        <v>134</v>
      </c>
      <c r="C341" s="573"/>
      <c r="D341" s="574"/>
      <c r="E341" s="574"/>
      <c r="F341" s="574"/>
      <c r="G341" s="574">
        <f>D341-E341</f>
        <v>0</v>
      </c>
      <c r="H341" s="273">
        <f t="shared" si="237"/>
        <v>0</v>
      </c>
      <c r="I341" s="273">
        <f>IF(G341&lt;0,1,0)</f>
        <v>0</v>
      </c>
    </row>
    <row r="342" spans="1:10" hidden="1" x14ac:dyDescent="0.2">
      <c r="A342" s="568"/>
      <c r="B342" s="572" t="s">
        <v>135</v>
      </c>
      <c r="C342" s="573"/>
      <c r="D342" s="574"/>
      <c r="E342" s="574"/>
      <c r="F342" s="574"/>
      <c r="G342" s="574">
        <f>D342-E342</f>
        <v>0</v>
      </c>
      <c r="H342" s="273">
        <f t="shared" si="237"/>
        <v>0</v>
      </c>
      <c r="I342" s="273">
        <f>IF(G342&lt;0,1,0)</f>
        <v>0</v>
      </c>
    </row>
    <row r="343" spans="1:10" hidden="1" x14ac:dyDescent="0.2">
      <c r="A343" s="568"/>
      <c r="B343" s="572" t="s">
        <v>260</v>
      </c>
      <c r="C343" s="573"/>
      <c r="D343" s="574">
        <f>D340-D341-D342</f>
        <v>0</v>
      </c>
      <c r="E343" s="574">
        <f t="shared" ref="E343:F343" si="239">E340-E341-E342</f>
        <v>0</v>
      </c>
      <c r="F343" s="574">
        <f t="shared" si="239"/>
        <v>0</v>
      </c>
      <c r="G343" s="574">
        <f>D343-E343</f>
        <v>0</v>
      </c>
      <c r="H343" s="273"/>
      <c r="I343" s="273"/>
    </row>
    <row r="344" spans="1:10" ht="140.25" hidden="1" x14ac:dyDescent="0.2">
      <c r="A344" s="768"/>
      <c r="B344" s="433" t="s">
        <v>582</v>
      </c>
      <c r="C344" s="143" t="s">
        <v>581</v>
      </c>
      <c r="D344" s="269"/>
      <c r="E344" s="269">
        <f>'Проверочная  таблица'!NZ37</f>
        <v>0</v>
      </c>
      <c r="F344" s="269">
        <f>'Проверочная  таблица'!OD37</f>
        <v>0</v>
      </c>
      <c r="G344" s="271">
        <f>D344-E344</f>
        <v>0</v>
      </c>
      <c r="H344" s="273">
        <f t="shared" ref="H344" si="240">IF(F344&gt;E344,1,0)</f>
        <v>0</v>
      </c>
      <c r="I344" s="273">
        <f t="shared" ref="I344" si="241">IF(G344&lt;0,1,0)</f>
        <v>0</v>
      </c>
    </row>
    <row r="345" spans="1:10" hidden="1" x14ac:dyDescent="0.2">
      <c r="A345" s="359"/>
      <c r="B345" s="360" t="s">
        <v>134</v>
      </c>
      <c r="C345" s="361"/>
      <c r="D345" s="362"/>
      <c r="E345" s="362"/>
      <c r="F345" s="362"/>
      <c r="G345" s="362"/>
      <c r="H345" s="273">
        <f t="shared" ref="H345:H347" si="242">IF(F345&gt;E345,1,0)</f>
        <v>0</v>
      </c>
      <c r="I345" s="273">
        <f t="shared" ref="I345:I347" si="243">IF(G345&lt;0,1,0)</f>
        <v>0</v>
      </c>
    </row>
    <row r="346" spans="1:10" hidden="1" x14ac:dyDescent="0.2">
      <c r="A346" s="359"/>
      <c r="B346" s="360" t="s">
        <v>429</v>
      </c>
      <c r="C346" s="361"/>
      <c r="D346" s="362"/>
      <c r="E346" s="362"/>
      <c r="F346" s="362"/>
      <c r="G346" s="362"/>
      <c r="H346" s="273">
        <f t="shared" si="242"/>
        <v>0</v>
      </c>
      <c r="I346" s="273">
        <f t="shared" si="243"/>
        <v>0</v>
      </c>
    </row>
    <row r="347" spans="1:10" hidden="1" x14ac:dyDescent="0.2">
      <c r="A347" s="359"/>
      <c r="B347" s="360" t="s">
        <v>260</v>
      </c>
      <c r="C347" s="361"/>
      <c r="D347" s="362">
        <f>D344-D345-D346</f>
        <v>0</v>
      </c>
      <c r="E347" s="362">
        <f t="shared" ref="E347:G347" si="244">E344-E345-E346</f>
        <v>0</v>
      </c>
      <c r="F347" s="362">
        <f t="shared" si="244"/>
        <v>0</v>
      </c>
      <c r="G347" s="362">
        <f t="shared" si="244"/>
        <v>0</v>
      </c>
      <c r="H347" s="273">
        <f t="shared" si="242"/>
        <v>0</v>
      </c>
      <c r="I347" s="273">
        <f t="shared" si="243"/>
        <v>0</v>
      </c>
    </row>
    <row r="348" spans="1:10" ht="165.75" x14ac:dyDescent="0.2">
      <c r="A348" s="1288"/>
      <c r="B348" s="433" t="s">
        <v>197</v>
      </c>
      <c r="C348" s="143" t="s">
        <v>179</v>
      </c>
      <c r="D348" s="269">
        <v>163196463.77000001</v>
      </c>
      <c r="E348" s="269">
        <f>D348</f>
        <v>163196463.77000001</v>
      </c>
      <c r="F348" s="363">
        <v>51915941.170000002</v>
      </c>
      <c r="G348" s="271">
        <f>D348-E348</f>
        <v>0</v>
      </c>
      <c r="H348" s="273">
        <f t="shared" ref="H348:H401" si="245">IF(F348&gt;E348,1,0)</f>
        <v>0</v>
      </c>
      <c r="I348" s="273">
        <f t="shared" ref="I348:I464" si="246">IF(G348&lt;0,1,0)</f>
        <v>0</v>
      </c>
    </row>
    <row r="349" spans="1:10" x14ac:dyDescent="0.2">
      <c r="A349" s="359"/>
      <c r="B349" s="360" t="s">
        <v>134</v>
      </c>
      <c r="C349" s="361"/>
      <c r="D349" s="362">
        <f>D348-D350</f>
        <v>50112057.370000005</v>
      </c>
      <c r="E349" s="362">
        <f>E348-E350</f>
        <v>50112057.370000005</v>
      </c>
      <c r="F349" s="362">
        <f>F348-F350</f>
        <v>1156672.4900000021</v>
      </c>
      <c r="G349" s="362">
        <f>G348-G350</f>
        <v>0</v>
      </c>
      <c r="H349" s="273">
        <f t="shared" si="245"/>
        <v>0</v>
      </c>
      <c r="I349" s="273">
        <f t="shared" si="246"/>
        <v>0</v>
      </c>
    </row>
    <row r="350" spans="1:10" x14ac:dyDescent="0.2">
      <c r="A350" s="359"/>
      <c r="B350" s="360" t="s">
        <v>135</v>
      </c>
      <c r="C350" s="361"/>
      <c r="D350" s="362">
        <v>113084406.40000001</v>
      </c>
      <c r="E350" s="362">
        <f>D350</f>
        <v>113084406.40000001</v>
      </c>
      <c r="F350" s="936">
        <v>50759268.68</v>
      </c>
      <c r="G350" s="362">
        <f>D350-E350</f>
        <v>0</v>
      </c>
      <c r="H350" s="273">
        <f t="shared" si="245"/>
        <v>0</v>
      </c>
      <c r="I350" s="273">
        <f t="shared" si="246"/>
        <v>0</v>
      </c>
      <c r="J350" s="669" t="s">
        <v>650</v>
      </c>
    </row>
    <row r="351" spans="1:10" x14ac:dyDescent="0.2">
      <c r="A351" s="1288"/>
      <c r="B351" s="435"/>
      <c r="C351" s="190"/>
      <c r="D351" s="271"/>
      <c r="E351" s="268"/>
      <c r="F351" s="268"/>
      <c r="G351" s="271"/>
      <c r="H351" s="273">
        <f t="shared" si="245"/>
        <v>0</v>
      </c>
      <c r="I351" s="273">
        <f t="shared" si="246"/>
        <v>0</v>
      </c>
    </row>
    <row r="352" spans="1:10" x14ac:dyDescent="0.2">
      <c r="A352" s="186" t="s">
        <v>225</v>
      </c>
      <c r="B352" s="239" t="s">
        <v>226</v>
      </c>
      <c r="C352" s="192"/>
      <c r="D352" s="1292">
        <f>D357+D365+D361+D369+D373+D376</f>
        <v>166782237.63</v>
      </c>
      <c r="E352" s="1292">
        <f t="shared" ref="E352:G352" si="247">E357+E365+E361+E369+E373+E376</f>
        <v>166782237.63</v>
      </c>
      <c r="F352" s="1292">
        <f t="shared" si="247"/>
        <v>65635794.609999999</v>
      </c>
      <c r="G352" s="1292">
        <f t="shared" si="247"/>
        <v>0</v>
      </c>
      <c r="H352" s="273">
        <f t="shared" ref="H352:H378" si="248">IF(F352&gt;E352,1,0)</f>
        <v>0</v>
      </c>
      <c r="I352" s="273">
        <f t="shared" ref="I352:I378" si="249">IF(G352&lt;0,1,0)</f>
        <v>0</v>
      </c>
    </row>
    <row r="353" spans="1:10" x14ac:dyDescent="0.2">
      <c r="A353" s="353"/>
      <c r="B353" s="354" t="s">
        <v>134</v>
      </c>
      <c r="C353" s="355"/>
      <c r="D353" s="1293">
        <f>D358+D366+D362+D370+D374+D377</f>
        <v>42748533.100000001</v>
      </c>
      <c r="E353" s="1293">
        <f t="shared" ref="E353:G354" si="250">E358+E366+E362+E370+E374+E377</f>
        <v>42748533.100000001</v>
      </c>
      <c r="F353" s="1293">
        <f t="shared" si="250"/>
        <v>16360106.77</v>
      </c>
      <c r="G353" s="1293">
        <f t="shared" si="250"/>
        <v>0</v>
      </c>
      <c r="H353" s="273">
        <f t="shared" si="248"/>
        <v>0</v>
      </c>
      <c r="I353" s="273">
        <f t="shared" si="249"/>
        <v>0</v>
      </c>
    </row>
    <row r="354" spans="1:10" x14ac:dyDescent="0.2">
      <c r="A354" s="353"/>
      <c r="B354" s="354" t="s">
        <v>135</v>
      </c>
      <c r="C354" s="355"/>
      <c r="D354" s="1293">
        <f>D359+D367+D363+D371+D375+D378</f>
        <v>0</v>
      </c>
      <c r="E354" s="1293">
        <f t="shared" si="250"/>
        <v>0</v>
      </c>
      <c r="F354" s="1293">
        <f t="shared" si="250"/>
        <v>0</v>
      </c>
      <c r="G354" s="1293">
        <f t="shared" si="250"/>
        <v>0</v>
      </c>
      <c r="H354" s="273">
        <f t="shared" si="248"/>
        <v>0</v>
      </c>
      <c r="I354" s="273">
        <f t="shared" si="249"/>
        <v>0</v>
      </c>
    </row>
    <row r="355" spans="1:10" x14ac:dyDescent="0.2">
      <c r="A355" s="353"/>
      <c r="B355" s="354" t="s">
        <v>260</v>
      </c>
      <c r="C355" s="355"/>
      <c r="D355" s="1293">
        <f>D352-D353-D354</f>
        <v>124033704.53</v>
      </c>
      <c r="E355" s="1293">
        <f t="shared" ref="E355:G355" si="251">E352-E353-E354</f>
        <v>124033704.53</v>
      </c>
      <c r="F355" s="1293">
        <f t="shared" si="251"/>
        <v>49275687.840000004</v>
      </c>
      <c r="G355" s="1293">
        <f t="shared" si="251"/>
        <v>0</v>
      </c>
      <c r="H355" s="273">
        <f t="shared" ref="H355" si="252">IF(F355&gt;E355,1,0)</f>
        <v>0</v>
      </c>
      <c r="I355" s="273">
        <f t="shared" ref="I355" si="253">IF(G355&lt;0,1,0)</f>
        <v>0</v>
      </c>
    </row>
    <row r="356" spans="1:10" x14ac:dyDescent="0.2">
      <c r="A356" s="1288"/>
      <c r="B356" s="432" t="s">
        <v>36</v>
      </c>
      <c r="C356" s="190"/>
      <c r="D356" s="271"/>
      <c r="E356" s="268"/>
      <c r="F356" s="268"/>
      <c r="G356" s="271"/>
      <c r="H356" s="273">
        <f t="shared" si="248"/>
        <v>0</v>
      </c>
      <c r="I356" s="273">
        <f t="shared" si="249"/>
        <v>0</v>
      </c>
    </row>
    <row r="357" spans="1:10" ht="102" x14ac:dyDescent="0.2">
      <c r="A357" s="237"/>
      <c r="B357" s="433" t="s">
        <v>616</v>
      </c>
      <c r="C357" s="143" t="s">
        <v>615</v>
      </c>
      <c r="D357" s="1173">
        <v>1155860.8999999985</v>
      </c>
      <c r="E357" s="1173">
        <f>'Проверочная  таблица'!MP37</f>
        <v>1155860.8999999997</v>
      </c>
      <c r="F357" s="269">
        <f>'Проверочная  таблица'!MX37</f>
        <v>1155860.8999999999</v>
      </c>
      <c r="G357" s="271">
        <f t="shared" ref="G357:G359" si="254">D357-E357</f>
        <v>0</v>
      </c>
      <c r="H357" s="273">
        <f t="shared" ref="H357:H361" si="255">IF(F357&gt;E357,1,0)</f>
        <v>0</v>
      </c>
      <c r="I357" s="273">
        <f t="shared" ref="I357:I359" si="256">IF(G357&lt;0,1,0)</f>
        <v>0</v>
      </c>
      <c r="J357" s="826">
        <f>D357+D361</f>
        <v>23117218.039999999</v>
      </c>
    </row>
    <row r="358" spans="1:10" x14ac:dyDescent="0.2">
      <c r="A358" s="359"/>
      <c r="B358" s="360" t="s">
        <v>134</v>
      </c>
      <c r="C358" s="361"/>
      <c r="D358" s="1174"/>
      <c r="E358" s="1174"/>
      <c r="F358" s="1174"/>
      <c r="G358" s="362">
        <f t="shared" si="254"/>
        <v>0</v>
      </c>
      <c r="H358" s="273">
        <f t="shared" si="255"/>
        <v>0</v>
      </c>
      <c r="I358" s="273">
        <f t="shared" si="256"/>
        <v>0</v>
      </c>
    </row>
    <row r="359" spans="1:10" x14ac:dyDescent="0.2">
      <c r="A359" s="359"/>
      <c r="B359" s="360" t="s">
        <v>135</v>
      </c>
      <c r="C359" s="361"/>
      <c r="D359" s="1174"/>
      <c r="E359" s="1174"/>
      <c r="F359" s="1174"/>
      <c r="G359" s="362">
        <f t="shared" si="254"/>
        <v>0</v>
      </c>
      <c r="H359" s="273">
        <f t="shared" si="255"/>
        <v>0</v>
      </c>
      <c r="I359" s="273">
        <f t="shared" si="256"/>
        <v>0</v>
      </c>
    </row>
    <row r="360" spans="1:10" x14ac:dyDescent="0.2">
      <c r="A360" s="359"/>
      <c r="B360" s="360" t="s">
        <v>260</v>
      </c>
      <c r="C360" s="361"/>
      <c r="D360" s="1174">
        <f>D357</f>
        <v>1155860.8999999985</v>
      </c>
      <c r="E360" s="1174">
        <f t="shared" ref="E360:F360" si="257">E357</f>
        <v>1155860.8999999997</v>
      </c>
      <c r="F360" s="1174">
        <f t="shared" si="257"/>
        <v>1155860.8999999999</v>
      </c>
      <c r="G360" s="362">
        <f t="shared" ref="G360" si="258">D360-E360</f>
        <v>0</v>
      </c>
      <c r="H360" s="273">
        <f t="shared" ref="H360" si="259">IF(F360&gt;E360,1,0)</f>
        <v>0</v>
      </c>
      <c r="I360" s="273">
        <f t="shared" ref="I360" si="260">IF(G360&lt;0,1,0)</f>
        <v>0</v>
      </c>
    </row>
    <row r="361" spans="1:10" x14ac:dyDescent="0.2">
      <c r="A361" s="568"/>
      <c r="B361" s="569" t="s">
        <v>54</v>
      </c>
      <c r="C361" s="561" t="s">
        <v>615</v>
      </c>
      <c r="D361" s="668">
        <v>21961357.140000001</v>
      </c>
      <c r="E361" s="574">
        <f>'Проверочная  таблица'!MQ37</f>
        <v>21961357.140000001</v>
      </c>
      <c r="F361" s="574">
        <f>'Проверочная  таблица'!MY37</f>
        <v>21961357.130000003</v>
      </c>
      <c r="G361" s="574">
        <f>D361-E361</f>
        <v>0</v>
      </c>
      <c r="H361" s="273">
        <f t="shared" si="255"/>
        <v>0</v>
      </c>
      <c r="I361" s="273">
        <f>IF(G361&lt;0,1,0)</f>
        <v>0</v>
      </c>
    </row>
    <row r="362" spans="1:10" x14ac:dyDescent="0.2">
      <c r="A362" s="568"/>
      <c r="B362" s="572" t="s">
        <v>134</v>
      </c>
      <c r="C362" s="573"/>
      <c r="D362" s="574"/>
      <c r="E362" s="574"/>
      <c r="F362" s="574"/>
      <c r="G362" s="574">
        <f t="shared" ref="G362:G363" si="261">D362-E362</f>
        <v>0</v>
      </c>
      <c r="H362" s="829">
        <f t="shared" ref="H362:H363" si="262">IF(F362&gt;E362,1,0)</f>
        <v>0</v>
      </c>
      <c r="I362" s="439">
        <f t="shared" ref="I362:I363" si="263">IF(G362&lt;0,1,0)</f>
        <v>0</v>
      </c>
    </row>
    <row r="363" spans="1:10" x14ac:dyDescent="0.2">
      <c r="A363" s="568"/>
      <c r="B363" s="572" t="s">
        <v>135</v>
      </c>
      <c r="C363" s="573"/>
      <c r="D363" s="574"/>
      <c r="E363" s="574"/>
      <c r="F363" s="574"/>
      <c r="G363" s="574">
        <f t="shared" si="261"/>
        <v>0</v>
      </c>
      <c r="H363" s="829">
        <f t="shared" si="262"/>
        <v>0</v>
      </c>
      <c r="I363" s="439">
        <f t="shared" si="263"/>
        <v>0</v>
      </c>
    </row>
    <row r="364" spans="1:10" x14ac:dyDescent="0.2">
      <c r="A364" s="568"/>
      <c r="B364" s="572" t="s">
        <v>260</v>
      </c>
      <c r="C364" s="573"/>
      <c r="D364" s="574">
        <f>D361</f>
        <v>21961357.140000001</v>
      </c>
      <c r="E364" s="574">
        <f t="shared" ref="E364:F364" si="264">E361</f>
        <v>21961357.140000001</v>
      </c>
      <c r="F364" s="574">
        <f t="shared" si="264"/>
        <v>21961357.130000003</v>
      </c>
      <c r="G364" s="574">
        <f t="shared" ref="G364" si="265">D364-E364</f>
        <v>0</v>
      </c>
      <c r="H364" s="829">
        <f t="shared" ref="H364" si="266">IF(F364&gt;E364,1,0)</f>
        <v>0</v>
      </c>
      <c r="I364" s="439">
        <f t="shared" ref="I364" si="267">IF(G364&lt;0,1,0)</f>
        <v>0</v>
      </c>
    </row>
    <row r="365" spans="1:10" ht="127.5" x14ac:dyDescent="0.2">
      <c r="A365" s="237"/>
      <c r="B365" s="433" t="s">
        <v>618</v>
      </c>
      <c r="C365" s="143" t="s">
        <v>617</v>
      </c>
      <c r="D365" s="269">
        <v>26238286.489999995</v>
      </c>
      <c r="E365" s="269">
        <f>'Проверочная  таблица'!MR37</f>
        <v>26238286.490000002</v>
      </c>
      <c r="F365" s="269">
        <f>'Проверочная  таблица'!MZ37</f>
        <v>6801202.1400000006</v>
      </c>
      <c r="G365" s="271">
        <f t="shared" ref="G365:G367" si="268">D365-E365</f>
        <v>0</v>
      </c>
      <c r="H365" s="273">
        <f t="shared" ref="H365:H371" si="269">IF(F365&gt;E365,1,0)</f>
        <v>0</v>
      </c>
      <c r="I365" s="273">
        <f t="shared" ref="I365:I367" si="270">IF(G365&lt;0,1,0)</f>
        <v>0</v>
      </c>
      <c r="J365" s="826">
        <f>D365+D369</f>
        <v>100916486.48999999</v>
      </c>
    </row>
    <row r="366" spans="1:10" x14ac:dyDescent="0.2">
      <c r="A366" s="359"/>
      <c r="B366" s="360" t="s">
        <v>134</v>
      </c>
      <c r="C366" s="361"/>
      <c r="D366" s="362"/>
      <c r="E366" s="362"/>
      <c r="F366" s="362"/>
      <c r="G366" s="362">
        <f t="shared" si="268"/>
        <v>0</v>
      </c>
      <c r="H366" s="273">
        <f t="shared" si="269"/>
        <v>0</v>
      </c>
      <c r="I366" s="273">
        <f t="shared" si="270"/>
        <v>0</v>
      </c>
    </row>
    <row r="367" spans="1:10" x14ac:dyDescent="0.2">
      <c r="A367" s="359"/>
      <c r="B367" s="360" t="s">
        <v>135</v>
      </c>
      <c r="C367" s="361"/>
      <c r="D367" s="362"/>
      <c r="E367" s="362"/>
      <c r="F367" s="362"/>
      <c r="G367" s="362">
        <f t="shared" si="268"/>
        <v>0</v>
      </c>
      <c r="H367" s="273">
        <f t="shared" si="269"/>
        <v>0</v>
      </c>
      <c r="I367" s="273">
        <f t="shared" si="270"/>
        <v>0</v>
      </c>
    </row>
    <row r="368" spans="1:10" x14ac:dyDescent="0.2">
      <c r="A368" s="359"/>
      <c r="B368" s="360" t="s">
        <v>260</v>
      </c>
      <c r="C368" s="361"/>
      <c r="D368" s="362">
        <f>D365</f>
        <v>26238286.489999995</v>
      </c>
      <c r="E368" s="362">
        <f t="shared" ref="E368:F368" si="271">E365</f>
        <v>26238286.490000002</v>
      </c>
      <c r="F368" s="362">
        <f t="shared" si="271"/>
        <v>6801202.1400000006</v>
      </c>
      <c r="G368" s="362">
        <f t="shared" ref="G368" si="272">D368-E368</f>
        <v>0</v>
      </c>
      <c r="H368" s="273">
        <f t="shared" ref="H368" si="273">IF(F368&gt;E368,1,0)</f>
        <v>0</v>
      </c>
      <c r="I368" s="273">
        <f t="shared" ref="I368" si="274">IF(G368&lt;0,1,0)</f>
        <v>0</v>
      </c>
    </row>
    <row r="369" spans="1:9" x14ac:dyDescent="0.2">
      <c r="A369" s="568"/>
      <c r="B369" s="569" t="s">
        <v>54</v>
      </c>
      <c r="C369" s="561" t="s">
        <v>617</v>
      </c>
      <c r="D369" s="668">
        <v>74678200</v>
      </c>
      <c r="E369" s="574">
        <f>'Проверочная  таблица'!MS37</f>
        <v>74678200</v>
      </c>
      <c r="F369" s="574">
        <f>'Проверочная  таблица'!NA37</f>
        <v>19357267.670000002</v>
      </c>
      <c r="G369" s="574">
        <f>D369-E369</f>
        <v>0</v>
      </c>
      <c r="H369" s="273">
        <f t="shared" si="269"/>
        <v>0</v>
      </c>
      <c r="I369" s="273">
        <f>IF(G369&lt;0,1,0)</f>
        <v>0</v>
      </c>
    </row>
    <row r="370" spans="1:9" x14ac:dyDescent="0.2">
      <c r="A370" s="568"/>
      <c r="B370" s="572" t="s">
        <v>134</v>
      </c>
      <c r="C370" s="573"/>
      <c r="D370" s="574"/>
      <c r="E370" s="574"/>
      <c r="F370" s="574"/>
      <c r="G370" s="574">
        <f t="shared" ref="G370:G371" si="275">D370-E370</f>
        <v>0</v>
      </c>
      <c r="H370" s="439">
        <f t="shared" si="269"/>
        <v>0</v>
      </c>
      <c r="I370" s="439">
        <f t="shared" ref="I370:I371" si="276">IF(G370&lt;0,1,0)</f>
        <v>0</v>
      </c>
    </row>
    <row r="371" spans="1:9" x14ac:dyDescent="0.2">
      <c r="A371" s="568"/>
      <c r="B371" s="572" t="s">
        <v>135</v>
      </c>
      <c r="C371" s="573"/>
      <c r="D371" s="574"/>
      <c r="E371" s="574"/>
      <c r="F371" s="574"/>
      <c r="G371" s="574">
        <f t="shared" si="275"/>
        <v>0</v>
      </c>
      <c r="H371" s="439">
        <f t="shared" si="269"/>
        <v>0</v>
      </c>
      <c r="I371" s="439">
        <f t="shared" si="276"/>
        <v>0</v>
      </c>
    </row>
    <row r="372" spans="1:9" x14ac:dyDescent="0.2">
      <c r="A372" s="568"/>
      <c r="B372" s="572" t="s">
        <v>260</v>
      </c>
      <c r="C372" s="573"/>
      <c r="D372" s="574">
        <f>D369</f>
        <v>74678200</v>
      </c>
      <c r="E372" s="574">
        <f t="shared" ref="E372:F372" si="277">E369</f>
        <v>74678200</v>
      </c>
      <c r="F372" s="574">
        <f t="shared" si="277"/>
        <v>19357267.670000002</v>
      </c>
      <c r="G372" s="574">
        <f t="shared" ref="G372" si="278">D372-E372</f>
        <v>0</v>
      </c>
      <c r="H372" s="439">
        <f t="shared" ref="H372" si="279">IF(F372&gt;E372,1,0)</f>
        <v>0</v>
      </c>
      <c r="I372" s="439">
        <f t="shared" ref="I372" si="280">IF(G372&lt;0,1,0)</f>
        <v>0</v>
      </c>
    </row>
    <row r="373" spans="1:9" ht="165.75" hidden="1" x14ac:dyDescent="0.2">
      <c r="A373" s="768"/>
      <c r="B373" s="437" t="s">
        <v>622</v>
      </c>
      <c r="C373" s="143" t="s">
        <v>603</v>
      </c>
      <c r="D373" s="269"/>
      <c r="E373" s="268">
        <f>'Проверочная  таблица'!MT37</f>
        <v>0</v>
      </c>
      <c r="F373" s="268">
        <f>'Проверочная  таблица'!NB37</f>
        <v>0</v>
      </c>
      <c r="G373" s="271">
        <f t="shared" ref="G373:G375" si="281">D373-E373</f>
        <v>0</v>
      </c>
      <c r="H373" s="273">
        <f>IF(F373&gt;E373,1,0)</f>
        <v>0</v>
      </c>
      <c r="I373" s="273">
        <f>IF(G373&lt;0,1,0)</f>
        <v>0</v>
      </c>
    </row>
    <row r="374" spans="1:9" hidden="1" x14ac:dyDescent="0.2">
      <c r="A374" s="359"/>
      <c r="B374" s="360" t="s">
        <v>134</v>
      </c>
      <c r="C374" s="361"/>
      <c r="D374" s="362">
        <f>D373</f>
        <v>0</v>
      </c>
      <c r="E374" s="362">
        <f>E373</f>
        <v>0</v>
      </c>
      <c r="F374" s="362">
        <f>F373</f>
        <v>0</v>
      </c>
      <c r="G374" s="362">
        <f t="shared" si="281"/>
        <v>0</v>
      </c>
      <c r="H374" s="273">
        <f>IF(F374&gt;E374,1,0)</f>
        <v>0</v>
      </c>
      <c r="I374" s="273">
        <f>IF(G374&lt;0,1,0)</f>
        <v>0</v>
      </c>
    </row>
    <row r="375" spans="1:9" hidden="1" x14ac:dyDescent="0.2">
      <c r="A375" s="359"/>
      <c r="B375" s="360" t="s">
        <v>135</v>
      </c>
      <c r="C375" s="361"/>
      <c r="D375" s="362"/>
      <c r="E375" s="362"/>
      <c r="F375" s="362"/>
      <c r="G375" s="362">
        <f t="shared" si="281"/>
        <v>0</v>
      </c>
      <c r="H375" s="273">
        <f>IF(F375&gt;E375,1,0)</f>
        <v>0</v>
      </c>
      <c r="I375" s="273">
        <f>IF(G375&lt;0,1,0)</f>
        <v>0</v>
      </c>
    </row>
    <row r="376" spans="1:9" ht="165.75" x14ac:dyDescent="0.2">
      <c r="A376" s="237"/>
      <c r="B376" s="433" t="s">
        <v>197</v>
      </c>
      <c r="C376" s="143" t="s">
        <v>179</v>
      </c>
      <c r="D376" s="269">
        <v>42748533.100000001</v>
      </c>
      <c r="E376" s="269">
        <f>D376</f>
        <v>42748533.100000001</v>
      </c>
      <c r="F376" s="363">
        <v>16360106.77</v>
      </c>
      <c r="G376" s="271">
        <f t="shared" ref="G376:G378" si="282">D376-E376</f>
        <v>0</v>
      </c>
      <c r="H376" s="273">
        <f t="shared" si="248"/>
        <v>0</v>
      </c>
      <c r="I376" s="273">
        <f t="shared" si="249"/>
        <v>0</v>
      </c>
    </row>
    <row r="377" spans="1:9" x14ac:dyDescent="0.2">
      <c r="A377" s="359"/>
      <c r="B377" s="360" t="s">
        <v>134</v>
      </c>
      <c r="C377" s="361"/>
      <c r="D377" s="362">
        <f>D376-D378</f>
        <v>42748533.100000001</v>
      </c>
      <c r="E377" s="362">
        <f t="shared" ref="E377:F377" si="283">E376-E378</f>
        <v>42748533.100000001</v>
      </c>
      <c r="F377" s="362">
        <f t="shared" si="283"/>
        <v>16360106.77</v>
      </c>
      <c r="G377" s="362">
        <f t="shared" si="282"/>
        <v>0</v>
      </c>
      <c r="H377" s="273">
        <f t="shared" si="248"/>
        <v>0</v>
      </c>
      <c r="I377" s="273">
        <f t="shared" si="249"/>
        <v>0</v>
      </c>
    </row>
    <row r="378" spans="1:9" x14ac:dyDescent="0.2">
      <c r="A378" s="359"/>
      <c r="B378" s="360" t="s">
        <v>135</v>
      </c>
      <c r="C378" s="361"/>
      <c r="D378" s="362"/>
      <c r="E378" s="362">
        <f>D378</f>
        <v>0</v>
      </c>
      <c r="F378" s="362"/>
      <c r="G378" s="362">
        <f t="shared" si="282"/>
        <v>0</v>
      </c>
      <c r="H378" s="273">
        <f t="shared" si="248"/>
        <v>0</v>
      </c>
      <c r="I378" s="273">
        <f t="shared" si="249"/>
        <v>0</v>
      </c>
    </row>
    <row r="379" spans="1:9" x14ac:dyDescent="0.2">
      <c r="A379" s="1288"/>
      <c r="B379" s="435"/>
      <c r="C379" s="190"/>
      <c r="D379" s="271"/>
      <c r="E379" s="268"/>
      <c r="F379" s="268"/>
      <c r="G379" s="271"/>
      <c r="H379" s="273">
        <f>IF(F379&gt;E379,1,0)</f>
        <v>0</v>
      </c>
      <c r="I379" s="273">
        <f>IF(G379&lt;0,1,0)</f>
        <v>0</v>
      </c>
    </row>
    <row r="380" spans="1:9" x14ac:dyDescent="0.2">
      <c r="A380" s="186" t="s">
        <v>43</v>
      </c>
      <c r="B380" s="239" t="s">
        <v>104</v>
      </c>
      <c r="C380" s="192"/>
      <c r="D380" s="1292">
        <f>D384+D387+D390+D393</f>
        <v>336464250</v>
      </c>
      <c r="E380" s="1292">
        <f t="shared" ref="E380:G380" si="284">E384+E387+E390+E393</f>
        <v>336464250</v>
      </c>
      <c r="F380" s="1292">
        <f t="shared" si="284"/>
        <v>105551666.01000002</v>
      </c>
      <c r="G380" s="1292">
        <f t="shared" si="284"/>
        <v>0</v>
      </c>
      <c r="H380" s="273">
        <f t="shared" si="245"/>
        <v>0</v>
      </c>
      <c r="I380" s="273">
        <f t="shared" si="246"/>
        <v>0</v>
      </c>
    </row>
    <row r="381" spans="1:9" x14ac:dyDescent="0.2">
      <c r="A381" s="353"/>
      <c r="B381" s="354" t="s">
        <v>134</v>
      </c>
      <c r="C381" s="355"/>
      <c r="D381" s="1293">
        <f t="shared" ref="D381:G382" si="285">D385+D388+D391+D394</f>
        <v>336464250</v>
      </c>
      <c r="E381" s="1293">
        <f t="shared" si="285"/>
        <v>336464250</v>
      </c>
      <c r="F381" s="1293">
        <f t="shared" si="285"/>
        <v>105551666.01000002</v>
      </c>
      <c r="G381" s="1293">
        <f t="shared" si="285"/>
        <v>0</v>
      </c>
      <c r="H381" s="273">
        <f t="shared" si="245"/>
        <v>0</v>
      </c>
      <c r="I381" s="273">
        <f t="shared" si="246"/>
        <v>0</v>
      </c>
    </row>
    <row r="382" spans="1:9" x14ac:dyDescent="0.2">
      <c r="A382" s="353"/>
      <c r="B382" s="354" t="s">
        <v>135</v>
      </c>
      <c r="C382" s="355"/>
      <c r="D382" s="1293">
        <f t="shared" si="285"/>
        <v>0</v>
      </c>
      <c r="E382" s="1293">
        <f t="shared" si="285"/>
        <v>0</v>
      </c>
      <c r="F382" s="1293">
        <f t="shared" si="285"/>
        <v>0</v>
      </c>
      <c r="G382" s="1293">
        <f t="shared" si="285"/>
        <v>0</v>
      </c>
      <c r="H382" s="273">
        <f t="shared" si="245"/>
        <v>0</v>
      </c>
      <c r="I382" s="273">
        <f t="shared" si="246"/>
        <v>0</v>
      </c>
    </row>
    <row r="383" spans="1:9" x14ac:dyDescent="0.2">
      <c r="A383" s="1288"/>
      <c r="B383" s="432" t="s">
        <v>36</v>
      </c>
      <c r="C383" s="190"/>
      <c r="D383" s="271"/>
      <c r="E383" s="268"/>
      <c r="F383" s="268"/>
      <c r="G383" s="271"/>
      <c r="H383" s="273">
        <f t="shared" si="245"/>
        <v>0</v>
      </c>
      <c r="I383" s="273">
        <f t="shared" si="246"/>
        <v>0</v>
      </c>
    </row>
    <row r="384" spans="1:9" ht="114.75" x14ac:dyDescent="0.2">
      <c r="A384" s="1288"/>
      <c r="B384" s="431" t="s">
        <v>474</v>
      </c>
      <c r="C384" s="143" t="s">
        <v>417</v>
      </c>
      <c r="D384" s="269">
        <v>5000000</v>
      </c>
      <c r="E384" s="256">
        <f>'Прочая  субсидия_МР  и  ГО'!J33</f>
        <v>5000000</v>
      </c>
      <c r="F384" s="256">
        <f>'Прочая  субсидия_МР  и  ГО'!K33</f>
        <v>1750521.8399999999</v>
      </c>
      <c r="G384" s="271">
        <f t="shared" ref="G384:G395" si="286">D384-E384</f>
        <v>0</v>
      </c>
      <c r="H384" s="273">
        <f t="shared" si="245"/>
        <v>0</v>
      </c>
      <c r="I384" s="273">
        <f t="shared" si="246"/>
        <v>0</v>
      </c>
    </row>
    <row r="385" spans="1:9" x14ac:dyDescent="0.2">
      <c r="A385" s="359"/>
      <c r="B385" s="360" t="s">
        <v>134</v>
      </c>
      <c r="C385" s="361"/>
      <c r="D385" s="362">
        <f>D384</f>
        <v>5000000</v>
      </c>
      <c r="E385" s="362">
        <f>E384</f>
        <v>5000000</v>
      </c>
      <c r="F385" s="362">
        <f>F384</f>
        <v>1750521.8399999999</v>
      </c>
      <c r="G385" s="362">
        <f t="shared" si="286"/>
        <v>0</v>
      </c>
      <c r="H385" s="273">
        <f t="shared" si="245"/>
        <v>0</v>
      </c>
      <c r="I385" s="273">
        <f t="shared" si="246"/>
        <v>0</v>
      </c>
    </row>
    <row r="386" spans="1:9" x14ac:dyDescent="0.2">
      <c r="A386" s="359"/>
      <c r="B386" s="360" t="s">
        <v>135</v>
      </c>
      <c r="C386" s="361"/>
      <c r="D386" s="362"/>
      <c r="E386" s="362"/>
      <c r="F386" s="362"/>
      <c r="G386" s="362">
        <f t="shared" si="286"/>
        <v>0</v>
      </c>
      <c r="H386" s="273">
        <f t="shared" si="245"/>
        <v>0</v>
      </c>
      <c r="I386" s="273">
        <f t="shared" si="246"/>
        <v>0</v>
      </c>
    </row>
    <row r="387" spans="1:9" ht="114.75" x14ac:dyDescent="0.2">
      <c r="A387" s="1288"/>
      <c r="B387" s="431" t="s">
        <v>325</v>
      </c>
      <c r="C387" s="143" t="s">
        <v>252</v>
      </c>
      <c r="D387" s="269">
        <v>181464250</v>
      </c>
      <c r="E387" s="256">
        <f>'Прочая  субсидия_МР  и  ГО'!L38</f>
        <v>181464250</v>
      </c>
      <c r="F387" s="256">
        <f>'Прочая  субсидия_МР  и  ГО'!M38</f>
        <v>85230915.300000012</v>
      </c>
      <c r="G387" s="271">
        <f t="shared" ref="G387:G392" si="287">D387-E387</f>
        <v>0</v>
      </c>
      <c r="H387" s="273">
        <f t="shared" ref="H387:H392" si="288">IF(F387&gt;E387,1,0)</f>
        <v>0</v>
      </c>
      <c r="I387" s="273">
        <f t="shared" ref="I387:I392" si="289">IF(G387&lt;0,1,0)</f>
        <v>0</v>
      </c>
    </row>
    <row r="388" spans="1:9" x14ac:dyDescent="0.2">
      <c r="A388" s="359"/>
      <c r="B388" s="360" t="s">
        <v>134</v>
      </c>
      <c r="C388" s="361"/>
      <c r="D388" s="362">
        <f>D387</f>
        <v>181464250</v>
      </c>
      <c r="E388" s="362">
        <f t="shared" ref="E388:F388" si="290">E387</f>
        <v>181464250</v>
      </c>
      <c r="F388" s="362">
        <f t="shared" si="290"/>
        <v>85230915.300000012</v>
      </c>
      <c r="G388" s="362">
        <f t="shared" si="287"/>
        <v>0</v>
      </c>
      <c r="H388" s="273">
        <f t="shared" si="288"/>
        <v>0</v>
      </c>
      <c r="I388" s="273">
        <f t="shared" si="289"/>
        <v>0</v>
      </c>
    </row>
    <row r="389" spans="1:9" x14ac:dyDescent="0.2">
      <c r="A389" s="359"/>
      <c r="B389" s="360" t="s">
        <v>135</v>
      </c>
      <c r="C389" s="361"/>
      <c r="D389" s="362"/>
      <c r="E389" s="362"/>
      <c r="F389" s="362"/>
      <c r="G389" s="362">
        <f t="shared" si="287"/>
        <v>0</v>
      </c>
      <c r="H389" s="273">
        <f t="shared" si="288"/>
        <v>0</v>
      </c>
      <c r="I389" s="273">
        <f t="shared" si="289"/>
        <v>0</v>
      </c>
    </row>
    <row r="390" spans="1:9" ht="114.75" x14ac:dyDescent="0.2">
      <c r="A390" s="237"/>
      <c r="B390" s="433" t="s">
        <v>658</v>
      </c>
      <c r="C390" s="143" t="s">
        <v>656</v>
      </c>
      <c r="D390" s="269">
        <v>150000000</v>
      </c>
      <c r="E390" s="269">
        <f>'Прочая  субсидия_МР  и  ГО'!N38</f>
        <v>150000000</v>
      </c>
      <c r="F390" s="269">
        <f>'Прочая  субсидия_МР  и  ГО'!O38</f>
        <v>18570228.869999997</v>
      </c>
      <c r="G390" s="271">
        <f t="shared" si="287"/>
        <v>0</v>
      </c>
      <c r="H390" s="273">
        <f t="shared" si="288"/>
        <v>0</v>
      </c>
      <c r="I390" s="273">
        <f t="shared" si="289"/>
        <v>0</v>
      </c>
    </row>
    <row r="391" spans="1:9" x14ac:dyDescent="0.2">
      <c r="A391" s="359"/>
      <c r="B391" s="360" t="s">
        <v>134</v>
      </c>
      <c r="C391" s="361"/>
      <c r="D391" s="362">
        <f>D390-D392</f>
        <v>150000000</v>
      </c>
      <c r="E391" s="362">
        <f t="shared" ref="E391:F391" si="291">E390-E392</f>
        <v>150000000</v>
      </c>
      <c r="F391" s="362">
        <f t="shared" si="291"/>
        <v>18570228.869999997</v>
      </c>
      <c r="G391" s="362">
        <f t="shared" si="287"/>
        <v>0</v>
      </c>
      <c r="H391" s="273">
        <f t="shared" si="288"/>
        <v>0</v>
      </c>
      <c r="I391" s="273">
        <f t="shared" si="289"/>
        <v>0</v>
      </c>
    </row>
    <row r="392" spans="1:9" x14ac:dyDescent="0.2">
      <c r="A392" s="359"/>
      <c r="B392" s="360" t="s">
        <v>135</v>
      </c>
      <c r="C392" s="361"/>
      <c r="D392" s="362"/>
      <c r="E392" s="362"/>
      <c r="F392" s="362"/>
      <c r="G392" s="362">
        <f t="shared" si="287"/>
        <v>0</v>
      </c>
      <c r="H392" s="273">
        <f t="shared" si="288"/>
        <v>0</v>
      </c>
      <c r="I392" s="273">
        <f t="shared" si="289"/>
        <v>0</v>
      </c>
    </row>
    <row r="393" spans="1:9" ht="165.75" hidden="1" x14ac:dyDescent="0.2">
      <c r="A393" s="768"/>
      <c r="B393" s="433" t="s">
        <v>197</v>
      </c>
      <c r="C393" s="143" t="s">
        <v>179</v>
      </c>
      <c r="D393" s="269"/>
      <c r="E393" s="269">
        <f>D393</f>
        <v>0</v>
      </c>
      <c r="F393" s="363"/>
      <c r="G393" s="271">
        <f t="shared" si="286"/>
        <v>0</v>
      </c>
      <c r="H393" s="273">
        <f t="shared" si="245"/>
        <v>0</v>
      </c>
      <c r="I393" s="273">
        <f t="shared" si="246"/>
        <v>0</v>
      </c>
    </row>
    <row r="394" spans="1:9" hidden="1" x14ac:dyDescent="0.2">
      <c r="A394" s="359"/>
      <c r="B394" s="360" t="s">
        <v>134</v>
      </c>
      <c r="C394" s="361"/>
      <c r="D394" s="362">
        <f>D393</f>
        <v>0</v>
      </c>
      <c r="E394" s="362">
        <f>E393</f>
        <v>0</v>
      </c>
      <c r="F394" s="362">
        <f>F393</f>
        <v>0</v>
      </c>
      <c r="G394" s="362">
        <f t="shared" si="286"/>
        <v>0</v>
      </c>
      <c r="H394" s="273">
        <f t="shared" si="245"/>
        <v>0</v>
      </c>
      <c r="I394" s="273">
        <f t="shared" si="246"/>
        <v>0</v>
      </c>
    </row>
    <row r="395" spans="1:9" hidden="1" x14ac:dyDescent="0.2">
      <c r="A395" s="359"/>
      <c r="B395" s="360" t="s">
        <v>135</v>
      </c>
      <c r="C395" s="361"/>
      <c r="D395" s="362">
        <f>D393-D394</f>
        <v>0</v>
      </c>
      <c r="E395" s="362">
        <f>E393-E394</f>
        <v>0</v>
      </c>
      <c r="F395" s="362">
        <f>F393-F394</f>
        <v>0</v>
      </c>
      <c r="G395" s="362">
        <f t="shared" si="286"/>
        <v>0</v>
      </c>
      <c r="H395" s="273">
        <f t="shared" si="245"/>
        <v>0</v>
      </c>
      <c r="I395" s="273">
        <f t="shared" si="246"/>
        <v>0</v>
      </c>
    </row>
    <row r="396" spans="1:9" x14ac:dyDescent="0.2">
      <c r="A396" s="1288"/>
      <c r="B396" s="435"/>
      <c r="C396" s="190"/>
      <c r="D396" s="271"/>
      <c r="E396" s="268"/>
      <c r="F396" s="268"/>
      <c r="G396" s="271"/>
      <c r="H396" s="273">
        <f t="shared" si="245"/>
        <v>0</v>
      </c>
      <c r="I396" s="273">
        <f t="shared" si="246"/>
        <v>0</v>
      </c>
    </row>
    <row r="397" spans="1:9" x14ac:dyDescent="0.2">
      <c r="A397" s="186" t="s">
        <v>31</v>
      </c>
      <c r="B397" s="239" t="s">
        <v>32</v>
      </c>
      <c r="C397" s="192"/>
      <c r="D397" s="1300">
        <f>D402+D405+D409+D413+D416+D419+D422+D425+D429+D433+D454+D457+D448+D451+D442+D445+D436+D439</f>
        <v>287337595.34000003</v>
      </c>
      <c r="E397" s="1300">
        <f t="shared" ref="E397:G397" si="292">E402+E405+E409+E413+E416+E419+E422+E425+E429+E433+E454+E457+E448+E451+E442+E445+E436+E439</f>
        <v>287337595.34000003</v>
      </c>
      <c r="F397" s="1300">
        <f t="shared" si="292"/>
        <v>59281394.25</v>
      </c>
      <c r="G397" s="1300">
        <f t="shared" si="292"/>
        <v>0</v>
      </c>
      <c r="H397" s="273">
        <f t="shared" si="245"/>
        <v>0</v>
      </c>
      <c r="I397" s="273">
        <f t="shared" si="246"/>
        <v>0</v>
      </c>
    </row>
    <row r="398" spans="1:9" x14ac:dyDescent="0.2">
      <c r="A398" s="353"/>
      <c r="B398" s="354" t="s">
        <v>134</v>
      </c>
      <c r="C398" s="355"/>
      <c r="D398" s="1293">
        <f>D403+D406+D410+D414+D417+D420+D423+D426+D430+D434+D455+D458+D449+D452+D443+D446+D437+D440</f>
        <v>241220568.31</v>
      </c>
      <c r="E398" s="1293">
        <f t="shared" ref="E398:G398" si="293">E403+E406+E410+E414+E417+E420+E423+E426+E430+E434+E455+E458+E449+E452+E443+E446+E437+E440</f>
        <v>241220568.31</v>
      </c>
      <c r="F398" s="1293">
        <f t="shared" si="293"/>
        <v>28777889.690000001</v>
      </c>
      <c r="G398" s="1293">
        <f t="shared" si="293"/>
        <v>0</v>
      </c>
      <c r="H398" s="273">
        <f t="shared" si="245"/>
        <v>0</v>
      </c>
      <c r="I398" s="273">
        <f t="shared" si="246"/>
        <v>0</v>
      </c>
    </row>
    <row r="399" spans="1:9" x14ac:dyDescent="0.2">
      <c r="A399" s="353"/>
      <c r="B399" s="354" t="s">
        <v>135</v>
      </c>
      <c r="C399" s="355"/>
      <c r="D399" s="1293">
        <f>D404+D407+D411+D415+D418+D421+D424+D427+D431+D435+D456+D459+D450+D453+D444+D447+D438+D441</f>
        <v>0</v>
      </c>
      <c r="E399" s="1293">
        <f t="shared" ref="E399:G399" si="294">E404+E407+E411+E415+E418+E421+E424+E427+E431+E435+E456+E459+E450+E453+E444+E447+E438+E441</f>
        <v>0</v>
      </c>
      <c r="F399" s="1293">
        <f t="shared" si="294"/>
        <v>0</v>
      </c>
      <c r="G399" s="1293">
        <f t="shared" si="294"/>
        <v>0</v>
      </c>
      <c r="H399" s="273">
        <f t="shared" si="245"/>
        <v>0</v>
      </c>
      <c r="I399" s="273">
        <f t="shared" si="246"/>
        <v>0</v>
      </c>
    </row>
    <row r="400" spans="1:9" x14ac:dyDescent="0.2">
      <c r="A400" s="353"/>
      <c r="B400" s="354" t="s">
        <v>260</v>
      </c>
      <c r="C400" s="355"/>
      <c r="D400" s="1293">
        <f>D397-D398-D399</f>
        <v>46117027.030000031</v>
      </c>
      <c r="E400" s="1293">
        <f t="shared" ref="E400:G400" si="295">E397-E398-E399</f>
        <v>46117027.030000031</v>
      </c>
      <c r="F400" s="1293">
        <f t="shared" si="295"/>
        <v>30503504.559999999</v>
      </c>
      <c r="G400" s="1293">
        <f t="shared" si="295"/>
        <v>0</v>
      </c>
      <c r="H400" s="273">
        <f t="shared" ref="H400" si="296">IF(F400&gt;E400,1,0)</f>
        <v>0</v>
      </c>
      <c r="I400" s="273">
        <f t="shared" ref="I400" si="297">IF(G400&lt;0,1,0)</f>
        <v>0</v>
      </c>
    </row>
    <row r="401" spans="1:10" x14ac:dyDescent="0.2">
      <c r="A401" s="1288"/>
      <c r="B401" s="432" t="s">
        <v>36</v>
      </c>
      <c r="C401" s="190"/>
      <c r="D401" s="271"/>
      <c r="E401" s="271"/>
      <c r="F401" s="271"/>
      <c r="G401" s="271"/>
      <c r="H401" s="273">
        <f t="shared" si="245"/>
        <v>0</v>
      </c>
      <c r="I401" s="273">
        <f t="shared" si="246"/>
        <v>0</v>
      </c>
    </row>
    <row r="402" spans="1:10" ht="102" hidden="1" x14ac:dyDescent="0.2">
      <c r="A402" s="768"/>
      <c r="B402" s="437" t="s">
        <v>213</v>
      </c>
      <c r="C402" s="143" t="s">
        <v>212</v>
      </c>
      <c r="D402" s="269"/>
      <c r="E402" s="256">
        <f>'Проверочная  таблица'!AL38</f>
        <v>0</v>
      </c>
      <c r="F402" s="256">
        <f>'Проверочная  таблица'!AQ38</f>
        <v>0</v>
      </c>
      <c r="G402" s="271">
        <f>D402-E402</f>
        <v>0</v>
      </c>
      <c r="H402" s="273">
        <f t="shared" ref="H402:H411" si="298">IF(F402&gt;E402,1,0)</f>
        <v>0</v>
      </c>
      <c r="I402" s="273">
        <f>IF(G402&lt;0,1,0)</f>
        <v>0</v>
      </c>
    </row>
    <row r="403" spans="1:10" hidden="1" x14ac:dyDescent="0.2">
      <c r="A403" s="359"/>
      <c r="B403" s="360" t="s">
        <v>134</v>
      </c>
      <c r="C403" s="361"/>
      <c r="D403" s="362"/>
      <c r="E403" s="362"/>
      <c r="F403" s="362"/>
      <c r="G403" s="362">
        <v>0</v>
      </c>
      <c r="H403" s="273">
        <f t="shared" si="298"/>
        <v>0</v>
      </c>
      <c r="I403" s="273">
        <f>IF(G403&lt;0,1,0)</f>
        <v>0</v>
      </c>
    </row>
    <row r="404" spans="1:10" hidden="1" x14ac:dyDescent="0.2">
      <c r="A404" s="359"/>
      <c r="B404" s="360" t="s">
        <v>135</v>
      </c>
      <c r="C404" s="528"/>
      <c r="D404" s="362">
        <f>D402-D403</f>
        <v>0</v>
      </c>
      <c r="E404" s="362">
        <f>E402-E403</f>
        <v>0</v>
      </c>
      <c r="F404" s="362">
        <f>F402-F403</f>
        <v>0</v>
      </c>
      <c r="G404" s="362">
        <f>D404-E404</f>
        <v>0</v>
      </c>
      <c r="H404" s="273">
        <f t="shared" si="298"/>
        <v>0</v>
      </c>
      <c r="I404" s="273">
        <f>IF(G404&lt;0,1,0)</f>
        <v>0</v>
      </c>
    </row>
    <row r="405" spans="1:10" ht="140.25" x14ac:dyDescent="0.2">
      <c r="A405" s="237"/>
      <c r="B405" s="642" t="s">
        <v>693</v>
      </c>
      <c r="C405" s="143" t="s">
        <v>694</v>
      </c>
      <c r="D405" s="527">
        <v>1419600</v>
      </c>
      <c r="E405" s="256">
        <f>'Проверочная  таблица'!MU38</f>
        <v>1419600</v>
      </c>
      <c r="F405" s="256">
        <f>'Проверочная  таблица'!NC38</f>
        <v>1339747.5</v>
      </c>
      <c r="G405" s="271">
        <f>D405-E405</f>
        <v>0</v>
      </c>
      <c r="H405" s="273">
        <f t="shared" si="298"/>
        <v>0</v>
      </c>
      <c r="I405" s="273">
        <f t="shared" ref="I405:I411" si="299">IF(G405&lt;0,1,0)</f>
        <v>0</v>
      </c>
      <c r="J405" s="826">
        <f>D405+D409</f>
        <v>5460000</v>
      </c>
    </row>
    <row r="406" spans="1:10" x14ac:dyDescent="0.2">
      <c r="A406" s="359"/>
      <c r="B406" s="360" t="s">
        <v>134</v>
      </c>
      <c r="C406" s="529"/>
      <c r="D406" s="362"/>
      <c r="E406" s="362"/>
      <c r="F406" s="362"/>
      <c r="G406" s="362">
        <f>G405</f>
        <v>0</v>
      </c>
      <c r="H406" s="273">
        <f t="shared" si="298"/>
        <v>0</v>
      </c>
      <c r="I406" s="273">
        <f t="shared" si="299"/>
        <v>0</v>
      </c>
    </row>
    <row r="407" spans="1:10" x14ac:dyDescent="0.2">
      <c r="A407" s="359"/>
      <c r="B407" s="360" t="s">
        <v>135</v>
      </c>
      <c r="C407" s="361"/>
      <c r="D407" s="362"/>
      <c r="E407" s="362"/>
      <c r="F407" s="362"/>
      <c r="G407" s="362">
        <f>D407-E407</f>
        <v>0</v>
      </c>
      <c r="H407" s="273">
        <f t="shared" si="298"/>
        <v>0</v>
      </c>
      <c r="I407" s="273">
        <f t="shared" si="299"/>
        <v>0</v>
      </c>
    </row>
    <row r="408" spans="1:10" x14ac:dyDescent="0.2">
      <c r="A408" s="359"/>
      <c r="B408" s="360" t="s">
        <v>260</v>
      </c>
      <c r="C408" s="361"/>
      <c r="D408" s="362">
        <f>D405</f>
        <v>1419600</v>
      </c>
      <c r="E408" s="362">
        <f t="shared" ref="E408:F408" si="300">E405</f>
        <v>1419600</v>
      </c>
      <c r="F408" s="362">
        <f t="shared" si="300"/>
        <v>1339747.5</v>
      </c>
      <c r="G408" s="362">
        <f>D408-E408</f>
        <v>0</v>
      </c>
      <c r="H408" s="273">
        <f t="shared" ref="H408" si="301">IF(F408&gt;E408,1,0)</f>
        <v>0</v>
      </c>
      <c r="I408" s="273">
        <f t="shared" ref="I408" si="302">IF(G408&lt;0,1,0)</f>
        <v>0</v>
      </c>
    </row>
    <row r="409" spans="1:10" x14ac:dyDescent="0.2">
      <c r="A409" s="568"/>
      <c r="B409" s="569" t="s">
        <v>54</v>
      </c>
      <c r="C409" s="561" t="s">
        <v>694</v>
      </c>
      <c r="D409" s="570">
        <v>4040400</v>
      </c>
      <c r="E409" s="574">
        <f>'Проверочная  таблица'!MV38</f>
        <v>4040400</v>
      </c>
      <c r="F409" s="574">
        <f>'Проверочная  таблица'!ND38</f>
        <v>3813127.5</v>
      </c>
      <c r="G409" s="574">
        <f>D409-E409</f>
        <v>0</v>
      </c>
      <c r="H409" s="273">
        <f t="shared" si="298"/>
        <v>0</v>
      </c>
      <c r="I409" s="273">
        <f t="shared" si="299"/>
        <v>0</v>
      </c>
    </row>
    <row r="410" spans="1:10" x14ac:dyDescent="0.2">
      <c r="A410" s="568"/>
      <c r="B410" s="572" t="s">
        <v>134</v>
      </c>
      <c r="C410" s="573"/>
      <c r="D410" s="574"/>
      <c r="E410" s="574"/>
      <c r="F410" s="574"/>
      <c r="G410" s="574">
        <f>G409</f>
        <v>0</v>
      </c>
      <c r="H410" s="273">
        <f t="shared" si="298"/>
        <v>0</v>
      </c>
      <c r="I410" s="273">
        <f t="shared" si="299"/>
        <v>0</v>
      </c>
    </row>
    <row r="411" spans="1:10" x14ac:dyDescent="0.2">
      <c r="A411" s="568"/>
      <c r="B411" s="572" t="s">
        <v>135</v>
      </c>
      <c r="C411" s="573"/>
      <c r="D411" s="574"/>
      <c r="E411" s="574"/>
      <c r="F411" s="574"/>
      <c r="G411" s="574">
        <f>D411-E411</f>
        <v>0</v>
      </c>
      <c r="H411" s="273">
        <f t="shared" si="298"/>
        <v>0</v>
      </c>
      <c r="I411" s="273">
        <f t="shared" si="299"/>
        <v>0</v>
      </c>
    </row>
    <row r="412" spans="1:10" x14ac:dyDescent="0.2">
      <c r="A412" s="568"/>
      <c r="B412" s="572" t="s">
        <v>260</v>
      </c>
      <c r="C412" s="573"/>
      <c r="D412" s="1301">
        <f>D409</f>
        <v>4040400</v>
      </c>
      <c r="E412" s="1301">
        <f t="shared" ref="E412:F412" si="303">E409</f>
        <v>4040400</v>
      </c>
      <c r="F412" s="1301">
        <f t="shared" si="303"/>
        <v>3813127.5</v>
      </c>
      <c r="G412" s="574">
        <f>D412-E412</f>
        <v>0</v>
      </c>
      <c r="H412" s="273">
        <f t="shared" ref="H412" si="304">IF(F412&gt;E412,1,0)</f>
        <v>0</v>
      </c>
      <c r="I412" s="273">
        <f t="shared" ref="I412" si="305">IF(G412&lt;0,1,0)</f>
        <v>0</v>
      </c>
    </row>
    <row r="413" spans="1:10" ht="114.75" hidden="1" x14ac:dyDescent="0.2">
      <c r="A413" s="768"/>
      <c r="B413" s="642" t="s">
        <v>236</v>
      </c>
      <c r="C413" s="143" t="s">
        <v>247</v>
      </c>
      <c r="D413" s="527"/>
      <c r="E413" s="256">
        <f>'Проверочная  таблица'!JH38</f>
        <v>0</v>
      </c>
      <c r="F413" s="256">
        <f>'Проверочная  таблица'!JK38</f>
        <v>0</v>
      </c>
      <c r="G413" s="271">
        <f>D413-E413</f>
        <v>0</v>
      </c>
      <c r="H413" s="273">
        <f t="shared" ref="H413:H418" si="306">IF(F413&gt;E413,1,0)</f>
        <v>0</v>
      </c>
      <c r="I413" s="273">
        <f t="shared" ref="I413:I418" si="307">IF(G413&lt;0,1,0)</f>
        <v>0</v>
      </c>
      <c r="J413" s="827">
        <f>D413+D416</f>
        <v>0</v>
      </c>
    </row>
    <row r="414" spans="1:10" hidden="1" x14ac:dyDescent="0.2">
      <c r="A414" s="359"/>
      <c r="B414" s="360" t="s">
        <v>134</v>
      </c>
      <c r="C414" s="529"/>
      <c r="D414" s="362">
        <f>D413</f>
        <v>0</v>
      </c>
      <c r="E414" s="362">
        <f>E413</f>
        <v>0</v>
      </c>
      <c r="F414" s="362">
        <f>F413</f>
        <v>0</v>
      </c>
      <c r="G414" s="362">
        <f>G413</f>
        <v>0</v>
      </c>
      <c r="H414" s="273">
        <f t="shared" si="306"/>
        <v>0</v>
      </c>
      <c r="I414" s="273">
        <f t="shared" si="307"/>
        <v>0</v>
      </c>
      <c r="J414" s="684"/>
    </row>
    <row r="415" spans="1:10" hidden="1" x14ac:dyDescent="0.2">
      <c r="A415" s="359"/>
      <c r="B415" s="360" t="s">
        <v>135</v>
      </c>
      <c r="C415" s="361"/>
      <c r="D415" s="362"/>
      <c r="E415" s="362"/>
      <c r="F415" s="362"/>
      <c r="G415" s="362">
        <f>D415-E415</f>
        <v>0</v>
      </c>
      <c r="H415" s="273">
        <f t="shared" si="306"/>
        <v>0</v>
      </c>
      <c r="I415" s="273">
        <f t="shared" si="307"/>
        <v>0</v>
      </c>
      <c r="J415" s="827"/>
    </row>
    <row r="416" spans="1:10" hidden="1" x14ac:dyDescent="0.2">
      <c r="A416" s="568"/>
      <c r="B416" s="569" t="s">
        <v>54</v>
      </c>
      <c r="C416" s="561" t="s">
        <v>247</v>
      </c>
      <c r="D416" s="570"/>
      <c r="E416" s="574">
        <f>'Проверочная  таблица'!JI38</f>
        <v>0</v>
      </c>
      <c r="F416" s="574">
        <f>'Проверочная  таблица'!JL38</f>
        <v>0</v>
      </c>
      <c r="G416" s="574">
        <f>D416-E416</f>
        <v>0</v>
      </c>
      <c r="H416" s="273">
        <f t="shared" si="306"/>
        <v>0</v>
      </c>
      <c r="I416" s="273">
        <f t="shared" si="307"/>
        <v>0</v>
      </c>
      <c r="J416" s="684"/>
    </row>
    <row r="417" spans="1:17" hidden="1" x14ac:dyDescent="0.2">
      <c r="A417" s="568"/>
      <c r="B417" s="572" t="s">
        <v>134</v>
      </c>
      <c r="C417" s="573"/>
      <c r="D417" s="574">
        <f>D416</f>
        <v>0</v>
      </c>
      <c r="E417" s="574">
        <f>E416</f>
        <v>0</v>
      </c>
      <c r="F417" s="574">
        <f>F416</f>
        <v>0</v>
      </c>
      <c r="G417" s="574">
        <f>G416</f>
        <v>0</v>
      </c>
      <c r="H417" s="273">
        <f t="shared" si="306"/>
        <v>0</v>
      </c>
      <c r="I417" s="273">
        <f t="shared" si="307"/>
        <v>0</v>
      </c>
      <c r="J417" s="684"/>
    </row>
    <row r="418" spans="1:17" hidden="1" x14ac:dyDescent="0.2">
      <c r="A418" s="568"/>
      <c r="B418" s="572" t="s">
        <v>135</v>
      </c>
      <c r="C418" s="573"/>
      <c r="D418" s="574"/>
      <c r="E418" s="574"/>
      <c r="F418" s="574"/>
      <c r="G418" s="574">
        <f>D418-E418</f>
        <v>0</v>
      </c>
      <c r="H418" s="273">
        <f t="shared" si="306"/>
        <v>0</v>
      </c>
      <c r="I418" s="273">
        <f t="shared" si="307"/>
        <v>0</v>
      </c>
      <c r="J418" s="684"/>
      <c r="K418" s="641"/>
      <c r="L418" s="641"/>
      <c r="M418" s="641"/>
      <c r="N418" s="641"/>
      <c r="O418" s="641"/>
      <c r="P418" s="641"/>
      <c r="Q418" s="641"/>
    </row>
    <row r="419" spans="1:17" ht="140.25" x14ac:dyDescent="0.2">
      <c r="A419" s="1288"/>
      <c r="B419" s="642" t="s">
        <v>249</v>
      </c>
      <c r="C419" s="143" t="s">
        <v>248</v>
      </c>
      <c r="D419" s="527">
        <v>255783.78000000003</v>
      </c>
      <c r="E419" s="256">
        <f>'Проверочная  таблица'!JB37</f>
        <v>255783.78</v>
      </c>
      <c r="F419" s="256">
        <f>'Проверочная  таблица'!JE37</f>
        <v>255783.78</v>
      </c>
      <c r="G419" s="271">
        <f>D419-E419</f>
        <v>0</v>
      </c>
      <c r="H419" s="273">
        <f t="shared" ref="H419:H424" si="308">IF(F419&gt;E419,1,0)</f>
        <v>0</v>
      </c>
      <c r="I419" s="273">
        <f t="shared" ref="I419:I424" si="309">IF(G419&lt;0,1,0)</f>
        <v>0</v>
      </c>
      <c r="J419" s="826">
        <f>D419+D422</f>
        <v>983783.78</v>
      </c>
      <c r="K419" s="641"/>
      <c r="L419" s="641"/>
      <c r="M419" s="641"/>
      <c r="N419" s="641"/>
      <c r="O419" s="641"/>
      <c r="P419" s="641"/>
      <c r="Q419" s="641"/>
    </row>
    <row r="420" spans="1:17" x14ac:dyDescent="0.2">
      <c r="A420" s="359"/>
      <c r="B420" s="360" t="s">
        <v>134</v>
      </c>
      <c r="C420" s="529"/>
      <c r="D420" s="362">
        <f>D419</f>
        <v>255783.78000000003</v>
      </c>
      <c r="E420" s="362">
        <f>E419</f>
        <v>255783.78</v>
      </c>
      <c r="F420" s="362">
        <f>F419</f>
        <v>255783.78</v>
      </c>
      <c r="G420" s="362">
        <f>G419</f>
        <v>0</v>
      </c>
      <c r="H420" s="273">
        <f t="shared" si="308"/>
        <v>0</v>
      </c>
      <c r="I420" s="273">
        <f t="shared" si="309"/>
        <v>0</v>
      </c>
      <c r="K420" s="641"/>
      <c r="L420" s="641"/>
      <c r="M420" s="641"/>
      <c r="N420" s="641"/>
      <c r="O420" s="641"/>
      <c r="P420" s="641"/>
      <c r="Q420" s="641"/>
    </row>
    <row r="421" spans="1:17" x14ac:dyDescent="0.2">
      <c r="A421" s="359"/>
      <c r="B421" s="360" t="s">
        <v>135</v>
      </c>
      <c r="C421" s="361"/>
      <c r="D421" s="362"/>
      <c r="E421" s="362"/>
      <c r="F421" s="362"/>
      <c r="G421" s="362">
        <f>D421-E421</f>
        <v>0</v>
      </c>
      <c r="H421" s="273">
        <f t="shared" si="308"/>
        <v>0</v>
      </c>
      <c r="I421" s="273">
        <f t="shared" si="309"/>
        <v>0</v>
      </c>
      <c r="K421" s="641"/>
      <c r="L421" s="641"/>
      <c r="M421" s="641"/>
      <c r="N421" s="641"/>
      <c r="O421" s="641"/>
      <c r="P421" s="641"/>
      <c r="Q421" s="641"/>
    </row>
    <row r="422" spans="1:17" x14ac:dyDescent="0.2">
      <c r="A422" s="568"/>
      <c r="B422" s="569" t="s">
        <v>54</v>
      </c>
      <c r="C422" s="561" t="s">
        <v>248</v>
      </c>
      <c r="D422" s="570">
        <v>728000</v>
      </c>
      <c r="E422" s="574">
        <f>'Проверочная  таблица'!JC37</f>
        <v>728000</v>
      </c>
      <c r="F422" s="574">
        <f>'Проверочная  таблица'!JF37</f>
        <v>728000</v>
      </c>
      <c r="G422" s="574">
        <f>D422-E422</f>
        <v>0</v>
      </c>
      <c r="H422" s="273">
        <f t="shared" si="308"/>
        <v>0</v>
      </c>
      <c r="I422" s="273">
        <f t="shared" si="309"/>
        <v>0</v>
      </c>
      <c r="J422" s="827"/>
      <c r="K422" s="641"/>
      <c r="L422" s="641"/>
      <c r="M422" s="641"/>
      <c r="N422" s="641"/>
      <c r="O422" s="641"/>
      <c r="P422" s="641"/>
      <c r="Q422" s="641"/>
    </row>
    <row r="423" spans="1:17" x14ac:dyDescent="0.2">
      <c r="A423" s="568"/>
      <c r="B423" s="572" t="s">
        <v>134</v>
      </c>
      <c r="C423" s="573"/>
      <c r="D423" s="574">
        <f>D422</f>
        <v>728000</v>
      </c>
      <c r="E423" s="574">
        <f>E422</f>
        <v>728000</v>
      </c>
      <c r="F423" s="574">
        <f>F422</f>
        <v>728000</v>
      </c>
      <c r="G423" s="574">
        <f>G422</f>
        <v>0</v>
      </c>
      <c r="H423" s="273">
        <f t="shared" si="308"/>
        <v>0</v>
      </c>
      <c r="I423" s="273">
        <f t="shared" si="309"/>
        <v>0</v>
      </c>
      <c r="K423" s="641"/>
      <c r="L423" s="641"/>
      <c r="M423" s="641"/>
      <c r="N423" s="641"/>
      <c r="O423" s="641"/>
      <c r="P423" s="641"/>
      <c r="Q423" s="641"/>
    </row>
    <row r="424" spans="1:17" x14ac:dyDescent="0.2">
      <c r="A424" s="568"/>
      <c r="B424" s="572" t="s">
        <v>135</v>
      </c>
      <c r="C424" s="573"/>
      <c r="D424" s="574"/>
      <c r="E424" s="574"/>
      <c r="F424" s="574"/>
      <c r="G424" s="574">
        <f t="shared" ref="G424:G441" si="310">D424-E424</f>
        <v>0</v>
      </c>
      <c r="H424" s="273">
        <f t="shared" si="308"/>
        <v>0</v>
      </c>
      <c r="I424" s="273">
        <f t="shared" si="309"/>
        <v>0</v>
      </c>
      <c r="J424" s="684"/>
      <c r="K424" s="641"/>
      <c r="L424" s="641"/>
      <c r="M424" s="641"/>
      <c r="N424" s="641"/>
      <c r="O424" s="641"/>
      <c r="P424" s="641"/>
      <c r="Q424" s="641"/>
    </row>
    <row r="425" spans="1:17" ht="165.75" x14ac:dyDescent="0.2">
      <c r="A425" s="1288"/>
      <c r="B425" s="642" t="s">
        <v>730</v>
      </c>
      <c r="C425" s="143" t="s">
        <v>729</v>
      </c>
      <c r="D425" s="527">
        <v>10570827.030000001</v>
      </c>
      <c r="E425" s="256">
        <f>'Проверочная  таблица'!LK38</f>
        <v>10570827.030000001</v>
      </c>
      <c r="F425" s="256">
        <f>'Проверочная  таблица'!LO38</f>
        <v>6591163.6799999997</v>
      </c>
      <c r="G425" s="271">
        <f t="shared" si="310"/>
        <v>0</v>
      </c>
      <c r="H425" s="273">
        <f t="shared" ref="H425:H441" si="311">IF(F425&gt;E425,1,0)</f>
        <v>0</v>
      </c>
      <c r="I425" s="273">
        <f t="shared" ref="I425:I441" si="312">IF(G425&lt;0,1,0)</f>
        <v>0</v>
      </c>
      <c r="J425" s="826">
        <f>D425+D429</f>
        <v>40657027.030000001</v>
      </c>
      <c r="K425" s="641"/>
      <c r="L425" s="641"/>
      <c r="M425" s="641"/>
      <c r="N425" s="641"/>
      <c r="O425" s="641"/>
      <c r="P425" s="641"/>
      <c r="Q425" s="641"/>
    </row>
    <row r="426" spans="1:17" x14ac:dyDescent="0.2">
      <c r="A426" s="359"/>
      <c r="B426" s="360" t="s">
        <v>134</v>
      </c>
      <c r="C426" s="529"/>
      <c r="D426" s="362"/>
      <c r="E426" s="362"/>
      <c r="F426" s="362"/>
      <c r="G426" s="362">
        <f t="shared" si="310"/>
        <v>0</v>
      </c>
      <c r="H426" s="273">
        <f t="shared" si="311"/>
        <v>0</v>
      </c>
      <c r="I426" s="273">
        <f t="shared" si="312"/>
        <v>0</v>
      </c>
      <c r="K426" s="641"/>
      <c r="L426" s="641"/>
      <c r="M426" s="641"/>
      <c r="N426" s="641"/>
      <c r="O426" s="641"/>
      <c r="P426" s="641"/>
      <c r="Q426" s="641"/>
    </row>
    <row r="427" spans="1:17" x14ac:dyDescent="0.2">
      <c r="A427" s="359"/>
      <c r="B427" s="360" t="s">
        <v>135</v>
      </c>
      <c r="C427" s="361"/>
      <c r="D427" s="362"/>
      <c r="E427" s="362"/>
      <c r="F427" s="362"/>
      <c r="G427" s="362">
        <f t="shared" si="310"/>
        <v>0</v>
      </c>
      <c r="H427" s="273">
        <f t="shared" si="311"/>
        <v>0</v>
      </c>
      <c r="I427" s="273">
        <f t="shared" si="312"/>
        <v>0</v>
      </c>
      <c r="J427" s="827"/>
      <c r="K427" s="641"/>
      <c r="L427" s="641"/>
      <c r="M427" s="641"/>
      <c r="N427" s="641"/>
      <c r="O427" s="641"/>
      <c r="P427" s="641"/>
      <c r="Q427" s="641"/>
    </row>
    <row r="428" spans="1:17" x14ac:dyDescent="0.2">
      <c r="A428" s="359"/>
      <c r="B428" s="360" t="s">
        <v>260</v>
      </c>
      <c r="C428" s="361"/>
      <c r="D428" s="362">
        <f>D425</f>
        <v>10570827.030000001</v>
      </c>
      <c r="E428" s="362">
        <f t="shared" ref="E428:F428" si="313">E425</f>
        <v>10570827.030000001</v>
      </c>
      <c r="F428" s="362">
        <f t="shared" si="313"/>
        <v>6591163.6799999997</v>
      </c>
      <c r="G428" s="362">
        <f t="shared" ref="G428" si="314">D428-E428</f>
        <v>0</v>
      </c>
      <c r="H428" s="273">
        <f t="shared" ref="H428" si="315">IF(F428&gt;E428,1,0)</f>
        <v>0</v>
      </c>
      <c r="I428" s="273">
        <f t="shared" ref="I428" si="316">IF(G428&lt;0,1,0)</f>
        <v>0</v>
      </c>
      <c r="J428" s="827"/>
      <c r="K428" s="641"/>
      <c r="L428" s="641"/>
      <c r="M428" s="641"/>
      <c r="N428" s="641"/>
      <c r="O428" s="641"/>
      <c r="P428" s="641"/>
      <c r="Q428" s="641"/>
    </row>
    <row r="429" spans="1:17" x14ac:dyDescent="0.2">
      <c r="A429" s="568"/>
      <c r="B429" s="569" t="s">
        <v>54</v>
      </c>
      <c r="C429" s="561" t="s">
        <v>729</v>
      </c>
      <c r="D429" s="570">
        <v>30086200</v>
      </c>
      <c r="E429" s="574">
        <f>'Проверочная  таблица'!LL38</f>
        <v>30086200</v>
      </c>
      <c r="F429" s="574">
        <f>'Проверочная  таблица'!LP38</f>
        <v>18759465.879999999</v>
      </c>
      <c r="G429" s="574">
        <f t="shared" si="310"/>
        <v>0</v>
      </c>
      <c r="H429" s="273">
        <f t="shared" si="311"/>
        <v>0</v>
      </c>
      <c r="I429" s="273">
        <f t="shared" si="312"/>
        <v>0</v>
      </c>
      <c r="K429" s="641"/>
      <c r="L429" s="641"/>
      <c r="M429" s="641"/>
      <c r="N429" s="641"/>
      <c r="O429" s="641"/>
      <c r="P429" s="641"/>
      <c r="Q429" s="641"/>
    </row>
    <row r="430" spans="1:17" x14ac:dyDescent="0.2">
      <c r="A430" s="568"/>
      <c r="B430" s="572" t="s">
        <v>134</v>
      </c>
      <c r="C430" s="573"/>
      <c r="D430" s="574"/>
      <c r="E430" s="574"/>
      <c r="F430" s="574"/>
      <c r="G430" s="574">
        <f t="shared" si="310"/>
        <v>0</v>
      </c>
      <c r="H430" s="273">
        <f t="shared" si="311"/>
        <v>0</v>
      </c>
      <c r="I430" s="273">
        <f t="shared" si="312"/>
        <v>0</v>
      </c>
      <c r="K430" s="641"/>
      <c r="L430" s="641"/>
      <c r="M430" s="641"/>
      <c r="N430" s="641"/>
      <c r="O430" s="641"/>
      <c r="P430" s="641"/>
      <c r="Q430" s="641"/>
    </row>
    <row r="431" spans="1:17" x14ac:dyDescent="0.2">
      <c r="A431" s="568"/>
      <c r="B431" s="572" t="s">
        <v>135</v>
      </c>
      <c r="C431" s="573"/>
      <c r="D431" s="574"/>
      <c r="E431" s="574"/>
      <c r="F431" s="574"/>
      <c r="G431" s="574">
        <f t="shared" si="310"/>
        <v>0</v>
      </c>
      <c r="H431" s="273">
        <f t="shared" si="311"/>
        <v>0</v>
      </c>
      <c r="I431" s="273">
        <f t="shared" si="312"/>
        <v>0</v>
      </c>
      <c r="J431" s="684"/>
      <c r="K431" s="641"/>
      <c r="L431" s="641"/>
      <c r="M431" s="641"/>
      <c r="N431" s="641"/>
      <c r="O431" s="641"/>
      <c r="P431" s="641"/>
      <c r="Q431" s="641"/>
    </row>
    <row r="432" spans="1:17" x14ac:dyDescent="0.2">
      <c r="A432" s="568"/>
      <c r="B432" s="572" t="s">
        <v>260</v>
      </c>
      <c r="C432" s="573"/>
      <c r="D432" s="574">
        <f>D429</f>
        <v>30086200</v>
      </c>
      <c r="E432" s="574">
        <f t="shared" ref="E432:F432" si="317">E429</f>
        <v>30086200</v>
      </c>
      <c r="F432" s="574">
        <f t="shared" si="317"/>
        <v>18759465.879999999</v>
      </c>
      <c r="G432" s="574">
        <f t="shared" ref="G432" si="318">D432-E432</f>
        <v>0</v>
      </c>
      <c r="H432" s="273">
        <f t="shared" ref="H432" si="319">IF(F432&gt;E432,1,0)</f>
        <v>0</v>
      </c>
      <c r="I432" s="273">
        <f t="shared" ref="I432" si="320">IF(G432&lt;0,1,0)</f>
        <v>0</v>
      </c>
      <c r="J432" s="684"/>
      <c r="K432" s="641"/>
      <c r="L432" s="641"/>
      <c r="M432" s="641"/>
      <c r="N432" s="641"/>
      <c r="O432" s="641"/>
      <c r="P432" s="641"/>
      <c r="Q432" s="641"/>
    </row>
    <row r="433" spans="1:17" ht="191.25" hidden="1" x14ac:dyDescent="0.2">
      <c r="A433" s="768"/>
      <c r="B433" s="437" t="s">
        <v>731</v>
      </c>
      <c r="C433" s="143" t="s">
        <v>725</v>
      </c>
      <c r="D433" s="269"/>
      <c r="E433" s="256">
        <f>'Проверочная  таблица'!LJ38</f>
        <v>0</v>
      </c>
      <c r="F433" s="256">
        <f>'Проверочная  таблица'!LN38</f>
        <v>0</v>
      </c>
      <c r="G433" s="271">
        <f t="shared" si="310"/>
        <v>0</v>
      </c>
      <c r="H433" s="273">
        <f t="shared" si="311"/>
        <v>0</v>
      </c>
      <c r="I433" s="273">
        <f t="shared" si="312"/>
        <v>0</v>
      </c>
      <c r="J433" s="684"/>
      <c r="K433" s="641"/>
      <c r="L433" s="641"/>
      <c r="M433" s="641"/>
      <c r="N433" s="641"/>
      <c r="O433" s="641"/>
      <c r="P433" s="641"/>
      <c r="Q433" s="641"/>
    </row>
    <row r="434" spans="1:17" hidden="1" x14ac:dyDescent="0.2">
      <c r="A434" s="359"/>
      <c r="B434" s="360" t="s">
        <v>134</v>
      </c>
      <c r="C434" s="361"/>
      <c r="D434" s="362">
        <f>D433</f>
        <v>0</v>
      </c>
      <c r="E434" s="362">
        <f>E433</f>
        <v>0</v>
      </c>
      <c r="F434" s="362">
        <f>F433</f>
        <v>0</v>
      </c>
      <c r="G434" s="362">
        <f t="shared" si="310"/>
        <v>0</v>
      </c>
      <c r="H434" s="273">
        <f t="shared" si="311"/>
        <v>0</v>
      </c>
      <c r="I434" s="273">
        <f t="shared" si="312"/>
        <v>0</v>
      </c>
      <c r="J434" s="684"/>
      <c r="K434" s="641"/>
      <c r="L434" s="641"/>
      <c r="M434" s="641"/>
      <c r="N434" s="641"/>
      <c r="O434" s="641"/>
      <c r="P434" s="641"/>
      <c r="Q434" s="641"/>
    </row>
    <row r="435" spans="1:17" hidden="1" x14ac:dyDescent="0.2">
      <c r="A435" s="359"/>
      <c r="B435" s="360" t="s">
        <v>135</v>
      </c>
      <c r="C435" s="361"/>
      <c r="D435" s="362"/>
      <c r="E435" s="362"/>
      <c r="F435" s="362"/>
      <c r="G435" s="362">
        <f t="shared" si="310"/>
        <v>0</v>
      </c>
      <c r="H435" s="273">
        <f t="shared" si="311"/>
        <v>0</v>
      </c>
      <c r="I435" s="273">
        <f t="shared" si="312"/>
        <v>0</v>
      </c>
      <c r="J435" s="684"/>
      <c r="K435" s="641"/>
      <c r="L435" s="641"/>
      <c r="M435" s="641"/>
      <c r="N435" s="641"/>
      <c r="O435" s="641"/>
      <c r="P435" s="641"/>
      <c r="Q435" s="641"/>
    </row>
    <row r="436" spans="1:17" ht="89.25" x14ac:dyDescent="0.2">
      <c r="A436" s="1288"/>
      <c r="B436" s="642" t="s">
        <v>970</v>
      </c>
      <c r="C436" s="143" t="s">
        <v>972</v>
      </c>
      <c r="D436" s="527">
        <v>1032721.05</v>
      </c>
      <c r="E436" s="256">
        <f>'Проверочная  таблица'!QD37</f>
        <v>1032721.05</v>
      </c>
      <c r="F436" s="256">
        <f>'Проверочная  таблица'!QG37</f>
        <v>0</v>
      </c>
      <c r="G436" s="271">
        <f t="shared" si="310"/>
        <v>0</v>
      </c>
      <c r="H436" s="273">
        <f t="shared" si="311"/>
        <v>0</v>
      </c>
      <c r="I436" s="273">
        <f t="shared" si="312"/>
        <v>0</v>
      </c>
      <c r="J436" s="826">
        <f>D436+D439</f>
        <v>20654421.050000001</v>
      </c>
    </row>
    <row r="437" spans="1:17" x14ac:dyDescent="0.2">
      <c r="A437" s="359"/>
      <c r="B437" s="360" t="s">
        <v>134</v>
      </c>
      <c r="C437" s="529"/>
      <c r="D437" s="362">
        <f>D436</f>
        <v>1032721.05</v>
      </c>
      <c r="E437" s="362">
        <f t="shared" ref="E437:F437" si="321">E436</f>
        <v>1032721.05</v>
      </c>
      <c r="F437" s="362">
        <f t="shared" si="321"/>
        <v>0</v>
      </c>
      <c r="G437" s="362">
        <f t="shared" si="310"/>
        <v>0</v>
      </c>
      <c r="H437" s="273">
        <f t="shared" si="311"/>
        <v>0</v>
      </c>
      <c r="I437" s="273">
        <f t="shared" si="312"/>
        <v>0</v>
      </c>
    </row>
    <row r="438" spans="1:17" x14ac:dyDescent="0.2">
      <c r="A438" s="359"/>
      <c r="B438" s="360" t="s">
        <v>135</v>
      </c>
      <c r="C438" s="361"/>
      <c r="D438" s="362"/>
      <c r="E438" s="362"/>
      <c r="F438" s="362"/>
      <c r="G438" s="362">
        <f t="shared" si="310"/>
        <v>0</v>
      </c>
      <c r="H438" s="273">
        <f t="shared" si="311"/>
        <v>0</v>
      </c>
      <c r="I438" s="273">
        <f t="shared" si="312"/>
        <v>0</v>
      </c>
      <c r="J438" s="827"/>
    </row>
    <row r="439" spans="1:17" x14ac:dyDescent="0.2">
      <c r="A439" s="568"/>
      <c r="B439" s="569" t="s">
        <v>54</v>
      </c>
      <c r="C439" s="561" t="s">
        <v>972</v>
      </c>
      <c r="D439" s="570">
        <v>19621700</v>
      </c>
      <c r="E439" s="574">
        <f>'Проверочная  таблица'!QE37</f>
        <v>19621700</v>
      </c>
      <c r="F439" s="574">
        <f>'Проверочная  таблица'!QH37</f>
        <v>0</v>
      </c>
      <c r="G439" s="574">
        <f t="shared" si="310"/>
        <v>0</v>
      </c>
      <c r="H439" s="273">
        <f t="shared" si="311"/>
        <v>0</v>
      </c>
      <c r="I439" s="273">
        <f t="shared" si="312"/>
        <v>0</v>
      </c>
    </row>
    <row r="440" spans="1:17" x14ac:dyDescent="0.2">
      <c r="A440" s="568"/>
      <c r="B440" s="572" t="s">
        <v>134</v>
      </c>
      <c r="C440" s="573"/>
      <c r="D440" s="574">
        <f>D439</f>
        <v>19621700</v>
      </c>
      <c r="E440" s="574">
        <f t="shared" ref="E440:F440" si="322">E439</f>
        <v>19621700</v>
      </c>
      <c r="F440" s="574">
        <f t="shared" si="322"/>
        <v>0</v>
      </c>
      <c r="G440" s="574">
        <f t="shared" si="310"/>
        <v>0</v>
      </c>
      <c r="H440" s="273">
        <f t="shared" si="311"/>
        <v>0</v>
      </c>
      <c r="I440" s="273">
        <f t="shared" si="312"/>
        <v>0</v>
      </c>
    </row>
    <row r="441" spans="1:17" x14ac:dyDescent="0.2">
      <c r="A441" s="568"/>
      <c r="B441" s="572" t="s">
        <v>135</v>
      </c>
      <c r="C441" s="573"/>
      <c r="D441" s="574"/>
      <c r="E441" s="574"/>
      <c r="F441" s="574"/>
      <c r="G441" s="574">
        <f t="shared" si="310"/>
        <v>0</v>
      </c>
      <c r="H441" s="273">
        <f t="shared" si="311"/>
        <v>0</v>
      </c>
      <c r="I441" s="273">
        <f t="shared" si="312"/>
        <v>0</v>
      </c>
      <c r="J441" s="684"/>
    </row>
    <row r="442" spans="1:17" ht="89.25" x14ac:dyDescent="0.2">
      <c r="A442" s="1288"/>
      <c r="B442" s="642" t="s">
        <v>881</v>
      </c>
      <c r="C442" s="143" t="s">
        <v>880</v>
      </c>
      <c r="D442" s="527">
        <v>969736.83999999985</v>
      </c>
      <c r="E442" s="256">
        <f>'Проверочная  таблица'!QJ38</f>
        <v>969736.84000000008</v>
      </c>
      <c r="F442" s="256">
        <f>'Проверочная  таблица'!QM38</f>
        <v>219813.91</v>
      </c>
      <c r="G442" s="271">
        <f t="shared" ref="G442:G447" si="323">D442-E442</f>
        <v>0</v>
      </c>
      <c r="H442" s="273">
        <f t="shared" ref="H442:H447" si="324">IF(F442&gt;E442,1,0)</f>
        <v>0</v>
      </c>
      <c r="I442" s="273">
        <f t="shared" ref="I442:I447" si="325">IF(G442&lt;0,1,0)</f>
        <v>0</v>
      </c>
      <c r="J442" s="826">
        <f>D442+D445</f>
        <v>19394736.84</v>
      </c>
    </row>
    <row r="443" spans="1:17" x14ac:dyDescent="0.2">
      <c r="A443" s="359"/>
      <c r="B443" s="360" t="s">
        <v>134</v>
      </c>
      <c r="C443" s="529"/>
      <c r="D443" s="362">
        <f>D442</f>
        <v>969736.83999999985</v>
      </c>
      <c r="E443" s="362">
        <f t="shared" ref="E443:F443" si="326">E442</f>
        <v>969736.84000000008</v>
      </c>
      <c r="F443" s="362">
        <f t="shared" si="326"/>
        <v>219813.91</v>
      </c>
      <c r="G443" s="362">
        <f t="shared" si="323"/>
        <v>0</v>
      </c>
      <c r="H443" s="273">
        <f t="shared" si="324"/>
        <v>0</v>
      </c>
      <c r="I443" s="273">
        <f t="shared" si="325"/>
        <v>0</v>
      </c>
    </row>
    <row r="444" spans="1:17" x14ac:dyDescent="0.2">
      <c r="A444" s="359"/>
      <c r="B444" s="360" t="s">
        <v>135</v>
      </c>
      <c r="C444" s="361"/>
      <c r="D444" s="362"/>
      <c r="E444" s="362"/>
      <c r="F444" s="362"/>
      <c r="G444" s="362">
        <f t="shared" si="323"/>
        <v>0</v>
      </c>
      <c r="H444" s="273">
        <f t="shared" si="324"/>
        <v>0</v>
      </c>
      <c r="I444" s="273">
        <f t="shared" si="325"/>
        <v>0</v>
      </c>
      <c r="J444" s="827"/>
    </row>
    <row r="445" spans="1:17" x14ac:dyDescent="0.2">
      <c r="A445" s="568"/>
      <c r="B445" s="569" t="s">
        <v>54</v>
      </c>
      <c r="C445" s="561" t="s">
        <v>880</v>
      </c>
      <c r="D445" s="570">
        <v>18425000</v>
      </c>
      <c r="E445" s="574">
        <f>'Проверочная  таблица'!QK38</f>
        <v>18425000</v>
      </c>
      <c r="F445" s="574">
        <f>'Проверочная  таблица'!QN38</f>
        <v>4176464.2700000005</v>
      </c>
      <c r="G445" s="574">
        <f t="shared" si="323"/>
        <v>0</v>
      </c>
      <c r="H445" s="273">
        <f t="shared" si="324"/>
        <v>0</v>
      </c>
      <c r="I445" s="273">
        <f t="shared" si="325"/>
        <v>0</v>
      </c>
    </row>
    <row r="446" spans="1:17" x14ac:dyDescent="0.2">
      <c r="A446" s="568"/>
      <c r="B446" s="572" t="s">
        <v>134</v>
      </c>
      <c r="C446" s="573"/>
      <c r="D446" s="574">
        <f>D445</f>
        <v>18425000</v>
      </c>
      <c r="E446" s="574">
        <f t="shared" ref="E446:F446" si="327">E445</f>
        <v>18425000</v>
      </c>
      <c r="F446" s="574">
        <f t="shared" si="327"/>
        <v>4176464.2700000005</v>
      </c>
      <c r="G446" s="574">
        <f t="shared" si="323"/>
        <v>0</v>
      </c>
      <c r="H446" s="273">
        <f t="shared" si="324"/>
        <v>0</v>
      </c>
      <c r="I446" s="273">
        <f t="shared" si="325"/>
        <v>0</v>
      </c>
    </row>
    <row r="447" spans="1:17" x14ac:dyDescent="0.2">
      <c r="A447" s="568"/>
      <c r="B447" s="572" t="s">
        <v>135</v>
      </c>
      <c r="C447" s="573"/>
      <c r="D447" s="574"/>
      <c r="E447" s="574"/>
      <c r="F447" s="574"/>
      <c r="G447" s="574">
        <f t="shared" si="323"/>
        <v>0</v>
      </c>
      <c r="H447" s="273">
        <f t="shared" si="324"/>
        <v>0</v>
      </c>
      <c r="I447" s="273">
        <f t="shared" si="325"/>
        <v>0</v>
      </c>
      <c r="J447" s="684"/>
    </row>
    <row r="448" spans="1:17" ht="89.25" hidden="1" x14ac:dyDescent="0.2">
      <c r="A448" s="768"/>
      <c r="B448" s="642" t="s">
        <v>848</v>
      </c>
      <c r="C448" s="143" t="s">
        <v>847</v>
      </c>
      <c r="D448" s="527"/>
      <c r="E448" s="256">
        <f>'Проверочная  таблица'!RH37</f>
        <v>0</v>
      </c>
      <c r="F448" s="256">
        <f>'Проверочная  таблица'!RK37</f>
        <v>0</v>
      </c>
      <c r="G448" s="271">
        <f t="shared" ref="G448:G453" si="328">D448-E448</f>
        <v>0</v>
      </c>
      <c r="H448" s="273">
        <f t="shared" ref="H448:H453" si="329">IF(F448&gt;E448,1,0)</f>
        <v>0</v>
      </c>
      <c r="I448" s="273">
        <f t="shared" ref="I448:I453" si="330">IF(G448&lt;0,1,0)</f>
        <v>0</v>
      </c>
      <c r="J448" s="826">
        <f>D448+D451</f>
        <v>0</v>
      </c>
      <c r="K448" s="641"/>
      <c r="L448" s="641"/>
      <c r="M448" s="641"/>
      <c r="N448" s="641"/>
      <c r="O448" s="641"/>
      <c r="P448" s="641"/>
      <c r="Q448" s="641"/>
    </row>
    <row r="449" spans="1:17" hidden="1" x14ac:dyDescent="0.2">
      <c r="A449" s="359"/>
      <c r="B449" s="360" t="s">
        <v>134</v>
      </c>
      <c r="C449" s="529"/>
      <c r="D449" s="362">
        <f>D448</f>
        <v>0</v>
      </c>
      <c r="E449" s="362">
        <f t="shared" ref="E449:F449" si="331">E448</f>
        <v>0</v>
      </c>
      <c r="F449" s="362">
        <f t="shared" si="331"/>
        <v>0</v>
      </c>
      <c r="G449" s="362">
        <f t="shared" si="328"/>
        <v>0</v>
      </c>
      <c r="H449" s="273">
        <f t="shared" si="329"/>
        <v>0</v>
      </c>
      <c r="I449" s="273">
        <f t="shared" si="330"/>
        <v>0</v>
      </c>
      <c r="K449" s="641"/>
      <c r="L449" s="641"/>
      <c r="M449" s="641"/>
      <c r="N449" s="641"/>
      <c r="O449" s="641"/>
      <c r="P449" s="641"/>
      <c r="Q449" s="641"/>
    </row>
    <row r="450" spans="1:17" hidden="1" x14ac:dyDescent="0.2">
      <c r="A450" s="359"/>
      <c r="B450" s="360" t="s">
        <v>135</v>
      </c>
      <c r="C450" s="361"/>
      <c r="D450" s="362"/>
      <c r="E450" s="362"/>
      <c r="F450" s="362"/>
      <c r="G450" s="362">
        <f t="shared" si="328"/>
        <v>0</v>
      </c>
      <c r="H450" s="273">
        <f t="shared" si="329"/>
        <v>0</v>
      </c>
      <c r="I450" s="273">
        <f t="shared" si="330"/>
        <v>0</v>
      </c>
      <c r="J450" s="827"/>
      <c r="K450" s="641"/>
      <c r="L450" s="641"/>
      <c r="M450" s="641"/>
      <c r="N450" s="641"/>
      <c r="O450" s="641"/>
      <c r="P450" s="641"/>
      <c r="Q450" s="641"/>
    </row>
    <row r="451" spans="1:17" hidden="1" x14ac:dyDescent="0.2">
      <c r="A451" s="568"/>
      <c r="B451" s="569" t="s">
        <v>54</v>
      </c>
      <c r="C451" s="561" t="s">
        <v>847</v>
      </c>
      <c r="D451" s="570">
        <v>0</v>
      </c>
      <c r="E451" s="574">
        <f>'Проверочная  таблица'!RI37</f>
        <v>0</v>
      </c>
      <c r="F451" s="574">
        <f>'Проверочная  таблица'!RL37</f>
        <v>0</v>
      </c>
      <c r="G451" s="574">
        <f t="shared" si="328"/>
        <v>0</v>
      </c>
      <c r="H451" s="273">
        <f t="shared" si="329"/>
        <v>0</v>
      </c>
      <c r="I451" s="273">
        <f t="shared" si="330"/>
        <v>0</v>
      </c>
      <c r="K451" s="641"/>
      <c r="L451" s="641"/>
      <c r="M451" s="641"/>
      <c r="N451" s="641"/>
      <c r="O451" s="641"/>
      <c r="P451" s="641"/>
      <c r="Q451" s="641"/>
    </row>
    <row r="452" spans="1:17" hidden="1" x14ac:dyDescent="0.2">
      <c r="A452" s="568"/>
      <c r="B452" s="572" t="s">
        <v>134</v>
      </c>
      <c r="C452" s="573"/>
      <c r="D452" s="574">
        <f>D451</f>
        <v>0</v>
      </c>
      <c r="E452" s="574">
        <f t="shared" ref="E452:F452" si="332">E451</f>
        <v>0</v>
      </c>
      <c r="F452" s="574">
        <f t="shared" si="332"/>
        <v>0</v>
      </c>
      <c r="G452" s="574">
        <f t="shared" si="328"/>
        <v>0</v>
      </c>
      <c r="H452" s="273">
        <f t="shared" si="329"/>
        <v>0</v>
      </c>
      <c r="I452" s="273">
        <f t="shared" si="330"/>
        <v>0</v>
      </c>
      <c r="K452" s="641"/>
      <c r="L452" s="641"/>
      <c r="M452" s="641"/>
      <c r="N452" s="641"/>
      <c r="O452" s="641"/>
      <c r="P452" s="641"/>
      <c r="Q452" s="641"/>
    </row>
    <row r="453" spans="1:17" hidden="1" x14ac:dyDescent="0.2">
      <c r="A453" s="568"/>
      <c r="B453" s="572" t="s">
        <v>135</v>
      </c>
      <c r="C453" s="573"/>
      <c r="D453" s="574"/>
      <c r="E453" s="574"/>
      <c r="F453" s="574"/>
      <c r="G453" s="574">
        <f t="shared" si="328"/>
        <v>0</v>
      </c>
      <c r="H453" s="273">
        <f t="shared" si="329"/>
        <v>0</v>
      </c>
      <c r="I453" s="273">
        <f t="shared" si="330"/>
        <v>0</v>
      </c>
      <c r="J453" s="684"/>
      <c r="K453" s="641"/>
      <c r="L453" s="641"/>
      <c r="M453" s="641"/>
      <c r="N453" s="641"/>
      <c r="O453" s="641"/>
      <c r="P453" s="641"/>
      <c r="Q453" s="641"/>
    </row>
    <row r="454" spans="1:17" ht="153" x14ac:dyDescent="0.2">
      <c r="A454" s="1288"/>
      <c r="B454" s="437" t="s">
        <v>330</v>
      </c>
      <c r="C454" s="143" t="s">
        <v>329</v>
      </c>
      <c r="D454" s="269">
        <v>600000</v>
      </c>
      <c r="E454" s="268">
        <f>'Прочая  субсидия_МР  и  ГО'!R38</f>
        <v>599999.99999999988</v>
      </c>
      <c r="F454" s="268">
        <f>'Прочая  субсидия_МР  и  ГО'!S38</f>
        <v>599999.99999999988</v>
      </c>
      <c r="G454" s="271">
        <f t="shared" ref="G454:G456" si="333">D454-E454</f>
        <v>0</v>
      </c>
      <c r="H454" s="273">
        <f t="shared" ref="H454:H459" si="334">IF(F454&gt;E454,1,0)</f>
        <v>0</v>
      </c>
      <c r="I454" s="273">
        <f t="shared" si="246"/>
        <v>0</v>
      </c>
    </row>
    <row r="455" spans="1:17" x14ac:dyDescent="0.2">
      <c r="A455" s="359"/>
      <c r="B455" s="360" t="s">
        <v>134</v>
      </c>
      <c r="C455" s="361"/>
      <c r="D455" s="362">
        <f>D454</f>
        <v>600000</v>
      </c>
      <c r="E455" s="362">
        <f>E454</f>
        <v>599999.99999999988</v>
      </c>
      <c r="F455" s="362">
        <f>F454</f>
        <v>599999.99999999988</v>
      </c>
      <c r="G455" s="362">
        <f t="shared" si="333"/>
        <v>0</v>
      </c>
      <c r="H455" s="273">
        <f t="shared" si="334"/>
        <v>0</v>
      </c>
      <c r="I455" s="273">
        <f t="shared" si="246"/>
        <v>0</v>
      </c>
    </row>
    <row r="456" spans="1:17" x14ac:dyDescent="0.2">
      <c r="A456" s="359"/>
      <c r="B456" s="360" t="s">
        <v>135</v>
      </c>
      <c r="C456" s="361"/>
      <c r="D456" s="362"/>
      <c r="E456" s="362"/>
      <c r="F456" s="362"/>
      <c r="G456" s="362">
        <f t="shared" si="333"/>
        <v>0</v>
      </c>
      <c r="H456" s="273">
        <f t="shared" si="334"/>
        <v>0</v>
      </c>
      <c r="I456" s="273">
        <f t="shared" si="246"/>
        <v>0</v>
      </c>
    </row>
    <row r="457" spans="1:17" ht="165.75" x14ac:dyDescent="0.2">
      <c r="A457" s="1288"/>
      <c r="B457" s="433" t="s">
        <v>197</v>
      </c>
      <c r="C457" s="143" t="s">
        <v>179</v>
      </c>
      <c r="D457" s="269">
        <f>202075382.82-2487756.18</f>
        <v>199587626.63999999</v>
      </c>
      <c r="E457" s="256">
        <f>D457</f>
        <v>199587626.63999999</v>
      </c>
      <c r="F457" s="363">
        <v>22797827.73</v>
      </c>
      <c r="G457" s="271">
        <f>D457-E457</f>
        <v>0</v>
      </c>
      <c r="H457" s="273">
        <f t="shared" si="334"/>
        <v>0</v>
      </c>
      <c r="I457" s="273">
        <f t="shared" si="246"/>
        <v>0</v>
      </c>
      <c r="J457" s="684"/>
      <c r="K457" s="641"/>
      <c r="L457" s="641"/>
      <c r="M457" s="641"/>
      <c r="N457" s="641"/>
      <c r="O457" s="641"/>
      <c r="P457" s="641"/>
      <c r="Q457" s="641"/>
    </row>
    <row r="458" spans="1:17" x14ac:dyDescent="0.2">
      <c r="A458" s="359"/>
      <c r="B458" s="360" t="s">
        <v>134</v>
      </c>
      <c r="C458" s="361"/>
      <c r="D458" s="362">
        <f>D457-D459</f>
        <v>199587626.63999999</v>
      </c>
      <c r="E458" s="362">
        <f>E457-E459</f>
        <v>199587626.63999999</v>
      </c>
      <c r="F458" s="362">
        <f>F457-F459</f>
        <v>22797827.73</v>
      </c>
      <c r="G458" s="362">
        <f>D458-E458</f>
        <v>0</v>
      </c>
      <c r="H458" s="273">
        <f t="shared" si="334"/>
        <v>0</v>
      </c>
      <c r="I458" s="273">
        <f t="shared" si="246"/>
        <v>0</v>
      </c>
      <c r="J458" s="684"/>
      <c r="K458" s="641"/>
      <c r="L458" s="641"/>
      <c r="M458" s="641"/>
      <c r="N458" s="641"/>
      <c r="O458" s="641"/>
      <c r="P458" s="641"/>
      <c r="Q458" s="641"/>
    </row>
    <row r="459" spans="1:17" x14ac:dyDescent="0.2">
      <c r="A459" s="359"/>
      <c r="B459" s="360" t="s">
        <v>135</v>
      </c>
      <c r="C459" s="361"/>
      <c r="D459" s="362"/>
      <c r="E459" s="362">
        <f>D459</f>
        <v>0</v>
      </c>
      <c r="F459" s="362"/>
      <c r="G459" s="362">
        <f>D459-E459</f>
        <v>0</v>
      </c>
      <c r="H459" s="273">
        <f t="shared" si="334"/>
        <v>0</v>
      </c>
      <c r="I459" s="273">
        <f t="shared" si="246"/>
        <v>0</v>
      </c>
    </row>
    <row r="460" spans="1:17" s="641" customFormat="1" x14ac:dyDescent="0.2">
      <c r="A460" s="237"/>
      <c r="B460" s="346"/>
      <c r="C460" s="255"/>
      <c r="D460" s="1298"/>
      <c r="E460" s="1298"/>
      <c r="F460" s="1298"/>
      <c r="G460" s="1298"/>
      <c r="H460" s="439"/>
      <c r="I460" s="273"/>
      <c r="J460" s="684"/>
    </row>
    <row r="461" spans="1:17" hidden="1" x14ac:dyDescent="0.2">
      <c r="A461" s="186">
        <v>1101</v>
      </c>
      <c r="B461" s="239" t="s">
        <v>28</v>
      </c>
      <c r="C461" s="192"/>
      <c r="D461" s="1292">
        <f>D465</f>
        <v>0</v>
      </c>
      <c r="E461" s="1292">
        <f t="shared" ref="E461:G461" si="335">E465</f>
        <v>0</v>
      </c>
      <c r="F461" s="1292">
        <f t="shared" si="335"/>
        <v>0</v>
      </c>
      <c r="G461" s="1292">
        <f t="shared" si="335"/>
        <v>0</v>
      </c>
      <c r="H461" s="273">
        <f t="shared" ref="H461:H467" si="336">IF(F461&gt;E461,1,0)</f>
        <v>0</v>
      </c>
      <c r="I461" s="273">
        <f t="shared" si="246"/>
        <v>0</v>
      </c>
    </row>
    <row r="462" spans="1:17" hidden="1" x14ac:dyDescent="0.2">
      <c r="A462" s="353"/>
      <c r="B462" s="354" t="s">
        <v>134</v>
      </c>
      <c r="C462" s="355"/>
      <c r="D462" s="1293">
        <f>D466</f>
        <v>0</v>
      </c>
      <c r="E462" s="1293">
        <f t="shared" ref="E462:G462" si="337">E466</f>
        <v>0</v>
      </c>
      <c r="F462" s="1293">
        <f t="shared" si="337"/>
        <v>0</v>
      </c>
      <c r="G462" s="1293">
        <f t="shared" si="337"/>
        <v>0</v>
      </c>
      <c r="H462" s="273">
        <f t="shared" si="336"/>
        <v>0</v>
      </c>
      <c r="I462" s="273">
        <f t="shared" si="246"/>
        <v>0</v>
      </c>
    </row>
    <row r="463" spans="1:17" hidden="1" x14ac:dyDescent="0.2">
      <c r="A463" s="353"/>
      <c r="B463" s="354" t="s">
        <v>135</v>
      </c>
      <c r="C463" s="355"/>
      <c r="D463" s="1293">
        <f>D467</f>
        <v>0</v>
      </c>
      <c r="E463" s="1293">
        <f t="shared" ref="E463:G463" si="338">E467</f>
        <v>0</v>
      </c>
      <c r="F463" s="1293">
        <f t="shared" si="338"/>
        <v>0</v>
      </c>
      <c r="G463" s="1293">
        <f t="shared" si="338"/>
        <v>0</v>
      </c>
      <c r="H463" s="273">
        <f t="shared" si="336"/>
        <v>0</v>
      </c>
      <c r="I463" s="273">
        <f t="shared" si="246"/>
        <v>0</v>
      </c>
    </row>
    <row r="464" spans="1:17" hidden="1" x14ac:dyDescent="0.2">
      <c r="A464" s="1288"/>
      <c r="B464" s="432" t="s">
        <v>36</v>
      </c>
      <c r="C464" s="190"/>
      <c r="D464" s="271"/>
      <c r="E464" s="268"/>
      <c r="F464" s="268"/>
      <c r="G464" s="271"/>
      <c r="H464" s="273">
        <f t="shared" si="336"/>
        <v>0</v>
      </c>
      <c r="I464" s="273">
        <f t="shared" si="246"/>
        <v>0</v>
      </c>
    </row>
    <row r="465" spans="1:10" ht="165.75" hidden="1" x14ac:dyDescent="0.2">
      <c r="A465" s="768"/>
      <c r="B465" s="433" t="s">
        <v>197</v>
      </c>
      <c r="C465" s="143" t="s">
        <v>179</v>
      </c>
      <c r="D465" s="269"/>
      <c r="E465" s="256">
        <f>D465</f>
        <v>0</v>
      </c>
      <c r="F465" s="363"/>
      <c r="G465" s="271">
        <f t="shared" ref="G465" si="339">D465-E465</f>
        <v>0</v>
      </c>
      <c r="H465" s="273">
        <f t="shared" si="336"/>
        <v>0</v>
      </c>
      <c r="I465" s="273">
        <f t="shared" ref="I465:I555" si="340">IF(G465&lt;0,1,0)</f>
        <v>0</v>
      </c>
    </row>
    <row r="466" spans="1:10" hidden="1" x14ac:dyDescent="0.2">
      <c r="A466" s="359"/>
      <c r="B466" s="360" t="s">
        <v>134</v>
      </c>
      <c r="C466" s="361"/>
      <c r="D466" s="362">
        <f>D465</f>
        <v>0</v>
      </c>
      <c r="E466" s="362">
        <f t="shared" ref="E466:G466" si="341">E465</f>
        <v>0</v>
      </c>
      <c r="F466" s="362">
        <f t="shared" si="341"/>
        <v>0</v>
      </c>
      <c r="G466" s="362">
        <f t="shared" si="341"/>
        <v>0</v>
      </c>
      <c r="H466" s="273">
        <f t="shared" si="336"/>
        <v>0</v>
      </c>
      <c r="I466" s="273">
        <f t="shared" si="340"/>
        <v>0</v>
      </c>
    </row>
    <row r="467" spans="1:10" hidden="1" x14ac:dyDescent="0.2">
      <c r="A467" s="359"/>
      <c r="B467" s="360" t="s">
        <v>135</v>
      </c>
      <c r="C467" s="361"/>
      <c r="D467" s="362"/>
      <c r="E467" s="362"/>
      <c r="F467" s="362"/>
      <c r="G467" s="362"/>
      <c r="H467" s="273">
        <f t="shared" si="336"/>
        <v>0</v>
      </c>
      <c r="I467" s="273">
        <f t="shared" si="340"/>
        <v>0</v>
      </c>
    </row>
    <row r="468" spans="1:10" hidden="1" x14ac:dyDescent="0.2">
      <c r="A468" s="1288"/>
      <c r="B468" s="433"/>
      <c r="C468" s="255"/>
      <c r="D468" s="269"/>
      <c r="E468" s="268"/>
      <c r="F468" s="268"/>
      <c r="G468" s="271"/>
      <c r="H468" s="273"/>
      <c r="I468" s="273">
        <f t="shared" si="340"/>
        <v>0</v>
      </c>
    </row>
    <row r="469" spans="1:10" x14ac:dyDescent="0.2">
      <c r="A469" s="186">
        <v>1102</v>
      </c>
      <c r="B469" s="239" t="s">
        <v>98</v>
      </c>
      <c r="C469" s="192"/>
      <c r="D469" s="1292">
        <f>D479+D482+D485+D488+D491+D494+D497+D500+D503+D506+D509+D512+D515+D518+D473+D476</f>
        <v>330675760.08000004</v>
      </c>
      <c r="E469" s="1292">
        <f t="shared" ref="E469:G469" si="342">E479+E482+E485+E488+E491+E494+E497+E500+E503+E506+E509+E512+E515+E518+E473+E476</f>
        <v>162717760.07999998</v>
      </c>
      <c r="F469" s="1292">
        <f t="shared" si="342"/>
        <v>49781081.590000004</v>
      </c>
      <c r="G469" s="1292">
        <f t="shared" si="342"/>
        <v>167958000</v>
      </c>
      <c r="H469" s="273">
        <f t="shared" ref="H469:H555" si="343">IF(F469&gt;E469,1,0)</f>
        <v>0</v>
      </c>
      <c r="I469" s="273">
        <f t="shared" si="340"/>
        <v>0</v>
      </c>
    </row>
    <row r="470" spans="1:10" x14ac:dyDescent="0.2">
      <c r="A470" s="353"/>
      <c r="B470" s="354" t="s">
        <v>134</v>
      </c>
      <c r="C470" s="355"/>
      <c r="D470" s="1293">
        <f>D480+D483+D486+D489+D492+D495+D498+D501+D504+D507+D510+D513+D516+D519+D474+D477</f>
        <v>118447841.45</v>
      </c>
      <c r="E470" s="1293">
        <f t="shared" ref="E470:G470" si="344">E480+E483+E486+E489+E492+E495+E498+E501+E504+E507+E510+E513+E516+E519+E474+E477</f>
        <v>118447841.45</v>
      </c>
      <c r="F470" s="1293">
        <f t="shared" si="344"/>
        <v>5511162.959999999</v>
      </c>
      <c r="G470" s="1293">
        <f t="shared" si="344"/>
        <v>0</v>
      </c>
      <c r="H470" s="273">
        <f t="shared" si="343"/>
        <v>0</v>
      </c>
      <c r="I470" s="273">
        <f t="shared" si="340"/>
        <v>0</v>
      </c>
    </row>
    <row r="471" spans="1:10" x14ac:dyDescent="0.2">
      <c r="A471" s="353"/>
      <c r="B471" s="354" t="s">
        <v>135</v>
      </c>
      <c r="C471" s="355"/>
      <c r="D471" s="1293">
        <f>D481+D484+D487+D490+D493+D496+D499+D502+D505+D508+D511+D514+D517+D520+D475+D478</f>
        <v>212227918.63</v>
      </c>
      <c r="E471" s="1293">
        <f t="shared" ref="E471:G471" si="345">E481+E484+E487+E490+E493+E496+E499+E502+E505+E508+E511+E514+E517+E520+E475+E478</f>
        <v>44269918.630000003</v>
      </c>
      <c r="F471" s="1293">
        <f t="shared" si="345"/>
        <v>44269918.630000003</v>
      </c>
      <c r="G471" s="1293">
        <f t="shared" si="345"/>
        <v>167958000</v>
      </c>
      <c r="H471" s="273">
        <f t="shared" si="343"/>
        <v>0</v>
      </c>
      <c r="I471" s="273">
        <f t="shared" si="340"/>
        <v>0</v>
      </c>
    </row>
    <row r="472" spans="1:10" x14ac:dyDescent="0.2">
      <c r="A472" s="1288"/>
      <c r="B472" s="432" t="s">
        <v>36</v>
      </c>
      <c r="C472" s="190"/>
      <c r="D472" s="271"/>
      <c r="E472" s="268"/>
      <c r="F472" s="268"/>
      <c r="G472" s="271"/>
      <c r="H472" s="273">
        <f t="shared" si="343"/>
        <v>0</v>
      </c>
      <c r="I472" s="273">
        <f t="shared" si="340"/>
        <v>0</v>
      </c>
    </row>
    <row r="473" spans="1:10" ht="102" x14ac:dyDescent="0.2">
      <c r="A473" s="1288"/>
      <c r="B473" s="642" t="s">
        <v>860</v>
      </c>
      <c r="C473" s="143" t="s">
        <v>785</v>
      </c>
      <c r="D473" s="527">
        <v>27406000</v>
      </c>
      <c r="E473" s="256">
        <f>'Проверочная  таблица'!RT37</f>
        <v>27406000</v>
      </c>
      <c r="F473" s="256">
        <f>'Проверочная  таблица'!RW37</f>
        <v>0</v>
      </c>
      <c r="G473" s="271">
        <f t="shared" ref="G473:G478" si="346">D473-E473</f>
        <v>0</v>
      </c>
      <c r="H473" s="273">
        <f t="shared" si="343"/>
        <v>0</v>
      </c>
      <c r="I473" s="273">
        <f t="shared" si="340"/>
        <v>0</v>
      </c>
      <c r="J473" s="826">
        <f>D473+D476</f>
        <v>105406000</v>
      </c>
    </row>
    <row r="474" spans="1:10" x14ac:dyDescent="0.2">
      <c r="A474" s="359"/>
      <c r="B474" s="360" t="s">
        <v>134</v>
      </c>
      <c r="C474" s="529"/>
      <c r="D474" s="362">
        <f>D473</f>
        <v>27406000</v>
      </c>
      <c r="E474" s="362">
        <f t="shared" ref="E474:F474" si="347">E473</f>
        <v>27406000</v>
      </c>
      <c r="F474" s="362">
        <f t="shared" si="347"/>
        <v>0</v>
      </c>
      <c r="G474" s="362">
        <f t="shared" si="346"/>
        <v>0</v>
      </c>
      <c r="H474" s="273">
        <f t="shared" si="343"/>
        <v>0</v>
      </c>
      <c r="I474" s="273">
        <f t="shared" si="340"/>
        <v>0</v>
      </c>
    </row>
    <row r="475" spans="1:10" x14ac:dyDescent="0.2">
      <c r="A475" s="359"/>
      <c r="B475" s="360" t="s">
        <v>135</v>
      </c>
      <c r="C475" s="361"/>
      <c r="D475" s="362"/>
      <c r="E475" s="362"/>
      <c r="F475" s="362"/>
      <c r="G475" s="362">
        <f t="shared" si="346"/>
        <v>0</v>
      </c>
      <c r="H475" s="273">
        <f t="shared" si="343"/>
        <v>0</v>
      </c>
      <c r="I475" s="273">
        <f t="shared" si="340"/>
        <v>0</v>
      </c>
      <c r="J475" s="827"/>
    </row>
    <row r="476" spans="1:10" x14ac:dyDescent="0.2">
      <c r="A476" s="568"/>
      <c r="B476" s="569" t="s">
        <v>54</v>
      </c>
      <c r="C476" s="561" t="s">
        <v>784</v>
      </c>
      <c r="D476" s="570">
        <v>78000000</v>
      </c>
      <c r="E476" s="574">
        <f>'Проверочная  таблица'!RU37</f>
        <v>78000000</v>
      </c>
      <c r="F476" s="574">
        <f>'Проверочная  таблица'!RX37</f>
        <v>0</v>
      </c>
      <c r="G476" s="574">
        <f t="shared" si="346"/>
        <v>0</v>
      </c>
      <c r="H476" s="273">
        <f t="shared" si="343"/>
        <v>0</v>
      </c>
      <c r="I476" s="273">
        <f t="shared" si="340"/>
        <v>0</v>
      </c>
    </row>
    <row r="477" spans="1:10" x14ac:dyDescent="0.2">
      <c r="A477" s="568"/>
      <c r="B477" s="572" t="s">
        <v>134</v>
      </c>
      <c r="C477" s="573"/>
      <c r="D477" s="574">
        <f>D476</f>
        <v>78000000</v>
      </c>
      <c r="E477" s="574">
        <f t="shared" ref="E477:F477" si="348">E476</f>
        <v>78000000</v>
      </c>
      <c r="F477" s="574">
        <f t="shared" si="348"/>
        <v>0</v>
      </c>
      <c r="G477" s="574">
        <f t="shared" si="346"/>
        <v>0</v>
      </c>
      <c r="H477" s="273">
        <f t="shared" si="343"/>
        <v>0</v>
      </c>
      <c r="I477" s="273">
        <f t="shared" si="340"/>
        <v>0</v>
      </c>
    </row>
    <row r="478" spans="1:10" x14ac:dyDescent="0.2">
      <c r="A478" s="568"/>
      <c r="B478" s="572" t="s">
        <v>135</v>
      </c>
      <c r="C478" s="573"/>
      <c r="D478" s="574"/>
      <c r="E478" s="574"/>
      <c r="F478" s="574"/>
      <c r="G478" s="574">
        <f t="shared" si="346"/>
        <v>0</v>
      </c>
      <c r="H478" s="273">
        <f t="shared" si="343"/>
        <v>0</v>
      </c>
      <c r="I478" s="273">
        <f t="shared" si="340"/>
        <v>0</v>
      </c>
      <c r="J478" s="684"/>
    </row>
    <row r="479" spans="1:10" ht="127.5" x14ac:dyDescent="0.2">
      <c r="A479" s="1288"/>
      <c r="B479" s="433" t="s">
        <v>920</v>
      </c>
      <c r="C479" s="143" t="s">
        <v>459</v>
      </c>
      <c r="D479" s="269">
        <v>5400000</v>
      </c>
      <c r="E479" s="256">
        <f>'Прочая  субсидия_МР  и  ГО'!D38</f>
        <v>5399999.9999999991</v>
      </c>
      <c r="F479" s="256">
        <f>'Прочая  субсидия_МР  и  ГО'!E38</f>
        <v>2474721.9499999997</v>
      </c>
      <c r="G479" s="271">
        <f>D479-E479</f>
        <v>0</v>
      </c>
      <c r="H479" s="273">
        <f t="shared" ref="H479:H487" si="349">IF(F479&gt;E479,1,0)</f>
        <v>0</v>
      </c>
      <c r="I479" s="273">
        <f t="shared" ref="I479:I487" si="350">IF(G479&lt;0,1,0)</f>
        <v>0</v>
      </c>
    </row>
    <row r="480" spans="1:10" x14ac:dyDescent="0.2">
      <c r="A480" s="359"/>
      <c r="B480" s="360" t="s">
        <v>134</v>
      </c>
      <c r="C480" s="361"/>
      <c r="D480" s="362">
        <f>D479</f>
        <v>5400000</v>
      </c>
      <c r="E480" s="362">
        <f>E479</f>
        <v>5399999.9999999991</v>
      </c>
      <c r="F480" s="362">
        <f>F479</f>
        <v>2474721.9499999997</v>
      </c>
      <c r="G480" s="362">
        <f>D480-E480</f>
        <v>0</v>
      </c>
      <c r="H480" s="273">
        <f t="shared" si="349"/>
        <v>0</v>
      </c>
      <c r="I480" s="273">
        <f t="shared" si="350"/>
        <v>0</v>
      </c>
    </row>
    <row r="481" spans="1:10" x14ac:dyDescent="0.2">
      <c r="A481" s="359"/>
      <c r="B481" s="360" t="s">
        <v>135</v>
      </c>
      <c r="C481" s="361"/>
      <c r="D481" s="362"/>
      <c r="E481" s="362"/>
      <c r="F481" s="362"/>
      <c r="G481" s="362">
        <f>D481-E481</f>
        <v>0</v>
      </c>
      <c r="H481" s="273">
        <f t="shared" si="349"/>
        <v>0</v>
      </c>
      <c r="I481" s="273">
        <f t="shared" si="350"/>
        <v>0</v>
      </c>
    </row>
    <row r="482" spans="1:10" ht="229.5" x14ac:dyDescent="0.2">
      <c r="A482" s="237"/>
      <c r="B482" s="433" t="s">
        <v>460</v>
      </c>
      <c r="C482" s="143" t="s">
        <v>361</v>
      </c>
      <c r="D482" s="269">
        <f>2225511.73+6.9</f>
        <v>2225518.63</v>
      </c>
      <c r="E482" s="256">
        <f>'Проверочная  таблица'!RZ37</f>
        <v>2225518.63</v>
      </c>
      <c r="F482" s="256">
        <f>'Проверочная  таблица'!SC37</f>
        <v>2225518.63</v>
      </c>
      <c r="G482" s="271">
        <f t="shared" ref="G482" si="351">D482-E482</f>
        <v>0</v>
      </c>
      <c r="H482" s="273">
        <f t="shared" si="349"/>
        <v>0</v>
      </c>
      <c r="I482" s="273">
        <f t="shared" si="350"/>
        <v>0</v>
      </c>
      <c r="J482" s="826">
        <f>D482+D485</f>
        <v>44269918.630000003</v>
      </c>
    </row>
    <row r="483" spans="1:10" x14ac:dyDescent="0.2">
      <c r="A483" s="359"/>
      <c r="B483" s="360" t="s">
        <v>134</v>
      </c>
      <c r="C483" s="361"/>
      <c r="D483" s="362"/>
      <c r="E483" s="362"/>
      <c r="F483" s="362"/>
      <c r="G483" s="362"/>
      <c r="H483" s="273">
        <f t="shared" si="349"/>
        <v>0</v>
      </c>
      <c r="I483" s="273">
        <f t="shared" si="350"/>
        <v>0</v>
      </c>
    </row>
    <row r="484" spans="1:10" x14ac:dyDescent="0.2">
      <c r="A484" s="359"/>
      <c r="B484" s="360" t="s">
        <v>135</v>
      </c>
      <c r="C484" s="361"/>
      <c r="D484" s="362">
        <f>D482</f>
        <v>2225518.63</v>
      </c>
      <c r="E484" s="362">
        <f t="shared" ref="E484:G484" si="352">E482</f>
        <v>2225518.63</v>
      </c>
      <c r="F484" s="362">
        <f t="shared" si="352"/>
        <v>2225518.63</v>
      </c>
      <c r="G484" s="362">
        <f t="shared" si="352"/>
        <v>0</v>
      </c>
      <c r="H484" s="273">
        <f t="shared" si="349"/>
        <v>0</v>
      </c>
      <c r="I484" s="273">
        <f t="shared" si="350"/>
        <v>0</v>
      </c>
      <c r="J484" s="826"/>
    </row>
    <row r="485" spans="1:10" x14ac:dyDescent="0.2">
      <c r="A485" s="568"/>
      <c r="B485" s="569" t="s">
        <v>54</v>
      </c>
      <c r="C485" s="561" t="s">
        <v>361</v>
      </c>
      <c r="D485" s="570">
        <v>42044400</v>
      </c>
      <c r="E485" s="574">
        <f>'Проверочная  таблица'!SA37</f>
        <v>42044400</v>
      </c>
      <c r="F485" s="574">
        <f>'Проверочная  таблица'!SD37</f>
        <v>42044400</v>
      </c>
      <c r="G485" s="574">
        <f t="shared" ref="G485" si="353">D485-E485</f>
        <v>0</v>
      </c>
      <c r="H485" s="273">
        <f t="shared" si="349"/>
        <v>0</v>
      </c>
      <c r="I485" s="273">
        <f t="shared" si="350"/>
        <v>0</v>
      </c>
    </row>
    <row r="486" spans="1:10" x14ac:dyDescent="0.2">
      <c r="A486" s="568"/>
      <c r="B486" s="572" t="s">
        <v>134</v>
      </c>
      <c r="C486" s="573"/>
      <c r="D486" s="574"/>
      <c r="E486" s="574"/>
      <c r="F486" s="574"/>
      <c r="G486" s="574"/>
      <c r="H486" s="273">
        <f t="shared" si="349"/>
        <v>0</v>
      </c>
      <c r="I486" s="273">
        <f t="shared" si="350"/>
        <v>0</v>
      </c>
    </row>
    <row r="487" spans="1:10" x14ac:dyDescent="0.2">
      <c r="A487" s="568"/>
      <c r="B487" s="572" t="s">
        <v>135</v>
      </c>
      <c r="C487" s="573"/>
      <c r="D487" s="574">
        <f>D485</f>
        <v>42044400</v>
      </c>
      <c r="E487" s="574">
        <f t="shared" ref="E487:G487" si="354">E485</f>
        <v>42044400</v>
      </c>
      <c r="F487" s="574">
        <f t="shared" si="354"/>
        <v>42044400</v>
      </c>
      <c r="G487" s="574">
        <f t="shared" si="354"/>
        <v>0</v>
      </c>
      <c r="H487" s="273">
        <f t="shared" si="349"/>
        <v>0</v>
      </c>
      <c r="I487" s="273">
        <f t="shared" si="350"/>
        <v>0</v>
      </c>
    </row>
    <row r="488" spans="1:10" ht="229.5" hidden="1" x14ac:dyDescent="0.2">
      <c r="A488" s="768"/>
      <c r="B488" s="437" t="s">
        <v>407</v>
      </c>
      <c r="C488" s="143" t="s">
        <v>346</v>
      </c>
      <c r="D488" s="269"/>
      <c r="E488" s="256">
        <f>'Проверочная  таблица'!EX37</f>
        <v>0</v>
      </c>
      <c r="F488" s="256">
        <f>'Проверочная  таблица'!FE37</f>
        <v>0</v>
      </c>
      <c r="G488" s="271">
        <f>D488-E488</f>
        <v>0</v>
      </c>
      <c r="H488" s="273">
        <f t="shared" ref="H488:H493" si="355">IF(F488&gt;E488,1,0)</f>
        <v>0</v>
      </c>
      <c r="I488" s="273">
        <f t="shared" ref="I488:I493" si="356">IF(G488&lt;0,1,0)</f>
        <v>0</v>
      </c>
      <c r="J488" s="826">
        <f>D488+D491</f>
        <v>0</v>
      </c>
    </row>
    <row r="489" spans="1:10" hidden="1" x14ac:dyDescent="0.2">
      <c r="A489" s="359"/>
      <c r="B489" s="360" t="s">
        <v>134</v>
      </c>
      <c r="C489" s="361"/>
      <c r="D489" s="362">
        <f>D488</f>
        <v>0</v>
      </c>
      <c r="E489" s="362">
        <f>E488</f>
        <v>0</v>
      </c>
      <c r="F489" s="362">
        <f t="shared" ref="F489:G489" si="357">F488</f>
        <v>0</v>
      </c>
      <c r="G489" s="362">
        <f t="shared" si="357"/>
        <v>0</v>
      </c>
      <c r="H489" s="273">
        <f t="shared" si="355"/>
        <v>0</v>
      </c>
      <c r="I489" s="273">
        <f t="shared" si="356"/>
        <v>0</v>
      </c>
    </row>
    <row r="490" spans="1:10" hidden="1" x14ac:dyDescent="0.2">
      <c r="A490" s="359"/>
      <c r="B490" s="360" t="s">
        <v>135</v>
      </c>
      <c r="C490" s="361"/>
      <c r="D490" s="362"/>
      <c r="E490" s="362"/>
      <c r="F490" s="362"/>
      <c r="G490" s="362"/>
      <c r="H490" s="273">
        <f t="shared" si="355"/>
        <v>0</v>
      </c>
      <c r="I490" s="273">
        <f t="shared" si="356"/>
        <v>0</v>
      </c>
      <c r="J490" s="826"/>
    </row>
    <row r="491" spans="1:10" hidden="1" x14ac:dyDescent="0.2">
      <c r="A491" s="568"/>
      <c r="B491" s="569" t="s">
        <v>54</v>
      </c>
      <c r="C491" s="561" t="s">
        <v>346</v>
      </c>
      <c r="D491" s="570"/>
      <c r="E491" s="574">
        <f>'Проверочная  таблица'!EY37</f>
        <v>0</v>
      </c>
      <c r="F491" s="574">
        <f>'Проверочная  таблица'!FF37</f>
        <v>0</v>
      </c>
      <c r="G491" s="574">
        <f>D491-E491</f>
        <v>0</v>
      </c>
      <c r="H491" s="273">
        <f t="shared" si="355"/>
        <v>0</v>
      </c>
      <c r="I491" s="273">
        <f t="shared" si="356"/>
        <v>0</v>
      </c>
    </row>
    <row r="492" spans="1:10" hidden="1" x14ac:dyDescent="0.2">
      <c r="A492" s="568"/>
      <c r="B492" s="572" t="s">
        <v>134</v>
      </c>
      <c r="C492" s="573"/>
      <c r="D492" s="574">
        <f>D491</f>
        <v>0</v>
      </c>
      <c r="E492" s="574">
        <f>E491</f>
        <v>0</v>
      </c>
      <c r="F492" s="574">
        <f t="shared" ref="F492:G492" si="358">F491</f>
        <v>0</v>
      </c>
      <c r="G492" s="574">
        <f t="shared" si="358"/>
        <v>0</v>
      </c>
      <c r="H492" s="273">
        <f t="shared" si="355"/>
        <v>0</v>
      </c>
      <c r="I492" s="273">
        <f t="shared" si="356"/>
        <v>0</v>
      </c>
    </row>
    <row r="493" spans="1:10" hidden="1" x14ac:dyDescent="0.2">
      <c r="A493" s="568"/>
      <c r="B493" s="572" t="s">
        <v>135</v>
      </c>
      <c r="C493" s="573"/>
      <c r="D493" s="574"/>
      <c r="E493" s="574"/>
      <c r="F493" s="574"/>
      <c r="G493" s="574"/>
      <c r="H493" s="273">
        <f t="shared" si="355"/>
        <v>0</v>
      </c>
      <c r="I493" s="273">
        <f t="shared" si="356"/>
        <v>0</v>
      </c>
    </row>
    <row r="494" spans="1:10" ht="165.75" hidden="1" x14ac:dyDescent="0.2">
      <c r="A494" s="768"/>
      <c r="B494" s="433" t="s">
        <v>348</v>
      </c>
      <c r="C494" s="143" t="s">
        <v>369</v>
      </c>
      <c r="D494" s="269"/>
      <c r="E494" s="256">
        <f>'Проверочная  таблица'!EZ37</f>
        <v>0</v>
      </c>
      <c r="F494" s="256">
        <f>'Проверочная  таблица'!FG37</f>
        <v>0</v>
      </c>
      <c r="G494" s="271">
        <f t="shared" ref="G494:G497" si="359">D494-E494</f>
        <v>0</v>
      </c>
      <c r="H494" s="273">
        <f t="shared" ref="H494:H520" si="360">IF(F494&gt;E494,1,0)</f>
        <v>0</v>
      </c>
      <c r="I494" s="273">
        <f t="shared" ref="I494:I520" si="361">IF(G494&lt;0,1,0)</f>
        <v>0</v>
      </c>
      <c r="J494" s="826">
        <f>D494+D497</f>
        <v>0</v>
      </c>
    </row>
    <row r="495" spans="1:10" hidden="1" x14ac:dyDescent="0.2">
      <c r="A495" s="359"/>
      <c r="B495" s="360" t="s">
        <v>134</v>
      </c>
      <c r="C495" s="361"/>
      <c r="D495" s="362">
        <f>D494</f>
        <v>0</v>
      </c>
      <c r="E495" s="362">
        <f t="shared" ref="E495:G495" si="362">E494</f>
        <v>0</v>
      </c>
      <c r="F495" s="362">
        <f t="shared" si="362"/>
        <v>0</v>
      </c>
      <c r="G495" s="362">
        <f t="shared" si="362"/>
        <v>0</v>
      </c>
      <c r="H495" s="273">
        <f t="shared" si="360"/>
        <v>0</v>
      </c>
      <c r="I495" s="273">
        <f t="shared" si="361"/>
        <v>0</v>
      </c>
    </row>
    <row r="496" spans="1:10" hidden="1" x14ac:dyDescent="0.2">
      <c r="A496" s="359"/>
      <c r="B496" s="360" t="s">
        <v>135</v>
      </c>
      <c r="C496" s="361"/>
      <c r="D496" s="362"/>
      <c r="E496" s="362"/>
      <c r="F496" s="362"/>
      <c r="G496" s="362"/>
      <c r="H496" s="273">
        <f t="shared" si="360"/>
        <v>0</v>
      </c>
      <c r="I496" s="273">
        <f t="shared" si="361"/>
        <v>0</v>
      </c>
    </row>
    <row r="497" spans="1:10" hidden="1" x14ac:dyDescent="0.2">
      <c r="A497" s="568"/>
      <c r="B497" s="569" t="s">
        <v>54</v>
      </c>
      <c r="C497" s="561" t="s">
        <v>369</v>
      </c>
      <c r="D497" s="570"/>
      <c r="E497" s="574">
        <f>'Проверочная  таблица'!FA37</f>
        <v>0</v>
      </c>
      <c r="F497" s="574">
        <f>'Проверочная  таблица'!FH37</f>
        <v>0</v>
      </c>
      <c r="G497" s="574">
        <f t="shared" si="359"/>
        <v>0</v>
      </c>
      <c r="H497" s="273">
        <f t="shared" si="360"/>
        <v>0</v>
      </c>
      <c r="I497" s="273">
        <f t="shared" si="361"/>
        <v>0</v>
      </c>
    </row>
    <row r="498" spans="1:10" hidden="1" x14ac:dyDescent="0.2">
      <c r="A498" s="568"/>
      <c r="B498" s="572" t="s">
        <v>134</v>
      </c>
      <c r="C498" s="573"/>
      <c r="D498" s="574">
        <f>D497</f>
        <v>0</v>
      </c>
      <c r="E498" s="574">
        <f t="shared" ref="E498:G498" si="363">E497</f>
        <v>0</v>
      </c>
      <c r="F498" s="574">
        <f t="shared" si="363"/>
        <v>0</v>
      </c>
      <c r="G498" s="574">
        <f t="shared" si="363"/>
        <v>0</v>
      </c>
      <c r="H498" s="273">
        <f t="shared" si="360"/>
        <v>0</v>
      </c>
      <c r="I498" s="273">
        <f t="shared" si="361"/>
        <v>0</v>
      </c>
    </row>
    <row r="499" spans="1:10" hidden="1" x14ac:dyDescent="0.2">
      <c r="A499" s="568"/>
      <c r="B499" s="572" t="s">
        <v>135</v>
      </c>
      <c r="C499" s="573"/>
      <c r="D499" s="574"/>
      <c r="E499" s="574"/>
      <c r="F499" s="574"/>
      <c r="G499" s="574"/>
      <c r="H499" s="273">
        <f t="shared" si="360"/>
        <v>0</v>
      </c>
      <c r="I499" s="273">
        <f t="shared" si="361"/>
        <v>0</v>
      </c>
    </row>
    <row r="500" spans="1:10" ht="242.25" x14ac:dyDescent="0.2">
      <c r="A500" s="237"/>
      <c r="B500" s="433" t="s">
        <v>663</v>
      </c>
      <c r="C500" s="143" t="s">
        <v>662</v>
      </c>
      <c r="D500" s="269">
        <v>382141.45000000019</v>
      </c>
      <c r="E500" s="256">
        <f>'Проверочная  таблица'!FB37</f>
        <v>382141.45</v>
      </c>
      <c r="F500" s="256">
        <f>'Проверочная  таблица'!FI37</f>
        <v>151841.67000000001</v>
      </c>
      <c r="G500" s="271">
        <f t="shared" ref="G500" si="364">D500-E500</f>
        <v>0</v>
      </c>
      <c r="H500" s="273">
        <f t="shared" ref="H500:H505" si="365">IF(F500&gt;E500,1,0)</f>
        <v>0</v>
      </c>
      <c r="I500" s="273">
        <f t="shared" ref="I500:I505" si="366">IF(G500&lt;0,1,0)</f>
        <v>0</v>
      </c>
      <c r="J500" s="826">
        <f>D500+D503</f>
        <v>7641841.4500000002</v>
      </c>
    </row>
    <row r="501" spans="1:10" x14ac:dyDescent="0.2">
      <c r="A501" s="359"/>
      <c r="B501" s="360" t="s">
        <v>134</v>
      </c>
      <c r="C501" s="361"/>
      <c r="D501" s="362">
        <f>D500</f>
        <v>382141.45000000019</v>
      </c>
      <c r="E501" s="362">
        <f t="shared" ref="E501:G501" si="367">E500</f>
        <v>382141.45</v>
      </c>
      <c r="F501" s="362">
        <f t="shared" si="367"/>
        <v>151841.67000000001</v>
      </c>
      <c r="G501" s="362">
        <f t="shared" si="367"/>
        <v>0</v>
      </c>
      <c r="H501" s="273">
        <f t="shared" si="365"/>
        <v>0</v>
      </c>
      <c r="I501" s="273">
        <f t="shared" si="366"/>
        <v>0</v>
      </c>
    </row>
    <row r="502" spans="1:10" x14ac:dyDescent="0.2">
      <c r="A502" s="359"/>
      <c r="B502" s="360" t="s">
        <v>135</v>
      </c>
      <c r="C502" s="361"/>
      <c r="D502" s="362"/>
      <c r="E502" s="362"/>
      <c r="F502" s="362"/>
      <c r="G502" s="362"/>
      <c r="H502" s="273">
        <f t="shared" si="365"/>
        <v>0</v>
      </c>
      <c r="I502" s="273">
        <f t="shared" si="366"/>
        <v>0</v>
      </c>
    </row>
    <row r="503" spans="1:10" x14ac:dyDescent="0.2">
      <c r="A503" s="568"/>
      <c r="B503" s="569" t="s">
        <v>54</v>
      </c>
      <c r="C503" s="561" t="s">
        <v>662</v>
      </c>
      <c r="D503" s="570">
        <v>7259700</v>
      </c>
      <c r="E503" s="574">
        <f>'Проверочная  таблица'!FC37</f>
        <v>7259700</v>
      </c>
      <c r="F503" s="574">
        <f>'Проверочная  таблица'!FJ37</f>
        <v>2884599.34</v>
      </c>
      <c r="G503" s="574">
        <f t="shared" ref="G503" si="368">D503-E503</f>
        <v>0</v>
      </c>
      <c r="H503" s="273">
        <f t="shared" si="365"/>
        <v>0</v>
      </c>
      <c r="I503" s="273">
        <f t="shared" si="366"/>
        <v>0</v>
      </c>
    </row>
    <row r="504" spans="1:10" x14ac:dyDescent="0.2">
      <c r="A504" s="568"/>
      <c r="B504" s="572" t="s">
        <v>134</v>
      </c>
      <c r="C504" s="573"/>
      <c r="D504" s="574">
        <f>D503</f>
        <v>7259700</v>
      </c>
      <c r="E504" s="574">
        <f t="shared" ref="E504:G504" si="369">E503</f>
        <v>7259700</v>
      </c>
      <c r="F504" s="574">
        <f t="shared" si="369"/>
        <v>2884599.34</v>
      </c>
      <c r="G504" s="574">
        <f t="shared" si="369"/>
        <v>0</v>
      </c>
      <c r="H504" s="273">
        <f t="shared" si="365"/>
        <v>0</v>
      </c>
      <c r="I504" s="273">
        <f t="shared" si="366"/>
        <v>0</v>
      </c>
    </row>
    <row r="505" spans="1:10" x14ac:dyDescent="0.2">
      <c r="A505" s="568"/>
      <c r="B505" s="572" t="s">
        <v>135</v>
      </c>
      <c r="C505" s="573"/>
      <c r="D505" s="574"/>
      <c r="E505" s="574"/>
      <c r="F505" s="574"/>
      <c r="G505" s="574"/>
      <c r="H505" s="273">
        <f t="shared" si="365"/>
        <v>0</v>
      </c>
      <c r="I505" s="273">
        <f t="shared" si="366"/>
        <v>0</v>
      </c>
    </row>
    <row r="506" spans="1:10" ht="178.5" hidden="1" x14ac:dyDescent="0.2">
      <c r="A506" s="768"/>
      <c r="B506" s="433" t="s">
        <v>428</v>
      </c>
      <c r="C506" s="143" t="s">
        <v>427</v>
      </c>
      <c r="D506" s="269"/>
      <c r="E506" s="256">
        <f>'Проверочная  таблица'!KF37</f>
        <v>0</v>
      </c>
      <c r="F506" s="256">
        <f>'Проверочная  таблица'!KI37</f>
        <v>0</v>
      </c>
      <c r="G506" s="271">
        <f t="shared" ref="G506" si="370">D506-E506</f>
        <v>0</v>
      </c>
      <c r="H506" s="273">
        <f t="shared" ref="H506:H511" si="371">IF(F506&gt;E506,1,0)</f>
        <v>0</v>
      </c>
      <c r="I506" s="273">
        <f t="shared" ref="I506:I511" si="372">IF(G506&lt;0,1,0)</f>
        <v>0</v>
      </c>
      <c r="J506" s="826">
        <f>D506+D509</f>
        <v>0</v>
      </c>
    </row>
    <row r="507" spans="1:10" hidden="1" x14ac:dyDescent="0.2">
      <c r="A507" s="359"/>
      <c r="B507" s="360" t="s">
        <v>134</v>
      </c>
      <c r="C507" s="361"/>
      <c r="D507" s="362"/>
      <c r="E507" s="362"/>
      <c r="F507" s="362"/>
      <c r="G507" s="362"/>
      <c r="H507" s="273">
        <f t="shared" si="371"/>
        <v>0</v>
      </c>
      <c r="I507" s="273">
        <f t="shared" si="372"/>
        <v>0</v>
      </c>
    </row>
    <row r="508" spans="1:10" hidden="1" x14ac:dyDescent="0.2">
      <c r="A508" s="359"/>
      <c r="B508" s="360" t="s">
        <v>135</v>
      </c>
      <c r="C508" s="361"/>
      <c r="D508" s="362">
        <f>D506</f>
        <v>0</v>
      </c>
      <c r="E508" s="362">
        <f t="shared" ref="E508:G508" si="373">E506</f>
        <v>0</v>
      </c>
      <c r="F508" s="362">
        <f t="shared" si="373"/>
        <v>0</v>
      </c>
      <c r="G508" s="362">
        <f t="shared" si="373"/>
        <v>0</v>
      </c>
      <c r="H508" s="273">
        <f t="shared" si="371"/>
        <v>0</v>
      </c>
      <c r="I508" s="273">
        <f t="shared" si="372"/>
        <v>0</v>
      </c>
    </row>
    <row r="509" spans="1:10" hidden="1" x14ac:dyDescent="0.2">
      <c r="A509" s="568"/>
      <c r="B509" s="569" t="s">
        <v>54</v>
      </c>
      <c r="C509" s="561" t="s">
        <v>427</v>
      </c>
      <c r="D509" s="570"/>
      <c r="E509" s="574">
        <f>'Проверочная  таблица'!KG37</f>
        <v>0</v>
      </c>
      <c r="F509" s="574">
        <f>'Проверочная  таблица'!KJ37</f>
        <v>0</v>
      </c>
      <c r="G509" s="574">
        <f t="shared" ref="G509" si="374">D509-E509</f>
        <v>0</v>
      </c>
      <c r="H509" s="273">
        <f t="shared" si="371"/>
        <v>0</v>
      </c>
      <c r="I509" s="273">
        <f t="shared" si="372"/>
        <v>0</v>
      </c>
    </row>
    <row r="510" spans="1:10" hidden="1" x14ac:dyDescent="0.2">
      <c r="A510" s="568"/>
      <c r="B510" s="572" t="s">
        <v>134</v>
      </c>
      <c r="C510" s="573"/>
      <c r="D510" s="574"/>
      <c r="E510" s="574"/>
      <c r="F510" s="574"/>
      <c r="G510" s="574"/>
      <c r="H510" s="273">
        <f t="shared" si="371"/>
        <v>0</v>
      </c>
      <c r="I510" s="273">
        <f t="shared" si="372"/>
        <v>0</v>
      </c>
    </row>
    <row r="511" spans="1:10" hidden="1" x14ac:dyDescent="0.2">
      <c r="A511" s="568"/>
      <c r="B511" s="572" t="s">
        <v>135</v>
      </c>
      <c r="C511" s="573"/>
      <c r="D511" s="574">
        <f>D509</f>
        <v>0</v>
      </c>
      <c r="E511" s="574">
        <f t="shared" ref="E511:G511" si="375">E509</f>
        <v>0</v>
      </c>
      <c r="F511" s="574">
        <f t="shared" si="375"/>
        <v>0</v>
      </c>
      <c r="G511" s="574">
        <f t="shared" si="375"/>
        <v>0</v>
      </c>
      <c r="H511" s="273">
        <f t="shared" si="371"/>
        <v>0</v>
      </c>
      <c r="I511" s="273">
        <f t="shared" si="372"/>
        <v>0</v>
      </c>
    </row>
    <row r="512" spans="1:10" s="641" customFormat="1" ht="191.25" hidden="1" x14ac:dyDescent="0.2">
      <c r="A512" s="768"/>
      <c r="B512" s="437" t="s">
        <v>409</v>
      </c>
      <c r="C512" s="143" t="s">
        <v>365</v>
      </c>
      <c r="D512" s="269"/>
      <c r="E512" s="256">
        <f>'Проверочная  таблица'!FL37</f>
        <v>0</v>
      </c>
      <c r="F512" s="256">
        <f>'Проверочная  таблица'!FO37</f>
        <v>0</v>
      </c>
      <c r="G512" s="271">
        <f t="shared" ref="G512:G517" si="376">D512-E512</f>
        <v>0</v>
      </c>
      <c r="H512" s="273">
        <f t="shared" ref="H512:H517" si="377">IF(F512&gt;E512,1,0)</f>
        <v>0</v>
      </c>
      <c r="I512" s="273">
        <f t="shared" ref="I512:I517" si="378">IF(G512&lt;0,1,0)</f>
        <v>0</v>
      </c>
      <c r="J512" s="826">
        <f>D512+D515</f>
        <v>0</v>
      </c>
    </row>
    <row r="513" spans="1:10" s="641" customFormat="1" hidden="1" x14ac:dyDescent="0.2">
      <c r="A513" s="359"/>
      <c r="B513" s="360" t="s">
        <v>134</v>
      </c>
      <c r="C513" s="361"/>
      <c r="D513" s="362">
        <f>D512</f>
        <v>0</v>
      </c>
      <c r="E513" s="362">
        <f t="shared" ref="E513:F513" si="379">E512</f>
        <v>0</v>
      </c>
      <c r="F513" s="362">
        <f t="shared" si="379"/>
        <v>0</v>
      </c>
      <c r="G513" s="362">
        <f t="shared" si="376"/>
        <v>0</v>
      </c>
      <c r="H513" s="273">
        <f t="shared" si="377"/>
        <v>0</v>
      </c>
      <c r="I513" s="273">
        <f t="shared" si="378"/>
        <v>0</v>
      </c>
      <c r="J513" s="669"/>
    </row>
    <row r="514" spans="1:10" s="641" customFormat="1" hidden="1" x14ac:dyDescent="0.2">
      <c r="A514" s="359"/>
      <c r="B514" s="360" t="s">
        <v>135</v>
      </c>
      <c r="C514" s="361"/>
      <c r="D514" s="362"/>
      <c r="E514" s="362"/>
      <c r="F514" s="362"/>
      <c r="G514" s="362">
        <f t="shared" si="376"/>
        <v>0</v>
      </c>
      <c r="H514" s="273">
        <f t="shared" si="377"/>
        <v>0</v>
      </c>
      <c r="I514" s="273">
        <f t="shared" si="378"/>
        <v>0</v>
      </c>
      <c r="J514" s="826"/>
    </row>
    <row r="515" spans="1:10" s="641" customFormat="1" hidden="1" x14ac:dyDescent="0.2">
      <c r="A515" s="568"/>
      <c r="B515" s="569" t="s">
        <v>54</v>
      </c>
      <c r="C515" s="561" t="s">
        <v>365</v>
      </c>
      <c r="D515" s="570"/>
      <c r="E515" s="574">
        <f>'Проверочная  таблица'!FM37</f>
        <v>0</v>
      </c>
      <c r="F515" s="574">
        <f>'Проверочная  таблица'!FP37</f>
        <v>0</v>
      </c>
      <c r="G515" s="574">
        <f t="shared" ref="G515" si="380">D515-E515</f>
        <v>0</v>
      </c>
      <c r="H515" s="273">
        <f t="shared" si="377"/>
        <v>0</v>
      </c>
      <c r="I515" s="273">
        <f t="shared" si="378"/>
        <v>0</v>
      </c>
      <c r="J515" s="669"/>
    </row>
    <row r="516" spans="1:10" s="641" customFormat="1" hidden="1" x14ac:dyDescent="0.2">
      <c r="A516" s="568"/>
      <c r="B516" s="572" t="s">
        <v>134</v>
      </c>
      <c r="C516" s="573"/>
      <c r="D516" s="574">
        <f>D515</f>
        <v>0</v>
      </c>
      <c r="E516" s="574">
        <f t="shared" ref="E516:F516" si="381">E515</f>
        <v>0</v>
      </c>
      <c r="F516" s="574">
        <f t="shared" si="381"/>
        <v>0</v>
      </c>
      <c r="G516" s="574">
        <f t="shared" si="376"/>
        <v>0</v>
      </c>
      <c r="H516" s="273">
        <f t="shared" si="377"/>
        <v>0</v>
      </c>
      <c r="I516" s="273">
        <f t="shared" si="378"/>
        <v>0</v>
      </c>
      <c r="J516" s="669"/>
    </row>
    <row r="517" spans="1:10" s="641" customFormat="1" hidden="1" x14ac:dyDescent="0.2">
      <c r="A517" s="568"/>
      <c r="B517" s="572" t="s">
        <v>135</v>
      </c>
      <c r="C517" s="573"/>
      <c r="D517" s="574"/>
      <c r="E517" s="574"/>
      <c r="F517" s="574"/>
      <c r="G517" s="574">
        <f t="shared" si="376"/>
        <v>0</v>
      </c>
      <c r="H517" s="273">
        <f t="shared" si="377"/>
        <v>0</v>
      </c>
      <c r="I517" s="273">
        <f t="shared" si="378"/>
        <v>0</v>
      </c>
      <c r="J517" s="669"/>
    </row>
    <row r="518" spans="1:10" s="641" customFormat="1" ht="165.75" x14ac:dyDescent="0.2">
      <c r="A518" s="237"/>
      <c r="B518" s="433" t="s">
        <v>197</v>
      </c>
      <c r="C518" s="143" t="s">
        <v>179</v>
      </c>
      <c r="D518" s="269">
        <v>167958000</v>
      </c>
      <c r="E518" s="363"/>
      <c r="F518" s="363"/>
      <c r="G518" s="271">
        <f t="shared" ref="G518:G520" si="382">D518-E518</f>
        <v>167958000</v>
      </c>
      <c r="H518" s="273">
        <f t="shared" si="360"/>
        <v>0</v>
      </c>
      <c r="I518" s="273">
        <f t="shared" si="361"/>
        <v>0</v>
      </c>
      <c r="J518" s="684"/>
    </row>
    <row r="519" spans="1:10" s="641" customFormat="1" x14ac:dyDescent="0.2">
      <c r="A519" s="359"/>
      <c r="B519" s="360" t="s">
        <v>134</v>
      </c>
      <c r="C519" s="361"/>
      <c r="D519" s="362"/>
      <c r="E519" s="362"/>
      <c r="F519" s="362"/>
      <c r="G519" s="362">
        <f t="shared" si="382"/>
        <v>0</v>
      </c>
      <c r="H519" s="273">
        <f t="shared" si="360"/>
        <v>0</v>
      </c>
      <c r="I519" s="273">
        <f t="shared" si="361"/>
        <v>0</v>
      </c>
      <c r="J519" s="684"/>
    </row>
    <row r="520" spans="1:10" s="641" customFormat="1" x14ac:dyDescent="0.2">
      <c r="A520" s="359"/>
      <c r="B520" s="360" t="s">
        <v>135</v>
      </c>
      <c r="C520" s="361"/>
      <c r="D520" s="362">
        <f>D518-D519</f>
        <v>167958000</v>
      </c>
      <c r="E520" s="362">
        <f t="shared" ref="E520:F520" si="383">E518-E519</f>
        <v>0</v>
      </c>
      <c r="F520" s="362">
        <f t="shared" si="383"/>
        <v>0</v>
      </c>
      <c r="G520" s="362">
        <f t="shared" si="382"/>
        <v>167958000</v>
      </c>
      <c r="H520" s="273">
        <f t="shared" si="360"/>
        <v>0</v>
      </c>
      <c r="I520" s="273">
        <f t="shared" si="361"/>
        <v>0</v>
      </c>
      <c r="J520" s="684"/>
    </row>
    <row r="521" spans="1:10" s="641" customFormat="1" x14ac:dyDescent="0.2">
      <c r="A521" s="237"/>
      <c r="B521" s="346"/>
      <c r="C521" s="255"/>
      <c r="D521" s="1298"/>
      <c r="E521" s="1298"/>
      <c r="F521" s="1298"/>
      <c r="G521" s="1298"/>
      <c r="H521" s="439"/>
      <c r="I521" s="439"/>
      <c r="J521" s="827"/>
    </row>
    <row r="522" spans="1:10" s="641" customFormat="1" x14ac:dyDescent="0.2">
      <c r="A522" s="186">
        <v>1103</v>
      </c>
      <c r="B522" s="239" t="s">
        <v>259</v>
      </c>
      <c r="C522" s="192"/>
      <c r="D522" s="1292">
        <f>D526</f>
        <v>8023200</v>
      </c>
      <c r="E522" s="1292">
        <f t="shared" ref="E522:G522" si="384">E526</f>
        <v>8023200.0000000009</v>
      </c>
      <c r="F522" s="1292">
        <f t="shared" si="384"/>
        <v>0</v>
      </c>
      <c r="G522" s="1292">
        <f t="shared" si="384"/>
        <v>0</v>
      </c>
      <c r="H522" s="273">
        <f t="shared" ref="H522:H525" si="385">IF(F522&gt;E522,1,0)</f>
        <v>0</v>
      </c>
      <c r="I522" s="273">
        <f t="shared" ref="I522:I525" si="386">IF(G522&lt;0,1,0)</f>
        <v>0</v>
      </c>
      <c r="J522" s="827"/>
    </row>
    <row r="523" spans="1:10" s="641" customFormat="1" x14ac:dyDescent="0.2">
      <c r="A523" s="353"/>
      <c r="B523" s="354" t="s">
        <v>134</v>
      </c>
      <c r="C523" s="355"/>
      <c r="D523" s="1293">
        <f t="shared" ref="D523:G524" si="387">D527</f>
        <v>8023200</v>
      </c>
      <c r="E523" s="1293">
        <f t="shared" si="387"/>
        <v>8023200.0000000009</v>
      </c>
      <c r="F523" s="1293">
        <f t="shared" si="387"/>
        <v>0</v>
      </c>
      <c r="G523" s="1293">
        <f t="shared" si="387"/>
        <v>0</v>
      </c>
      <c r="H523" s="273">
        <f t="shared" si="385"/>
        <v>0</v>
      </c>
      <c r="I523" s="273">
        <f t="shared" si="386"/>
        <v>0</v>
      </c>
      <c r="J523" s="827"/>
    </row>
    <row r="524" spans="1:10" s="641" customFormat="1" x14ac:dyDescent="0.2">
      <c r="A524" s="353"/>
      <c r="B524" s="354" t="s">
        <v>135</v>
      </c>
      <c r="C524" s="355"/>
      <c r="D524" s="1293">
        <f t="shared" si="387"/>
        <v>0</v>
      </c>
      <c r="E524" s="1293">
        <f t="shared" si="387"/>
        <v>0</v>
      </c>
      <c r="F524" s="1293">
        <f t="shared" si="387"/>
        <v>0</v>
      </c>
      <c r="G524" s="1293">
        <f t="shared" si="387"/>
        <v>0</v>
      </c>
      <c r="H524" s="273">
        <f t="shared" si="385"/>
        <v>0</v>
      </c>
      <c r="I524" s="273">
        <f t="shared" si="386"/>
        <v>0</v>
      </c>
      <c r="J524" s="827"/>
    </row>
    <row r="525" spans="1:10" s="641" customFormat="1" x14ac:dyDescent="0.2">
      <c r="A525" s="1288"/>
      <c r="B525" s="432" t="s">
        <v>36</v>
      </c>
      <c r="C525" s="190"/>
      <c r="D525" s="271"/>
      <c r="E525" s="268"/>
      <c r="F525" s="268"/>
      <c r="G525" s="271"/>
      <c r="H525" s="273">
        <f t="shared" si="385"/>
        <v>0</v>
      </c>
      <c r="I525" s="273">
        <f t="shared" si="386"/>
        <v>0</v>
      </c>
      <c r="J525" s="827"/>
    </row>
    <row r="526" spans="1:10" s="641" customFormat="1" ht="165.75" x14ac:dyDescent="0.2">
      <c r="A526" s="1288"/>
      <c r="B526" s="437" t="s">
        <v>1276</v>
      </c>
      <c r="C526" s="143" t="s">
        <v>419</v>
      </c>
      <c r="D526" s="269">
        <v>8023200</v>
      </c>
      <c r="E526" s="256">
        <f>'Прочая  субсидия_МР  и  ГО'!F38</f>
        <v>8023200.0000000009</v>
      </c>
      <c r="F526" s="256">
        <f>'Прочая  субсидия_МР  и  ГО'!G38</f>
        <v>0</v>
      </c>
      <c r="G526" s="271">
        <f t="shared" ref="G526" si="388">D526-E526</f>
        <v>0</v>
      </c>
      <c r="H526" s="273">
        <f t="shared" ref="H526:H528" si="389">IF(F526&gt;E526,1,0)</f>
        <v>0</v>
      </c>
      <c r="I526" s="273">
        <f t="shared" ref="I526:I528" si="390">IF(G526&lt;0,1,0)</f>
        <v>0</v>
      </c>
      <c r="J526" s="669"/>
    </row>
    <row r="527" spans="1:10" s="641" customFormat="1" x14ac:dyDescent="0.2">
      <c r="A527" s="359"/>
      <c r="B527" s="360" t="s">
        <v>134</v>
      </c>
      <c r="C527" s="361"/>
      <c r="D527" s="362">
        <f>D526</f>
        <v>8023200</v>
      </c>
      <c r="E527" s="362">
        <f t="shared" ref="E527:G527" si="391">E526</f>
        <v>8023200.0000000009</v>
      </c>
      <c r="F527" s="362">
        <f t="shared" si="391"/>
        <v>0</v>
      </c>
      <c r="G527" s="362">
        <f t="shared" si="391"/>
        <v>0</v>
      </c>
      <c r="H527" s="273">
        <f t="shared" si="389"/>
        <v>0</v>
      </c>
      <c r="I527" s="273">
        <f t="shared" si="390"/>
        <v>0</v>
      </c>
      <c r="J527" s="669"/>
    </row>
    <row r="528" spans="1:10" s="641" customFormat="1" x14ac:dyDescent="0.2">
      <c r="A528" s="359"/>
      <c r="B528" s="360" t="s">
        <v>135</v>
      </c>
      <c r="C528" s="361"/>
      <c r="D528" s="362"/>
      <c r="E528" s="362"/>
      <c r="F528" s="362"/>
      <c r="G528" s="362"/>
      <c r="H528" s="273">
        <f t="shared" si="389"/>
        <v>0</v>
      </c>
      <c r="I528" s="273">
        <f t="shared" si="390"/>
        <v>0</v>
      </c>
      <c r="J528" s="669"/>
    </row>
    <row r="529" spans="1:10" s="641" customFormat="1" x14ac:dyDescent="0.2">
      <c r="A529" s="237"/>
      <c r="B529" s="346"/>
      <c r="C529" s="255"/>
      <c r="D529" s="1298"/>
      <c r="E529" s="1298"/>
      <c r="F529" s="1298"/>
      <c r="G529" s="1298"/>
      <c r="H529" s="439"/>
      <c r="I529" s="439"/>
      <c r="J529" s="827"/>
    </row>
    <row r="530" spans="1:10" ht="25.5" x14ac:dyDescent="0.2">
      <c r="A530" s="186">
        <v>1403</v>
      </c>
      <c r="B530" s="239" t="s">
        <v>60</v>
      </c>
      <c r="C530" s="192"/>
      <c r="D530" s="1292">
        <f>D535+D538+D548+D551+D542+D545</f>
        <v>189216000</v>
      </c>
      <c r="E530" s="1292">
        <f t="shared" ref="E530:G530" si="392">E535+E538+E548+E551+E542+E545</f>
        <v>189038123.67000002</v>
      </c>
      <c r="F530" s="1292">
        <f t="shared" si="392"/>
        <v>3433511.13</v>
      </c>
      <c r="G530" s="1292">
        <f t="shared" si="392"/>
        <v>177876.32999998331</v>
      </c>
      <c r="H530" s="273">
        <f t="shared" si="343"/>
        <v>0</v>
      </c>
      <c r="I530" s="273">
        <f t="shared" si="340"/>
        <v>0</v>
      </c>
    </row>
    <row r="531" spans="1:10" x14ac:dyDescent="0.2">
      <c r="A531" s="353"/>
      <c r="B531" s="354" t="s">
        <v>134</v>
      </c>
      <c r="C531" s="355"/>
      <c r="D531" s="1293">
        <f>D536+D539+D549+D552+D543+D546</f>
        <v>0</v>
      </c>
      <c r="E531" s="1293">
        <f t="shared" ref="E531:G531" si="393">E536+E539+E549+E552+E543+E546</f>
        <v>0</v>
      </c>
      <c r="F531" s="1293">
        <f t="shared" si="393"/>
        <v>0</v>
      </c>
      <c r="G531" s="1293">
        <f t="shared" si="393"/>
        <v>0</v>
      </c>
      <c r="H531" s="273">
        <f t="shared" si="343"/>
        <v>0</v>
      </c>
      <c r="I531" s="273">
        <f t="shared" si="340"/>
        <v>0</v>
      </c>
    </row>
    <row r="532" spans="1:10" x14ac:dyDescent="0.2">
      <c r="A532" s="353"/>
      <c r="B532" s="354" t="s">
        <v>135</v>
      </c>
      <c r="C532" s="355"/>
      <c r="D532" s="1293">
        <f>D537+D540+D550+D553+D544+D547</f>
        <v>0</v>
      </c>
      <c r="E532" s="1293">
        <f t="shared" ref="E532:G532" si="394">E537+E540+E550+E553+E544+E547</f>
        <v>0</v>
      </c>
      <c r="F532" s="1293">
        <f t="shared" si="394"/>
        <v>0</v>
      </c>
      <c r="G532" s="1293">
        <f t="shared" si="394"/>
        <v>0</v>
      </c>
      <c r="H532" s="273">
        <f t="shared" si="343"/>
        <v>0</v>
      </c>
      <c r="I532" s="273">
        <f t="shared" si="340"/>
        <v>0</v>
      </c>
    </row>
    <row r="533" spans="1:10" x14ac:dyDescent="0.2">
      <c r="A533" s="353"/>
      <c r="B533" s="354" t="s">
        <v>260</v>
      </c>
      <c r="C533" s="355"/>
      <c r="D533" s="1293">
        <f>D530-D531-D532</f>
        <v>189216000</v>
      </c>
      <c r="E533" s="1293">
        <f t="shared" ref="E533:G533" si="395">E530-E531-E532</f>
        <v>189038123.67000002</v>
      </c>
      <c r="F533" s="1293">
        <f t="shared" si="395"/>
        <v>3433511.13</v>
      </c>
      <c r="G533" s="1293">
        <f t="shared" si="395"/>
        <v>177876.32999998331</v>
      </c>
      <c r="H533" s="273"/>
      <c r="I533" s="273"/>
    </row>
    <row r="534" spans="1:10" x14ac:dyDescent="0.2">
      <c r="A534" s="1288"/>
      <c r="B534" s="432" t="s">
        <v>36</v>
      </c>
      <c r="C534" s="190"/>
      <c r="D534" s="271"/>
      <c r="E534" s="268"/>
      <c r="F534" s="268"/>
      <c r="G534" s="271"/>
      <c r="H534" s="273">
        <f t="shared" si="343"/>
        <v>0</v>
      </c>
      <c r="I534" s="273">
        <f t="shared" si="340"/>
        <v>0</v>
      </c>
    </row>
    <row r="535" spans="1:10" ht="165.75" hidden="1" x14ac:dyDescent="0.2">
      <c r="A535" s="768"/>
      <c r="B535" s="433" t="s">
        <v>197</v>
      </c>
      <c r="C535" s="143" t="s">
        <v>179</v>
      </c>
      <c r="D535" s="269">
        <f>491442359.29-491442359.29</f>
        <v>0</v>
      </c>
      <c r="E535" s="256"/>
      <c r="F535" s="1302"/>
      <c r="G535" s="271">
        <f t="shared" ref="G535:G546" si="396">D535-E535</f>
        <v>0</v>
      </c>
      <c r="H535" s="273">
        <f t="shared" si="343"/>
        <v>0</v>
      </c>
      <c r="I535" s="273">
        <f t="shared" si="340"/>
        <v>0</v>
      </c>
    </row>
    <row r="536" spans="1:10" hidden="1" x14ac:dyDescent="0.2">
      <c r="A536" s="359"/>
      <c r="B536" s="360" t="s">
        <v>134</v>
      </c>
      <c r="C536" s="361"/>
      <c r="D536" s="362">
        <f>D535-D537</f>
        <v>0</v>
      </c>
      <c r="E536" s="362">
        <f>E535-E537</f>
        <v>0</v>
      </c>
      <c r="F536" s="362">
        <f>F535-F537</f>
        <v>0</v>
      </c>
      <c r="G536" s="362">
        <f t="shared" si="396"/>
        <v>0</v>
      </c>
      <c r="H536" s="273">
        <f t="shared" si="343"/>
        <v>0</v>
      </c>
      <c r="I536" s="273">
        <f t="shared" si="340"/>
        <v>0</v>
      </c>
    </row>
    <row r="537" spans="1:10" hidden="1" x14ac:dyDescent="0.2">
      <c r="A537" s="359"/>
      <c r="B537" s="360" t="s">
        <v>135</v>
      </c>
      <c r="C537" s="361"/>
      <c r="D537" s="362"/>
      <c r="E537" s="362"/>
      <c r="F537" s="362"/>
      <c r="G537" s="362">
        <f t="shared" si="396"/>
        <v>0</v>
      </c>
      <c r="H537" s="273">
        <f t="shared" si="343"/>
        <v>0</v>
      </c>
      <c r="I537" s="273">
        <f t="shared" si="340"/>
        <v>0</v>
      </c>
    </row>
    <row r="538" spans="1:10" ht="114.75" x14ac:dyDescent="0.2">
      <c r="A538" s="1288"/>
      <c r="B538" s="433" t="s">
        <v>201</v>
      </c>
      <c r="C538" s="143" t="s">
        <v>182</v>
      </c>
      <c r="D538" s="269">
        <f>132216000+57000000</f>
        <v>189216000</v>
      </c>
      <c r="E538" s="256">
        <f>'Прочая  субсидия_МР  и  ГО'!AL38</f>
        <v>189038123.67000002</v>
      </c>
      <c r="F538" s="256">
        <f>'Прочая  субсидия_МР  и  ГО'!AM38</f>
        <v>3433511.13</v>
      </c>
      <c r="G538" s="271">
        <f t="shared" si="396"/>
        <v>177876.32999998331</v>
      </c>
      <c r="H538" s="273">
        <f t="shared" si="343"/>
        <v>0</v>
      </c>
      <c r="I538" s="273">
        <f t="shared" si="340"/>
        <v>0</v>
      </c>
    </row>
    <row r="539" spans="1:10" x14ac:dyDescent="0.2">
      <c r="A539" s="359"/>
      <c r="B539" s="360" t="s">
        <v>134</v>
      </c>
      <c r="C539" s="361"/>
      <c r="D539" s="362"/>
      <c r="E539" s="362"/>
      <c r="F539" s="362"/>
      <c r="G539" s="362">
        <f t="shared" si="396"/>
        <v>0</v>
      </c>
      <c r="H539" s="273">
        <f t="shared" si="343"/>
        <v>0</v>
      </c>
      <c r="I539" s="273">
        <f t="shared" si="340"/>
        <v>0</v>
      </c>
    </row>
    <row r="540" spans="1:10" x14ac:dyDescent="0.2">
      <c r="A540" s="359"/>
      <c r="B540" s="360" t="s">
        <v>135</v>
      </c>
      <c r="C540" s="361"/>
      <c r="D540" s="362"/>
      <c r="E540" s="362"/>
      <c r="F540" s="362"/>
      <c r="G540" s="362">
        <f t="shared" si="396"/>
        <v>0</v>
      </c>
      <c r="H540" s="273">
        <f t="shared" si="343"/>
        <v>0</v>
      </c>
      <c r="I540" s="273">
        <f t="shared" si="340"/>
        <v>0</v>
      </c>
    </row>
    <row r="541" spans="1:10" x14ac:dyDescent="0.2">
      <c r="A541" s="359"/>
      <c r="B541" s="360" t="s">
        <v>260</v>
      </c>
      <c r="C541" s="361"/>
      <c r="D541" s="362">
        <f>D538-D539-D540</f>
        <v>189216000</v>
      </c>
      <c r="E541" s="362">
        <f t="shared" ref="E541:G541" si="397">E538-E539-E540</f>
        <v>189038123.67000002</v>
      </c>
      <c r="F541" s="362">
        <f t="shared" si="397"/>
        <v>3433511.13</v>
      </c>
      <c r="G541" s="362">
        <f t="shared" si="397"/>
        <v>177876.32999998331</v>
      </c>
      <c r="H541" s="273"/>
      <c r="I541" s="273"/>
    </row>
    <row r="542" spans="1:10" ht="102" hidden="1" x14ac:dyDescent="0.2">
      <c r="A542" s="768"/>
      <c r="B542" s="191" t="s">
        <v>767</v>
      </c>
      <c r="C542" s="190" t="s">
        <v>763</v>
      </c>
      <c r="D542" s="271"/>
      <c r="E542" s="268">
        <f>'Проверочная  таблица'!SJ38</f>
        <v>0</v>
      </c>
      <c r="F542" s="268">
        <f>'Проверочная  таблица'!SS38</f>
        <v>0</v>
      </c>
      <c r="G542" s="271">
        <f t="shared" si="396"/>
        <v>0</v>
      </c>
      <c r="H542" s="273">
        <f t="shared" si="343"/>
        <v>0</v>
      </c>
      <c r="I542" s="273">
        <f t="shared" si="340"/>
        <v>0</v>
      </c>
      <c r="J542" s="1039">
        <f>D542+D545</f>
        <v>0</v>
      </c>
    </row>
    <row r="543" spans="1:10" hidden="1" x14ac:dyDescent="0.2">
      <c r="A543" s="359"/>
      <c r="B543" s="360" t="s">
        <v>134</v>
      </c>
      <c r="C543" s="361"/>
      <c r="D543" s="362"/>
      <c r="E543" s="362"/>
      <c r="F543" s="362"/>
      <c r="G543" s="362">
        <f t="shared" si="396"/>
        <v>0</v>
      </c>
      <c r="H543" s="273">
        <f t="shared" si="343"/>
        <v>0</v>
      </c>
      <c r="I543" s="273">
        <f t="shared" si="340"/>
        <v>0</v>
      </c>
      <c r="J543" s="828"/>
    </row>
    <row r="544" spans="1:10" hidden="1" x14ac:dyDescent="0.2">
      <c r="A544" s="359"/>
      <c r="B544" s="360" t="s">
        <v>135</v>
      </c>
      <c r="C544" s="361"/>
      <c r="D544" s="362">
        <f>D542-D543</f>
        <v>0</v>
      </c>
      <c r="E544" s="362">
        <f>E542-E543</f>
        <v>0</v>
      </c>
      <c r="F544" s="362">
        <f>F542-F543</f>
        <v>0</v>
      </c>
      <c r="G544" s="362">
        <f t="shared" si="396"/>
        <v>0</v>
      </c>
      <c r="H544" s="273">
        <f t="shared" si="343"/>
        <v>0</v>
      </c>
      <c r="I544" s="273">
        <f t="shared" si="340"/>
        <v>0</v>
      </c>
      <c r="J544" s="828"/>
    </row>
    <row r="545" spans="1:10" hidden="1" x14ac:dyDescent="0.2">
      <c r="A545" s="568"/>
      <c r="B545" s="569" t="s">
        <v>54</v>
      </c>
      <c r="C545" s="561" t="s">
        <v>763</v>
      </c>
      <c r="D545" s="570"/>
      <c r="E545" s="574">
        <f>'Проверочная  таблица'!SK38</f>
        <v>0</v>
      </c>
      <c r="F545" s="574">
        <f>'Проверочная  таблица'!ST38</f>
        <v>0</v>
      </c>
      <c r="G545" s="574">
        <f t="shared" si="396"/>
        <v>0</v>
      </c>
      <c r="H545" s="273">
        <f t="shared" si="343"/>
        <v>0</v>
      </c>
      <c r="I545" s="273">
        <f t="shared" si="340"/>
        <v>0</v>
      </c>
      <c r="J545" s="828"/>
    </row>
    <row r="546" spans="1:10" hidden="1" x14ac:dyDescent="0.2">
      <c r="A546" s="568"/>
      <c r="B546" s="572" t="s">
        <v>134</v>
      </c>
      <c r="C546" s="573"/>
      <c r="D546" s="574"/>
      <c r="E546" s="574"/>
      <c r="F546" s="574"/>
      <c r="G546" s="574">
        <f t="shared" si="396"/>
        <v>0</v>
      </c>
      <c r="H546" s="273">
        <f t="shared" si="343"/>
        <v>0</v>
      </c>
      <c r="I546" s="273">
        <f t="shared" si="340"/>
        <v>0</v>
      </c>
      <c r="J546" s="643"/>
    </row>
    <row r="547" spans="1:10" hidden="1" x14ac:dyDescent="0.2">
      <c r="A547" s="568"/>
      <c r="B547" s="572" t="s">
        <v>135</v>
      </c>
      <c r="C547" s="573"/>
      <c r="D547" s="574">
        <f>D545-D546</f>
        <v>0</v>
      </c>
      <c r="E547" s="574">
        <f t="shared" ref="E547:G547" si="398">E545-E546</f>
        <v>0</v>
      </c>
      <c r="F547" s="574">
        <f t="shared" si="398"/>
        <v>0</v>
      </c>
      <c r="G547" s="574">
        <f t="shared" si="398"/>
        <v>0</v>
      </c>
      <c r="H547" s="273">
        <f t="shared" si="343"/>
        <v>0</v>
      </c>
      <c r="I547" s="273">
        <f t="shared" si="340"/>
        <v>0</v>
      </c>
      <c r="J547" s="828"/>
    </row>
    <row r="548" spans="1:10" ht="127.5" hidden="1" x14ac:dyDescent="0.2">
      <c r="A548" s="768"/>
      <c r="B548" s="433" t="s">
        <v>478</v>
      </c>
      <c r="C548" s="238" t="s">
        <v>673</v>
      </c>
      <c r="D548" s="200"/>
      <c r="E548" s="256">
        <f>'Проверочная  таблица'!SL38</f>
        <v>0</v>
      </c>
      <c r="F548" s="256">
        <f>'Проверочная  таблица'!SU38</f>
        <v>0</v>
      </c>
      <c r="G548" s="271">
        <f t="shared" ref="G548:G552" si="399">D548-E548</f>
        <v>0</v>
      </c>
      <c r="H548" s="273">
        <f t="shared" ref="H548:H553" si="400">IF(F548&gt;E548,1,0)</f>
        <v>0</v>
      </c>
      <c r="I548" s="273">
        <f t="shared" ref="I548:I553" si="401">IF(G548&lt;0,1,0)</f>
        <v>0</v>
      </c>
      <c r="J548" s="826">
        <f>D548+D551</f>
        <v>0</v>
      </c>
    </row>
    <row r="549" spans="1:10" hidden="1" x14ac:dyDescent="0.2">
      <c r="A549" s="359"/>
      <c r="B549" s="360" t="s">
        <v>134</v>
      </c>
      <c r="C549" s="361"/>
      <c r="D549" s="362"/>
      <c r="E549" s="362"/>
      <c r="F549" s="362"/>
      <c r="G549" s="362">
        <f t="shared" si="399"/>
        <v>0</v>
      </c>
      <c r="H549" s="273">
        <f t="shared" si="400"/>
        <v>0</v>
      </c>
      <c r="I549" s="273">
        <f t="shared" si="401"/>
        <v>0</v>
      </c>
    </row>
    <row r="550" spans="1:10" hidden="1" x14ac:dyDescent="0.2">
      <c r="A550" s="359"/>
      <c r="B550" s="360" t="s">
        <v>135</v>
      </c>
      <c r="C550" s="361"/>
      <c r="D550" s="362">
        <f>D548-D549</f>
        <v>0</v>
      </c>
      <c r="E550" s="362">
        <f>E548-E549</f>
        <v>0</v>
      </c>
      <c r="F550" s="362">
        <f>F548-F549</f>
        <v>0</v>
      </c>
      <c r="G550" s="362">
        <f t="shared" si="399"/>
        <v>0</v>
      </c>
      <c r="H550" s="273">
        <f t="shared" si="400"/>
        <v>0</v>
      </c>
      <c r="I550" s="273">
        <f t="shared" si="401"/>
        <v>0</v>
      </c>
    </row>
    <row r="551" spans="1:10" hidden="1" x14ac:dyDescent="0.2">
      <c r="A551" s="568"/>
      <c r="B551" s="569" t="s">
        <v>54</v>
      </c>
      <c r="C551" s="585" t="s">
        <v>673</v>
      </c>
      <c r="D551" s="570"/>
      <c r="E551" s="574">
        <f>'Проверочная  таблица'!SM38</f>
        <v>0</v>
      </c>
      <c r="F551" s="574">
        <f>'Проверочная  таблица'!SV38</f>
        <v>0</v>
      </c>
      <c r="G551" s="574">
        <f t="shared" si="399"/>
        <v>0</v>
      </c>
      <c r="H551" s="273">
        <f t="shared" si="400"/>
        <v>0</v>
      </c>
      <c r="I551" s="273">
        <f t="shared" si="401"/>
        <v>0</v>
      </c>
    </row>
    <row r="552" spans="1:10" hidden="1" x14ac:dyDescent="0.2">
      <c r="A552" s="568"/>
      <c r="B552" s="572" t="s">
        <v>134</v>
      </c>
      <c r="C552" s="573"/>
      <c r="D552" s="574"/>
      <c r="E552" s="574"/>
      <c r="F552" s="574"/>
      <c r="G552" s="574">
        <f t="shared" si="399"/>
        <v>0</v>
      </c>
      <c r="H552" s="273">
        <f t="shared" si="400"/>
        <v>0</v>
      </c>
      <c r="I552" s="273">
        <f t="shared" si="401"/>
        <v>0</v>
      </c>
    </row>
    <row r="553" spans="1:10" hidden="1" x14ac:dyDescent="0.2">
      <c r="A553" s="568"/>
      <c r="B553" s="572" t="s">
        <v>135</v>
      </c>
      <c r="C553" s="573"/>
      <c r="D553" s="574">
        <f>D551</f>
        <v>0</v>
      </c>
      <c r="E553" s="574">
        <f t="shared" ref="E553:G553" si="402">E551</f>
        <v>0</v>
      </c>
      <c r="F553" s="574">
        <f t="shared" si="402"/>
        <v>0</v>
      </c>
      <c r="G553" s="574">
        <f t="shared" si="402"/>
        <v>0</v>
      </c>
      <c r="H553" s="273">
        <f t="shared" si="400"/>
        <v>0</v>
      </c>
      <c r="I553" s="273">
        <f t="shared" si="401"/>
        <v>0</v>
      </c>
      <c r="J553" s="826"/>
    </row>
    <row r="554" spans="1:10" x14ac:dyDescent="0.2">
      <c r="A554" s="193"/>
      <c r="B554" s="193"/>
      <c r="C554" s="196"/>
      <c r="D554" s="271"/>
      <c r="E554" s="271"/>
      <c r="F554" s="271"/>
      <c r="G554" s="271"/>
      <c r="H554" s="273">
        <f t="shared" si="343"/>
        <v>0</v>
      </c>
      <c r="I554" s="273">
        <f t="shared" si="340"/>
        <v>0</v>
      </c>
    </row>
    <row r="555" spans="1:10" s="643" customFormat="1" x14ac:dyDescent="0.2">
      <c r="A555" s="356"/>
      <c r="B555" s="357" t="s">
        <v>124</v>
      </c>
      <c r="C555" s="357"/>
      <c r="D555" s="1303">
        <f t="shared" ref="D555:G557" si="403">D8+D38+D55+D103+D128+D145+D211+D248+D258+D276+D296+D352+D380+D397+D461+D469+D522+D530+D28</f>
        <v>13283574263.570002</v>
      </c>
      <c r="E555" s="1303">
        <f t="shared" si="403"/>
        <v>9184022941.2700005</v>
      </c>
      <c r="F555" s="1303">
        <f t="shared" si="403"/>
        <v>3067524633.1700001</v>
      </c>
      <c r="G555" s="1303">
        <f t="shared" si="403"/>
        <v>4099551322.2999992</v>
      </c>
      <c r="H555" s="273">
        <f t="shared" si="343"/>
        <v>0</v>
      </c>
      <c r="I555" s="273">
        <f t="shared" si="340"/>
        <v>0</v>
      </c>
      <c r="J555" s="828"/>
    </row>
    <row r="556" spans="1:10" s="643" customFormat="1" x14ac:dyDescent="0.2">
      <c r="A556" s="353"/>
      <c r="B556" s="358" t="s">
        <v>134</v>
      </c>
      <c r="C556" s="355"/>
      <c r="D556" s="1304">
        <f t="shared" si="403"/>
        <v>3647370608.8499994</v>
      </c>
      <c r="E556" s="1304">
        <f t="shared" si="403"/>
        <v>3497416313.3599997</v>
      </c>
      <c r="F556" s="1304">
        <f t="shared" si="403"/>
        <v>923458491.61000025</v>
      </c>
      <c r="G556" s="1304">
        <f t="shared" si="403"/>
        <v>149954295.4900001</v>
      </c>
      <c r="H556" s="273">
        <f>IF(F556&gt;E556,1,0)</f>
        <v>0</v>
      </c>
      <c r="I556" s="273">
        <f>IF(G556&lt;0,1,0)</f>
        <v>0</v>
      </c>
      <c r="J556" s="828"/>
    </row>
    <row r="557" spans="1:10" s="643" customFormat="1" x14ac:dyDescent="0.2">
      <c r="A557" s="353"/>
      <c r="B557" s="358" t="s">
        <v>135</v>
      </c>
      <c r="C557" s="355"/>
      <c r="D557" s="1304">
        <f t="shared" si="403"/>
        <v>4290882827.4200001</v>
      </c>
      <c r="E557" s="1304">
        <f t="shared" si="403"/>
        <v>2520962165.7100005</v>
      </c>
      <c r="F557" s="1304">
        <f t="shared" si="403"/>
        <v>718586967.93999994</v>
      </c>
      <c r="G557" s="1304">
        <f t="shared" si="403"/>
        <v>1797264209.5700002</v>
      </c>
      <c r="H557" s="273">
        <f>IF(F557&gt;E557,1,0)</f>
        <v>0</v>
      </c>
      <c r="I557" s="273">
        <f>IF(G557&lt;0,1,0)</f>
        <v>0</v>
      </c>
      <c r="J557" s="828"/>
    </row>
    <row r="558" spans="1:10" s="643" customFormat="1" x14ac:dyDescent="0.2">
      <c r="A558" s="353"/>
      <c r="B558" s="358" t="s">
        <v>260</v>
      </c>
      <c r="C558" s="355"/>
      <c r="D558" s="1304">
        <f>D299+D279+D261+D214+D148+D41+D533+D106+D400+D355+D58</f>
        <v>5345320827.2999992</v>
      </c>
      <c r="E558" s="1304">
        <f>E299+E279+E261+E214+E148+E41+E533+E106+E400+E355+E58</f>
        <v>3165644462.1999998</v>
      </c>
      <c r="F558" s="1304">
        <f>F299+F279+F261+F214+F148+F41+F533+F106+F400+F355+F58</f>
        <v>1425479173.6199996</v>
      </c>
      <c r="G558" s="1304">
        <f>G299+G279+G261+G214+G148+G41+G533+G106+G400+G355+G58</f>
        <v>2152332817.2399998</v>
      </c>
      <c r="H558" s="273">
        <f>IF(F558&gt;E558,1,0)</f>
        <v>0</v>
      </c>
      <c r="I558" s="273">
        <f>IF(G558&lt;0,1,0)</f>
        <v>0</v>
      </c>
      <c r="J558" s="828"/>
    </row>
    <row r="559" spans="1:10" s="643" customFormat="1" x14ac:dyDescent="0.2">
      <c r="A559" s="350"/>
      <c r="B559" s="351"/>
      <c r="C559" s="352"/>
      <c r="D559" s="408">
        <f>D555-D556-D557-D558</f>
        <v>0</v>
      </c>
      <c r="E559" s="408">
        <f t="shared" ref="E559:G559" si="404">E555-E556-E557-E558</f>
        <v>0</v>
      </c>
      <c r="F559" s="408">
        <f t="shared" si="404"/>
        <v>0</v>
      </c>
      <c r="G559" s="408">
        <f t="shared" si="404"/>
        <v>0</v>
      </c>
      <c r="H559" s="644">
        <f>SUM(H8:H557)</f>
        <v>0</v>
      </c>
      <c r="I559" s="644">
        <f>SUM(I8:I557)</f>
        <v>0</v>
      </c>
      <c r="J559" s="828"/>
    </row>
    <row r="560" spans="1:10" s="643" customFormat="1" x14ac:dyDescent="0.2">
      <c r="A560" s="350"/>
      <c r="B560" s="351"/>
      <c r="C560" s="352"/>
      <c r="D560" s="408"/>
      <c r="E560" s="1305">
        <f>E555-'Проверочная  таблица'!AI37</f>
        <v>0</v>
      </c>
      <c r="F560" s="1217">
        <f>F555-'Проверочная  таблица'!AJ37</f>
        <v>0</v>
      </c>
      <c r="G560" s="408"/>
      <c r="H560" s="273"/>
      <c r="I560" s="273"/>
      <c r="J560" s="828"/>
    </row>
    <row r="561" spans="1:12" s="643" customFormat="1" x14ac:dyDescent="0.2">
      <c r="A561" s="350"/>
      <c r="B561" s="351"/>
      <c r="C561" s="1275" t="s">
        <v>136</v>
      </c>
      <c r="D561" s="1306">
        <v>3647370608.8499999</v>
      </c>
      <c r="E561" s="1289" t="s">
        <v>792</v>
      </c>
      <c r="F561" s="1306">
        <v>923458491.61000001</v>
      </c>
      <c r="G561" s="1307">
        <f>G555-[1]Субсидия_факт!$K$40</f>
        <v>0</v>
      </c>
      <c r="H561" s="273"/>
      <c r="I561" s="639" t="s">
        <v>204</v>
      </c>
      <c r="J561" s="828"/>
    </row>
    <row r="562" spans="1:12" s="643" customFormat="1" x14ac:dyDescent="0.2">
      <c r="A562" s="350"/>
      <c r="B562" s="351"/>
      <c r="C562" s="1275" t="s">
        <v>42</v>
      </c>
      <c r="D562" s="1289">
        <f>D561-D556</f>
        <v>0</v>
      </c>
      <c r="E562" s="1289" t="s">
        <v>152</v>
      </c>
      <c r="F562" s="1289">
        <f>F561-F556</f>
        <v>0</v>
      </c>
      <c r="G562" s="1654" t="s">
        <v>793</v>
      </c>
      <c r="H562" s="273"/>
      <c r="I562" s="1650" t="s">
        <v>229</v>
      </c>
      <c r="J562" s="1650"/>
      <c r="K562" s="1650"/>
      <c r="L562" s="1650"/>
    </row>
    <row r="563" spans="1:12" s="643" customFormat="1" x14ac:dyDescent="0.2">
      <c r="A563" s="350"/>
      <c r="B563" s="351"/>
      <c r="C563" s="1275" t="s">
        <v>40</v>
      </c>
      <c r="D563" s="1306">
        <v>4290882827.4200001</v>
      </c>
      <c r="E563" s="1289" t="s">
        <v>188</v>
      </c>
      <c r="F563" s="1306">
        <v>718586967.94000006</v>
      </c>
      <c r="G563" s="1654"/>
      <c r="H563" s="273"/>
      <c r="I563" s="639" t="s">
        <v>204</v>
      </c>
      <c r="J563" s="828"/>
    </row>
    <row r="564" spans="1:12" s="643" customFormat="1" x14ac:dyDescent="0.2">
      <c r="A564" s="350"/>
      <c r="B564" s="351"/>
      <c r="C564" s="1275" t="s">
        <v>42</v>
      </c>
      <c r="D564" s="1289">
        <f>D563-D557</f>
        <v>0</v>
      </c>
      <c r="E564" s="1289" t="s">
        <v>152</v>
      </c>
      <c r="F564" s="1289">
        <f>F563-F557</f>
        <v>0</v>
      </c>
      <c r="G564" s="828">
        <f>G555-'[1]Нераспределенная  субсидия'!$C$38*1000</f>
        <v>-45078400.000001431</v>
      </c>
      <c r="H564" s="273"/>
      <c r="I564" s="273"/>
      <c r="J564" s="828"/>
    </row>
    <row r="565" spans="1:12" s="643" customFormat="1" x14ac:dyDescent="0.2">
      <c r="A565" s="350"/>
      <c r="B565" s="351"/>
      <c r="C565" s="1275" t="s">
        <v>262</v>
      </c>
      <c r="D565" s="1306">
        <v>5345320827.3000002</v>
      </c>
      <c r="E565" s="1289" t="s">
        <v>794</v>
      </c>
      <c r="F565" s="1306">
        <v>1425479173.6199999</v>
      </c>
      <c r="G565" s="828"/>
      <c r="H565" s="273"/>
      <c r="I565" s="273"/>
      <c r="J565" s="828"/>
    </row>
    <row r="566" spans="1:12" s="643" customFormat="1" x14ac:dyDescent="0.2">
      <c r="A566" s="350"/>
      <c r="B566" s="351"/>
      <c r="C566" s="1275" t="s">
        <v>42</v>
      </c>
      <c r="D566" s="1289">
        <f>D565-D558</f>
        <v>0</v>
      </c>
      <c r="E566" s="1289" t="s">
        <v>152</v>
      </c>
      <c r="F566" s="1289">
        <f>F565-F558</f>
        <v>0</v>
      </c>
      <c r="G566" s="828"/>
      <c r="H566" s="273"/>
      <c r="I566" s="273"/>
      <c r="J566" s="828"/>
    </row>
    <row r="567" spans="1:12" s="643" customFormat="1" x14ac:dyDescent="0.2">
      <c r="A567" s="350"/>
      <c r="B567" s="351"/>
      <c r="C567" s="352"/>
      <c r="D567" s="408"/>
      <c r="E567" s="408"/>
      <c r="F567" s="408"/>
      <c r="G567" s="408"/>
      <c r="H567" s="273"/>
      <c r="I567" s="273"/>
      <c r="J567" s="828"/>
    </row>
    <row r="568" spans="1:12" s="643" customFormat="1" x14ac:dyDescent="0.2">
      <c r="A568" s="350"/>
      <c r="B568" s="351"/>
      <c r="C568" s="352"/>
      <c r="D568" s="408"/>
      <c r="E568" s="408"/>
      <c r="F568" s="408"/>
      <c r="G568" s="408"/>
      <c r="H568" s="273"/>
      <c r="I568" s="273"/>
      <c r="J568" s="828"/>
    </row>
    <row r="569" spans="1:12" s="643" customFormat="1" x14ac:dyDescent="0.2">
      <c r="A569" s="350"/>
      <c r="B569" s="351"/>
      <c r="C569" s="1653" t="s">
        <v>795</v>
      </c>
      <c r="D569" s="1653"/>
      <c r="E569" s="1653"/>
      <c r="F569" s="1653"/>
      <c r="G569" s="1653"/>
      <c r="H569" s="273"/>
      <c r="I569" s="273"/>
      <c r="J569" s="828"/>
    </row>
    <row r="570" spans="1:12" s="643" customFormat="1" ht="14.1" customHeight="1" x14ac:dyDescent="0.2">
      <c r="A570" s="350"/>
      <c r="B570" s="351"/>
      <c r="C570" s="575" t="s">
        <v>186</v>
      </c>
      <c r="D570" s="575">
        <f t="shared" ref="D570:G571" si="405">D234+D326+D410+D417+D498+D341+D208+D423+D430+D289+D492+D510+D220+D154+D142+D245+D552+D272+D333+D486+D516+D311+D362+D370+D504+D192+D255+D64+D133+D546+D477+D452+D446+D35+D160+D320+D89+D99+D440+D51+D112</f>
        <v>790639934.71000004</v>
      </c>
      <c r="E570" s="575">
        <f t="shared" si="405"/>
        <v>790639934.71000004</v>
      </c>
      <c r="F570" s="575">
        <f t="shared" si="405"/>
        <v>102450061.72999999</v>
      </c>
      <c r="G570" s="575">
        <f t="shared" si="405"/>
        <v>0</v>
      </c>
      <c r="H570" s="273"/>
      <c r="I570" s="273"/>
      <c r="J570" s="828"/>
    </row>
    <row r="571" spans="1:12" s="643" customFormat="1" x14ac:dyDescent="0.2">
      <c r="A571" s="350"/>
      <c r="B571" s="351"/>
      <c r="C571" s="575" t="s">
        <v>187</v>
      </c>
      <c r="D571" s="575">
        <f t="shared" si="405"/>
        <v>553237743.75</v>
      </c>
      <c r="E571" s="575">
        <f t="shared" si="405"/>
        <v>553237743.75</v>
      </c>
      <c r="F571" s="575">
        <f t="shared" si="405"/>
        <v>253084750.81999999</v>
      </c>
      <c r="G571" s="575">
        <f t="shared" si="405"/>
        <v>27343547.859999999</v>
      </c>
      <c r="H571" s="273"/>
      <c r="I571" s="273"/>
      <c r="J571" s="828"/>
    </row>
    <row r="572" spans="1:12" s="643" customFormat="1" x14ac:dyDescent="0.2">
      <c r="A572" s="350"/>
      <c r="B572" s="351"/>
      <c r="C572" s="575" t="s">
        <v>263</v>
      </c>
      <c r="D572" s="575">
        <f>D343+D274+D236+D335+D291+D53+D412+D432+D364+D372+D101</f>
        <v>2724062857.1399999</v>
      </c>
      <c r="E572" s="575">
        <f>E343+E274+E236+E335+E291+E53+E412+E432+E364+E372+E101</f>
        <v>884190709.27999997</v>
      </c>
      <c r="F572" s="575">
        <f>F343+F274+F236+F335+F291+F53+F412+F432+F364+F372+F101</f>
        <v>416712033.52999997</v>
      </c>
      <c r="G572" s="575">
        <f>G343+G274+G236+G335+G291+G53+G412+G432+G364+G372+G101</f>
        <v>1812528600</v>
      </c>
      <c r="H572" s="273"/>
      <c r="I572" s="273"/>
      <c r="J572" s="828"/>
    </row>
    <row r="573" spans="1:12" s="643" customFormat="1" x14ac:dyDescent="0.2">
      <c r="A573" s="350"/>
      <c r="B573" s="351"/>
      <c r="C573" s="575" t="s">
        <v>14</v>
      </c>
      <c r="D573" s="575">
        <f>SUM(D570:D572)</f>
        <v>4067940535.5999999</v>
      </c>
      <c r="E573" s="575">
        <f t="shared" ref="E573:G573" si="406">SUM(E570:E572)</f>
        <v>2228068387.7399998</v>
      </c>
      <c r="F573" s="575">
        <f t="shared" si="406"/>
        <v>772246846.07999992</v>
      </c>
      <c r="G573" s="575">
        <f t="shared" si="406"/>
        <v>1839872147.8599999</v>
      </c>
      <c r="H573" s="273"/>
      <c r="I573" s="273"/>
      <c r="J573" s="828"/>
    </row>
    <row r="574" spans="1:12" s="643" customFormat="1" x14ac:dyDescent="0.2">
      <c r="A574" s="350"/>
      <c r="B574" s="351"/>
      <c r="C574" s="352"/>
      <c r="D574" s="777">
        <f>D573-D577</f>
        <v>0</v>
      </c>
      <c r="E574" s="408"/>
      <c r="F574" s="408"/>
      <c r="G574" s="408"/>
      <c r="H574" s="273"/>
      <c r="I574" s="273"/>
      <c r="J574" s="828"/>
    </row>
    <row r="575" spans="1:12" s="643" customFormat="1" x14ac:dyDescent="0.2">
      <c r="A575" s="350"/>
      <c r="B575" s="351"/>
      <c r="C575" s="352"/>
      <c r="D575" s="579"/>
      <c r="E575" s="408"/>
      <c r="F575" s="408"/>
      <c r="G575" s="408"/>
      <c r="H575" s="273"/>
      <c r="I575" s="273"/>
      <c r="J575" s="828"/>
    </row>
    <row r="576" spans="1:12" s="643" customFormat="1" x14ac:dyDescent="0.2">
      <c r="A576" s="350"/>
      <c r="B576" s="351"/>
      <c r="C576" s="1289"/>
      <c r="D576" s="587" t="s">
        <v>41</v>
      </c>
      <c r="E576" s="408"/>
      <c r="F576" s="587" t="s">
        <v>41</v>
      </c>
      <c r="G576" s="408"/>
      <c r="H576" s="273"/>
      <c r="I576" s="273"/>
      <c r="J576" s="828"/>
    </row>
    <row r="577" spans="1:10" s="643" customFormat="1" ht="45" x14ac:dyDescent="0.2">
      <c r="A577" s="350"/>
      <c r="B577" s="351"/>
      <c r="C577" s="268" t="s">
        <v>227</v>
      </c>
      <c r="D577" s="1308">
        <f>SUM(D581:D582)</f>
        <v>4067940535.5999999</v>
      </c>
      <c r="F577" s="1308">
        <f>SUM(F581:F582)</f>
        <v>772246846.07999992</v>
      </c>
      <c r="G577" s="408"/>
      <c r="H577" s="273"/>
      <c r="I577" s="273"/>
      <c r="J577" s="828"/>
    </row>
    <row r="578" spans="1:10" s="643" customFormat="1" x14ac:dyDescent="0.2">
      <c r="A578" s="350"/>
      <c r="B578" s="351"/>
      <c r="C578" s="1289" t="s">
        <v>152</v>
      </c>
      <c r="D578" s="1309">
        <f>D577-D573</f>
        <v>0</v>
      </c>
      <c r="E578" s="408"/>
      <c r="F578" s="1310">
        <f>F577-F573</f>
        <v>0</v>
      </c>
      <c r="G578" s="408"/>
      <c r="H578" s="273"/>
      <c r="I578" s="273"/>
      <c r="J578" s="828"/>
    </row>
    <row r="579" spans="1:10" s="643" customFormat="1" x14ac:dyDescent="0.2">
      <c r="A579" s="350"/>
      <c r="B579" s="351"/>
      <c r="C579" s="352"/>
      <c r="D579" s="408"/>
      <c r="E579" s="408"/>
      <c r="F579" s="408"/>
      <c r="G579" s="408"/>
      <c r="H579" s="273"/>
      <c r="I579" s="273"/>
      <c r="J579" s="828"/>
    </row>
    <row r="580" spans="1:10" s="643" customFormat="1" ht="15.75" thickBot="1" x14ac:dyDescent="0.25">
      <c r="A580" s="350"/>
      <c r="B580" s="351"/>
      <c r="C580" s="352"/>
      <c r="D580" s="408"/>
      <c r="E580" s="408"/>
      <c r="F580" s="408"/>
      <c r="G580" s="408"/>
      <c r="H580" s="273"/>
      <c r="I580" s="273"/>
      <c r="J580" s="828"/>
    </row>
    <row r="581" spans="1:10" s="643" customFormat="1" ht="60.75" thickBot="1" x14ac:dyDescent="0.25">
      <c r="A581" s="350"/>
      <c r="B581" s="351"/>
      <c r="C581" s="352"/>
      <c r="D581" s="1311">
        <v>3904511391.8499999</v>
      </c>
      <c r="E581" s="268" t="s">
        <v>228</v>
      </c>
      <c r="F581" s="1311">
        <v>668641694.80999994</v>
      </c>
      <c r="G581" s="408"/>
      <c r="H581" s="273"/>
      <c r="I581" s="273"/>
      <c r="J581" s="828"/>
    </row>
    <row r="582" spans="1:10" s="643" customFormat="1" ht="45.75" thickBot="1" x14ac:dyDescent="0.25">
      <c r="A582" s="350"/>
      <c r="B582" s="351"/>
      <c r="C582" s="352"/>
      <c r="D582" s="1312">
        <f>D132</f>
        <v>163429143.75</v>
      </c>
      <c r="E582" s="256" t="s">
        <v>642</v>
      </c>
      <c r="F582" s="1312">
        <f>F132</f>
        <v>103605151.27</v>
      </c>
      <c r="G582" s="408"/>
      <c r="H582" s="273"/>
      <c r="I582" s="273"/>
      <c r="J582" s="828"/>
    </row>
    <row r="583" spans="1:10" s="643" customFormat="1" x14ac:dyDescent="0.2">
      <c r="A583" s="350"/>
      <c r="B583" s="351"/>
      <c r="C583" s="352"/>
      <c r="D583" s="408"/>
      <c r="E583" s="408"/>
      <c r="F583" s="408"/>
      <c r="G583" s="408"/>
      <c r="H583" s="273"/>
      <c r="I583" s="273"/>
      <c r="J583" s="828"/>
    </row>
    <row r="584" spans="1:10" s="643" customFormat="1" x14ac:dyDescent="0.2">
      <c r="A584" s="350"/>
      <c r="B584" s="351"/>
      <c r="C584" s="352"/>
      <c r="D584" s="408"/>
      <c r="E584" s="408"/>
      <c r="F584" s="408"/>
      <c r="G584" s="408"/>
      <c r="H584" s="273"/>
      <c r="I584" s="273"/>
      <c r="J584" s="828"/>
    </row>
    <row r="585" spans="1:10" ht="15.75" x14ac:dyDescent="0.2">
      <c r="C585" s="242" t="s">
        <v>41</v>
      </c>
      <c r="D585" s="1313">
        <f>[1]Субсидия_факт!$K$39</f>
        <v>13283574263.57</v>
      </c>
      <c r="E585" s="1314"/>
      <c r="F585" s="1315">
        <f>[1]Субсидия_факт!$E$36</f>
        <v>13266604.410939999</v>
      </c>
      <c r="G585" s="1316">
        <f>F585*1000-D555</f>
        <v>-16969852.630002975</v>
      </c>
      <c r="I585" s="639" t="s">
        <v>203</v>
      </c>
    </row>
    <row r="586" spans="1:10" ht="25.5" x14ac:dyDescent="0.2">
      <c r="C586" s="577" t="s">
        <v>42</v>
      </c>
      <c r="D586" s="1317">
        <f>D585-D555</f>
        <v>0</v>
      </c>
      <c r="E586" s="1217"/>
      <c r="F586" s="578" t="s">
        <v>219</v>
      </c>
      <c r="G586" s="578" t="s">
        <v>220</v>
      </c>
    </row>
    <row r="587" spans="1:10" x14ac:dyDescent="0.2">
      <c r="E587" s="1217"/>
      <c r="F587" s="1217"/>
      <c r="G587" s="1316">
        <f>F585*1000-D585</f>
        <v>-16969852.630001068</v>
      </c>
    </row>
    <row r="588" spans="1:10" x14ac:dyDescent="0.2">
      <c r="F588" s="645"/>
      <c r="G588" s="578" t="s">
        <v>221</v>
      </c>
    </row>
    <row r="589" spans="1:10" s="641" customFormat="1" x14ac:dyDescent="0.2">
      <c r="C589" s="243"/>
      <c r="D589" s="243"/>
      <c r="H589" s="646"/>
      <c r="I589" s="646"/>
      <c r="J589" s="684"/>
    </row>
    <row r="590" spans="1:10" s="641" customFormat="1" x14ac:dyDescent="0.2">
      <c r="C590" s="243"/>
      <c r="D590" s="243"/>
      <c r="E590" s="1318">
        <f>E591-'Проверочная  таблица'!AM38</f>
        <v>0</v>
      </c>
      <c r="F590" s="1318">
        <f>F591-'Проверочная  таблица'!AR38</f>
        <v>0</v>
      </c>
      <c r="H590" s="646"/>
      <c r="I590" s="646"/>
      <c r="J590" s="684"/>
    </row>
    <row r="591" spans="1:10" ht="165.75" x14ac:dyDescent="0.2">
      <c r="A591" s="1649"/>
      <c r="B591" s="433" t="s">
        <v>197</v>
      </c>
      <c r="C591" s="143" t="s">
        <v>179</v>
      </c>
      <c r="D591" s="1319">
        <f t="shared" ref="D591:G593" si="407">D457+D348+D292+D12+D465+D535+D376+D393+D518</f>
        <v>575424091.13</v>
      </c>
      <c r="E591" s="1319">
        <f t="shared" si="407"/>
        <v>407466091.13</v>
      </c>
      <c r="F591" s="1319">
        <f t="shared" si="407"/>
        <v>93007235.320000008</v>
      </c>
      <c r="G591" s="1319">
        <f t="shared" si="407"/>
        <v>167958000</v>
      </c>
      <c r="H591" s="273">
        <f>IF(F591&gt;E591,1,0)</f>
        <v>0</v>
      </c>
      <c r="I591" s="273">
        <f>IF(G591&lt;0,1,0)</f>
        <v>0</v>
      </c>
    </row>
    <row r="592" spans="1:10" x14ac:dyDescent="0.2">
      <c r="A592" s="1649"/>
      <c r="B592" s="670" t="s">
        <v>134</v>
      </c>
      <c r="C592" s="671"/>
      <c r="D592" s="1320">
        <f t="shared" si="407"/>
        <v>294381684.73000002</v>
      </c>
      <c r="E592" s="1320">
        <f t="shared" si="407"/>
        <v>294381684.73000002</v>
      </c>
      <c r="F592" s="1320">
        <f t="shared" si="407"/>
        <v>42247966.640000001</v>
      </c>
      <c r="G592" s="1320">
        <f t="shared" si="407"/>
        <v>0</v>
      </c>
      <c r="H592" s="273">
        <f>IF(F592&gt;E592,1,0)</f>
        <v>0</v>
      </c>
      <c r="I592" s="273">
        <f>IF(G592&lt;0,1,0)</f>
        <v>0</v>
      </c>
    </row>
    <row r="593" spans="1:9" x14ac:dyDescent="0.2">
      <c r="A593" s="1649"/>
      <c r="B593" s="670" t="s">
        <v>135</v>
      </c>
      <c r="C593" s="672"/>
      <c r="D593" s="1320">
        <f t="shared" si="407"/>
        <v>281042406.39999998</v>
      </c>
      <c r="E593" s="1320">
        <f t="shared" si="407"/>
        <v>113084406.40000001</v>
      </c>
      <c r="F593" s="1320">
        <f t="shared" si="407"/>
        <v>50759268.68</v>
      </c>
      <c r="G593" s="1320">
        <f t="shared" si="407"/>
        <v>167958000</v>
      </c>
      <c r="H593" s="273">
        <f>IF(F593&gt;E593,1,0)</f>
        <v>0</v>
      </c>
      <c r="I593" s="273">
        <f>IF(G593&lt;0,1,0)</f>
        <v>0</v>
      </c>
    </row>
    <row r="596" spans="1:9" x14ac:dyDescent="0.2">
      <c r="D596" s="1276"/>
    </row>
  </sheetData>
  <mergeCells count="7">
    <mergeCell ref="A591:A593"/>
    <mergeCell ref="I562:L562"/>
    <mergeCell ref="A2:G2"/>
    <mergeCell ref="A3:G3"/>
    <mergeCell ref="A4:G4"/>
    <mergeCell ref="C569:G569"/>
    <mergeCell ref="G562:G563"/>
  </mergeCells>
  <phoneticPr fontId="0" type="noConversion"/>
  <pageMargins left="0.78740157480314965" right="0.39370078740157483" top="0.78740157480314965" bottom="0.78740157480314965" header="0.51181102362204722" footer="0.51181102362204722"/>
  <pageSetup paperSize="9" scale="54" fitToHeight="15" orientation="portrait" horizontalDpi="300" verticalDpi="300" r:id="rId1"/>
  <headerFooter alignWithMargins="0">
    <oddFooter>&amp;L&amp;P&amp;R&amp;Z&amp;F&amp;A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D753-3DDF-4377-8AA5-6EE52323334E}">
  <sheetPr>
    <pageSetUpPr fitToPage="1"/>
  </sheetPr>
  <dimension ref="A2:J17"/>
  <sheetViews>
    <sheetView zoomScale="80" zoomScaleNormal="80" workbookViewId="0">
      <pane xSplit="1" ySplit="7" topLeftCell="B9" activePane="bottomRight" state="frozen"/>
      <selection pane="topRight" activeCell="B1" sqref="B1"/>
      <selection pane="bottomLeft" activeCell="A6" sqref="A6"/>
      <selection pane="bottomRight" activeCell="B26" sqref="B26"/>
    </sheetView>
  </sheetViews>
  <sheetFormatPr defaultColWidth="9.140625" defaultRowHeight="15" x14ac:dyDescent="0.2"/>
  <cols>
    <col min="1" max="1" width="12" style="333" customWidth="1"/>
    <col min="2" max="2" width="51.140625" style="333" customWidth="1"/>
    <col min="3" max="3" width="17.42578125" style="333" customWidth="1"/>
    <col min="4" max="4" width="17" style="333" customWidth="1"/>
    <col min="5" max="5" width="18" style="333" customWidth="1"/>
    <col min="6" max="6" width="18.140625" style="333" customWidth="1"/>
    <col min="7" max="7" width="20.28515625" style="333" customWidth="1"/>
    <col min="8" max="8" width="11.42578125" style="333" bestFit="1" customWidth="1"/>
    <col min="9" max="9" width="11.42578125" style="443" bestFit="1" customWidth="1"/>
    <col min="10" max="10" width="17" style="333" bestFit="1" customWidth="1"/>
    <col min="11" max="16384" width="9.140625" style="333"/>
  </cols>
  <sheetData>
    <row r="2" spans="1:10" ht="15.75" x14ac:dyDescent="0.2">
      <c r="A2" s="1641" t="s">
        <v>1339</v>
      </c>
      <c r="B2" s="1641"/>
      <c r="C2" s="1641"/>
      <c r="D2" s="1641"/>
      <c r="E2" s="1641"/>
      <c r="F2" s="1641"/>
      <c r="G2" s="1641"/>
    </row>
    <row r="3" spans="1:10" ht="15.75" x14ac:dyDescent="0.2">
      <c r="A3" s="1642" t="str">
        <f>'Проверочная  таблица'!F3</f>
        <v>ПО  СОСТОЯНИЮ  НА  1  ИЮЛЯ  2023  ГОДА</v>
      </c>
      <c r="B3" s="1642"/>
      <c r="C3" s="1642"/>
      <c r="D3" s="1642"/>
      <c r="E3" s="1642"/>
      <c r="F3" s="1642"/>
      <c r="G3" s="1642"/>
    </row>
    <row r="4" spans="1:10" ht="15.75" x14ac:dyDescent="0.2">
      <c r="A4" s="1655" t="s">
        <v>1336</v>
      </c>
      <c r="B4" s="1655"/>
      <c r="C4" s="1655"/>
      <c r="D4" s="1655"/>
      <c r="E4" s="1655"/>
      <c r="F4" s="1655"/>
      <c r="G4" s="1655"/>
    </row>
    <row r="6" spans="1:10" x14ac:dyDescent="0.2">
      <c r="F6" s="333" t="s">
        <v>19</v>
      </c>
    </row>
    <row r="7" spans="1:10" s="174" customFormat="1" ht="25.5" x14ac:dyDescent="0.2">
      <c r="A7" s="184" t="s">
        <v>105</v>
      </c>
      <c r="B7" s="184" t="s">
        <v>147</v>
      </c>
      <c r="C7" s="184" t="s">
        <v>17</v>
      </c>
      <c r="D7" s="184" t="s">
        <v>12</v>
      </c>
      <c r="E7" s="184" t="s">
        <v>149</v>
      </c>
      <c r="F7" s="184" t="s">
        <v>4</v>
      </c>
      <c r="G7" s="184" t="s">
        <v>148</v>
      </c>
      <c r="I7" s="365"/>
    </row>
    <row r="8" spans="1:10" s="174" customFormat="1" x14ac:dyDescent="0.2">
      <c r="A8" s="186" t="s">
        <v>1351</v>
      </c>
      <c r="B8" s="1125" t="s">
        <v>1354</v>
      </c>
      <c r="C8" s="194"/>
      <c r="D8" s="267">
        <f>SUM(D9:D15)</f>
        <v>123400</v>
      </c>
      <c r="E8" s="267">
        <f t="shared" ref="E8:G8" si="0">SUM(E9:E15)</f>
        <v>0</v>
      </c>
      <c r="F8" s="267">
        <f t="shared" si="0"/>
        <v>0</v>
      </c>
      <c r="G8" s="267">
        <f t="shared" si="0"/>
        <v>123400</v>
      </c>
      <c r="H8" s="273">
        <f t="shared" ref="H8:H13" si="1">IF(F8&gt;E8,1,0)</f>
        <v>0</v>
      </c>
      <c r="I8" s="273">
        <f t="shared" ref="I8:I13" si="2">IF(G8&lt;0,1,0)</f>
        <v>0</v>
      </c>
    </row>
    <row r="9" spans="1:10" s="174" customFormat="1" ht="51" x14ac:dyDescent="0.2">
      <c r="A9" s="187"/>
      <c r="B9" s="1126" t="s">
        <v>1353</v>
      </c>
      <c r="C9" s="195" t="s">
        <v>1352</v>
      </c>
      <c r="D9" s="268">
        <v>123400</v>
      </c>
      <c r="E9" s="188"/>
      <c r="F9" s="188"/>
      <c r="G9" s="270">
        <f>D9-E9</f>
        <v>123400</v>
      </c>
      <c r="H9" s="273">
        <f t="shared" si="1"/>
        <v>0</v>
      </c>
      <c r="I9" s="273">
        <f t="shared" si="2"/>
        <v>0</v>
      </c>
    </row>
    <row r="10" spans="1:10" s="174" customFormat="1" hidden="1" x14ac:dyDescent="0.2">
      <c r="A10" s="186" t="s">
        <v>116</v>
      </c>
      <c r="B10" s="1125" t="s">
        <v>138</v>
      </c>
      <c r="C10" s="194"/>
      <c r="D10" s="267">
        <f>SUM(D12:D13)</f>
        <v>0</v>
      </c>
      <c r="E10" s="267">
        <f>SUM(E12:E13)</f>
        <v>0</v>
      </c>
      <c r="F10" s="267">
        <f>SUM(F12:F13)</f>
        <v>0</v>
      </c>
      <c r="G10" s="267">
        <f>SUM(G12:G13)</f>
        <v>0</v>
      </c>
      <c r="H10" s="273">
        <f t="shared" si="1"/>
        <v>0</v>
      </c>
      <c r="I10" s="273">
        <f t="shared" si="2"/>
        <v>0</v>
      </c>
    </row>
    <row r="11" spans="1:10" s="174" customFormat="1" hidden="1" x14ac:dyDescent="0.2">
      <c r="A11" s="187"/>
      <c r="B11" s="184" t="s">
        <v>36</v>
      </c>
      <c r="C11" s="195"/>
      <c r="D11" s="268"/>
      <c r="E11" s="188"/>
      <c r="F11" s="188"/>
      <c r="G11" s="268"/>
      <c r="H11" s="273">
        <f t="shared" si="1"/>
        <v>0</v>
      </c>
      <c r="I11" s="273">
        <f t="shared" si="2"/>
        <v>0</v>
      </c>
    </row>
    <row r="12" spans="1:10" s="174" customFormat="1" ht="191.25" hidden="1" x14ac:dyDescent="0.2">
      <c r="A12" s="1267"/>
      <c r="B12" s="1126" t="s">
        <v>1337</v>
      </c>
      <c r="C12" s="1058" t="s">
        <v>1338</v>
      </c>
      <c r="D12" s="1270"/>
      <c r="E12" s="1269"/>
      <c r="F12" s="1269"/>
      <c r="G12" s="270">
        <f>D12-E12</f>
        <v>0</v>
      </c>
      <c r="H12" s="273">
        <f t="shared" si="1"/>
        <v>0</v>
      </c>
      <c r="I12" s="273">
        <f t="shared" si="2"/>
        <v>0</v>
      </c>
      <c r="J12" s="713">
        <f>D12+D13</f>
        <v>0</v>
      </c>
    </row>
    <row r="13" spans="1:10" s="343" customFormat="1" ht="14.25" hidden="1" x14ac:dyDescent="0.2">
      <c r="A13" s="710"/>
      <c r="B13" s="569" t="s">
        <v>54</v>
      </c>
      <c r="C13" s="711" t="s">
        <v>1338</v>
      </c>
      <c r="D13" s="570"/>
      <c r="E13" s="567">
        <f>'[3]Проверочная  таблица'!UX38</f>
        <v>0</v>
      </c>
      <c r="F13" s="567">
        <f>'[3]Проверочная  таблица'!UZ38</f>
        <v>0</v>
      </c>
      <c r="G13" s="571">
        <f t="shared" ref="G13" si="3">D13-E13</f>
        <v>0</v>
      </c>
      <c r="H13" s="712">
        <f t="shared" si="1"/>
        <v>0</v>
      </c>
      <c r="I13" s="712">
        <f t="shared" si="2"/>
        <v>0</v>
      </c>
    </row>
    <row r="14" spans="1:10" hidden="1" x14ac:dyDescent="0.2">
      <c r="A14" s="1267"/>
      <c r="B14" s="1126"/>
      <c r="C14" s="1058"/>
      <c r="D14" s="1268"/>
      <c r="E14" s="188"/>
      <c r="F14" s="188"/>
      <c r="G14" s="270"/>
      <c r="H14" s="273"/>
      <c r="I14" s="273"/>
    </row>
    <row r="15" spans="1:10" x14ac:dyDescent="0.2">
      <c r="A15" s="1267"/>
      <c r="B15" s="1126"/>
      <c r="C15" s="1058"/>
      <c r="D15" s="1268"/>
      <c r="E15" s="188"/>
      <c r="F15" s="188"/>
      <c r="G15" s="270"/>
      <c r="H15" s="273"/>
      <c r="I15" s="273"/>
    </row>
    <row r="16" spans="1:10" s="708" customFormat="1" x14ac:dyDescent="0.2">
      <c r="A16" s="1656" t="s">
        <v>1</v>
      </c>
      <c r="B16" s="1656"/>
      <c r="C16" s="1268"/>
      <c r="D16" s="1268">
        <f>D8</f>
        <v>123400</v>
      </c>
      <c r="E16" s="1268">
        <f t="shared" ref="E16:G16" si="4">E8</f>
        <v>0</v>
      </c>
      <c r="F16" s="1268">
        <f t="shared" si="4"/>
        <v>0</v>
      </c>
      <c r="G16" s="1268">
        <f t="shared" si="4"/>
        <v>123400</v>
      </c>
      <c r="H16" s="707">
        <f>SUM(H14:H14)</f>
        <v>0</v>
      </c>
      <c r="I16" s="707">
        <f>SUM(I14:I14)</f>
        <v>0</v>
      </c>
    </row>
    <row r="17" spans="4:7" x14ac:dyDescent="0.2">
      <c r="D17" s="336"/>
      <c r="E17" s="336"/>
      <c r="G17" s="336">
        <f>G16-[1]Субвенция_факт!$D$39</f>
        <v>0</v>
      </c>
    </row>
  </sheetData>
  <mergeCells count="4">
    <mergeCell ref="A2:G2"/>
    <mergeCell ref="A3:G3"/>
    <mergeCell ref="A4:G4"/>
    <mergeCell ref="A16:B16"/>
  </mergeCells>
  <pageMargins left="0.78740157480314965" right="0.39370078740157483" top="0.78740157480314965" bottom="0.78740157480314965" header="0.51181102362204722" footer="0.51181102362204722"/>
  <pageSetup paperSize="9" scale="59" fitToHeight="2" orientation="portrait" r:id="rId1"/>
  <headerFooter alignWithMargins="0">
    <oddFooter>&amp;R&amp;Z&amp;F&amp;A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5">
    <pageSetUpPr fitToPage="1"/>
  </sheetPr>
  <dimension ref="A2:J75"/>
  <sheetViews>
    <sheetView zoomScale="80" zoomScaleNormal="80" zoomScaleSheetLayoutView="70" workbookViewId="0">
      <pane xSplit="1" ySplit="7" topLeftCell="B8" activePane="bottomRight" state="frozen"/>
      <selection pane="topRight" activeCell="B1" sqref="B1"/>
      <selection pane="bottomLeft" activeCell="A6" sqref="A6"/>
      <selection pane="bottomRight" activeCell="G75" sqref="G75"/>
    </sheetView>
  </sheetViews>
  <sheetFormatPr defaultColWidth="9.140625" defaultRowHeight="15" x14ac:dyDescent="0.2"/>
  <cols>
    <col min="1" max="1" width="12" style="333" customWidth="1"/>
    <col min="2" max="2" width="51.140625" style="333" customWidth="1"/>
    <col min="3" max="3" width="17.42578125" style="333" customWidth="1"/>
    <col min="4" max="4" width="22.140625" style="333" customWidth="1"/>
    <col min="5" max="5" width="21.42578125" style="333" customWidth="1"/>
    <col min="6" max="6" width="22" style="333" bestFit="1" customWidth="1"/>
    <col min="7" max="7" width="20.140625" style="333" customWidth="1"/>
    <col min="8" max="8" width="11.42578125" style="333" bestFit="1" customWidth="1"/>
    <col min="9" max="9" width="11.42578125" style="443" bestFit="1" customWidth="1"/>
    <col min="10" max="10" width="16.5703125" style="333" bestFit="1" customWidth="1"/>
    <col min="11" max="16384" width="9.140625" style="333"/>
  </cols>
  <sheetData>
    <row r="2" spans="1:9" ht="15.75" x14ac:dyDescent="0.2">
      <c r="A2" s="1641" t="s">
        <v>713</v>
      </c>
      <c r="B2" s="1641"/>
      <c r="C2" s="1641"/>
      <c r="D2" s="1641"/>
      <c r="E2" s="1641"/>
      <c r="F2" s="1641"/>
      <c r="G2" s="1641"/>
    </row>
    <row r="3" spans="1:9" ht="15.75" x14ac:dyDescent="0.2">
      <c r="A3" s="1642" t="str">
        <f>'Проверочная  таблица'!F3</f>
        <v>ПО  СОСТОЯНИЮ  НА  1  ИЮЛЯ  2023  ГОДА</v>
      </c>
      <c r="B3" s="1642"/>
      <c r="C3" s="1642"/>
      <c r="D3" s="1642"/>
      <c r="E3" s="1642"/>
      <c r="F3" s="1642"/>
      <c r="G3" s="1642"/>
    </row>
    <row r="4" spans="1:9" ht="15.75" x14ac:dyDescent="0.2">
      <c r="A4" s="1655" t="s">
        <v>126</v>
      </c>
      <c r="B4" s="1655"/>
      <c r="C4" s="1655"/>
      <c r="D4" s="1655"/>
      <c r="E4" s="1655"/>
      <c r="F4" s="1655"/>
      <c r="G4" s="1655"/>
    </row>
    <row r="6" spans="1:9" x14ac:dyDescent="0.2">
      <c r="F6" s="333" t="s">
        <v>19</v>
      </c>
    </row>
    <row r="7" spans="1:9" s="174" customFormat="1" ht="25.5" x14ac:dyDescent="0.2">
      <c r="A7" s="184" t="s">
        <v>105</v>
      </c>
      <c r="B7" s="184" t="s">
        <v>147</v>
      </c>
      <c r="C7" s="184" t="s">
        <v>17</v>
      </c>
      <c r="D7" s="184" t="s">
        <v>12</v>
      </c>
      <c r="E7" s="184" t="s">
        <v>149</v>
      </c>
      <c r="F7" s="184" t="s">
        <v>4</v>
      </c>
      <c r="G7" s="184" t="s">
        <v>148</v>
      </c>
      <c r="I7" s="365"/>
    </row>
    <row r="8" spans="1:9" s="174" customFormat="1" x14ac:dyDescent="0.2">
      <c r="A8" s="186" t="s">
        <v>70</v>
      </c>
      <c r="B8" s="1125" t="s">
        <v>1332</v>
      </c>
      <c r="C8" s="194"/>
      <c r="D8" s="197">
        <f>SUM(D10:D13)</f>
        <v>0</v>
      </c>
      <c r="E8" s="197">
        <f t="shared" ref="E8:G8" si="0">SUM(E10:E13)</f>
        <v>0</v>
      </c>
      <c r="F8" s="197">
        <f t="shared" si="0"/>
        <v>0</v>
      </c>
      <c r="G8" s="197">
        <f t="shared" si="0"/>
        <v>0</v>
      </c>
      <c r="H8" s="273">
        <f>IF(F8&gt;E8,1,0)</f>
        <v>0</v>
      </c>
      <c r="I8" s="273">
        <f>IF(G8&lt;0,1,0)</f>
        <v>0</v>
      </c>
    </row>
    <row r="9" spans="1:9" s="174" customFormat="1" x14ac:dyDescent="0.2">
      <c r="A9" s="187"/>
      <c r="B9" s="432" t="s">
        <v>36</v>
      </c>
      <c r="C9" s="195"/>
      <c r="D9" s="195"/>
      <c r="E9" s="198"/>
      <c r="F9" s="198"/>
      <c r="G9" s="195"/>
      <c r="H9" s="273">
        <f>IF(F9&gt;E9,1,0)</f>
        <v>0</v>
      </c>
      <c r="I9" s="273">
        <f>IF(G9&lt;0,1,0)</f>
        <v>0</v>
      </c>
    </row>
    <row r="10" spans="1:9" s="174" customFormat="1" ht="127.5" x14ac:dyDescent="0.2">
      <c r="A10" s="1279"/>
      <c r="B10" s="1126" t="s">
        <v>1350</v>
      </c>
      <c r="C10" s="1058" t="s">
        <v>1349</v>
      </c>
      <c r="D10" s="1259"/>
      <c r="E10" s="1269">
        <f>'Проверочная  таблица'!ZI37</f>
        <v>0</v>
      </c>
      <c r="F10" s="1269">
        <f>'Проверочная  таблица'!ZR37</f>
        <v>0</v>
      </c>
      <c r="G10" s="270">
        <f>D10-E10</f>
        <v>0</v>
      </c>
      <c r="H10" s="273">
        <f>IF(F10&gt;E10,1,0)</f>
        <v>0</v>
      </c>
      <c r="I10" s="273">
        <f>IF(G10&lt;0,1,0)</f>
        <v>0</v>
      </c>
    </row>
    <row r="11" spans="1:9" s="174" customFormat="1" ht="127.5" x14ac:dyDescent="0.2">
      <c r="A11" s="1258"/>
      <c r="B11" s="1126" t="s">
        <v>1333</v>
      </c>
      <c r="C11" s="1058" t="s">
        <v>1334</v>
      </c>
      <c r="D11" s="1259"/>
      <c r="E11" s="414">
        <f>'Проверочная  таблица'!ZJ38</f>
        <v>0</v>
      </c>
      <c r="F11" s="414">
        <f>'Проверочная  таблица'!ZS38</f>
        <v>0</v>
      </c>
      <c r="G11" s="270">
        <f>D11-E11</f>
        <v>0</v>
      </c>
      <c r="H11" s="273">
        <f>IF(F11&gt;E11,1,0)</f>
        <v>0</v>
      </c>
      <c r="I11" s="273">
        <f>IF(G11&lt;0,1,0)</f>
        <v>0</v>
      </c>
    </row>
    <row r="12" spans="1:9" s="174" customFormat="1" ht="114.75" x14ac:dyDescent="0.2">
      <c r="A12" s="1258"/>
      <c r="B12" s="437" t="s">
        <v>1347</v>
      </c>
      <c r="C12" s="1058" t="s">
        <v>1335</v>
      </c>
      <c r="D12" s="1259"/>
      <c r="E12" s="414">
        <f>'Проверочная  таблица'!ZK38</f>
        <v>0</v>
      </c>
      <c r="F12" s="414">
        <f>'Проверочная  таблица'!ZT38</f>
        <v>0</v>
      </c>
      <c r="G12" s="270">
        <f>D12-E12</f>
        <v>0</v>
      </c>
      <c r="H12" s="273">
        <f>IF(F12&gt;E12,1,0)</f>
        <v>0</v>
      </c>
      <c r="I12" s="273">
        <f>IF(G12&lt;0,1,0)</f>
        <v>0</v>
      </c>
    </row>
    <row r="13" spans="1:9" s="174" customFormat="1" x14ac:dyDescent="0.2">
      <c r="A13" s="184"/>
      <c r="B13" s="184"/>
      <c r="C13" s="184"/>
      <c r="D13" s="184"/>
      <c r="E13" s="184"/>
      <c r="F13" s="184"/>
      <c r="G13" s="184"/>
      <c r="I13" s="365"/>
    </row>
    <row r="14" spans="1:9" s="174" customFormat="1" x14ac:dyDescent="0.2">
      <c r="A14" s="186" t="s">
        <v>806</v>
      </c>
      <c r="B14" s="239" t="s">
        <v>807</v>
      </c>
      <c r="C14" s="194"/>
      <c r="D14" s="197">
        <f>SUM(D16:D16)</f>
        <v>201779412.49000001</v>
      </c>
      <c r="E14" s="197">
        <f>SUM(E16:E16)</f>
        <v>201779412.49000001</v>
      </c>
      <c r="F14" s="197">
        <f>SUM(F16:F16)</f>
        <v>81105491.200000003</v>
      </c>
      <c r="G14" s="197">
        <f>SUM(G16:G16)</f>
        <v>0</v>
      </c>
      <c r="H14" s="273">
        <f>IF(F14&gt;E14,1,0)</f>
        <v>0</v>
      </c>
      <c r="I14" s="273">
        <f>IF(G14&lt;0,1,0)</f>
        <v>0</v>
      </c>
    </row>
    <row r="15" spans="1:9" s="174" customFormat="1" x14ac:dyDescent="0.2">
      <c r="A15" s="187"/>
      <c r="B15" s="432" t="s">
        <v>36</v>
      </c>
      <c r="C15" s="195"/>
      <c r="D15" s="195"/>
      <c r="E15" s="198"/>
      <c r="F15" s="198"/>
      <c r="G15" s="195"/>
      <c r="H15" s="273">
        <f>IF(F15&gt;E15,1,0)</f>
        <v>0</v>
      </c>
      <c r="I15" s="273">
        <f>IF(G15&lt;0,1,0)</f>
        <v>0</v>
      </c>
    </row>
    <row r="16" spans="1:9" s="174" customFormat="1" ht="114.75" x14ac:dyDescent="0.2">
      <c r="A16" s="1119"/>
      <c r="B16" s="437" t="s">
        <v>810</v>
      </c>
      <c r="C16" s="416" t="s">
        <v>809</v>
      </c>
      <c r="D16" s="259">
        <f>228579412.49-26800000</f>
        <v>201779412.49000001</v>
      </c>
      <c r="E16" s="414">
        <f>'Проверочная  таблица'!ZF37</f>
        <v>201779412.49000001</v>
      </c>
      <c r="F16" s="414">
        <f>'Проверочная  таблица'!ZO37</f>
        <v>81105491.200000003</v>
      </c>
      <c r="G16" s="189">
        <f>D16-E16</f>
        <v>0</v>
      </c>
      <c r="H16" s="273">
        <f>IF(F16&gt;E16,1,0)</f>
        <v>0</v>
      </c>
      <c r="I16" s="273">
        <f>IF(G16&lt;0,1,0)</f>
        <v>0</v>
      </c>
    </row>
    <row r="17" spans="1:10" s="1122" customFormat="1" x14ac:dyDescent="0.2">
      <c r="A17" s="237"/>
      <c r="B17" s="437"/>
      <c r="C17" s="416"/>
      <c r="D17" s="1120"/>
      <c r="E17" s="414"/>
      <c r="F17" s="414"/>
      <c r="G17" s="1121"/>
      <c r="H17" s="439"/>
      <c r="I17" s="439"/>
    </row>
    <row r="18" spans="1:10" x14ac:dyDescent="0.2">
      <c r="A18" s="186" t="s">
        <v>122</v>
      </c>
      <c r="B18" s="239" t="s">
        <v>123</v>
      </c>
      <c r="C18" s="194"/>
      <c r="D18" s="197">
        <f>SUM(D20:D23)</f>
        <v>556587232.74000001</v>
      </c>
      <c r="E18" s="197">
        <f t="shared" ref="E18:G18" si="1">SUM(E20:E23)</f>
        <v>515437236.95999998</v>
      </c>
      <c r="F18" s="197">
        <f t="shared" si="1"/>
        <v>83000846.929999992</v>
      </c>
      <c r="G18" s="197">
        <f t="shared" si="1"/>
        <v>41149995.780000009</v>
      </c>
      <c r="H18" s="273">
        <f>IF(F18&gt;E18,1,0)</f>
        <v>0</v>
      </c>
      <c r="I18" s="273">
        <f>IF(G18&lt;0,1,0)</f>
        <v>0</v>
      </c>
    </row>
    <row r="19" spans="1:10" x14ac:dyDescent="0.2">
      <c r="A19" s="187"/>
      <c r="B19" s="432" t="s">
        <v>36</v>
      </c>
      <c r="C19" s="195"/>
      <c r="D19" s="195"/>
      <c r="E19" s="198"/>
      <c r="F19" s="198"/>
      <c r="G19" s="195"/>
      <c r="H19" s="273">
        <f>IF(F19&gt;E19,1,0)</f>
        <v>0</v>
      </c>
      <c r="I19" s="273">
        <f>IF(G19&lt;0,1,0)</f>
        <v>0</v>
      </c>
    </row>
    <row r="20" spans="1:10" ht="102" x14ac:dyDescent="0.2">
      <c r="A20" s="1277"/>
      <c r="B20" s="437" t="s">
        <v>815</v>
      </c>
      <c r="C20" s="143" t="s">
        <v>814</v>
      </c>
      <c r="D20" s="259">
        <v>28444516.899999999</v>
      </c>
      <c r="E20" s="1278"/>
      <c r="F20" s="1278"/>
      <c r="G20" s="189">
        <f>D20-E20</f>
        <v>28444516.899999999</v>
      </c>
      <c r="H20" s="273">
        <f>IF(F20&gt;E20,1,0)</f>
        <v>0</v>
      </c>
      <c r="I20" s="273">
        <f>IF(G20&lt;0,1,0)</f>
        <v>0</v>
      </c>
    </row>
    <row r="21" spans="1:10" ht="102" x14ac:dyDescent="0.2">
      <c r="A21" s="187"/>
      <c r="B21" s="680" t="s">
        <v>561</v>
      </c>
      <c r="C21" s="143" t="s">
        <v>431</v>
      </c>
      <c r="D21" s="929">
        <v>48142715.840000004</v>
      </c>
      <c r="E21" s="702">
        <f>'Проверочная  таблица'!ZH38</f>
        <v>35437236.959999993</v>
      </c>
      <c r="F21" s="702">
        <f>'Проверочная  таблица'!ZQ38</f>
        <v>8646242.5199999996</v>
      </c>
      <c r="G21" s="189">
        <f>D21-E21</f>
        <v>12705478.88000001</v>
      </c>
      <c r="H21" s="273">
        <f>IF(F21&gt;E21,1,0)</f>
        <v>0</v>
      </c>
      <c r="I21" s="273">
        <f>IF(G21&lt;0,1,0)</f>
        <v>0</v>
      </c>
    </row>
    <row r="22" spans="1:10" ht="140.25" x14ac:dyDescent="0.2">
      <c r="A22" s="187"/>
      <c r="B22" s="680" t="s">
        <v>605</v>
      </c>
      <c r="C22" s="143" t="s">
        <v>606</v>
      </c>
      <c r="D22" s="929">
        <v>200000000</v>
      </c>
      <c r="E22" s="702">
        <f>'Проверочная  таблица'!YB38</f>
        <v>200000000</v>
      </c>
      <c r="F22" s="702">
        <f>'Проверочная  таблица'!YE38</f>
        <v>0</v>
      </c>
      <c r="G22" s="189">
        <f t="shared" ref="G22:G23" si="2">D22-E22</f>
        <v>0</v>
      </c>
      <c r="H22" s="273">
        <f>IF(F22&gt;E22,1,0)</f>
        <v>0</v>
      </c>
      <c r="I22" s="273">
        <f>IF(G22&lt;0,1,0)</f>
        <v>0</v>
      </c>
    </row>
    <row r="23" spans="1:10" s="174" customFormat="1" x14ac:dyDescent="0.2">
      <c r="A23" s="809"/>
      <c r="B23" s="810" t="s">
        <v>54</v>
      </c>
      <c r="C23" s="811" t="s">
        <v>606</v>
      </c>
      <c r="D23" s="812">
        <v>280000000</v>
      </c>
      <c r="E23" s="813">
        <f>'Проверочная  таблица'!YC38</f>
        <v>280000000</v>
      </c>
      <c r="F23" s="813">
        <f>'Проверочная  таблица'!YF38</f>
        <v>74354604.409999996</v>
      </c>
      <c r="G23" s="814">
        <f t="shared" si="2"/>
        <v>0</v>
      </c>
      <c r="H23" s="273">
        <f t="shared" ref="H23" si="3">IF(F23&gt;E23,1,0)</f>
        <v>0</v>
      </c>
      <c r="I23" s="273">
        <f t="shared" ref="I23" si="4">IF(G23&lt;0,1,0)</f>
        <v>0</v>
      </c>
    </row>
    <row r="24" spans="1:10" x14ac:dyDescent="0.2">
      <c r="A24" s="187"/>
      <c r="B24" s="680"/>
      <c r="C24" s="143"/>
      <c r="D24" s="681"/>
      <c r="E24" s="679"/>
      <c r="F24" s="679"/>
      <c r="G24" s="189"/>
      <c r="H24" s="273"/>
      <c r="I24" s="273"/>
    </row>
    <row r="25" spans="1:10" ht="25.5" x14ac:dyDescent="0.2">
      <c r="A25" s="186" t="s">
        <v>265</v>
      </c>
      <c r="B25" s="1125" t="s">
        <v>817</v>
      </c>
      <c r="C25" s="192"/>
      <c r="D25" s="272">
        <f>SUM(D27:D28)</f>
        <v>800000000</v>
      </c>
      <c r="E25" s="272">
        <f t="shared" ref="E25:G25" si="5">SUM(E27:E28)</f>
        <v>800000000</v>
      </c>
      <c r="F25" s="272">
        <f t="shared" si="5"/>
        <v>643810048.19000006</v>
      </c>
      <c r="G25" s="272">
        <f t="shared" si="5"/>
        <v>0</v>
      </c>
      <c r="H25" s="273">
        <f t="shared" ref="H25:H29" si="6">IF(F25&gt;E25,1,0)</f>
        <v>0</v>
      </c>
      <c r="I25" s="273">
        <f t="shared" ref="I25:I29" si="7">IF(G25&lt;0,1,0)</f>
        <v>0</v>
      </c>
    </row>
    <row r="26" spans="1:10" x14ac:dyDescent="0.2">
      <c r="A26" s="187"/>
      <c r="B26" s="184" t="s">
        <v>36</v>
      </c>
      <c r="C26" s="1058"/>
      <c r="D26" s="268"/>
      <c r="E26" s="679"/>
      <c r="F26" s="679"/>
      <c r="G26" s="270"/>
      <c r="H26" s="273">
        <f t="shared" si="6"/>
        <v>0</v>
      </c>
      <c r="I26" s="273">
        <f t="shared" si="7"/>
        <v>0</v>
      </c>
    </row>
    <row r="27" spans="1:10" ht="102" x14ac:dyDescent="0.2">
      <c r="A27" s="187"/>
      <c r="B27" s="1126" t="s">
        <v>818</v>
      </c>
      <c r="C27" s="1058" t="s">
        <v>816</v>
      </c>
      <c r="D27" s="268"/>
      <c r="E27" s="679">
        <f>'Проверочная  таблица'!WR37</f>
        <v>0</v>
      </c>
      <c r="F27" s="679">
        <f>'Проверочная  таблица'!WU37</f>
        <v>0</v>
      </c>
      <c r="G27" s="270">
        <f>D27-E27</f>
        <v>0</v>
      </c>
      <c r="H27" s="273">
        <f>IF(F27&gt;E27,1,0)</f>
        <v>0</v>
      </c>
      <c r="I27" s="273">
        <f>IF(G27&lt;0,1,0)</f>
        <v>0</v>
      </c>
      <c r="J27" s="713">
        <f>D27+D28</f>
        <v>800000000</v>
      </c>
    </row>
    <row r="28" spans="1:10" ht="14.25" x14ac:dyDescent="0.2">
      <c r="A28" s="710"/>
      <c r="B28" s="569" t="s">
        <v>54</v>
      </c>
      <c r="C28" s="711" t="s">
        <v>816</v>
      </c>
      <c r="D28" s="1127">
        <v>800000000</v>
      </c>
      <c r="E28" s="567">
        <f>'Проверочная  таблица'!WS37</f>
        <v>800000000</v>
      </c>
      <c r="F28" s="567">
        <f>'Проверочная  таблица'!WV37</f>
        <v>643810048.19000006</v>
      </c>
      <c r="G28" s="571">
        <f t="shared" ref="G28" si="8">D28-E28</f>
        <v>0</v>
      </c>
      <c r="H28" s="712">
        <f t="shared" ref="H28" si="9">IF(F28&gt;E28,1,0)</f>
        <v>0</v>
      </c>
      <c r="I28" s="712">
        <f t="shared" ref="I28" si="10">IF(G28&lt;0,1,0)</f>
        <v>0</v>
      </c>
      <c r="J28" s="343"/>
    </row>
    <row r="29" spans="1:10" x14ac:dyDescent="0.2">
      <c r="A29" s="187"/>
      <c r="B29" s="1126"/>
      <c r="C29" s="1058"/>
      <c r="D29" s="268"/>
      <c r="E29" s="679"/>
      <c r="F29" s="679"/>
      <c r="G29" s="270"/>
      <c r="H29" s="273">
        <f t="shared" si="6"/>
        <v>0</v>
      </c>
      <c r="I29" s="273">
        <f t="shared" si="7"/>
        <v>0</v>
      </c>
    </row>
    <row r="30" spans="1:10" x14ac:dyDescent="0.2">
      <c r="A30" s="186" t="s">
        <v>71</v>
      </c>
      <c r="B30" s="239" t="s">
        <v>106</v>
      </c>
      <c r="C30" s="194"/>
      <c r="D30" s="197">
        <f>SUM(D32:D36)</f>
        <v>669126684.21000004</v>
      </c>
      <c r="E30" s="197">
        <f t="shared" ref="E30:G30" si="11">SUM(E32:E36)</f>
        <v>640156951.00999999</v>
      </c>
      <c r="F30" s="197">
        <f t="shared" si="11"/>
        <v>334877276.90999997</v>
      </c>
      <c r="G30" s="197">
        <f t="shared" si="11"/>
        <v>28969733.200000003</v>
      </c>
      <c r="H30" s="273">
        <f>IF(F30&gt;E30,1,0)</f>
        <v>0</v>
      </c>
      <c r="I30" s="273">
        <f>IF(G30&lt;0,1,0)</f>
        <v>0</v>
      </c>
    </row>
    <row r="31" spans="1:10" x14ac:dyDescent="0.2">
      <c r="A31" s="187"/>
      <c r="B31" s="432" t="s">
        <v>36</v>
      </c>
      <c r="C31" s="195"/>
      <c r="D31" s="195"/>
      <c r="E31" s="198"/>
      <c r="F31" s="198"/>
      <c r="G31" s="195"/>
      <c r="H31" s="273">
        <f>IF(F31&gt;E31,1,0)</f>
        <v>0</v>
      </c>
      <c r="I31" s="273">
        <f>IF(G31&lt;0,1,0)</f>
        <v>0</v>
      </c>
    </row>
    <row r="32" spans="1:10" ht="165.75" x14ac:dyDescent="0.2">
      <c r="A32" s="187"/>
      <c r="B32" s="680" t="s">
        <v>789</v>
      </c>
      <c r="C32" s="143" t="s">
        <v>644</v>
      </c>
      <c r="D32" s="929"/>
      <c r="E32" s="702">
        <f>'Проверочная  таблица'!XJ37</f>
        <v>0</v>
      </c>
      <c r="F32" s="702">
        <f>'Проверочная  таблица'!XM37</f>
        <v>0</v>
      </c>
      <c r="G32" s="189">
        <f>D32-E32</f>
        <v>0</v>
      </c>
      <c r="H32" s="273">
        <f>IF(F32&gt;E32,1,0)</f>
        <v>0</v>
      </c>
      <c r="I32" s="273">
        <f>IF(G32&lt;0,1,0)</f>
        <v>0</v>
      </c>
      <c r="J32" s="713">
        <f>D32+D33</f>
        <v>458955000</v>
      </c>
    </row>
    <row r="33" spans="1:9" s="343" customFormat="1" ht="14.25" x14ac:dyDescent="0.2">
      <c r="A33" s="710"/>
      <c r="B33" s="569" t="s">
        <v>54</v>
      </c>
      <c r="C33" s="711" t="s">
        <v>644</v>
      </c>
      <c r="D33" s="982">
        <v>458955000</v>
      </c>
      <c r="E33" s="567">
        <f>'Проверочная  таблица'!XK37</f>
        <v>458955000</v>
      </c>
      <c r="F33" s="567">
        <f>'Проверочная  таблица'!XN37</f>
        <v>298225191.22000003</v>
      </c>
      <c r="G33" s="571">
        <f t="shared" ref="G33" si="12">D33-E33</f>
        <v>0</v>
      </c>
      <c r="H33" s="712">
        <f t="shared" ref="H33" si="13">IF(F33&gt;E33,1,0)</f>
        <v>0</v>
      </c>
      <c r="I33" s="712">
        <f t="shared" ref="I33" si="14">IF(G33&lt;0,1,0)</f>
        <v>0</v>
      </c>
    </row>
    <row r="34" spans="1:9" ht="102" x14ac:dyDescent="0.2">
      <c r="A34" s="187"/>
      <c r="B34" s="680" t="s">
        <v>660</v>
      </c>
      <c r="C34" s="143" t="s">
        <v>661</v>
      </c>
      <c r="D34" s="929">
        <v>150000000</v>
      </c>
      <c r="E34" s="702">
        <f>'Проверочная  таблица'!ZE37</f>
        <v>121030266.8</v>
      </c>
      <c r="F34" s="702">
        <f>'Проверочная  таблица'!ZN37</f>
        <v>0</v>
      </c>
      <c r="G34" s="189">
        <f>D34-E34</f>
        <v>28969733.200000003</v>
      </c>
      <c r="H34" s="273">
        <f>IF(F34&gt;E34,1,0)</f>
        <v>0</v>
      </c>
      <c r="I34" s="273">
        <f>IF(G34&lt;0,1,0)</f>
        <v>0</v>
      </c>
    </row>
    <row r="35" spans="1:9" ht="114.75" x14ac:dyDescent="0.2">
      <c r="A35" s="187"/>
      <c r="B35" s="1126" t="s">
        <v>861</v>
      </c>
      <c r="C35" s="1058" t="s">
        <v>866</v>
      </c>
      <c r="D35" s="256">
        <v>3008584.21</v>
      </c>
      <c r="E35" s="702">
        <f>'Проверочная  таблица'!XD37</f>
        <v>3008584.21</v>
      </c>
      <c r="F35" s="702">
        <f>'Проверочная  таблица'!XG37</f>
        <v>1832604.28</v>
      </c>
      <c r="G35" s="270">
        <f t="shared" ref="G35:G36" si="15">D35-E35</f>
        <v>0</v>
      </c>
      <c r="H35" s="273">
        <f t="shared" ref="H35:H36" si="16">IF(F35&gt;E35,1,0)</f>
        <v>0</v>
      </c>
      <c r="I35" s="273">
        <f t="shared" ref="I35:I36" si="17">IF(G35&lt;0,1,0)</f>
        <v>0</v>
      </c>
    </row>
    <row r="36" spans="1:9" ht="14.25" x14ac:dyDescent="0.2">
      <c r="A36" s="710"/>
      <c r="B36" s="569" t="s">
        <v>54</v>
      </c>
      <c r="C36" s="711" t="s">
        <v>866</v>
      </c>
      <c r="D36" s="1127">
        <v>57163100</v>
      </c>
      <c r="E36" s="687">
        <f>'Проверочная  таблица'!XE37</f>
        <v>57163100</v>
      </c>
      <c r="F36" s="687">
        <f>'Проверочная  таблица'!XH37</f>
        <v>34819481.409999996</v>
      </c>
      <c r="G36" s="571">
        <f t="shared" si="15"/>
        <v>0</v>
      </c>
      <c r="H36" s="712">
        <f t="shared" si="16"/>
        <v>0</v>
      </c>
      <c r="I36" s="712">
        <f t="shared" si="17"/>
        <v>0</v>
      </c>
    </row>
    <row r="37" spans="1:9" x14ac:dyDescent="0.2">
      <c r="A37" s="969"/>
      <c r="B37" s="437"/>
      <c r="C37" s="143"/>
      <c r="D37" s="259"/>
      <c r="E37" s="188"/>
      <c r="F37" s="188"/>
      <c r="G37" s="189"/>
      <c r="H37" s="273"/>
      <c r="I37" s="273"/>
    </row>
    <row r="38" spans="1:9" x14ac:dyDescent="0.2">
      <c r="A38" s="186" t="s">
        <v>225</v>
      </c>
      <c r="B38" s="239" t="s">
        <v>226</v>
      </c>
      <c r="C38" s="192"/>
      <c r="D38" s="272">
        <f>D40+D41</f>
        <v>2500000</v>
      </c>
      <c r="E38" s="272">
        <f>E40+E41</f>
        <v>2500000</v>
      </c>
      <c r="F38" s="272">
        <f>F40+F41</f>
        <v>0</v>
      </c>
      <c r="G38" s="272">
        <f>G40+G41</f>
        <v>0</v>
      </c>
      <c r="H38" s="273"/>
      <c r="I38" s="273"/>
    </row>
    <row r="39" spans="1:9" x14ac:dyDescent="0.2">
      <c r="A39" s="1243"/>
      <c r="B39" s="432" t="s">
        <v>36</v>
      </c>
      <c r="C39" s="143"/>
      <c r="D39" s="259"/>
      <c r="E39" s="188"/>
      <c r="F39" s="188"/>
      <c r="G39" s="189"/>
      <c r="H39" s="273"/>
      <c r="I39" s="273"/>
    </row>
    <row r="40" spans="1:9" ht="76.5" x14ac:dyDescent="0.2">
      <c r="A40" s="187"/>
      <c r="B40" s="680" t="s">
        <v>457</v>
      </c>
      <c r="C40" s="143" t="s">
        <v>458</v>
      </c>
      <c r="D40" s="929"/>
      <c r="E40" s="679"/>
      <c r="F40" s="679"/>
      <c r="G40" s="189">
        <f>D40-E40</f>
        <v>0</v>
      </c>
      <c r="H40" s="273">
        <f>IF(F40&gt;E40,1,0)</f>
        <v>0</v>
      </c>
      <c r="I40" s="273">
        <f>IF(G40&lt;0,1,0)</f>
        <v>0</v>
      </c>
    </row>
    <row r="41" spans="1:9" ht="14.25" x14ac:dyDescent="0.2">
      <c r="A41" s="710"/>
      <c r="B41" s="569" t="s">
        <v>54</v>
      </c>
      <c r="C41" s="711" t="s">
        <v>458</v>
      </c>
      <c r="D41" s="570">
        <v>2500000</v>
      </c>
      <c r="E41" s="567">
        <f>2500000</f>
        <v>2500000</v>
      </c>
      <c r="F41" s="567"/>
      <c r="G41" s="571">
        <f t="shared" ref="G41" si="18">D41-E41</f>
        <v>0</v>
      </c>
      <c r="H41" s="712">
        <f t="shared" ref="H41" si="19">IF(F41&gt;E41,1,0)</f>
        <v>0</v>
      </c>
      <c r="I41" s="712">
        <f t="shared" ref="I41" si="20">IF(G41&lt;0,1,0)</f>
        <v>0</v>
      </c>
    </row>
    <row r="42" spans="1:9" x14ac:dyDescent="0.2">
      <c r="A42" s="1243"/>
      <c r="B42" s="437"/>
      <c r="C42" s="143"/>
      <c r="D42" s="259"/>
      <c r="E42" s="188"/>
      <c r="F42" s="188"/>
      <c r="G42" s="189"/>
      <c r="H42" s="273"/>
      <c r="I42" s="273"/>
    </row>
    <row r="43" spans="1:9" x14ac:dyDescent="0.2">
      <c r="A43" s="186" t="s">
        <v>927</v>
      </c>
      <c r="B43" s="239" t="s">
        <v>928</v>
      </c>
      <c r="C43" s="192"/>
      <c r="D43" s="272">
        <f>D45+D46</f>
        <v>52618000</v>
      </c>
      <c r="E43" s="272">
        <f>E45+E46</f>
        <v>52618000</v>
      </c>
      <c r="F43" s="272">
        <f>F45+F46</f>
        <v>2950000</v>
      </c>
      <c r="G43" s="272">
        <f>G45+G46</f>
        <v>0</v>
      </c>
      <c r="H43" s="273"/>
      <c r="I43" s="273"/>
    </row>
    <row r="44" spans="1:9" x14ac:dyDescent="0.2">
      <c r="A44" s="1176"/>
      <c r="B44" s="432" t="s">
        <v>36</v>
      </c>
      <c r="C44" s="190"/>
      <c r="D44" s="271"/>
      <c r="E44" s="188"/>
      <c r="F44" s="188"/>
      <c r="G44" s="270"/>
      <c r="H44" s="273"/>
      <c r="I44" s="273"/>
    </row>
    <row r="45" spans="1:9" ht="140.25" x14ac:dyDescent="0.2">
      <c r="A45" s="237"/>
      <c r="B45" s="433" t="s">
        <v>930</v>
      </c>
      <c r="C45" s="143" t="s">
        <v>929</v>
      </c>
      <c r="D45" s="269">
        <v>2630902.14</v>
      </c>
      <c r="E45" s="446">
        <f>'Проверочная  таблица'!WX37</f>
        <v>2630902.14</v>
      </c>
      <c r="F45" s="446">
        <f>'Проверочная  таблица'!XA37</f>
        <v>147500.12000000011</v>
      </c>
      <c r="G45" s="270">
        <f t="shared" ref="G45" si="21">D45-E45</f>
        <v>0</v>
      </c>
      <c r="H45" s="273"/>
      <c r="I45" s="273"/>
    </row>
    <row r="46" spans="1:9" x14ac:dyDescent="0.2">
      <c r="A46" s="568"/>
      <c r="B46" s="569" t="s">
        <v>54</v>
      </c>
      <c r="C46" s="561" t="s">
        <v>929</v>
      </c>
      <c r="D46" s="668">
        <v>49987097.859999999</v>
      </c>
      <c r="E46" s="567">
        <f>'Проверочная  таблица'!WY37</f>
        <v>49987097.859999999</v>
      </c>
      <c r="F46" s="567">
        <f>'Проверочная  таблица'!XB37</f>
        <v>2802499.88</v>
      </c>
      <c r="G46" s="571">
        <f>D46-E46</f>
        <v>0</v>
      </c>
      <c r="H46" s="273"/>
      <c r="I46" s="273"/>
    </row>
    <row r="47" spans="1:9" x14ac:dyDescent="0.2">
      <c r="A47" s="1176"/>
      <c r="B47" s="437"/>
      <c r="C47" s="143"/>
      <c r="D47" s="259"/>
      <c r="E47" s="188"/>
      <c r="F47" s="188"/>
      <c r="G47" s="189"/>
      <c r="H47" s="273"/>
      <c r="I47" s="273"/>
    </row>
    <row r="48" spans="1:9" x14ac:dyDescent="0.2">
      <c r="A48" s="186" t="s">
        <v>31</v>
      </c>
      <c r="B48" s="239" t="s">
        <v>32</v>
      </c>
      <c r="C48" s="194"/>
      <c r="D48" s="197">
        <f>SUM(D50:D53)</f>
        <v>10700000</v>
      </c>
      <c r="E48" s="197">
        <f t="shared" ref="E48:G48" si="22">SUM(E50:E53)</f>
        <v>10700000</v>
      </c>
      <c r="F48" s="197">
        <f t="shared" si="22"/>
        <v>1128821.24</v>
      </c>
      <c r="G48" s="197">
        <f t="shared" si="22"/>
        <v>0</v>
      </c>
      <c r="H48" s="273">
        <f>IF(F48&gt;E48,1,0)</f>
        <v>0</v>
      </c>
      <c r="I48" s="273">
        <f>IF(G48&lt;0,1,0)</f>
        <v>0</v>
      </c>
    </row>
    <row r="49" spans="1:10" x14ac:dyDescent="0.2">
      <c r="A49" s="187"/>
      <c r="B49" s="432" t="s">
        <v>36</v>
      </c>
      <c r="C49" s="195"/>
      <c r="D49" s="195"/>
      <c r="E49" s="198"/>
      <c r="F49" s="198"/>
      <c r="G49" s="195"/>
      <c r="H49" s="273">
        <f>IF(F49&gt;E49,1,0)</f>
        <v>0</v>
      </c>
      <c r="I49" s="273">
        <f>IF(G49&lt;0,1,0)</f>
        <v>0</v>
      </c>
    </row>
    <row r="50" spans="1:10" ht="76.5" x14ac:dyDescent="0.2">
      <c r="A50" s="187"/>
      <c r="B50" s="680" t="s">
        <v>862</v>
      </c>
      <c r="C50" s="143" t="s">
        <v>456</v>
      </c>
      <c r="D50" s="929"/>
      <c r="E50" s="679">
        <f>'Проверочная  таблица'!YX37</f>
        <v>0</v>
      </c>
      <c r="F50" s="679">
        <f>'Проверочная  таблица'!ZA37</f>
        <v>0</v>
      </c>
      <c r="G50" s="189">
        <f>D50-E50</f>
        <v>0</v>
      </c>
      <c r="H50" s="273">
        <f>IF(F50&gt;E50,1,0)</f>
        <v>0</v>
      </c>
      <c r="I50" s="273">
        <f>IF(G50&lt;0,1,0)</f>
        <v>0</v>
      </c>
      <c r="J50" s="713">
        <f>D50+D51</f>
        <v>5000000</v>
      </c>
    </row>
    <row r="51" spans="1:10" ht="14.25" x14ac:dyDescent="0.2">
      <c r="A51" s="710"/>
      <c r="B51" s="569" t="s">
        <v>54</v>
      </c>
      <c r="C51" s="711" t="s">
        <v>456</v>
      </c>
      <c r="D51" s="570">
        <v>5000000</v>
      </c>
      <c r="E51" s="567">
        <f>'Проверочная  таблица'!YY37</f>
        <v>5000000</v>
      </c>
      <c r="F51" s="567">
        <f>'Проверочная  таблица'!ZB37</f>
        <v>1128821.24</v>
      </c>
      <c r="G51" s="571">
        <f t="shared" ref="G51" si="23">D51-E51</f>
        <v>0</v>
      </c>
      <c r="H51" s="712">
        <f t="shared" ref="H51" si="24">IF(F51&gt;E51,1,0)</f>
        <v>0</v>
      </c>
      <c r="I51" s="712">
        <f t="shared" ref="I51" si="25">IF(G51&lt;0,1,0)</f>
        <v>0</v>
      </c>
      <c r="J51" s="343"/>
    </row>
    <row r="52" spans="1:10" ht="76.5" x14ac:dyDescent="0.2">
      <c r="A52" s="187"/>
      <c r="B52" s="680" t="s">
        <v>457</v>
      </c>
      <c r="C52" s="143" t="s">
        <v>458</v>
      </c>
      <c r="D52" s="929"/>
      <c r="E52" s="679">
        <f>'Проверочная  таблица'!YR37</f>
        <v>0</v>
      </c>
      <c r="F52" s="679">
        <f>'Проверочная  таблица'!YU37</f>
        <v>0</v>
      </c>
      <c r="G52" s="189">
        <f>D52-E52</f>
        <v>0</v>
      </c>
      <c r="H52" s="273">
        <f>IF(F52&gt;E52,1,0)</f>
        <v>0</v>
      </c>
      <c r="I52" s="273">
        <f>IF(G52&lt;0,1,0)</f>
        <v>0</v>
      </c>
      <c r="J52" s="713">
        <f>D52+D53</f>
        <v>5700000</v>
      </c>
    </row>
    <row r="53" spans="1:10" ht="14.25" x14ac:dyDescent="0.2">
      <c r="A53" s="710"/>
      <c r="B53" s="569" t="s">
        <v>54</v>
      </c>
      <c r="C53" s="711" t="s">
        <v>458</v>
      </c>
      <c r="D53" s="1244">
        <f>8200000-D41</f>
        <v>5700000</v>
      </c>
      <c r="E53" s="1244">
        <f>8200000-E41</f>
        <v>5700000</v>
      </c>
      <c r="F53" s="567">
        <f>'Проверочная  таблица'!YV37-F41</f>
        <v>0</v>
      </c>
      <c r="G53" s="571">
        <f t="shared" ref="G53" si="26">D53-E53</f>
        <v>0</v>
      </c>
      <c r="H53" s="712">
        <f t="shared" ref="H53" si="27">IF(F53&gt;E53,1,0)</f>
        <v>0</v>
      </c>
      <c r="I53" s="712">
        <f t="shared" ref="I53" si="28">IF(G53&lt;0,1,0)</f>
        <v>0</v>
      </c>
      <c r="J53" s="343"/>
    </row>
    <row r="54" spans="1:10" x14ac:dyDescent="0.2">
      <c r="A54" s="765"/>
      <c r="B54" s="437"/>
      <c r="C54" s="143"/>
      <c r="D54" s="259"/>
      <c r="E54" s="188"/>
      <c r="F54" s="188"/>
      <c r="G54" s="189"/>
      <c r="H54" s="273"/>
      <c r="I54" s="273"/>
    </row>
    <row r="55" spans="1:10" x14ac:dyDescent="0.2">
      <c r="A55" s="186">
        <v>1102</v>
      </c>
      <c r="B55" s="239" t="s">
        <v>438</v>
      </c>
      <c r="C55" s="194"/>
      <c r="D55" s="197">
        <f>SUM(D57:D59)</f>
        <v>345994285.61000001</v>
      </c>
      <c r="E55" s="197">
        <f t="shared" ref="E55:G55" si="29">SUM(E57:E59)</f>
        <v>339952500</v>
      </c>
      <c r="F55" s="197">
        <f t="shared" si="29"/>
        <v>0</v>
      </c>
      <c r="G55" s="197">
        <f t="shared" si="29"/>
        <v>6041785.6100000003</v>
      </c>
      <c r="H55" s="273">
        <f>IF(F55&gt;E55,1,0)</f>
        <v>0</v>
      </c>
      <c r="I55" s="273">
        <f>IF(G55&lt;0,1,0)</f>
        <v>0</v>
      </c>
    </row>
    <row r="56" spans="1:10" x14ac:dyDescent="0.2">
      <c r="A56" s="187"/>
      <c r="B56" s="432" t="s">
        <v>36</v>
      </c>
      <c r="C56" s="195"/>
      <c r="D56" s="195"/>
      <c r="E56" s="198"/>
      <c r="F56" s="198"/>
      <c r="G56" s="195"/>
      <c r="H56" s="273">
        <f>IF(F56&gt;E56,1,0)</f>
        <v>0</v>
      </c>
      <c r="I56" s="273">
        <f>IF(G56&lt;0,1,0)</f>
        <v>0</v>
      </c>
    </row>
    <row r="57" spans="1:10" ht="76.5" x14ac:dyDescent="0.2">
      <c r="A57" s="962"/>
      <c r="B57" s="437" t="s">
        <v>770</v>
      </c>
      <c r="C57" s="143" t="s">
        <v>769</v>
      </c>
      <c r="D57" s="259">
        <v>339952500</v>
      </c>
      <c r="E57" s="414">
        <f>'Проверочная  таблица'!ZD37</f>
        <v>339952500</v>
      </c>
      <c r="F57" s="414">
        <f>'Проверочная  таблица'!ZM37</f>
        <v>0</v>
      </c>
      <c r="G57" s="189">
        <f>D57-E57</f>
        <v>0</v>
      </c>
      <c r="H57" s="273">
        <f>IF(F57&gt;E57,1,0)</f>
        <v>0</v>
      </c>
      <c r="I57" s="273">
        <f>IF(G57&lt;0,1,0)</f>
        <v>0</v>
      </c>
    </row>
    <row r="58" spans="1:10" ht="102" x14ac:dyDescent="0.2">
      <c r="A58" s="1277"/>
      <c r="B58" s="437" t="s">
        <v>815</v>
      </c>
      <c r="C58" s="143" t="s">
        <v>814</v>
      </c>
      <c r="D58" s="259">
        <v>6041785.6100000003</v>
      </c>
      <c r="E58" s="1278"/>
      <c r="F58" s="1278"/>
      <c r="G58" s="189">
        <f>D58-E58</f>
        <v>6041785.6100000003</v>
      </c>
      <c r="H58" s="273">
        <f>IF(F58&gt;E58,1,0)</f>
        <v>0</v>
      </c>
      <c r="I58" s="273">
        <f>IF(G58&lt;0,1,0)</f>
        <v>0</v>
      </c>
    </row>
    <row r="59" spans="1:10" x14ac:dyDescent="0.2">
      <c r="A59" s="1123"/>
      <c r="B59" s="437"/>
      <c r="C59" s="143"/>
      <c r="D59" s="259"/>
      <c r="E59" s="414"/>
      <c r="F59" s="414"/>
      <c r="G59" s="189"/>
      <c r="H59" s="273"/>
      <c r="I59" s="273"/>
    </row>
    <row r="60" spans="1:10" ht="25.5" x14ac:dyDescent="0.2">
      <c r="A60" s="186">
        <v>1403</v>
      </c>
      <c r="B60" s="239" t="s">
        <v>60</v>
      </c>
      <c r="C60" s="194"/>
      <c r="D60" s="197">
        <f>SUM(D62:D62)</f>
        <v>65513697.490000002</v>
      </c>
      <c r="E60" s="197">
        <f>SUM(E62:E62)</f>
        <v>0</v>
      </c>
      <c r="F60" s="197">
        <f>SUM(F62:F62)</f>
        <v>0</v>
      </c>
      <c r="G60" s="197">
        <f>SUM(G62:G62)</f>
        <v>65513697.490000002</v>
      </c>
      <c r="H60" s="273">
        <f>IF(F60&gt;E60,1,0)</f>
        <v>0</v>
      </c>
      <c r="I60" s="273">
        <f>IF(G60&lt;0,1,0)</f>
        <v>0</v>
      </c>
    </row>
    <row r="61" spans="1:10" x14ac:dyDescent="0.2">
      <c r="A61" s="187"/>
      <c r="B61" s="432" t="s">
        <v>36</v>
      </c>
      <c r="C61" s="195"/>
      <c r="D61" s="195"/>
      <c r="E61" s="198"/>
      <c r="F61" s="198"/>
      <c r="G61" s="195"/>
      <c r="H61" s="273">
        <f>IF(F61&gt;E61,1,0)</f>
        <v>0</v>
      </c>
      <c r="I61" s="273">
        <f>IF(G61&lt;0,1,0)</f>
        <v>0</v>
      </c>
    </row>
    <row r="62" spans="1:10" ht="102" x14ac:dyDescent="0.2">
      <c r="A62" s="1123"/>
      <c r="B62" s="437" t="s">
        <v>815</v>
      </c>
      <c r="C62" s="143" t="s">
        <v>814</v>
      </c>
      <c r="D62" s="259">
        <v>65513697.490000002</v>
      </c>
      <c r="E62" s="414">
        <f>'Проверочная  таблица'!ZG38-E58-E20</f>
        <v>0</v>
      </c>
      <c r="F62" s="414">
        <f>'Проверочная  таблица'!ZP38-F58-F20</f>
        <v>0</v>
      </c>
      <c r="G62" s="189">
        <f>D62-E62</f>
        <v>65513697.490000002</v>
      </c>
      <c r="H62" s="273">
        <f>IF(F62&gt;E62,1,0)</f>
        <v>0</v>
      </c>
      <c r="I62" s="273">
        <f>IF(G62&lt;0,1,0)</f>
        <v>0</v>
      </c>
    </row>
    <row r="63" spans="1:10" x14ac:dyDescent="0.2">
      <c r="A63" s="764"/>
      <c r="B63" s="437"/>
      <c r="C63" s="143"/>
      <c r="D63" s="259"/>
      <c r="E63" s="188"/>
      <c r="F63" s="188"/>
      <c r="G63" s="189"/>
      <c r="H63" s="273"/>
      <c r="I63" s="273"/>
    </row>
    <row r="64" spans="1:10" s="708" customFormat="1" x14ac:dyDescent="0.2">
      <c r="A64" s="1656" t="s">
        <v>1</v>
      </c>
      <c r="B64" s="1656"/>
      <c r="C64" s="182"/>
      <c r="D64" s="182">
        <f>D30+D18+D55+D48+D14+D60+D25+D43+D38+D8</f>
        <v>2704819312.54</v>
      </c>
      <c r="E64" s="182">
        <f t="shared" ref="E64:G64" si="30">E30+E18+E55+E48+E14+E60+E25+E43+E38+E8</f>
        <v>2563144100.46</v>
      </c>
      <c r="F64" s="182">
        <f t="shared" si="30"/>
        <v>1146872484.47</v>
      </c>
      <c r="G64" s="182">
        <f t="shared" si="30"/>
        <v>141675212.08000001</v>
      </c>
      <c r="H64" s="707">
        <f>SUM(H18:H34)</f>
        <v>0</v>
      </c>
      <c r="I64" s="707">
        <f>SUM(I18:I34)</f>
        <v>0</v>
      </c>
    </row>
    <row r="65" spans="3:9" x14ac:dyDescent="0.2">
      <c r="D65" s="709">
        <f>D64-'[1]Иные межбюджетные трансферты'!$B$39+'[1]Иные межбюджетные трансферты'!$B$44</f>
        <v>0</v>
      </c>
      <c r="E65" s="709">
        <f>E64-'[1]Иные межбюджетные трансферты'!$B$35</f>
        <v>0</v>
      </c>
      <c r="G65" s="709">
        <f>G64-'[1]Иные межбюджетные трансферты'!$B$37*1000</f>
        <v>0</v>
      </c>
    </row>
    <row r="67" spans="3:9" x14ac:dyDescent="0.2">
      <c r="C67" s="1653" t="s">
        <v>931</v>
      </c>
      <c r="D67" s="1653"/>
      <c r="E67" s="1653"/>
      <c r="F67" s="1653"/>
      <c r="G67" s="1653"/>
    </row>
    <row r="68" spans="3:9" x14ac:dyDescent="0.2">
      <c r="C68" s="575" t="s">
        <v>327</v>
      </c>
      <c r="D68" s="576">
        <f>D33+D51+D53+D23+D28+D46+D36+D41</f>
        <v>1659305197.8599999</v>
      </c>
      <c r="E68" s="576">
        <f t="shared" ref="E68:G68" si="31">E33+E51+E53+E23+E28+E46+E36+E41</f>
        <v>1659305197.8599999</v>
      </c>
      <c r="F68" s="576">
        <f t="shared" si="31"/>
        <v>1055140646.35</v>
      </c>
      <c r="G68" s="576">
        <f t="shared" si="31"/>
        <v>0</v>
      </c>
    </row>
    <row r="70" spans="3:9" x14ac:dyDescent="0.2">
      <c r="C70" s="1653" t="s">
        <v>556</v>
      </c>
      <c r="D70" s="1653"/>
      <c r="E70" s="1653"/>
      <c r="F70" s="1653"/>
      <c r="G70" s="1653"/>
    </row>
    <row r="71" spans="3:9" x14ac:dyDescent="0.2">
      <c r="C71" s="575" t="s">
        <v>327</v>
      </c>
      <c r="D71" s="576">
        <f>D64-D68</f>
        <v>1045514114.6800001</v>
      </c>
      <c r="E71" s="576">
        <f t="shared" ref="E71:G71" si="32">E64-E68</f>
        <v>903838902.60000014</v>
      </c>
      <c r="F71" s="576">
        <f t="shared" si="32"/>
        <v>91731838.120000005</v>
      </c>
      <c r="G71" s="576">
        <f t="shared" si="32"/>
        <v>141675212.08000001</v>
      </c>
    </row>
    <row r="72" spans="3:9" s="349" customFormat="1" ht="15.75" thickBot="1" x14ac:dyDescent="0.25">
      <c r="C72" s="777"/>
      <c r="D72" s="777"/>
      <c r="E72" s="777"/>
      <c r="F72" s="777"/>
      <c r="G72" s="777"/>
      <c r="I72" s="778"/>
    </row>
    <row r="73" spans="3:9" ht="60.75" thickBot="1" x14ac:dyDescent="0.25">
      <c r="D73" s="1233">
        <f>D68</f>
        <v>1659305197.8599999</v>
      </c>
      <c r="E73" s="268" t="s">
        <v>328</v>
      </c>
      <c r="F73" s="1233">
        <f>F68</f>
        <v>1055140646.35</v>
      </c>
    </row>
    <row r="75" spans="3:9" x14ac:dyDescent="0.25">
      <c r="D75" s="715">
        <f>D68-D73</f>
        <v>0</v>
      </c>
      <c r="E75" s="268" t="s">
        <v>152</v>
      </c>
      <c r="F75" s="715">
        <f>F68-F73</f>
        <v>0</v>
      </c>
    </row>
  </sheetData>
  <mergeCells count="6">
    <mergeCell ref="C70:G70"/>
    <mergeCell ref="A64:B64"/>
    <mergeCell ref="A2:G2"/>
    <mergeCell ref="A3:G3"/>
    <mergeCell ref="A4:G4"/>
    <mergeCell ref="C67:G67"/>
  </mergeCells>
  <phoneticPr fontId="0" type="noConversion"/>
  <pageMargins left="0.78740157480314965" right="0.39370078740157483" top="0.78740157480314965" bottom="0.78740157480314965" header="0.51181102362204722" footer="0.51181102362204722"/>
  <pageSetup paperSize="9" scale="52" fitToHeight="2" orientation="portrait" r:id="rId1"/>
  <headerFooter alignWithMargins="0">
    <oddFooter>&amp;R&amp;Z&amp;F&amp;A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2:I27"/>
  <sheetViews>
    <sheetView topLeftCell="A2" zoomScale="70" zoomScaleNormal="70" workbookViewId="0">
      <pane xSplit="1" ySplit="4" topLeftCell="B23" activePane="bottomRight" state="frozen"/>
      <selection activeCell="D27" sqref="D27"/>
      <selection pane="topRight" activeCell="D27" sqref="D27"/>
      <selection pane="bottomLeft" activeCell="D27" sqref="D27"/>
      <selection pane="bottomRight" activeCell="D24" sqref="D24:E24"/>
    </sheetView>
  </sheetViews>
  <sheetFormatPr defaultColWidth="8.85546875" defaultRowHeight="15" x14ac:dyDescent="0.2"/>
  <cols>
    <col min="1" max="1" width="65.85546875" style="443" customWidth="1"/>
    <col min="2" max="2" width="18" style="443" customWidth="1"/>
    <col min="3" max="5" width="21.85546875" style="443" customWidth="1"/>
    <col min="6" max="7" width="21.85546875" style="1161" customWidth="1"/>
    <col min="8" max="8" width="22" style="443" customWidth="1"/>
    <col min="9" max="9" width="20.85546875" style="443" customWidth="1"/>
    <col min="10" max="16384" width="8.85546875" style="443"/>
  </cols>
  <sheetData>
    <row r="2" spans="1:9" x14ac:dyDescent="0.2">
      <c r="A2" s="1657" t="s">
        <v>623</v>
      </c>
      <c r="B2" s="1657"/>
      <c r="C2" s="1657"/>
      <c r="D2" s="1657"/>
      <c r="E2" s="1657"/>
      <c r="F2" s="1657"/>
      <c r="G2" s="1657"/>
      <c r="H2" s="1657"/>
      <c r="I2" s="1657"/>
    </row>
    <row r="4" spans="1:9" x14ac:dyDescent="0.2">
      <c r="I4" s="443" t="s">
        <v>624</v>
      </c>
    </row>
    <row r="5" spans="1:9" x14ac:dyDescent="0.2">
      <c r="A5" s="184" t="s">
        <v>147</v>
      </c>
      <c r="B5" s="184" t="s">
        <v>17</v>
      </c>
      <c r="C5" s="184" t="s">
        <v>12</v>
      </c>
      <c r="D5" s="830" t="s">
        <v>625</v>
      </c>
      <c r="E5" s="830" t="s">
        <v>626</v>
      </c>
      <c r="F5" s="1170" t="s">
        <v>627</v>
      </c>
      <c r="G5" s="1170" t="s">
        <v>628</v>
      </c>
      <c r="H5" s="184" t="s">
        <v>149</v>
      </c>
      <c r="I5" s="184" t="s">
        <v>4</v>
      </c>
    </row>
    <row r="6" spans="1:9" ht="165.75" x14ac:dyDescent="0.2">
      <c r="A6" s="433" t="s">
        <v>460</v>
      </c>
      <c r="B6" s="143" t="s">
        <v>361</v>
      </c>
      <c r="C6" s="832">
        <f>Субсидия!D484+Субсидия!D487</f>
        <v>44269918.630000003</v>
      </c>
      <c r="D6" s="1271">
        <v>44269918.630000003</v>
      </c>
      <c r="E6" s="1271">
        <v>44269918.630000003</v>
      </c>
      <c r="F6" s="1171">
        <f t="shared" ref="F6" si="0">C6-D6</f>
        <v>0</v>
      </c>
      <c r="G6" s="1171">
        <f t="shared" ref="G6" si="1">I6-E6</f>
        <v>0</v>
      </c>
      <c r="H6" s="832">
        <f>Субсидия!E484+Субсидия!E487</f>
        <v>44269918.630000003</v>
      </c>
      <c r="I6" s="832">
        <f>Субсидия!F484+Субсидия!F487</f>
        <v>44269918.630000003</v>
      </c>
    </row>
    <row r="7" spans="1:9" ht="140.25" x14ac:dyDescent="0.2">
      <c r="A7" s="642" t="s">
        <v>756</v>
      </c>
      <c r="B7" s="831" t="s">
        <v>755</v>
      </c>
      <c r="C7" s="832">
        <f>Субсидия!D62+Субсидия!D65</f>
        <v>60767312.759999998</v>
      </c>
      <c r="D7" s="1271">
        <v>60767312.759999998</v>
      </c>
      <c r="E7" s="1271">
        <v>375164.03</v>
      </c>
      <c r="F7" s="1171">
        <f t="shared" ref="F7" si="2">C7-D7</f>
        <v>0</v>
      </c>
      <c r="G7" s="1171">
        <f t="shared" ref="G7" si="3">I7-E7</f>
        <v>0</v>
      </c>
      <c r="H7" s="832">
        <f>Субсидия!E62+Субсидия!E65</f>
        <v>54209157.890000001</v>
      </c>
      <c r="I7" s="832">
        <f>Субсидия!F62+Субсидия!F65</f>
        <v>375164.03</v>
      </c>
    </row>
    <row r="8" spans="1:9" ht="165.75" x14ac:dyDescent="0.2">
      <c r="A8" s="642" t="s">
        <v>1356</v>
      </c>
      <c r="B8" s="831" t="s">
        <v>1355</v>
      </c>
      <c r="C8" s="832">
        <f>Субсидия!D164</f>
        <v>15355500</v>
      </c>
      <c r="D8" s="1271">
        <v>15355500</v>
      </c>
      <c r="E8" s="1271">
        <v>0</v>
      </c>
      <c r="F8" s="1171">
        <f t="shared" ref="F8:F9" si="4">C8-D8</f>
        <v>0</v>
      </c>
      <c r="G8" s="1171">
        <f t="shared" ref="G8:G9" si="5">I8-E8</f>
        <v>0</v>
      </c>
      <c r="H8" s="832">
        <f>Субсидия!E164</f>
        <v>0</v>
      </c>
      <c r="I8" s="832">
        <f>Субсидия!F164</f>
        <v>0</v>
      </c>
    </row>
    <row r="9" spans="1:9" ht="165.75" x14ac:dyDescent="0.2">
      <c r="A9" s="642" t="s">
        <v>1358</v>
      </c>
      <c r="B9" s="831" t="s">
        <v>1357</v>
      </c>
      <c r="C9" s="832">
        <f>Субсидия!D68</f>
        <v>14500000</v>
      </c>
      <c r="D9" s="1271">
        <v>14500000</v>
      </c>
      <c r="E9" s="1271">
        <v>0</v>
      </c>
      <c r="F9" s="1171">
        <f t="shared" si="4"/>
        <v>0</v>
      </c>
      <c r="G9" s="1171">
        <f t="shared" si="5"/>
        <v>0</v>
      </c>
      <c r="H9" s="832">
        <f>Субсидия!E68</f>
        <v>0</v>
      </c>
      <c r="I9" s="832">
        <f>Субсидия!F68</f>
        <v>0</v>
      </c>
    </row>
    <row r="10" spans="1:9" ht="165.75" x14ac:dyDescent="0.2">
      <c r="A10" s="642" t="s">
        <v>1356</v>
      </c>
      <c r="B10" s="831" t="s">
        <v>1360</v>
      </c>
      <c r="C10" s="832">
        <f>Субсидия!D167</f>
        <v>10250000</v>
      </c>
      <c r="D10" s="1271">
        <v>10250000</v>
      </c>
      <c r="E10" s="1271">
        <v>0</v>
      </c>
      <c r="F10" s="1171">
        <f t="shared" ref="F10:F11" si="6">C10-D10</f>
        <v>0</v>
      </c>
      <c r="G10" s="1171">
        <f t="shared" ref="G10:G11" si="7">I10-E10</f>
        <v>0</v>
      </c>
      <c r="H10" s="832">
        <f>Субсидия!E167</f>
        <v>0</v>
      </c>
      <c r="I10" s="832">
        <f>Субсидия!F167</f>
        <v>0</v>
      </c>
    </row>
    <row r="11" spans="1:9" ht="178.5" x14ac:dyDescent="0.2">
      <c r="A11" s="642" t="s">
        <v>1346</v>
      </c>
      <c r="B11" s="831" t="s">
        <v>1345</v>
      </c>
      <c r="C11" s="832">
        <f>Субсидия!D170</f>
        <v>1025254900</v>
      </c>
      <c r="D11" s="1271">
        <v>1025254900</v>
      </c>
      <c r="E11" s="1271">
        <v>0</v>
      </c>
      <c r="F11" s="1171">
        <f t="shared" si="6"/>
        <v>0</v>
      </c>
      <c r="G11" s="1171">
        <f t="shared" si="7"/>
        <v>0</v>
      </c>
      <c r="H11" s="832">
        <f>Субсидия!E170</f>
        <v>0</v>
      </c>
      <c r="I11" s="832">
        <f>Субсидия!F170</f>
        <v>0</v>
      </c>
    </row>
    <row r="12" spans="1:9" ht="178.5" x14ac:dyDescent="0.2">
      <c r="A12" s="642" t="s">
        <v>1344</v>
      </c>
      <c r="B12" s="831" t="s">
        <v>1343</v>
      </c>
      <c r="C12" s="832">
        <f>Субсидия!D71</f>
        <v>275500000</v>
      </c>
      <c r="D12" s="1271">
        <v>275500000</v>
      </c>
      <c r="E12" s="1271">
        <v>0</v>
      </c>
      <c r="F12" s="1171">
        <f t="shared" ref="F12:F13" si="8">C12-D12</f>
        <v>0</v>
      </c>
      <c r="G12" s="1171">
        <f t="shared" ref="G12:G13" si="9">I12-E12</f>
        <v>0</v>
      </c>
      <c r="H12" s="832">
        <f>Субсидия!E71</f>
        <v>0</v>
      </c>
      <c r="I12" s="832">
        <f>Субсидия!F71</f>
        <v>0</v>
      </c>
    </row>
    <row r="13" spans="1:9" ht="165.75" x14ac:dyDescent="0.2">
      <c r="A13" s="642" t="s">
        <v>1342</v>
      </c>
      <c r="B13" s="831" t="s">
        <v>1341</v>
      </c>
      <c r="C13" s="832">
        <f>Субсидия!D173</f>
        <v>194750000</v>
      </c>
      <c r="D13" s="1271">
        <v>194750000</v>
      </c>
      <c r="E13" s="1271">
        <v>0</v>
      </c>
      <c r="F13" s="1171">
        <f t="shared" si="8"/>
        <v>0</v>
      </c>
      <c r="G13" s="1171">
        <f t="shared" si="9"/>
        <v>0</v>
      </c>
      <c r="H13" s="832">
        <f>Субсидия!E173</f>
        <v>0</v>
      </c>
      <c r="I13" s="832">
        <f>Субсидия!F173</f>
        <v>0</v>
      </c>
    </row>
    <row r="14" spans="1:9" ht="127.5" x14ac:dyDescent="0.2">
      <c r="A14" s="433" t="s">
        <v>197</v>
      </c>
      <c r="B14" s="831" t="s">
        <v>179</v>
      </c>
      <c r="C14" s="832">
        <f>Субсидия!D593</f>
        <v>281042406.39999998</v>
      </c>
      <c r="D14" s="1271">
        <v>281042406.39999998</v>
      </c>
      <c r="E14" s="1271">
        <v>50759268.68</v>
      </c>
      <c r="F14" s="1171">
        <f t="shared" ref="F14:F23" si="10">C14-D14</f>
        <v>0</v>
      </c>
      <c r="G14" s="1171">
        <f t="shared" ref="G14:G23" si="11">I14-E14</f>
        <v>0</v>
      </c>
      <c r="H14" s="832">
        <f>Субсидия!E593</f>
        <v>113084406.40000001</v>
      </c>
      <c r="I14" s="832">
        <f>Субсидия!F593</f>
        <v>50759268.68</v>
      </c>
    </row>
    <row r="15" spans="1:9" ht="114.75" x14ac:dyDescent="0.2">
      <c r="A15" s="433" t="s">
        <v>687</v>
      </c>
      <c r="B15" s="831" t="s">
        <v>686</v>
      </c>
      <c r="C15" s="832">
        <f>Субсидия!D176</f>
        <v>618680244.49000001</v>
      </c>
      <c r="D15" s="1271">
        <v>618680244.49000001</v>
      </c>
      <c r="E15" s="1271">
        <v>170290014.49000001</v>
      </c>
      <c r="F15" s="1171">
        <f t="shared" ref="F15" si="12">C15-D15</f>
        <v>0</v>
      </c>
      <c r="G15" s="1171">
        <f t="shared" ref="G15" si="13">I15-E15</f>
        <v>0</v>
      </c>
      <c r="H15" s="832">
        <f>Субсидия!E176</f>
        <v>586458685.00999999</v>
      </c>
      <c r="I15" s="832">
        <f>Субсидия!F176</f>
        <v>170290014.49000001</v>
      </c>
    </row>
    <row r="16" spans="1:9" ht="127.5" x14ac:dyDescent="0.2">
      <c r="A16" s="433" t="s">
        <v>941</v>
      </c>
      <c r="B16" s="143" t="s">
        <v>940</v>
      </c>
      <c r="C16" s="832">
        <f>Субсидия!D187</f>
        <v>121791770</v>
      </c>
      <c r="D16" s="1271">
        <v>121791770</v>
      </c>
      <c r="E16" s="1271">
        <v>0</v>
      </c>
      <c r="F16" s="1171">
        <f t="shared" ref="F16" si="14">C16-D16</f>
        <v>0</v>
      </c>
      <c r="G16" s="1171">
        <f t="shared" ref="G16" si="15">I16-E16</f>
        <v>0</v>
      </c>
      <c r="H16" s="832">
        <f>Субсидия!E187</f>
        <v>121791770</v>
      </c>
      <c r="I16" s="832">
        <f>Субсидия!F187</f>
        <v>0</v>
      </c>
    </row>
    <row r="17" spans="1:9" ht="191.25" x14ac:dyDescent="0.2">
      <c r="A17" s="431" t="s">
        <v>926</v>
      </c>
      <c r="B17" s="831" t="s">
        <v>558</v>
      </c>
      <c r="C17" s="832">
        <f>Субсидия!D134</f>
        <v>163429143.75</v>
      </c>
      <c r="D17" s="1271">
        <v>163429143.75</v>
      </c>
      <c r="E17" s="1271">
        <v>103605151.27</v>
      </c>
      <c r="F17" s="1171">
        <f t="shared" si="10"/>
        <v>0</v>
      </c>
      <c r="G17" s="1171">
        <f t="shared" si="11"/>
        <v>0</v>
      </c>
      <c r="H17" s="832">
        <f>Субсидия!E134</f>
        <v>163429143.75</v>
      </c>
      <c r="I17" s="832">
        <f>Субсидия!F134</f>
        <v>103605151.27</v>
      </c>
    </row>
    <row r="18" spans="1:9" ht="178.5" x14ac:dyDescent="0.2">
      <c r="A18" s="438" t="s">
        <v>540</v>
      </c>
      <c r="B18" s="831" t="s">
        <v>539</v>
      </c>
      <c r="C18" s="832">
        <f>Субсидия!D137</f>
        <v>21271637.670000002</v>
      </c>
      <c r="D18" s="1271">
        <v>21271637.670000002</v>
      </c>
      <c r="E18" s="1271">
        <v>16669392.890000001</v>
      </c>
      <c r="F18" s="1171">
        <f t="shared" si="10"/>
        <v>0</v>
      </c>
      <c r="G18" s="1171">
        <f t="shared" si="11"/>
        <v>0</v>
      </c>
      <c r="H18" s="832">
        <f>Субсидия!E137</f>
        <v>21271637.670000002</v>
      </c>
      <c r="I18" s="832">
        <f>Субсидия!F137</f>
        <v>16669392.890000001</v>
      </c>
    </row>
    <row r="19" spans="1:9" ht="127.5" x14ac:dyDescent="0.2">
      <c r="A19" s="433" t="s">
        <v>742</v>
      </c>
      <c r="B19" s="831" t="s">
        <v>741</v>
      </c>
      <c r="C19" s="832">
        <f>Субсидия!D190+Субсидия!D193</f>
        <v>498738540.31999999</v>
      </c>
      <c r="D19" s="1271">
        <v>498738540.31999999</v>
      </c>
      <c r="E19" s="1271">
        <v>133001400.62</v>
      </c>
      <c r="F19" s="1171">
        <f t="shared" ref="F19" si="16">C19-D19</f>
        <v>0</v>
      </c>
      <c r="G19" s="1171">
        <f t="shared" ref="G19" si="17">I19-E19</f>
        <v>0</v>
      </c>
      <c r="H19" s="832">
        <f>Субсидия!E190+Субсидия!E193</f>
        <v>498738540.31999999</v>
      </c>
      <c r="I19" s="832">
        <f>Субсидия!F190+Субсидия!F193</f>
        <v>133001400.62</v>
      </c>
    </row>
    <row r="20" spans="1:9" ht="114.75" x14ac:dyDescent="0.2">
      <c r="A20" s="438" t="s">
        <v>257</v>
      </c>
      <c r="B20" s="831" t="s">
        <v>256</v>
      </c>
      <c r="C20" s="832">
        <f>Субсидия!D196</f>
        <v>14000000</v>
      </c>
      <c r="D20" s="1271">
        <v>14000000</v>
      </c>
      <c r="E20" s="1271">
        <v>0</v>
      </c>
      <c r="F20" s="1171">
        <f t="shared" si="10"/>
        <v>0</v>
      </c>
      <c r="G20" s="1171">
        <f t="shared" si="11"/>
        <v>0</v>
      </c>
      <c r="H20" s="832">
        <f>Субсидия!E196</f>
        <v>14000000</v>
      </c>
      <c r="I20" s="832">
        <f>Субсидия!F196</f>
        <v>0</v>
      </c>
    </row>
    <row r="21" spans="1:9" ht="153" x14ac:dyDescent="0.2">
      <c r="A21" s="438" t="s">
        <v>202</v>
      </c>
      <c r="B21" s="831" t="s">
        <v>185</v>
      </c>
      <c r="C21" s="832">
        <f>Субсидия!D74</f>
        <v>264454000</v>
      </c>
      <c r="D21" s="1271">
        <v>264454000</v>
      </c>
      <c r="E21" s="1271">
        <v>25245903.379999999</v>
      </c>
      <c r="F21" s="1171">
        <f t="shared" si="10"/>
        <v>0</v>
      </c>
      <c r="G21" s="1171">
        <f t="shared" si="11"/>
        <v>0</v>
      </c>
      <c r="H21" s="832">
        <f>Субсидия!E74</f>
        <v>239254000</v>
      </c>
      <c r="I21" s="832">
        <f>Субсидия!F74</f>
        <v>25245903.380000003</v>
      </c>
    </row>
    <row r="22" spans="1:9" ht="165.75" x14ac:dyDescent="0.2">
      <c r="A22" s="436" t="s">
        <v>538</v>
      </c>
      <c r="B22" s="831" t="s">
        <v>537</v>
      </c>
      <c r="C22" s="832">
        <f>Субсидия!D93</f>
        <v>539527537.62</v>
      </c>
      <c r="D22" s="1271">
        <v>539527537.62</v>
      </c>
      <c r="E22" s="1271">
        <v>155568954.97999999</v>
      </c>
      <c r="F22" s="1171">
        <f t="shared" si="10"/>
        <v>0</v>
      </c>
      <c r="G22" s="1171">
        <f t="shared" si="11"/>
        <v>0</v>
      </c>
      <c r="H22" s="832">
        <f>Субсидия!E93</f>
        <v>539527537.61999989</v>
      </c>
      <c r="I22" s="832">
        <f>Субсидия!F93</f>
        <v>155568954.97999999</v>
      </c>
    </row>
    <row r="23" spans="1:9" ht="178.5" x14ac:dyDescent="0.2">
      <c r="A23" s="1017" t="s">
        <v>760</v>
      </c>
      <c r="B23" s="831" t="s">
        <v>475</v>
      </c>
      <c r="C23" s="832">
        <f>Субсидия!D140+Субсидия!D143</f>
        <v>61699152.630000003</v>
      </c>
      <c r="D23" s="1271">
        <v>61699152.630000003</v>
      </c>
      <c r="E23" s="1271">
        <v>9302041.9700000007</v>
      </c>
      <c r="F23" s="1171">
        <f t="shared" si="10"/>
        <v>0</v>
      </c>
      <c r="G23" s="1171">
        <f t="shared" si="11"/>
        <v>0</v>
      </c>
      <c r="H23" s="832">
        <f>Субсидия!E140+Субсидия!E143</f>
        <v>59851263.159999996</v>
      </c>
      <c r="I23" s="832">
        <f>Субсидия!F140+Субсидия!F143</f>
        <v>9302041.9699999988</v>
      </c>
    </row>
    <row r="24" spans="1:9" ht="127.5" x14ac:dyDescent="0.2">
      <c r="A24" s="436" t="s">
        <v>679</v>
      </c>
      <c r="B24" s="831" t="s">
        <v>677</v>
      </c>
      <c r="C24" s="832">
        <f>Субсидия!D253+Субсидия!D256</f>
        <v>65600763.149999999</v>
      </c>
      <c r="D24" s="1271">
        <v>65600763.149999999</v>
      </c>
      <c r="E24" s="1271">
        <v>9499757</v>
      </c>
      <c r="F24" s="1171">
        <f t="shared" ref="F24" si="18">C24-D24</f>
        <v>0</v>
      </c>
      <c r="G24" s="1171">
        <f t="shared" ref="G24" si="19">I24-E24</f>
        <v>0</v>
      </c>
      <c r="H24" s="832">
        <f>Субсидия!E253+Субсидия!E256</f>
        <v>65076105.259999998</v>
      </c>
      <c r="I24" s="832">
        <f>Субсидия!F253+Субсидия!F256</f>
        <v>9499757</v>
      </c>
    </row>
    <row r="25" spans="1:9" x14ac:dyDescent="0.2">
      <c r="A25" s="833" t="s">
        <v>124</v>
      </c>
      <c r="B25" s="834"/>
      <c r="C25" s="835">
        <f t="shared" ref="C25:I25" si="20">SUM(C6:C24)</f>
        <v>4290882827.4200001</v>
      </c>
      <c r="D25" s="835">
        <f t="shared" si="20"/>
        <v>4290882827.4200001</v>
      </c>
      <c r="E25" s="835">
        <f t="shared" si="20"/>
        <v>718586967.94000006</v>
      </c>
      <c r="F25" s="835">
        <f t="shared" si="20"/>
        <v>0</v>
      </c>
      <c r="G25" s="835">
        <f t="shared" si="20"/>
        <v>0</v>
      </c>
      <c r="H25" s="835">
        <f t="shared" si="20"/>
        <v>2520962165.71</v>
      </c>
      <c r="I25" s="835">
        <f t="shared" si="20"/>
        <v>718586967.94000006</v>
      </c>
    </row>
    <row r="26" spans="1:9" x14ac:dyDescent="0.2">
      <c r="C26" s="836">
        <f>C25-Субсидия!D557</f>
        <v>0</v>
      </c>
      <c r="D26" s="836"/>
      <c r="E26" s="836"/>
      <c r="F26" s="1169"/>
      <c r="G26" s="1169"/>
      <c r="H26" s="836">
        <f>H25-Субсидия!E557</f>
        <v>0</v>
      </c>
      <c r="I26" s="836">
        <f>I25-Субсидия!F557</f>
        <v>0</v>
      </c>
    </row>
    <row r="27" spans="1:9" x14ac:dyDescent="0.2">
      <c r="C27" s="836">
        <f>C25-Субсидия!D563</f>
        <v>0</v>
      </c>
      <c r="D27" s="836"/>
      <c r="E27" s="836"/>
      <c r="F27" s="1169"/>
      <c r="G27" s="1169"/>
      <c r="H27" s="836"/>
      <c r="I27" s="836"/>
    </row>
  </sheetData>
  <mergeCells count="1">
    <mergeCell ref="A2:I2"/>
  </mergeCells>
  <pageMargins left="0.39370078740157483" right="0.39370078740157483" top="0.59055118110236227" bottom="0.59055118110236227" header="0.31496062992125984" footer="0.31496062992125984"/>
  <pageSetup paperSize="9" scale="60" fitToHeight="5" orientation="landscape" horizontalDpi="300" verticalDpi="300" r:id="rId1"/>
  <headerFooter>
    <oddFooter>&amp;L&amp;P&amp;R&amp;Z&amp;F&amp;A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D1C69-F4A2-4DBD-9F71-8F84EFBA7082}">
  <sheetPr>
    <tabColor rgb="FFFFFF00"/>
    <pageSetUpPr fitToPage="1"/>
  </sheetPr>
  <dimension ref="A2:I28"/>
  <sheetViews>
    <sheetView topLeftCell="A2" zoomScale="70" zoomScaleNormal="70" workbookViewId="0">
      <pane xSplit="1" ySplit="4" topLeftCell="B11" activePane="bottomRight" state="frozen"/>
      <selection activeCell="D27" sqref="D27"/>
      <selection pane="topRight" activeCell="D27" sqref="D27"/>
      <selection pane="bottomLeft" activeCell="D27" sqref="D27"/>
      <selection pane="bottomRight" activeCell="E12" sqref="E12"/>
    </sheetView>
  </sheetViews>
  <sheetFormatPr defaultColWidth="8.85546875" defaultRowHeight="15" x14ac:dyDescent="0.2"/>
  <cols>
    <col min="1" max="1" width="65.85546875" style="443" customWidth="1"/>
    <col min="2" max="2" width="18" style="443" customWidth="1"/>
    <col min="3" max="3" width="21.85546875" style="443" customWidth="1"/>
    <col min="4" max="5" width="21.85546875" style="1161" customWidth="1"/>
    <col min="6" max="7" width="21.85546875" style="443" customWidth="1"/>
    <col min="8" max="8" width="22" style="443" bestFit="1" customWidth="1"/>
    <col min="9" max="9" width="21.140625" style="443" customWidth="1"/>
    <col min="10" max="16384" width="8.85546875" style="443"/>
  </cols>
  <sheetData>
    <row r="2" spans="1:9" x14ac:dyDescent="0.2">
      <c r="A2" s="1657" t="s">
        <v>921</v>
      </c>
      <c r="B2" s="1657"/>
      <c r="C2" s="1657"/>
      <c r="D2" s="1657"/>
      <c r="E2" s="1657"/>
      <c r="F2" s="1657"/>
      <c r="G2" s="1657"/>
      <c r="H2" s="1657"/>
      <c r="I2" s="1657"/>
    </row>
    <row r="4" spans="1:9" x14ac:dyDescent="0.2">
      <c r="I4" s="443" t="s">
        <v>624</v>
      </c>
    </row>
    <row r="5" spans="1:9" ht="30" x14ac:dyDescent="0.2">
      <c r="A5" s="195" t="s">
        <v>147</v>
      </c>
      <c r="B5" s="195" t="s">
        <v>17</v>
      </c>
      <c r="C5" s="195" t="s">
        <v>12</v>
      </c>
      <c r="D5" s="1162" t="s">
        <v>625</v>
      </c>
      <c r="E5" s="1162" t="s">
        <v>626</v>
      </c>
      <c r="F5" s="1163" t="s">
        <v>627</v>
      </c>
      <c r="G5" s="1163" t="s">
        <v>628</v>
      </c>
      <c r="H5" s="195" t="s">
        <v>149</v>
      </c>
      <c r="I5" s="195" t="s">
        <v>4</v>
      </c>
    </row>
    <row r="6" spans="1:9" ht="102" x14ac:dyDescent="0.2">
      <c r="A6" s="433" t="s">
        <v>808</v>
      </c>
      <c r="B6" s="143" t="s">
        <v>804</v>
      </c>
      <c r="C6" s="1164">
        <f>Субсидия!D45</f>
        <v>10128960</v>
      </c>
      <c r="D6" s="1271">
        <v>10128960</v>
      </c>
      <c r="E6" s="1271">
        <v>0</v>
      </c>
      <c r="F6" s="1165">
        <f t="shared" ref="F6" si="0">C6-D6</f>
        <v>0</v>
      </c>
      <c r="G6" s="1165">
        <f t="shared" ref="G6" si="1">I6-E6</f>
        <v>0</v>
      </c>
      <c r="H6" s="1164">
        <f>Субсидия!E45</f>
        <v>10128600</v>
      </c>
      <c r="I6" s="1164">
        <f>Субсидия!F45</f>
        <v>0</v>
      </c>
    </row>
    <row r="7" spans="1:9" ht="51" x14ac:dyDescent="0.2">
      <c r="A7" s="542" t="s">
        <v>1304</v>
      </c>
      <c r="B7" s="143" t="s">
        <v>1303</v>
      </c>
      <c r="C7" s="1164">
        <f>Субсидия!D331+Субсидия!D335</f>
        <v>316704000</v>
      </c>
      <c r="D7" s="1271">
        <v>316704000</v>
      </c>
      <c r="E7" s="1271">
        <v>96962353.920000002</v>
      </c>
      <c r="F7" s="1165">
        <f t="shared" ref="F7" si="2">C7-D7</f>
        <v>0</v>
      </c>
      <c r="G7" s="1165">
        <f t="shared" ref="G7" si="3">I7-E7</f>
        <v>0</v>
      </c>
      <c r="H7" s="1164">
        <f>Субсидия!E331+Субсидия!E335</f>
        <v>316704000</v>
      </c>
      <c r="I7" s="1164">
        <f>Субсидия!F331+Субсидия!F335</f>
        <v>96962353.920000002</v>
      </c>
    </row>
    <row r="8" spans="1:9" ht="102" x14ac:dyDescent="0.2">
      <c r="A8" s="642" t="s">
        <v>693</v>
      </c>
      <c r="B8" s="143" t="s">
        <v>694</v>
      </c>
      <c r="C8" s="1164">
        <f>Субсидия!D408+Субсидия!D412</f>
        <v>5460000</v>
      </c>
      <c r="D8" s="1271">
        <v>5460000</v>
      </c>
      <c r="E8" s="1271">
        <v>5152875</v>
      </c>
      <c r="F8" s="1165">
        <f t="shared" ref="F8" si="4">C8-D8</f>
        <v>0</v>
      </c>
      <c r="G8" s="1165">
        <f t="shared" ref="G8" si="5">I8-E8</f>
        <v>0</v>
      </c>
      <c r="H8" s="1164">
        <f>Субсидия!E408+Субсидия!E412</f>
        <v>5460000</v>
      </c>
      <c r="I8" s="1164">
        <f>Субсидия!F408+Субсидия!F412</f>
        <v>5152875</v>
      </c>
    </row>
    <row r="9" spans="1:9" ht="127.5" x14ac:dyDescent="0.2">
      <c r="A9" s="642" t="s">
        <v>730</v>
      </c>
      <c r="B9" s="143" t="s">
        <v>729</v>
      </c>
      <c r="C9" s="1164">
        <f>Субсидия!D428+Субсидия!D432</f>
        <v>40657027.030000001</v>
      </c>
      <c r="D9" s="1271">
        <v>40657027.030000001</v>
      </c>
      <c r="E9" s="1271">
        <v>25350629.559999999</v>
      </c>
      <c r="F9" s="1165">
        <f t="shared" ref="F9:F10" si="6">C9-D9</f>
        <v>0</v>
      </c>
      <c r="G9" s="1165">
        <f t="shared" ref="G9:G10" si="7">I9-E9</f>
        <v>0</v>
      </c>
      <c r="H9" s="1164">
        <f>Субсидия!E428+Субсидия!E432</f>
        <v>40657027.030000001</v>
      </c>
      <c r="I9" s="1164">
        <f>Субсидия!F428+Субсидия!F432</f>
        <v>25350629.559999999</v>
      </c>
    </row>
    <row r="10" spans="1:9" ht="76.5" x14ac:dyDescent="0.2">
      <c r="A10" s="433" t="s">
        <v>616</v>
      </c>
      <c r="B10" s="143" t="s">
        <v>615</v>
      </c>
      <c r="C10" s="1164">
        <f>Субсидия!D360+Субсидия!D364</f>
        <v>23117218.039999999</v>
      </c>
      <c r="D10" s="1271">
        <v>23117218.039999999</v>
      </c>
      <c r="E10" s="1271">
        <v>23117218.030000001</v>
      </c>
      <c r="F10" s="1165">
        <f t="shared" si="6"/>
        <v>0</v>
      </c>
      <c r="G10" s="1165">
        <f t="shared" si="7"/>
        <v>0</v>
      </c>
      <c r="H10" s="1164">
        <f>Субсидия!E360+Субсидия!E364</f>
        <v>23117218.039999999</v>
      </c>
      <c r="I10" s="1164">
        <f>Субсидия!F360+Субсидия!F364</f>
        <v>23117218.030000001</v>
      </c>
    </row>
    <row r="11" spans="1:9" ht="89.25" x14ac:dyDescent="0.2">
      <c r="A11" s="433" t="s">
        <v>618</v>
      </c>
      <c r="B11" s="143" t="s">
        <v>617</v>
      </c>
      <c r="C11" s="1164">
        <f>Субсидия!D368+Субсидия!D372</f>
        <v>100916486.48999999</v>
      </c>
      <c r="D11" s="1271">
        <v>100916486.48999999</v>
      </c>
      <c r="E11" s="1271">
        <v>26158469.809999999</v>
      </c>
      <c r="F11" s="1165">
        <f t="shared" ref="F11" si="8">C11-D11</f>
        <v>0</v>
      </c>
      <c r="G11" s="1165">
        <f t="shared" ref="G11" si="9">I11-E11</f>
        <v>0</v>
      </c>
      <c r="H11" s="1164">
        <f>Субсидия!E368+Субсидия!E372</f>
        <v>100916486.49000001</v>
      </c>
      <c r="I11" s="1164">
        <f>Субсидия!F368+Субсидия!F372</f>
        <v>26158469.810000002</v>
      </c>
    </row>
    <row r="12" spans="1:9" ht="153" x14ac:dyDescent="0.2">
      <c r="A12" s="1017" t="s">
        <v>738</v>
      </c>
      <c r="B12" s="1058" t="s">
        <v>737</v>
      </c>
      <c r="C12" s="1164">
        <f>Субсидия!D117</f>
        <v>774774382.27999997</v>
      </c>
      <c r="D12" s="1271">
        <v>774774382.27999997</v>
      </c>
      <c r="E12" s="1271">
        <v>201935563.22999999</v>
      </c>
      <c r="F12" s="1165">
        <f t="shared" ref="F12:F25" si="10">C12-D12</f>
        <v>0</v>
      </c>
      <c r="G12" s="1165">
        <f t="shared" ref="G12:G25" si="11">I12-E12</f>
        <v>0</v>
      </c>
      <c r="H12" s="1164">
        <f>Субсидия!E117</f>
        <v>564774382.27999997</v>
      </c>
      <c r="I12" s="1164">
        <f>Субсидия!F117</f>
        <v>201935563.22999999</v>
      </c>
    </row>
    <row r="13" spans="1:9" ht="127.5" x14ac:dyDescent="0.2">
      <c r="A13" s="191" t="s">
        <v>734</v>
      </c>
      <c r="B13" s="1058" t="s">
        <v>733</v>
      </c>
      <c r="C13" s="1164">
        <f>Субсидия!D180</f>
        <v>539237359.72000003</v>
      </c>
      <c r="D13" s="1074">
        <v>531791702</v>
      </c>
      <c r="E13" s="1074">
        <v>460000000</v>
      </c>
      <c r="F13" s="1165">
        <f t="shared" si="10"/>
        <v>7445657.7200000286</v>
      </c>
      <c r="G13" s="1165">
        <f t="shared" si="11"/>
        <v>71791701.99999994</v>
      </c>
      <c r="H13" s="1164">
        <f>Субсидия!E180</f>
        <v>531791701.99999994</v>
      </c>
      <c r="I13" s="1164">
        <f>Субсидия!F180</f>
        <v>531791701.99999994</v>
      </c>
    </row>
    <row r="14" spans="1:9" ht="114.75" x14ac:dyDescent="0.2">
      <c r="A14" s="191" t="s">
        <v>802</v>
      </c>
      <c r="B14" s="1058" t="s">
        <v>803</v>
      </c>
      <c r="C14" s="1164">
        <f>Субсидия!D184</f>
        <v>106589155.34999999</v>
      </c>
      <c r="D14" s="1074">
        <v>95742515.349999994</v>
      </c>
      <c r="E14" s="1074">
        <v>0</v>
      </c>
      <c r="F14" s="1165">
        <f t="shared" si="10"/>
        <v>10846640</v>
      </c>
      <c r="G14" s="1165">
        <f t="shared" si="11"/>
        <v>3087242.11</v>
      </c>
      <c r="H14" s="1164">
        <f>Субсидия!E184</f>
        <v>105504491.34999999</v>
      </c>
      <c r="I14" s="1164">
        <f>Субсидия!F184</f>
        <v>3087242.11</v>
      </c>
    </row>
    <row r="15" spans="1:9" ht="89.25" x14ac:dyDescent="0.2">
      <c r="A15" s="191" t="s">
        <v>201</v>
      </c>
      <c r="B15" s="1058" t="s">
        <v>182</v>
      </c>
      <c r="C15" s="1164">
        <f>Субсидия!D541</f>
        <v>189216000</v>
      </c>
      <c r="D15" s="1074">
        <v>189216000</v>
      </c>
      <c r="E15" s="1074">
        <v>538836.87</v>
      </c>
      <c r="F15" s="1165">
        <f t="shared" si="10"/>
        <v>0</v>
      </c>
      <c r="G15" s="1165">
        <f t="shared" si="11"/>
        <v>2894674.26</v>
      </c>
      <c r="H15" s="1164">
        <f>Субсидия!E541</f>
        <v>189038123.67000002</v>
      </c>
      <c r="I15" s="1164">
        <f>Субсидия!F541</f>
        <v>3433511.13</v>
      </c>
    </row>
    <row r="16" spans="1:9" ht="102" x14ac:dyDescent="0.2">
      <c r="A16" s="436" t="s">
        <v>651</v>
      </c>
      <c r="B16" s="143" t="s">
        <v>604</v>
      </c>
      <c r="C16" s="1164">
        <f>Субсидия!D84</f>
        <v>250000000</v>
      </c>
      <c r="D16" s="1074">
        <v>150000000</v>
      </c>
      <c r="E16" s="1074">
        <v>48129012.729999997</v>
      </c>
      <c r="F16" s="1165">
        <f t="shared" ref="F16:F17" si="12">C16-D16</f>
        <v>100000000</v>
      </c>
      <c r="G16" s="1165">
        <f t="shared" ref="G16:G17" si="13">I16-E16</f>
        <v>51189134.370000012</v>
      </c>
      <c r="H16" s="1164">
        <f>Субсидия!E84</f>
        <v>250000000.00000003</v>
      </c>
      <c r="I16" s="1164">
        <f>Субсидия!F84</f>
        <v>99318147.100000009</v>
      </c>
    </row>
    <row r="17" spans="1:9" ht="114.75" x14ac:dyDescent="0.2">
      <c r="A17" s="1218" t="s">
        <v>1281</v>
      </c>
      <c r="B17" s="1058" t="s">
        <v>1280</v>
      </c>
      <c r="C17" s="1164">
        <f>Субсидия!D49+Субсидия!D53</f>
        <v>1907924900</v>
      </c>
      <c r="D17" s="1074">
        <v>122196244.06</v>
      </c>
      <c r="E17" s="1074">
        <v>0</v>
      </c>
      <c r="F17" s="1165">
        <f t="shared" si="12"/>
        <v>1785728655.9400001</v>
      </c>
      <c r="G17" s="1165">
        <f t="shared" si="13"/>
        <v>0</v>
      </c>
      <c r="H17" s="1164">
        <f>Субсидия!E49+Субсидия!E53</f>
        <v>0</v>
      </c>
      <c r="I17" s="1164">
        <f>Субсидия!F49+Субсидия!F53</f>
        <v>0</v>
      </c>
    </row>
    <row r="18" spans="1:9" ht="165.75" x14ac:dyDescent="0.2">
      <c r="A18" s="433" t="s">
        <v>472</v>
      </c>
      <c r="B18" s="143" t="s">
        <v>194</v>
      </c>
      <c r="C18" s="1164">
        <f>Субсидия!D266</f>
        <v>2123010</v>
      </c>
      <c r="D18" s="1074">
        <v>2123010</v>
      </c>
      <c r="E18" s="1074">
        <v>0</v>
      </c>
      <c r="F18" s="1165">
        <f t="shared" si="10"/>
        <v>0</v>
      </c>
      <c r="G18" s="1165">
        <f t="shared" si="11"/>
        <v>0</v>
      </c>
      <c r="H18" s="1164">
        <f>Субсидия!E266</f>
        <v>2123010</v>
      </c>
      <c r="I18" s="1164">
        <f>Субсидия!F266</f>
        <v>0</v>
      </c>
    </row>
    <row r="19" spans="1:9" ht="127.5" x14ac:dyDescent="0.2">
      <c r="A19" s="191" t="s">
        <v>473</v>
      </c>
      <c r="B19" s="1058" t="s">
        <v>258</v>
      </c>
      <c r="C19" s="1164">
        <f>Субсидия!D200</f>
        <v>5000000</v>
      </c>
      <c r="D19" s="1074">
        <v>5000000</v>
      </c>
      <c r="E19" s="1074">
        <v>0</v>
      </c>
      <c r="F19" s="1165">
        <f t="shared" ref="F19" si="14">C19-D19</f>
        <v>0</v>
      </c>
      <c r="G19" s="1165">
        <f t="shared" ref="G19" si="15">I19-E19</f>
        <v>3690321.6</v>
      </c>
      <c r="H19" s="1164">
        <f>Субсидия!E200</f>
        <v>5000000</v>
      </c>
      <c r="I19" s="1164">
        <f>Субсидия!F200</f>
        <v>3690321.6</v>
      </c>
    </row>
    <row r="20" spans="1:9" ht="153" x14ac:dyDescent="0.2">
      <c r="A20" s="1126" t="s">
        <v>758</v>
      </c>
      <c r="B20" s="1058" t="s">
        <v>357</v>
      </c>
      <c r="C20" s="1164">
        <f>Субсидия!D274+Субсидия!D270</f>
        <v>195029100</v>
      </c>
      <c r="D20" s="1074">
        <v>195029100</v>
      </c>
      <c r="E20" s="1074">
        <v>20284113.16</v>
      </c>
      <c r="F20" s="1165">
        <f t="shared" si="10"/>
        <v>0</v>
      </c>
      <c r="G20" s="1165">
        <f t="shared" si="11"/>
        <v>75965031.400000006</v>
      </c>
      <c r="H20" s="1164">
        <f>Субсидия!E270+Субсидия!E274</f>
        <v>195029100</v>
      </c>
      <c r="I20" s="1164">
        <f>Субсидия!F270+Субсидия!F274</f>
        <v>96249144.560000002</v>
      </c>
    </row>
    <row r="21" spans="1:9" ht="113.45" customHeight="1" x14ac:dyDescent="0.2">
      <c r="A21" s="191" t="s">
        <v>544</v>
      </c>
      <c r="B21" s="1058" t="s">
        <v>326</v>
      </c>
      <c r="C21" s="1164">
        <f>Субсидия!D228</f>
        <v>26304213.32</v>
      </c>
      <c r="D21" s="1074">
        <v>26304213.32</v>
      </c>
      <c r="E21" s="1074">
        <v>0</v>
      </c>
      <c r="F21" s="1165">
        <f t="shared" si="10"/>
        <v>0</v>
      </c>
      <c r="G21" s="1165">
        <f t="shared" si="11"/>
        <v>6408036.5</v>
      </c>
      <c r="H21" s="1164">
        <f>Субсидия!E228</f>
        <v>26304213.319999997</v>
      </c>
      <c r="I21" s="1164">
        <f>Субсидия!F228</f>
        <v>6408036.5</v>
      </c>
    </row>
    <row r="22" spans="1:9" ht="91.5" customHeight="1" x14ac:dyDescent="0.2">
      <c r="A22" s="1166" t="s">
        <v>467</v>
      </c>
      <c r="B22" s="1058" t="s">
        <v>466</v>
      </c>
      <c r="C22" s="1164">
        <f>Субсидия!D232+Субсидия!D236</f>
        <v>305584630.00999999</v>
      </c>
      <c r="D22" s="1074">
        <v>305584630.00999999</v>
      </c>
      <c r="E22" s="1074">
        <v>6330052.7300000004</v>
      </c>
      <c r="F22" s="1165">
        <f t="shared" si="10"/>
        <v>0</v>
      </c>
      <c r="G22" s="1165">
        <f t="shared" si="11"/>
        <v>124975877.20999999</v>
      </c>
      <c r="H22" s="1164">
        <f>Субсидия!E232+Субсидия!E236</f>
        <v>305584630.00999999</v>
      </c>
      <c r="I22" s="1164">
        <f>Субсидия!F232+Субсидия!F236</f>
        <v>131305929.94</v>
      </c>
    </row>
    <row r="23" spans="1:9" ht="140.25" x14ac:dyDescent="0.2">
      <c r="A23" s="191" t="s">
        <v>542</v>
      </c>
      <c r="B23" s="1058" t="s">
        <v>541</v>
      </c>
      <c r="C23" s="1164">
        <f>Субсидия!D240</f>
        <v>352459266.06</v>
      </c>
      <c r="D23" s="1074">
        <v>352459266.06</v>
      </c>
      <c r="E23" s="1074">
        <v>14828904.92</v>
      </c>
      <c r="F23" s="1165">
        <f t="shared" si="10"/>
        <v>0</v>
      </c>
      <c r="G23" s="1165">
        <f t="shared" si="11"/>
        <v>67017323.319999993</v>
      </c>
      <c r="H23" s="1164">
        <f>Субсидия!E240</f>
        <v>352459266.06</v>
      </c>
      <c r="I23" s="1164">
        <f>Субсидия!F240</f>
        <v>81846228.239999995</v>
      </c>
    </row>
    <row r="24" spans="1:9" ht="102" x14ac:dyDescent="0.2">
      <c r="A24" s="438" t="s">
        <v>955</v>
      </c>
      <c r="B24" s="1058" t="s">
        <v>956</v>
      </c>
      <c r="C24" s="1164">
        <f>Субсидия!D97+Субсидия!D101</f>
        <v>194095119</v>
      </c>
      <c r="D24" s="1074">
        <v>178629526</v>
      </c>
      <c r="E24" s="1074">
        <v>0</v>
      </c>
      <c r="F24" s="1165">
        <f t="shared" ref="F24" si="16">C24-D24</f>
        <v>15465593</v>
      </c>
      <c r="G24" s="1165">
        <f t="shared" ref="G24" si="17">I24-E24</f>
        <v>89671800.890000001</v>
      </c>
      <c r="H24" s="1164">
        <f>Субсидия!E97+Субсидия!E101</f>
        <v>141052211.94999999</v>
      </c>
      <c r="I24" s="1164">
        <f>Субсидия!F97+Субсидия!F101</f>
        <v>89671800.890000001</v>
      </c>
    </row>
    <row r="25" spans="1:9" x14ac:dyDescent="0.2">
      <c r="A25" s="1017"/>
      <c r="B25" s="1167"/>
      <c r="C25" s="1164"/>
      <c r="D25" s="1168"/>
      <c r="E25" s="1168"/>
      <c r="F25" s="1165">
        <f t="shared" si="10"/>
        <v>0</v>
      </c>
      <c r="G25" s="1165">
        <f t="shared" si="11"/>
        <v>0</v>
      </c>
      <c r="H25" s="1164"/>
      <c r="I25" s="1164"/>
    </row>
    <row r="26" spans="1:9" x14ac:dyDescent="0.2">
      <c r="A26" s="830" t="s">
        <v>124</v>
      </c>
      <c r="B26" s="834"/>
      <c r="C26" s="835">
        <f>SUM(C6:C25)</f>
        <v>5345320827.3000002</v>
      </c>
      <c r="D26" s="835">
        <f t="shared" ref="D26:I26" si="18">SUM(D6:D25)</f>
        <v>3425834280.6399999</v>
      </c>
      <c r="E26" s="835">
        <f t="shared" si="18"/>
        <v>928788029.95999992</v>
      </c>
      <c r="F26" s="835">
        <f t="shared" si="18"/>
        <v>1919486546.6600001</v>
      </c>
      <c r="G26" s="835">
        <f t="shared" si="18"/>
        <v>496691143.65999991</v>
      </c>
      <c r="H26" s="835">
        <f t="shared" si="18"/>
        <v>3165644462.1999993</v>
      </c>
      <c r="I26" s="835">
        <f t="shared" si="18"/>
        <v>1425479173.6200001</v>
      </c>
    </row>
    <row r="27" spans="1:9" x14ac:dyDescent="0.2">
      <c r="C27" s="836">
        <f>C26-Субсидия!D558</f>
        <v>0</v>
      </c>
      <c r="D27" s="1169"/>
      <c r="E27" s="1169"/>
      <c r="F27" s="836"/>
      <c r="G27" s="836"/>
      <c r="H27" s="836">
        <f>H26-Субсидия!E558</f>
        <v>0</v>
      </c>
      <c r="I27" s="836">
        <f>I26-Субсидия!F558</f>
        <v>0</v>
      </c>
    </row>
    <row r="28" spans="1:9" x14ac:dyDescent="0.2">
      <c r="C28" s="836">
        <f>C26-Субсидия!D565</f>
        <v>0</v>
      </c>
      <c r="D28" s="1169"/>
      <c r="E28" s="1169"/>
      <c r="F28" s="836"/>
      <c r="G28" s="836"/>
      <c r="H28" s="836"/>
      <c r="I28" s="836"/>
    </row>
  </sheetData>
  <mergeCells count="1">
    <mergeCell ref="A2:I2"/>
  </mergeCells>
  <pageMargins left="0.78740157480314965" right="0.39370078740157483" top="0.59055118110236227" bottom="0.59055118110236227" header="0.31496062992125984" footer="0.31496062992125984"/>
  <pageSetup paperSize="9" scale="57" fitToHeight="3" orientation="landscape" horizontalDpi="300" verticalDpi="300" r:id="rId1"/>
  <headerFooter>
    <oddFooter>&amp;L&amp;P&amp;R&amp;Z&amp;F&amp;A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2:MR41"/>
  <sheetViews>
    <sheetView topLeftCell="A2" zoomScale="40" zoomScaleNormal="40" zoomScaleSheetLayoutView="40" workbookViewId="0">
      <pane xSplit="1" ySplit="8" topLeftCell="Q10" activePane="bottomRight" state="frozen"/>
      <selection activeCell="D27" sqref="D27"/>
      <selection pane="topRight" activeCell="D27" sqref="D27"/>
      <selection pane="bottomLeft" activeCell="D27" sqref="D27"/>
      <selection pane="bottomRight" activeCell="S35" sqref="S35"/>
    </sheetView>
  </sheetViews>
  <sheetFormatPr defaultColWidth="8.85546875" defaultRowHeight="12.75" x14ac:dyDescent="0.2"/>
  <cols>
    <col min="1" max="1" width="24.140625" style="87" customWidth="1"/>
    <col min="2" max="3" width="28" style="87" customWidth="1"/>
    <col min="4" max="10" width="24.140625" style="87" customWidth="1"/>
    <col min="11" max="11" width="21" style="87" customWidth="1"/>
    <col min="12" max="12" width="22.140625" style="87" bestFit="1" customWidth="1"/>
    <col min="13" max="14" width="26.28515625" style="87" customWidth="1"/>
    <col min="15" max="18" width="25.5703125" style="87" customWidth="1"/>
    <col min="19" max="20" width="23.42578125" style="87" customWidth="1"/>
    <col min="21" max="26" width="25.42578125" style="87" customWidth="1"/>
    <col min="27" max="52" width="22.85546875" style="87" customWidth="1"/>
    <col min="53" max="122" width="24.42578125" style="87" customWidth="1"/>
    <col min="123" max="140" width="22.140625" style="87" customWidth="1"/>
    <col min="141" max="148" width="22.140625" style="1138" customWidth="1"/>
    <col min="149" max="150" width="25.7109375" style="1138" customWidth="1"/>
    <col min="151" max="152" width="22.140625" style="1138" customWidth="1"/>
    <col min="153" max="156" width="24.85546875" style="1138" customWidth="1"/>
    <col min="157" max="342" width="24.85546875" style="87" customWidth="1"/>
    <col min="343" max="344" width="21.42578125" style="87" customWidth="1"/>
    <col min="345" max="346" width="24" style="87" customWidth="1"/>
    <col min="347" max="348" width="21.42578125" style="87" customWidth="1"/>
    <col min="349" max="356" width="19.85546875" style="87" customWidth="1"/>
    <col min="357" max="16384" width="8.85546875" style="87"/>
  </cols>
  <sheetData>
    <row r="2" spans="1:356" ht="19.5" x14ac:dyDescent="0.3">
      <c r="O2" s="85" t="s">
        <v>629</v>
      </c>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1187"/>
      <c r="EL2" s="1187"/>
      <c r="EM2" s="1187"/>
      <c r="EN2" s="1187"/>
      <c r="EO2" s="1187"/>
      <c r="EP2" s="1187"/>
      <c r="EQ2" s="1187"/>
      <c r="ER2" s="1187"/>
      <c r="ES2" s="1187"/>
      <c r="ET2" s="1187"/>
      <c r="EU2" s="1187"/>
      <c r="EV2" s="1187"/>
      <c r="EW2" s="1187"/>
      <c r="EX2" s="1187"/>
      <c r="EY2" s="1187"/>
      <c r="EZ2" s="1187"/>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row>
    <row r="3" spans="1:356" ht="19.5" x14ac:dyDescent="0.3">
      <c r="P3" s="449" t="str">
        <f>'Район  и  поселения'!E3</f>
        <v>ПО  СОСТОЯНИЮ  НА  1  ИЮЛЯ  2023  ГОДА</v>
      </c>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row>
    <row r="5" spans="1:356" ht="13.5" thickBot="1" x14ac:dyDescent="0.25">
      <c r="M5" s="89"/>
      <c r="N5" s="89"/>
      <c r="O5" s="89"/>
      <c r="P5" s="89"/>
    </row>
    <row r="6" spans="1:356" ht="47.1" customHeight="1" thickBot="1" x14ac:dyDescent="0.25">
      <c r="A6" s="1555" t="s">
        <v>59</v>
      </c>
      <c r="B6" s="1664" t="s">
        <v>948</v>
      </c>
      <c r="C6" s="1665"/>
      <c r="D6" s="1665"/>
      <c r="E6" s="1665"/>
      <c r="F6" s="1665"/>
      <c r="G6" s="1665"/>
      <c r="H6" s="1665"/>
      <c r="I6" s="1666"/>
      <c r="J6" s="823"/>
      <c r="K6" s="823"/>
      <c r="L6" s="823"/>
      <c r="M6" s="1567" t="s">
        <v>630</v>
      </c>
      <c r="N6" s="1568"/>
      <c r="O6" s="1568"/>
      <c r="P6" s="1568"/>
      <c r="Q6" s="1568"/>
      <c r="R6" s="1568"/>
      <c r="S6" s="1568"/>
      <c r="T6" s="156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O6" s="928"/>
      <c r="BP6" s="928"/>
      <c r="BQ6" s="928"/>
      <c r="BR6" s="928"/>
      <c r="BS6" s="928"/>
      <c r="BT6" s="928"/>
      <c r="BU6" s="928"/>
      <c r="BV6" s="928"/>
      <c r="BW6" s="928"/>
      <c r="BX6" s="928"/>
      <c r="BY6" s="928"/>
      <c r="BZ6" s="928"/>
      <c r="CA6" s="928"/>
      <c r="CB6" s="928"/>
      <c r="CC6" s="928"/>
      <c r="CD6" s="928"/>
      <c r="CE6" s="928"/>
      <c r="CF6" s="928"/>
      <c r="CG6" s="928"/>
      <c r="CH6" s="928"/>
      <c r="CI6" s="928"/>
      <c r="CJ6" s="928"/>
      <c r="CK6" s="928"/>
      <c r="CL6" s="928"/>
      <c r="CM6" s="928"/>
      <c r="CN6" s="928"/>
      <c r="CO6" s="928"/>
      <c r="CP6" s="928"/>
      <c r="CQ6" s="928"/>
      <c r="CR6" s="928"/>
      <c r="CS6" s="928"/>
      <c r="CT6" s="928"/>
      <c r="CU6" s="928"/>
      <c r="CV6" s="928"/>
      <c r="CW6" s="928"/>
      <c r="CX6" s="928"/>
      <c r="CY6" s="928"/>
      <c r="CZ6" s="928"/>
      <c r="DA6" s="928"/>
      <c r="DB6" s="928"/>
      <c r="DC6" s="928"/>
      <c r="DD6" s="928"/>
      <c r="DE6" s="928"/>
      <c r="DF6" s="928"/>
      <c r="DG6" s="928"/>
      <c r="DH6" s="928"/>
      <c r="DI6" s="928"/>
      <c r="DJ6" s="928"/>
      <c r="DK6" s="928"/>
      <c r="DL6" s="928"/>
      <c r="DM6" s="928"/>
      <c r="DN6" s="928"/>
      <c r="DO6" s="928"/>
      <c r="DP6" s="928"/>
      <c r="DQ6" s="928"/>
      <c r="DR6" s="928"/>
      <c r="DS6" s="928"/>
      <c r="DT6" s="928"/>
      <c r="DU6" s="928"/>
      <c r="DV6" s="928"/>
      <c r="DW6" s="928"/>
      <c r="DX6" s="928"/>
      <c r="DY6" s="928"/>
      <c r="DZ6" s="928"/>
      <c r="EA6" s="928"/>
      <c r="EB6" s="928"/>
      <c r="EC6" s="928"/>
      <c r="ED6" s="928"/>
      <c r="EE6" s="928"/>
      <c r="EF6" s="928"/>
      <c r="EG6" s="928"/>
      <c r="EH6" s="928"/>
      <c r="EI6" s="928"/>
      <c r="EJ6" s="928"/>
      <c r="EK6" s="1189"/>
      <c r="EL6" s="1189"/>
      <c r="EM6" s="1189"/>
      <c r="EN6" s="1189"/>
      <c r="EO6" s="1189"/>
      <c r="EP6" s="1189"/>
      <c r="EQ6" s="1189"/>
      <c r="ER6" s="1189"/>
      <c r="ES6" s="1189"/>
      <c r="ET6" s="1189"/>
      <c r="EU6" s="1189"/>
      <c r="EV6" s="1189"/>
      <c r="EW6" s="1189"/>
      <c r="EX6" s="1189"/>
      <c r="EY6" s="1189"/>
      <c r="EZ6" s="1189"/>
      <c r="FA6" s="928"/>
      <c r="FB6" s="928"/>
      <c r="FC6" s="928"/>
      <c r="FD6" s="928"/>
      <c r="FE6" s="928"/>
      <c r="FF6" s="928"/>
      <c r="FG6" s="928"/>
      <c r="FH6" s="928"/>
      <c r="FI6" s="928"/>
      <c r="FJ6" s="928"/>
      <c r="FK6" s="928"/>
      <c r="FL6" s="928"/>
      <c r="FM6" s="928"/>
      <c r="FN6" s="928"/>
      <c r="FO6" s="928"/>
      <c r="FP6" s="928"/>
      <c r="FQ6" s="928"/>
      <c r="FR6" s="928"/>
      <c r="FS6" s="928"/>
      <c r="FT6" s="928"/>
      <c r="FU6" s="928"/>
      <c r="FV6" s="928"/>
      <c r="FW6" s="928"/>
      <c r="FX6" s="928"/>
      <c r="FY6" s="928"/>
      <c r="FZ6" s="928"/>
      <c r="GA6" s="928"/>
      <c r="GB6" s="928"/>
      <c r="GC6" s="928"/>
      <c r="GD6" s="928"/>
      <c r="GE6" s="928"/>
      <c r="GF6" s="928"/>
      <c r="GG6" s="928"/>
      <c r="GH6" s="928"/>
      <c r="GI6" s="928"/>
      <c r="GJ6" s="928"/>
      <c r="GK6" s="928"/>
      <c r="GL6" s="928"/>
      <c r="GM6" s="928"/>
      <c r="GN6" s="928"/>
      <c r="GO6" s="928"/>
      <c r="GP6" s="928"/>
      <c r="GQ6" s="928"/>
      <c r="GR6" s="928"/>
      <c r="GS6" s="928"/>
      <c r="GT6" s="928"/>
      <c r="GU6" s="928"/>
      <c r="GV6" s="928"/>
      <c r="GW6" s="928"/>
      <c r="GX6" s="928"/>
      <c r="GY6" s="928"/>
      <c r="GZ6" s="928"/>
      <c r="HA6" s="928"/>
      <c r="HB6" s="928"/>
      <c r="HC6" s="928"/>
      <c r="HD6" s="928"/>
      <c r="HE6" s="928"/>
      <c r="HF6" s="928"/>
      <c r="HG6" s="928"/>
      <c r="HH6" s="928"/>
      <c r="HI6" s="928"/>
      <c r="HJ6" s="928"/>
      <c r="HK6" s="928"/>
      <c r="HL6" s="928"/>
      <c r="HM6" s="928"/>
      <c r="HN6" s="928"/>
      <c r="HO6" s="928"/>
      <c r="HP6" s="928"/>
      <c r="HQ6" s="928"/>
      <c r="HR6" s="928"/>
      <c r="HS6" s="928"/>
      <c r="HT6" s="928"/>
      <c r="HU6" s="928"/>
      <c r="HV6" s="928"/>
      <c r="HW6" s="928"/>
      <c r="HX6" s="928"/>
      <c r="HY6" s="928"/>
      <c r="HZ6" s="928"/>
      <c r="IA6" s="928"/>
      <c r="IB6" s="928"/>
      <c r="IC6" s="928"/>
      <c r="ID6" s="928"/>
      <c r="IE6" s="928"/>
      <c r="IF6" s="928"/>
      <c r="IG6" s="928"/>
      <c r="IH6" s="928"/>
      <c r="II6" s="928"/>
      <c r="IJ6" s="928"/>
      <c r="IK6" s="928"/>
      <c r="IL6" s="928"/>
      <c r="IM6" s="928"/>
      <c r="IN6" s="928"/>
      <c r="IO6" s="928"/>
      <c r="IP6" s="928"/>
      <c r="IQ6" s="928"/>
      <c r="IR6" s="928"/>
      <c r="IS6" s="928"/>
      <c r="IT6" s="928"/>
      <c r="IU6" s="928"/>
      <c r="IV6" s="928"/>
      <c r="IW6" s="928"/>
      <c r="IX6" s="928"/>
      <c r="IY6" s="928"/>
      <c r="IZ6" s="928"/>
      <c r="JA6" s="928"/>
      <c r="JB6" s="928"/>
      <c r="JC6" s="928"/>
      <c r="JD6" s="928"/>
      <c r="JE6" s="928"/>
      <c r="JF6" s="928"/>
      <c r="JG6" s="928"/>
      <c r="JH6" s="928"/>
      <c r="JI6" s="928"/>
      <c r="JJ6" s="928"/>
      <c r="JK6" s="928"/>
      <c r="JL6" s="928"/>
      <c r="JM6" s="928"/>
      <c r="JN6" s="928"/>
      <c r="JO6" s="928"/>
      <c r="JP6" s="928"/>
      <c r="JQ6" s="928"/>
      <c r="JR6" s="928"/>
      <c r="JS6" s="928"/>
      <c r="JT6" s="928"/>
      <c r="JU6" s="928"/>
      <c r="JV6" s="928"/>
      <c r="JW6" s="928"/>
      <c r="JX6" s="928"/>
      <c r="JY6" s="928"/>
      <c r="JZ6" s="928"/>
      <c r="KA6" s="928"/>
      <c r="KB6" s="928"/>
      <c r="KC6" s="928"/>
      <c r="KD6" s="928"/>
      <c r="KE6" s="928"/>
      <c r="KF6" s="928"/>
      <c r="KG6" s="928"/>
      <c r="KH6" s="928"/>
      <c r="KI6" s="928"/>
      <c r="KJ6" s="928"/>
      <c r="KK6" s="928"/>
      <c r="KL6" s="928"/>
      <c r="KM6" s="928"/>
      <c r="KN6" s="928"/>
      <c r="KO6" s="928"/>
      <c r="KP6" s="928"/>
      <c r="KQ6" s="928"/>
      <c r="KR6" s="928"/>
      <c r="KS6" s="928"/>
      <c r="KT6" s="928"/>
      <c r="KU6" s="928"/>
      <c r="KV6" s="928"/>
      <c r="KW6" s="928"/>
      <c r="KX6" s="928"/>
      <c r="KY6" s="928"/>
      <c r="KZ6" s="928"/>
      <c r="LA6" s="928"/>
      <c r="LB6" s="928"/>
      <c r="LC6" s="928"/>
      <c r="LD6" s="928"/>
      <c r="LE6" s="928"/>
      <c r="LF6" s="928"/>
      <c r="LG6" s="928"/>
      <c r="LH6" s="928"/>
      <c r="LI6" s="928"/>
      <c r="LJ6" s="928"/>
      <c r="LK6" s="928"/>
      <c r="LL6" s="928"/>
      <c r="LM6" s="928"/>
      <c r="LN6" s="928"/>
      <c r="LO6" s="928"/>
      <c r="LP6" s="928"/>
      <c r="LQ6" s="928"/>
      <c r="LR6" s="928"/>
      <c r="LS6" s="928"/>
      <c r="LT6" s="928"/>
      <c r="LU6" s="928"/>
      <c r="LV6" s="928"/>
      <c r="LW6" s="928"/>
      <c r="LX6" s="928"/>
      <c r="LY6" s="928"/>
      <c r="LZ6" s="928"/>
      <c r="MA6" s="928"/>
      <c r="MB6" s="928"/>
      <c r="MC6" s="928"/>
      <c r="MD6" s="928"/>
      <c r="ME6" s="928"/>
      <c r="MF6" s="928"/>
      <c r="MG6" s="928"/>
      <c r="MH6" s="928"/>
      <c r="MI6" s="928"/>
      <c r="MJ6" s="928"/>
      <c r="MK6" s="928"/>
      <c r="ML6" s="928"/>
      <c r="MM6" s="928"/>
      <c r="MN6" s="928"/>
      <c r="MO6" s="928"/>
      <c r="MP6" s="928"/>
      <c r="MQ6" s="928"/>
      <c r="MR6" s="934"/>
    </row>
    <row r="7" spans="1:356" ht="98.45" customHeight="1" thickBot="1" x14ac:dyDescent="0.25">
      <c r="A7" s="1556"/>
      <c r="B7" s="1556" t="s">
        <v>15</v>
      </c>
      <c r="C7" s="1660" t="s">
        <v>631</v>
      </c>
      <c r="D7" s="1660" t="s">
        <v>39</v>
      </c>
      <c r="E7" s="1660" t="s">
        <v>38</v>
      </c>
      <c r="F7" s="1556" t="s">
        <v>16</v>
      </c>
      <c r="G7" s="1660" t="s">
        <v>631</v>
      </c>
      <c r="H7" s="1660" t="s">
        <v>39</v>
      </c>
      <c r="I7" s="1660" t="s">
        <v>38</v>
      </c>
      <c r="J7" s="824"/>
      <c r="K7" s="824"/>
      <c r="L7" s="824"/>
      <c r="M7" s="1556" t="s">
        <v>15</v>
      </c>
      <c r="N7" s="1662" t="s">
        <v>631</v>
      </c>
      <c r="O7" s="1662" t="s">
        <v>39</v>
      </c>
      <c r="P7" s="1662" t="s">
        <v>38</v>
      </c>
      <c r="Q7" s="1556" t="s">
        <v>16</v>
      </c>
      <c r="R7" s="1662" t="s">
        <v>631</v>
      </c>
      <c r="S7" s="1662" t="s">
        <v>39</v>
      </c>
      <c r="T7" s="1662" t="s">
        <v>38</v>
      </c>
      <c r="U7" s="1545" t="s">
        <v>942</v>
      </c>
      <c r="V7" s="1658"/>
      <c r="W7" s="1658"/>
      <c r="X7" s="1658"/>
      <c r="Y7" s="1658"/>
      <c r="Z7" s="1658"/>
      <c r="AA7" s="1658"/>
      <c r="AB7" s="1546"/>
      <c r="AC7" s="1575" t="s">
        <v>439</v>
      </c>
      <c r="AD7" s="1586"/>
      <c r="AE7" s="1586"/>
      <c r="AF7" s="1586"/>
      <c r="AG7" s="1586"/>
      <c r="AH7" s="1586"/>
      <c r="AI7" s="1586"/>
      <c r="AJ7" s="1586"/>
      <c r="AK7" s="1586"/>
      <c r="AL7" s="1586"/>
      <c r="AM7" s="1586"/>
      <c r="AN7" s="1586"/>
      <c r="AO7" s="1586"/>
      <c r="AP7" s="1586"/>
      <c r="AQ7" s="1586"/>
      <c r="AR7" s="1586"/>
      <c r="AS7" s="1586"/>
      <c r="AT7" s="1586"/>
      <c r="AU7" s="1586"/>
      <c r="AV7" s="1586"/>
      <c r="AW7" s="1586"/>
      <c r="AX7" s="1586"/>
      <c r="AY7" s="1586"/>
      <c r="AZ7" s="1576"/>
      <c r="BA7" s="1545" t="s">
        <v>1277</v>
      </c>
      <c r="BB7" s="1658"/>
      <c r="BC7" s="1658"/>
      <c r="BD7" s="1658"/>
      <c r="BE7" s="1658"/>
      <c r="BF7" s="1658"/>
      <c r="BG7" s="1658"/>
      <c r="BH7" s="1546"/>
      <c r="BI7" s="1565" t="s">
        <v>350</v>
      </c>
      <c r="BJ7" s="1566"/>
      <c r="BK7" s="1566"/>
      <c r="BL7" s="1566"/>
      <c r="BM7" s="1566"/>
      <c r="BN7" s="1566"/>
      <c r="BO7" s="1566"/>
      <c r="BP7" s="1566"/>
      <c r="BQ7" s="1566"/>
      <c r="BR7" s="1566"/>
      <c r="BS7" s="1566"/>
      <c r="BT7" s="1566"/>
      <c r="BU7" s="1566"/>
      <c r="BV7" s="1566"/>
      <c r="BW7" s="1566"/>
      <c r="BX7" s="1566"/>
      <c r="BY7" s="1566"/>
      <c r="BZ7" s="1566"/>
      <c r="CA7" s="1566"/>
      <c r="CB7" s="1566"/>
      <c r="CC7" s="1566"/>
      <c r="CD7" s="1566"/>
      <c r="CE7" s="1566"/>
      <c r="CF7" s="1605"/>
      <c r="CG7" s="1565" t="s">
        <v>366</v>
      </c>
      <c r="CH7" s="1566"/>
      <c r="CI7" s="1566"/>
      <c r="CJ7" s="1566"/>
      <c r="CK7" s="1566"/>
      <c r="CL7" s="1566"/>
      <c r="CM7" s="1566"/>
      <c r="CN7" s="1605"/>
      <c r="CO7" s="1545" t="s">
        <v>632</v>
      </c>
      <c r="CP7" s="1658"/>
      <c r="CQ7" s="1658"/>
      <c r="CR7" s="1658"/>
      <c r="CS7" s="1658"/>
      <c r="CT7" s="1658"/>
      <c r="CU7" s="1658"/>
      <c r="CV7" s="1546"/>
      <c r="CW7" s="1545" t="s">
        <v>1301</v>
      </c>
      <c r="CX7" s="1658"/>
      <c r="CY7" s="1658"/>
      <c r="CZ7" s="1658"/>
      <c r="DA7" s="1658"/>
      <c r="DB7" s="1658"/>
      <c r="DC7" s="1658"/>
      <c r="DD7" s="1546"/>
      <c r="DE7" s="1545" t="s">
        <v>568</v>
      </c>
      <c r="DF7" s="1658"/>
      <c r="DG7" s="1658"/>
      <c r="DH7" s="1658"/>
      <c r="DI7" s="1658"/>
      <c r="DJ7" s="1658"/>
      <c r="DK7" s="1658"/>
      <c r="DL7" s="1546"/>
      <c r="DM7" s="1545" t="s">
        <v>669</v>
      </c>
      <c r="DN7" s="1658"/>
      <c r="DO7" s="1658"/>
      <c r="DP7" s="1658"/>
      <c r="DQ7" s="1658"/>
      <c r="DR7" s="1658"/>
      <c r="DS7" s="1658"/>
      <c r="DT7" s="1546"/>
      <c r="DU7" s="1545" t="s">
        <v>573</v>
      </c>
      <c r="DV7" s="1658"/>
      <c r="DW7" s="1658"/>
      <c r="DX7" s="1658"/>
      <c r="DY7" s="1658"/>
      <c r="DZ7" s="1658"/>
      <c r="EA7" s="1658"/>
      <c r="EB7" s="1546"/>
      <c r="EC7" s="1575" t="s">
        <v>555</v>
      </c>
      <c r="ED7" s="1586"/>
      <c r="EE7" s="1586"/>
      <c r="EF7" s="1586"/>
      <c r="EG7" s="1586"/>
      <c r="EH7" s="1586"/>
      <c r="EI7" s="1586"/>
      <c r="EJ7" s="1586"/>
      <c r="EK7" s="1539" t="s">
        <v>1289</v>
      </c>
      <c r="EL7" s="1551"/>
      <c r="EM7" s="1551"/>
      <c r="EN7" s="1551"/>
      <c r="EO7" s="1551"/>
      <c r="EP7" s="1551"/>
      <c r="EQ7" s="1551"/>
      <c r="ER7" s="1540"/>
      <c r="ES7" s="1539" t="s">
        <v>963</v>
      </c>
      <c r="ET7" s="1551"/>
      <c r="EU7" s="1551"/>
      <c r="EV7" s="1551"/>
      <c r="EW7" s="1551"/>
      <c r="EX7" s="1551"/>
      <c r="EY7" s="1551"/>
      <c r="EZ7" s="1540"/>
      <c r="FA7" s="1545" t="s">
        <v>796</v>
      </c>
      <c r="FB7" s="1658"/>
      <c r="FC7" s="1658"/>
      <c r="FD7" s="1658"/>
      <c r="FE7" s="1658"/>
      <c r="FF7" s="1658"/>
      <c r="FG7" s="1658"/>
      <c r="FH7" s="1546"/>
      <c r="FI7" s="1545" t="s">
        <v>339</v>
      </c>
      <c r="FJ7" s="1658"/>
      <c r="FK7" s="1658"/>
      <c r="FL7" s="1658"/>
      <c r="FM7" s="1658"/>
      <c r="FN7" s="1658"/>
      <c r="FO7" s="1658"/>
      <c r="FP7" s="1546"/>
      <c r="FQ7" s="1545" t="s">
        <v>339</v>
      </c>
      <c r="FR7" s="1658"/>
      <c r="FS7" s="1658"/>
      <c r="FT7" s="1658"/>
      <c r="FU7" s="1658"/>
      <c r="FV7" s="1658"/>
      <c r="FW7" s="1658"/>
      <c r="FX7" s="1546"/>
      <c r="FY7" s="1545" t="s">
        <v>511</v>
      </c>
      <c r="FZ7" s="1658"/>
      <c r="GA7" s="1658"/>
      <c r="GB7" s="1658"/>
      <c r="GC7" s="1658"/>
      <c r="GD7" s="1658"/>
      <c r="GE7" s="1658"/>
      <c r="GF7" s="1546"/>
      <c r="GG7" s="1575" t="s">
        <v>421</v>
      </c>
      <c r="GH7" s="1586"/>
      <c r="GI7" s="1586"/>
      <c r="GJ7" s="1586"/>
      <c r="GK7" s="1586"/>
      <c r="GL7" s="1586"/>
      <c r="GM7" s="1586"/>
      <c r="GN7" s="1576"/>
      <c r="GO7" s="1575" t="s">
        <v>824</v>
      </c>
      <c r="GP7" s="1586"/>
      <c r="GQ7" s="1586"/>
      <c r="GR7" s="1586"/>
      <c r="GS7" s="1586"/>
      <c r="GT7" s="1586"/>
      <c r="GU7" s="1586"/>
      <c r="GV7" s="1576"/>
      <c r="GW7" s="1575" t="s">
        <v>703</v>
      </c>
      <c r="GX7" s="1586"/>
      <c r="GY7" s="1586"/>
      <c r="GZ7" s="1586"/>
      <c r="HA7" s="1586"/>
      <c r="HB7" s="1586"/>
      <c r="HC7" s="1586"/>
      <c r="HD7" s="1576"/>
      <c r="HE7" s="1575" t="s">
        <v>306</v>
      </c>
      <c r="HF7" s="1586"/>
      <c r="HG7" s="1586"/>
      <c r="HH7" s="1586"/>
      <c r="HI7" s="1586"/>
      <c r="HJ7" s="1586"/>
      <c r="HK7" s="1586"/>
      <c r="HL7" s="1586"/>
      <c r="HM7" s="1586"/>
      <c r="HN7" s="1586"/>
      <c r="HO7" s="1586"/>
      <c r="HP7" s="1586"/>
      <c r="HQ7" s="1586"/>
      <c r="HR7" s="1586"/>
      <c r="HS7" s="1586"/>
      <c r="HT7" s="1586"/>
      <c r="HU7" s="1586"/>
      <c r="HV7" s="1586"/>
      <c r="HW7" s="1586"/>
      <c r="HX7" s="1586"/>
      <c r="HY7" s="1586"/>
      <c r="HZ7" s="1586"/>
      <c r="IA7" s="1586"/>
      <c r="IB7" s="1576"/>
      <c r="IC7" s="1575" t="s">
        <v>303</v>
      </c>
      <c r="ID7" s="1586"/>
      <c r="IE7" s="1586"/>
      <c r="IF7" s="1586"/>
      <c r="IG7" s="1586"/>
      <c r="IH7" s="1586"/>
      <c r="II7" s="1586"/>
      <c r="IJ7" s="1586"/>
      <c r="IK7" s="1586"/>
      <c r="IL7" s="1586"/>
      <c r="IM7" s="1586"/>
      <c r="IN7" s="1586"/>
      <c r="IO7" s="1586"/>
      <c r="IP7" s="1586"/>
      <c r="IQ7" s="1586"/>
      <c r="IR7" s="1576"/>
      <c r="IS7" s="1575" t="s">
        <v>504</v>
      </c>
      <c r="IT7" s="1586"/>
      <c r="IU7" s="1586"/>
      <c r="IV7" s="1586"/>
      <c r="IW7" s="1586"/>
      <c r="IX7" s="1586"/>
      <c r="IY7" s="1586"/>
      <c r="IZ7" s="1576"/>
      <c r="JA7" s="1565" t="s">
        <v>483</v>
      </c>
      <c r="JB7" s="1566"/>
      <c r="JC7" s="1566"/>
      <c r="JD7" s="1566"/>
      <c r="JE7" s="1566"/>
      <c r="JF7" s="1566"/>
      <c r="JG7" s="1566"/>
      <c r="JH7" s="1566"/>
      <c r="JI7" s="1566"/>
      <c r="JJ7" s="1566"/>
      <c r="JK7" s="1566"/>
      <c r="JL7" s="1566"/>
      <c r="JM7" s="1566"/>
      <c r="JN7" s="1566"/>
      <c r="JO7" s="1566"/>
      <c r="JP7" s="1605"/>
      <c r="JQ7" s="971"/>
      <c r="JR7" s="971"/>
      <c r="JS7" s="971"/>
      <c r="JT7" s="971"/>
      <c r="JU7" s="971"/>
      <c r="JV7" s="971"/>
      <c r="JW7" s="971"/>
      <c r="JX7" s="971"/>
      <c r="JY7" s="1016"/>
      <c r="JZ7" s="1016"/>
      <c r="KA7" s="1016"/>
      <c r="KB7" s="1016"/>
      <c r="KC7" s="1016"/>
      <c r="KD7" s="1016"/>
      <c r="KE7" s="1016"/>
      <c r="KF7" s="1016"/>
      <c r="KG7" s="927"/>
      <c r="KH7" s="927"/>
      <c r="KI7" s="927"/>
      <c r="KJ7" s="927"/>
      <c r="KK7" s="927"/>
      <c r="KL7" s="927"/>
      <c r="KM7" s="927"/>
      <c r="KN7" s="927"/>
      <c r="KO7" s="1545" t="s">
        <v>964</v>
      </c>
      <c r="KP7" s="1658"/>
      <c r="KQ7" s="1658"/>
      <c r="KR7" s="1658"/>
      <c r="KS7" s="1658"/>
      <c r="KT7" s="1658"/>
      <c r="KU7" s="1658"/>
      <c r="KV7" s="1546"/>
      <c r="KW7" s="1545" t="s">
        <v>871</v>
      </c>
      <c r="KX7" s="1658"/>
      <c r="KY7" s="1658"/>
      <c r="KZ7" s="1658"/>
      <c r="LA7" s="1658"/>
      <c r="LB7" s="1658"/>
      <c r="LC7" s="1658"/>
      <c r="LD7" s="1546"/>
      <c r="LE7" s="1545" t="s">
        <v>917</v>
      </c>
      <c r="LF7" s="1658"/>
      <c r="LG7" s="1658"/>
      <c r="LH7" s="1658"/>
      <c r="LI7" s="1658"/>
      <c r="LJ7" s="1658"/>
      <c r="LK7" s="1658"/>
      <c r="LL7" s="1546"/>
      <c r="LM7" s="1545" t="s">
        <v>888</v>
      </c>
      <c r="LN7" s="1658"/>
      <c r="LO7" s="1658"/>
      <c r="LP7" s="1658"/>
      <c r="LQ7" s="1658"/>
      <c r="LR7" s="1658"/>
      <c r="LS7" s="1658"/>
      <c r="LT7" s="1546"/>
      <c r="LU7" s="1575" t="s">
        <v>783</v>
      </c>
      <c r="LV7" s="1586"/>
      <c r="LW7" s="1586"/>
      <c r="LX7" s="1586"/>
      <c r="LY7" s="1586"/>
      <c r="LZ7" s="1586"/>
      <c r="MA7" s="1586"/>
      <c r="MB7" s="1576"/>
      <c r="MC7" s="1575" t="s">
        <v>461</v>
      </c>
      <c r="MD7" s="1586"/>
      <c r="ME7" s="1586"/>
      <c r="MF7" s="1586"/>
      <c r="MG7" s="1586"/>
      <c r="MH7" s="1586"/>
      <c r="MI7" s="1586"/>
      <c r="MJ7" s="1576"/>
      <c r="MK7" s="1565" t="s">
        <v>480</v>
      </c>
      <c r="ML7" s="1566"/>
      <c r="MM7" s="1566"/>
      <c r="MN7" s="1566"/>
      <c r="MO7" s="1566"/>
      <c r="MP7" s="1566"/>
      <c r="MQ7" s="1566"/>
      <c r="MR7" s="1605"/>
    </row>
    <row r="8" spans="1:356" ht="177.6" customHeight="1" thickBot="1" x14ac:dyDescent="0.25">
      <c r="A8" s="1556"/>
      <c r="B8" s="1556"/>
      <c r="C8" s="1660"/>
      <c r="D8" s="1660"/>
      <c r="E8" s="1660"/>
      <c r="F8" s="1556"/>
      <c r="G8" s="1660"/>
      <c r="H8" s="1660"/>
      <c r="I8" s="1660"/>
      <c r="J8" s="824"/>
      <c r="K8" s="824"/>
      <c r="L8" s="824"/>
      <c r="M8" s="1556"/>
      <c r="N8" s="1660"/>
      <c r="O8" s="1660"/>
      <c r="P8" s="1660"/>
      <c r="Q8" s="1556"/>
      <c r="R8" s="1660"/>
      <c r="S8" s="1660"/>
      <c r="T8" s="1660"/>
      <c r="U8" s="1541"/>
      <c r="V8" s="1552"/>
      <c r="W8" s="1552"/>
      <c r="X8" s="1552"/>
      <c r="Y8" s="1552"/>
      <c r="Z8" s="1552"/>
      <c r="AA8" s="1552"/>
      <c r="AB8" s="1542"/>
      <c r="AC8" s="1575" t="s">
        <v>757</v>
      </c>
      <c r="AD8" s="1586"/>
      <c r="AE8" s="1586"/>
      <c r="AF8" s="1586"/>
      <c r="AG8" s="1586"/>
      <c r="AH8" s="1586"/>
      <c r="AI8" s="1586"/>
      <c r="AJ8" s="1586"/>
      <c r="AK8" s="1575" t="s">
        <v>752</v>
      </c>
      <c r="AL8" s="1586"/>
      <c r="AM8" s="1586"/>
      <c r="AN8" s="1586"/>
      <c r="AO8" s="1586"/>
      <c r="AP8" s="1586"/>
      <c r="AQ8" s="1586"/>
      <c r="AR8" s="1576"/>
      <c r="AS8" s="1575" t="s">
        <v>887</v>
      </c>
      <c r="AT8" s="1586"/>
      <c r="AU8" s="1586"/>
      <c r="AV8" s="1586"/>
      <c r="AW8" s="1586"/>
      <c r="AX8" s="1586"/>
      <c r="AY8" s="1586"/>
      <c r="AZ8" s="1576"/>
      <c r="BA8" s="1541"/>
      <c r="BB8" s="1552"/>
      <c r="BC8" s="1552"/>
      <c r="BD8" s="1552"/>
      <c r="BE8" s="1552"/>
      <c r="BF8" s="1552"/>
      <c r="BG8" s="1552"/>
      <c r="BH8" s="1542"/>
      <c r="BI8" s="1575" t="s">
        <v>406</v>
      </c>
      <c r="BJ8" s="1586"/>
      <c r="BK8" s="1586"/>
      <c r="BL8" s="1586"/>
      <c r="BM8" s="1586"/>
      <c r="BN8" s="1586"/>
      <c r="BO8" s="1586"/>
      <c r="BP8" s="1576"/>
      <c r="BQ8" s="1575" t="s">
        <v>408</v>
      </c>
      <c r="BR8" s="1586"/>
      <c r="BS8" s="1586"/>
      <c r="BT8" s="1586"/>
      <c r="BU8" s="1586"/>
      <c r="BV8" s="1586"/>
      <c r="BW8" s="1586"/>
      <c r="BX8" s="1576"/>
      <c r="BY8" s="1575" t="s">
        <v>665</v>
      </c>
      <c r="BZ8" s="1586"/>
      <c r="CA8" s="1586"/>
      <c r="CB8" s="1586"/>
      <c r="CC8" s="1586"/>
      <c r="CD8" s="1586"/>
      <c r="CE8" s="1586"/>
      <c r="CF8" s="1576"/>
      <c r="CG8" s="1575" t="s">
        <v>410</v>
      </c>
      <c r="CH8" s="1586"/>
      <c r="CI8" s="1586"/>
      <c r="CJ8" s="1586"/>
      <c r="CK8" s="1586"/>
      <c r="CL8" s="1586"/>
      <c r="CM8" s="1586"/>
      <c r="CN8" s="1576"/>
      <c r="CO8" s="1541"/>
      <c r="CP8" s="1552"/>
      <c r="CQ8" s="1552"/>
      <c r="CR8" s="1552"/>
      <c r="CS8" s="1552"/>
      <c r="CT8" s="1552"/>
      <c r="CU8" s="1552"/>
      <c r="CV8" s="1542"/>
      <c r="CW8" s="1541"/>
      <c r="CX8" s="1552"/>
      <c r="CY8" s="1552"/>
      <c r="CZ8" s="1552"/>
      <c r="DA8" s="1552"/>
      <c r="DB8" s="1552"/>
      <c r="DC8" s="1552"/>
      <c r="DD8" s="1542"/>
      <c r="DE8" s="1541"/>
      <c r="DF8" s="1552"/>
      <c r="DG8" s="1552"/>
      <c r="DH8" s="1552"/>
      <c r="DI8" s="1552"/>
      <c r="DJ8" s="1552"/>
      <c r="DK8" s="1552"/>
      <c r="DL8" s="1542"/>
      <c r="DM8" s="1541"/>
      <c r="DN8" s="1552"/>
      <c r="DO8" s="1552"/>
      <c r="DP8" s="1552"/>
      <c r="DQ8" s="1552"/>
      <c r="DR8" s="1552"/>
      <c r="DS8" s="1552"/>
      <c r="DT8" s="1542"/>
      <c r="DU8" s="1541"/>
      <c r="DV8" s="1552"/>
      <c r="DW8" s="1552"/>
      <c r="DX8" s="1552"/>
      <c r="DY8" s="1552"/>
      <c r="DZ8" s="1552"/>
      <c r="EA8" s="1552"/>
      <c r="EB8" s="1542"/>
      <c r="EC8" s="1575" t="s">
        <v>633</v>
      </c>
      <c r="ED8" s="1586"/>
      <c r="EE8" s="1586"/>
      <c r="EF8" s="1586"/>
      <c r="EG8" s="1586"/>
      <c r="EH8" s="1586"/>
      <c r="EI8" s="1586"/>
      <c r="EJ8" s="1586"/>
      <c r="EK8" s="1541"/>
      <c r="EL8" s="1552"/>
      <c r="EM8" s="1552"/>
      <c r="EN8" s="1552"/>
      <c r="EO8" s="1552"/>
      <c r="EP8" s="1552"/>
      <c r="EQ8" s="1552"/>
      <c r="ER8" s="1542"/>
      <c r="ES8" s="1541"/>
      <c r="ET8" s="1552"/>
      <c r="EU8" s="1552"/>
      <c r="EV8" s="1552"/>
      <c r="EW8" s="1552"/>
      <c r="EX8" s="1552"/>
      <c r="EY8" s="1552"/>
      <c r="EZ8" s="1542"/>
      <c r="FA8" s="1541"/>
      <c r="FB8" s="1552"/>
      <c r="FC8" s="1552"/>
      <c r="FD8" s="1552"/>
      <c r="FE8" s="1552"/>
      <c r="FF8" s="1552"/>
      <c r="FG8" s="1552"/>
      <c r="FH8" s="1542"/>
      <c r="FI8" s="1541"/>
      <c r="FJ8" s="1552"/>
      <c r="FK8" s="1552"/>
      <c r="FL8" s="1552"/>
      <c r="FM8" s="1552"/>
      <c r="FN8" s="1552"/>
      <c r="FO8" s="1552"/>
      <c r="FP8" s="1542"/>
      <c r="FQ8" s="1541"/>
      <c r="FR8" s="1552"/>
      <c r="FS8" s="1552"/>
      <c r="FT8" s="1552"/>
      <c r="FU8" s="1552"/>
      <c r="FV8" s="1552"/>
      <c r="FW8" s="1552"/>
      <c r="FX8" s="1542"/>
      <c r="FY8" s="1541"/>
      <c r="FZ8" s="1552"/>
      <c r="GA8" s="1552"/>
      <c r="GB8" s="1552"/>
      <c r="GC8" s="1552"/>
      <c r="GD8" s="1552"/>
      <c r="GE8" s="1552"/>
      <c r="GF8" s="1542"/>
      <c r="GG8" s="1575" t="s">
        <v>426</v>
      </c>
      <c r="GH8" s="1586"/>
      <c r="GI8" s="1586"/>
      <c r="GJ8" s="1586"/>
      <c r="GK8" s="1586"/>
      <c r="GL8" s="1586"/>
      <c r="GM8" s="1586"/>
      <c r="GN8" s="1586"/>
      <c r="GO8" s="1575" t="s">
        <v>842</v>
      </c>
      <c r="GP8" s="1586"/>
      <c r="GQ8" s="1586"/>
      <c r="GR8" s="1586"/>
      <c r="GS8" s="1586"/>
      <c r="GT8" s="1586"/>
      <c r="GU8" s="1586"/>
      <c r="GV8" s="1576"/>
      <c r="GW8" s="1575" t="s">
        <v>730</v>
      </c>
      <c r="GX8" s="1586"/>
      <c r="GY8" s="1586"/>
      <c r="GZ8" s="1586"/>
      <c r="HA8" s="1586"/>
      <c r="HB8" s="1586"/>
      <c r="HC8" s="1586"/>
      <c r="HD8" s="1576"/>
      <c r="HE8" s="1575" t="s">
        <v>693</v>
      </c>
      <c r="HF8" s="1586"/>
      <c r="HG8" s="1586"/>
      <c r="HH8" s="1586"/>
      <c r="HI8" s="1586"/>
      <c r="HJ8" s="1586"/>
      <c r="HK8" s="1586"/>
      <c r="HL8" s="1576"/>
      <c r="HM8" s="1575" t="s">
        <v>600</v>
      </c>
      <c r="HN8" s="1586"/>
      <c r="HO8" s="1586"/>
      <c r="HP8" s="1586"/>
      <c r="HQ8" s="1586"/>
      <c r="HR8" s="1586"/>
      <c r="HS8" s="1586"/>
      <c r="HT8" s="1576"/>
      <c r="HU8" s="1575" t="s">
        <v>596</v>
      </c>
      <c r="HV8" s="1586"/>
      <c r="HW8" s="1586"/>
      <c r="HX8" s="1586"/>
      <c r="HY8" s="1586"/>
      <c r="HZ8" s="1586"/>
      <c r="IA8" s="1586"/>
      <c r="IB8" s="1576"/>
      <c r="IC8" s="1575" t="s">
        <v>634</v>
      </c>
      <c r="ID8" s="1586"/>
      <c r="IE8" s="1586"/>
      <c r="IF8" s="1586"/>
      <c r="IG8" s="1586"/>
      <c r="IH8" s="1586"/>
      <c r="II8" s="1586"/>
      <c r="IJ8" s="1576"/>
      <c r="IK8" s="1575" t="s">
        <v>635</v>
      </c>
      <c r="IL8" s="1586"/>
      <c r="IM8" s="1586"/>
      <c r="IN8" s="1586"/>
      <c r="IO8" s="1586"/>
      <c r="IP8" s="1586"/>
      <c r="IQ8" s="1586"/>
      <c r="IR8" s="1576"/>
      <c r="IS8" s="1575" t="s">
        <v>469</v>
      </c>
      <c r="IT8" s="1586"/>
      <c r="IU8" s="1586"/>
      <c r="IV8" s="1586"/>
      <c r="IW8" s="1586"/>
      <c r="IX8" s="1586"/>
      <c r="IY8" s="1586"/>
      <c r="IZ8" s="1576"/>
      <c r="JA8" s="1575" t="s">
        <v>759</v>
      </c>
      <c r="JB8" s="1586"/>
      <c r="JC8" s="1586"/>
      <c r="JD8" s="1586"/>
      <c r="JE8" s="1586"/>
      <c r="JF8" s="1586"/>
      <c r="JG8" s="1586"/>
      <c r="JH8" s="1576"/>
      <c r="JI8" s="1575" t="s">
        <v>482</v>
      </c>
      <c r="JJ8" s="1586"/>
      <c r="JK8" s="1586"/>
      <c r="JL8" s="1586"/>
      <c r="JM8" s="1586"/>
      <c r="JN8" s="1586"/>
      <c r="JO8" s="1586"/>
      <c r="JP8" s="1576"/>
      <c r="JQ8" s="1575" t="s">
        <v>680</v>
      </c>
      <c r="JR8" s="1586"/>
      <c r="JS8" s="1586"/>
      <c r="JT8" s="1586"/>
      <c r="JU8" s="1586"/>
      <c r="JV8" s="1586"/>
      <c r="JW8" s="1586"/>
      <c r="JX8" s="1576"/>
      <c r="JY8" s="1575" t="s">
        <v>766</v>
      </c>
      <c r="JZ8" s="1586"/>
      <c r="KA8" s="1586"/>
      <c r="KB8" s="1586"/>
      <c r="KC8" s="1586"/>
      <c r="KD8" s="1586"/>
      <c r="KE8" s="1586"/>
      <c r="KF8" s="1576"/>
      <c r="KG8" s="1575" t="s">
        <v>484</v>
      </c>
      <c r="KH8" s="1586"/>
      <c r="KI8" s="1586"/>
      <c r="KJ8" s="1586"/>
      <c r="KK8" s="1586"/>
      <c r="KL8" s="1586"/>
      <c r="KM8" s="1586"/>
      <c r="KN8" s="1576"/>
      <c r="KO8" s="1541"/>
      <c r="KP8" s="1552"/>
      <c r="KQ8" s="1552"/>
      <c r="KR8" s="1552"/>
      <c r="KS8" s="1552"/>
      <c r="KT8" s="1552"/>
      <c r="KU8" s="1552"/>
      <c r="KV8" s="1542"/>
      <c r="KW8" s="1541"/>
      <c r="KX8" s="1552"/>
      <c r="KY8" s="1552"/>
      <c r="KZ8" s="1552"/>
      <c r="LA8" s="1552"/>
      <c r="LB8" s="1552"/>
      <c r="LC8" s="1552"/>
      <c r="LD8" s="1542"/>
      <c r="LE8" s="1541"/>
      <c r="LF8" s="1552"/>
      <c r="LG8" s="1552"/>
      <c r="LH8" s="1552"/>
      <c r="LI8" s="1552"/>
      <c r="LJ8" s="1552"/>
      <c r="LK8" s="1552"/>
      <c r="LL8" s="1542"/>
      <c r="LM8" s="1541"/>
      <c r="LN8" s="1552"/>
      <c r="LO8" s="1552"/>
      <c r="LP8" s="1552"/>
      <c r="LQ8" s="1552"/>
      <c r="LR8" s="1552"/>
      <c r="LS8" s="1552"/>
      <c r="LT8" s="1542"/>
      <c r="LU8" s="1575" t="s">
        <v>787</v>
      </c>
      <c r="LV8" s="1586"/>
      <c r="LW8" s="1586"/>
      <c r="LX8" s="1586"/>
      <c r="LY8" s="1586"/>
      <c r="LZ8" s="1586"/>
      <c r="MA8" s="1586"/>
      <c r="MB8" s="1576"/>
      <c r="MC8" s="1575" t="s">
        <v>463</v>
      </c>
      <c r="MD8" s="1586"/>
      <c r="ME8" s="1586"/>
      <c r="MF8" s="1586"/>
      <c r="MG8" s="1586"/>
      <c r="MH8" s="1586"/>
      <c r="MI8" s="1586"/>
      <c r="MJ8" s="1576"/>
      <c r="MK8" s="1575" t="s">
        <v>223</v>
      </c>
      <c r="ML8" s="1586"/>
      <c r="MM8" s="1586"/>
      <c r="MN8" s="1586"/>
      <c r="MO8" s="1586"/>
      <c r="MP8" s="1586"/>
      <c r="MQ8" s="1586"/>
      <c r="MR8" s="1576"/>
    </row>
    <row r="9" spans="1:356" ht="21" customHeight="1" thickBot="1" x14ac:dyDescent="0.3">
      <c r="A9" s="837"/>
      <c r="B9" s="1587"/>
      <c r="C9" s="1661"/>
      <c r="D9" s="1661"/>
      <c r="E9" s="1661"/>
      <c r="F9" s="1587"/>
      <c r="G9" s="1661"/>
      <c r="H9" s="1661"/>
      <c r="I9" s="1661"/>
      <c r="J9" s="837"/>
      <c r="K9" s="837"/>
      <c r="L9" s="837"/>
      <c r="M9" s="1587"/>
      <c r="N9" s="1661"/>
      <c r="O9" s="1661"/>
      <c r="P9" s="1661"/>
      <c r="Q9" s="1587"/>
      <c r="R9" s="1661"/>
      <c r="S9" s="1661"/>
      <c r="T9" s="1661"/>
      <c r="U9" s="92" t="s">
        <v>144</v>
      </c>
      <c r="V9" s="841" t="s">
        <v>631</v>
      </c>
      <c r="W9" s="838" t="s">
        <v>39</v>
      </c>
      <c r="X9" s="840" t="s">
        <v>38</v>
      </c>
      <c r="Y9" s="94" t="s">
        <v>145</v>
      </c>
      <c r="Z9" s="841" t="s">
        <v>631</v>
      </c>
      <c r="AA9" s="838" t="s">
        <v>39</v>
      </c>
      <c r="AB9" s="840" t="s">
        <v>38</v>
      </c>
      <c r="AC9" s="92" t="s">
        <v>144</v>
      </c>
      <c r="AD9" s="838" t="s">
        <v>631</v>
      </c>
      <c r="AE9" s="839" t="s">
        <v>39</v>
      </c>
      <c r="AF9" s="838" t="s">
        <v>38</v>
      </c>
      <c r="AG9" s="94" t="s">
        <v>145</v>
      </c>
      <c r="AH9" s="841" t="s">
        <v>631</v>
      </c>
      <c r="AI9" s="838" t="s">
        <v>39</v>
      </c>
      <c r="AJ9" s="839" t="s">
        <v>38</v>
      </c>
      <c r="AK9" s="92" t="s">
        <v>144</v>
      </c>
      <c r="AL9" s="838" t="s">
        <v>631</v>
      </c>
      <c r="AM9" s="838" t="s">
        <v>39</v>
      </c>
      <c r="AN9" s="839" t="s">
        <v>38</v>
      </c>
      <c r="AO9" s="90" t="s">
        <v>145</v>
      </c>
      <c r="AP9" s="839" t="s">
        <v>631</v>
      </c>
      <c r="AQ9" s="838" t="s">
        <v>39</v>
      </c>
      <c r="AR9" s="840" t="s">
        <v>38</v>
      </c>
      <c r="AS9" s="92" t="s">
        <v>144</v>
      </c>
      <c r="AT9" s="838" t="s">
        <v>631</v>
      </c>
      <c r="AU9" s="839" t="s">
        <v>39</v>
      </c>
      <c r="AV9" s="838" t="s">
        <v>38</v>
      </c>
      <c r="AW9" s="845" t="s">
        <v>145</v>
      </c>
      <c r="AX9" s="838" t="s">
        <v>631</v>
      </c>
      <c r="AY9" s="838" t="s">
        <v>39</v>
      </c>
      <c r="AZ9" s="840" t="s">
        <v>38</v>
      </c>
      <c r="BA9" s="92" t="s">
        <v>144</v>
      </c>
      <c r="BB9" s="844" t="s">
        <v>631</v>
      </c>
      <c r="BC9" s="842" t="s">
        <v>39</v>
      </c>
      <c r="BD9" s="843" t="s">
        <v>38</v>
      </c>
      <c r="BE9" s="90" t="s">
        <v>145</v>
      </c>
      <c r="BF9" s="842" t="s">
        <v>631</v>
      </c>
      <c r="BG9" s="841" t="s">
        <v>39</v>
      </c>
      <c r="BH9" s="841" t="s">
        <v>38</v>
      </c>
      <c r="BI9" s="90" t="s">
        <v>144</v>
      </c>
      <c r="BJ9" s="839" t="s">
        <v>631</v>
      </c>
      <c r="BK9" s="838" t="s">
        <v>39</v>
      </c>
      <c r="BL9" s="839" t="s">
        <v>38</v>
      </c>
      <c r="BM9" s="90" t="s">
        <v>145</v>
      </c>
      <c r="BN9" s="842" t="s">
        <v>631</v>
      </c>
      <c r="BO9" s="841" t="s">
        <v>39</v>
      </c>
      <c r="BP9" s="841" t="s">
        <v>38</v>
      </c>
      <c r="BQ9" s="92" t="s">
        <v>144</v>
      </c>
      <c r="BR9" s="842" t="s">
        <v>631</v>
      </c>
      <c r="BS9" s="843" t="s">
        <v>39</v>
      </c>
      <c r="BT9" s="842" t="s">
        <v>38</v>
      </c>
      <c r="BU9" s="845" t="s">
        <v>145</v>
      </c>
      <c r="BV9" s="842" t="s">
        <v>631</v>
      </c>
      <c r="BW9" s="841" t="s">
        <v>39</v>
      </c>
      <c r="BX9" s="841" t="s">
        <v>38</v>
      </c>
      <c r="BY9" s="92" t="s">
        <v>144</v>
      </c>
      <c r="BZ9" s="838" t="s">
        <v>631</v>
      </c>
      <c r="CA9" s="839" t="s">
        <v>39</v>
      </c>
      <c r="CB9" s="838" t="s">
        <v>38</v>
      </c>
      <c r="CC9" s="94" t="s">
        <v>145</v>
      </c>
      <c r="CD9" s="838" t="s">
        <v>631</v>
      </c>
      <c r="CE9" s="839" t="s">
        <v>39</v>
      </c>
      <c r="CF9" s="838" t="s">
        <v>38</v>
      </c>
      <c r="CG9" s="92" t="s">
        <v>144</v>
      </c>
      <c r="CH9" s="838" t="s">
        <v>631</v>
      </c>
      <c r="CI9" s="839" t="s">
        <v>39</v>
      </c>
      <c r="CJ9" s="838" t="s">
        <v>38</v>
      </c>
      <c r="CK9" s="845" t="s">
        <v>145</v>
      </c>
      <c r="CL9" s="838" t="s">
        <v>631</v>
      </c>
      <c r="CM9" s="841" t="s">
        <v>39</v>
      </c>
      <c r="CN9" s="841" t="s">
        <v>38</v>
      </c>
      <c r="CO9" s="92" t="s">
        <v>144</v>
      </c>
      <c r="CP9" s="838" t="s">
        <v>631</v>
      </c>
      <c r="CQ9" s="838" t="s">
        <v>39</v>
      </c>
      <c r="CR9" s="839" t="s">
        <v>38</v>
      </c>
      <c r="CS9" s="90" t="s">
        <v>145</v>
      </c>
      <c r="CT9" s="838" t="s">
        <v>631</v>
      </c>
      <c r="CU9" s="841" t="s">
        <v>39</v>
      </c>
      <c r="CV9" s="841" t="s">
        <v>38</v>
      </c>
      <c r="CW9" s="92" t="s">
        <v>144</v>
      </c>
      <c r="CX9" s="842" t="s">
        <v>631</v>
      </c>
      <c r="CY9" s="843" t="s">
        <v>39</v>
      </c>
      <c r="CZ9" s="842" t="s">
        <v>38</v>
      </c>
      <c r="DA9" s="845" t="s">
        <v>145</v>
      </c>
      <c r="DB9" s="842" t="s">
        <v>631</v>
      </c>
      <c r="DC9" s="841" t="s">
        <v>39</v>
      </c>
      <c r="DD9" s="841" t="s">
        <v>38</v>
      </c>
      <c r="DE9" s="92" t="s">
        <v>144</v>
      </c>
      <c r="DF9" s="838" t="s">
        <v>631</v>
      </c>
      <c r="DG9" s="840" t="s">
        <v>39</v>
      </c>
      <c r="DH9" s="839" t="s">
        <v>38</v>
      </c>
      <c r="DI9" s="90" t="s">
        <v>145</v>
      </c>
      <c r="DJ9" s="838" t="s">
        <v>631</v>
      </c>
      <c r="DK9" s="841" t="s">
        <v>39</v>
      </c>
      <c r="DL9" s="841" t="s">
        <v>38</v>
      </c>
      <c r="DM9" s="92" t="s">
        <v>144</v>
      </c>
      <c r="DN9" s="838" t="s">
        <v>631</v>
      </c>
      <c r="DO9" s="839" t="s">
        <v>39</v>
      </c>
      <c r="DP9" s="838" t="s">
        <v>38</v>
      </c>
      <c r="DQ9" s="94" t="s">
        <v>145</v>
      </c>
      <c r="DR9" s="838" t="s">
        <v>631</v>
      </c>
      <c r="DS9" s="839" t="s">
        <v>39</v>
      </c>
      <c r="DT9" s="838" t="s">
        <v>38</v>
      </c>
      <c r="DU9" s="92" t="s">
        <v>144</v>
      </c>
      <c r="DV9" s="842" t="s">
        <v>631</v>
      </c>
      <c r="DW9" s="839" t="s">
        <v>39</v>
      </c>
      <c r="DX9" s="838" t="s">
        <v>38</v>
      </c>
      <c r="DY9" s="845" t="s">
        <v>145</v>
      </c>
      <c r="DZ9" s="842" t="s">
        <v>631</v>
      </c>
      <c r="EA9" s="841" t="s">
        <v>39</v>
      </c>
      <c r="EB9" s="841" t="s">
        <v>38</v>
      </c>
      <c r="EC9" s="92" t="s">
        <v>144</v>
      </c>
      <c r="ED9" s="841" t="s">
        <v>631</v>
      </c>
      <c r="EE9" s="838" t="s">
        <v>39</v>
      </c>
      <c r="EF9" s="839" t="s">
        <v>38</v>
      </c>
      <c r="EG9" s="90" t="s">
        <v>145</v>
      </c>
      <c r="EH9" s="839" t="s">
        <v>631</v>
      </c>
      <c r="EI9" s="838" t="s">
        <v>39</v>
      </c>
      <c r="EJ9" s="839" t="s">
        <v>38</v>
      </c>
      <c r="EK9" s="1018" t="s">
        <v>144</v>
      </c>
      <c r="EL9" s="838" t="s">
        <v>631</v>
      </c>
      <c r="EM9" s="839" t="s">
        <v>39</v>
      </c>
      <c r="EN9" s="838" t="s">
        <v>38</v>
      </c>
      <c r="EO9" s="1192" t="s">
        <v>145</v>
      </c>
      <c r="EP9" s="838" t="s">
        <v>631</v>
      </c>
      <c r="EQ9" s="839" t="s">
        <v>39</v>
      </c>
      <c r="ER9" s="838" t="s">
        <v>38</v>
      </c>
      <c r="ES9" s="1018" t="s">
        <v>144</v>
      </c>
      <c r="ET9" s="842" t="s">
        <v>631</v>
      </c>
      <c r="EU9" s="839" t="s">
        <v>39</v>
      </c>
      <c r="EV9" s="838" t="s">
        <v>38</v>
      </c>
      <c r="EW9" s="1192" t="s">
        <v>145</v>
      </c>
      <c r="EX9" s="838" t="s">
        <v>631</v>
      </c>
      <c r="EY9" s="839" t="s">
        <v>39</v>
      </c>
      <c r="EZ9" s="838" t="s">
        <v>38</v>
      </c>
      <c r="FA9" s="1018" t="s">
        <v>144</v>
      </c>
      <c r="FB9" s="838" t="s">
        <v>631</v>
      </c>
      <c r="FC9" s="839" t="s">
        <v>39</v>
      </c>
      <c r="FD9" s="838" t="s">
        <v>38</v>
      </c>
      <c r="FE9" s="1079" t="s">
        <v>145</v>
      </c>
      <c r="FF9" s="838" t="s">
        <v>631</v>
      </c>
      <c r="FG9" s="839" t="s">
        <v>39</v>
      </c>
      <c r="FH9" s="838" t="s">
        <v>38</v>
      </c>
      <c r="FI9" s="92" t="s">
        <v>144</v>
      </c>
      <c r="FJ9" s="838" t="s">
        <v>631</v>
      </c>
      <c r="FK9" s="839" t="s">
        <v>39</v>
      </c>
      <c r="FL9" s="838" t="s">
        <v>38</v>
      </c>
      <c r="FM9" s="94" t="s">
        <v>145</v>
      </c>
      <c r="FN9" s="838" t="s">
        <v>631</v>
      </c>
      <c r="FO9" s="841" t="s">
        <v>39</v>
      </c>
      <c r="FP9" s="838" t="s">
        <v>38</v>
      </c>
      <c r="FQ9" s="92" t="s">
        <v>144</v>
      </c>
      <c r="FR9" s="838" t="s">
        <v>631</v>
      </c>
      <c r="FS9" s="839" t="s">
        <v>39</v>
      </c>
      <c r="FT9" s="838" t="s">
        <v>38</v>
      </c>
      <c r="FU9" s="91" t="s">
        <v>145</v>
      </c>
      <c r="FV9" s="838" t="s">
        <v>631</v>
      </c>
      <c r="FW9" s="841" t="s">
        <v>39</v>
      </c>
      <c r="FX9" s="838" t="s">
        <v>38</v>
      </c>
      <c r="FY9" s="94" t="s">
        <v>144</v>
      </c>
      <c r="FZ9" s="841" t="s">
        <v>631</v>
      </c>
      <c r="GA9" s="838" t="s">
        <v>39</v>
      </c>
      <c r="GB9" s="838" t="s">
        <v>38</v>
      </c>
      <c r="GC9" s="94" t="s">
        <v>145</v>
      </c>
      <c r="GD9" s="838" t="s">
        <v>631</v>
      </c>
      <c r="GE9" s="839" t="s">
        <v>39</v>
      </c>
      <c r="GF9" s="838" t="s">
        <v>38</v>
      </c>
      <c r="GG9" s="94" t="s">
        <v>144</v>
      </c>
      <c r="GH9" s="838" t="s">
        <v>631</v>
      </c>
      <c r="GI9" s="839" t="s">
        <v>39</v>
      </c>
      <c r="GJ9" s="838" t="s">
        <v>38</v>
      </c>
      <c r="GK9" s="845" t="s">
        <v>145</v>
      </c>
      <c r="GL9" s="841" t="s">
        <v>631</v>
      </c>
      <c r="GM9" s="838" t="s">
        <v>39</v>
      </c>
      <c r="GN9" s="839" t="s">
        <v>38</v>
      </c>
      <c r="GO9" s="92" t="s">
        <v>144</v>
      </c>
      <c r="GP9" s="838" t="s">
        <v>631</v>
      </c>
      <c r="GQ9" s="839" t="s">
        <v>39</v>
      </c>
      <c r="GR9" s="838" t="s">
        <v>38</v>
      </c>
      <c r="GS9" s="90" t="s">
        <v>145</v>
      </c>
      <c r="GT9" s="839" t="s">
        <v>631</v>
      </c>
      <c r="GU9" s="838" t="s">
        <v>39</v>
      </c>
      <c r="GV9" s="839" t="s">
        <v>38</v>
      </c>
      <c r="GW9" s="92" t="s">
        <v>144</v>
      </c>
      <c r="GX9" s="838" t="s">
        <v>631</v>
      </c>
      <c r="GY9" s="839" t="s">
        <v>39</v>
      </c>
      <c r="GZ9" s="838" t="s">
        <v>38</v>
      </c>
      <c r="HA9" s="845" t="s">
        <v>145</v>
      </c>
      <c r="HB9" s="841" t="s">
        <v>631</v>
      </c>
      <c r="HC9" s="838" t="s">
        <v>39</v>
      </c>
      <c r="HD9" s="839" t="s">
        <v>38</v>
      </c>
      <c r="HE9" s="92" t="s">
        <v>144</v>
      </c>
      <c r="HF9" s="842" t="s">
        <v>631</v>
      </c>
      <c r="HG9" s="843" t="s">
        <v>39</v>
      </c>
      <c r="HH9" s="842" t="s">
        <v>38</v>
      </c>
      <c r="HI9" s="1242" t="s">
        <v>145</v>
      </c>
      <c r="HJ9" s="842" t="s">
        <v>631</v>
      </c>
      <c r="HK9" s="838" t="s">
        <v>39</v>
      </c>
      <c r="HL9" s="838" t="s">
        <v>38</v>
      </c>
      <c r="HM9" s="94" t="s">
        <v>144</v>
      </c>
      <c r="HN9" s="841" t="s">
        <v>631</v>
      </c>
      <c r="HO9" s="838" t="s">
        <v>39</v>
      </c>
      <c r="HP9" s="840" t="s">
        <v>38</v>
      </c>
      <c r="HQ9" s="845" t="s">
        <v>145</v>
      </c>
      <c r="HR9" s="838" t="s">
        <v>631</v>
      </c>
      <c r="HS9" s="841" t="s">
        <v>39</v>
      </c>
      <c r="HT9" s="841" t="s">
        <v>38</v>
      </c>
      <c r="HU9" s="92" t="s">
        <v>144</v>
      </c>
      <c r="HV9" s="838" t="s">
        <v>631</v>
      </c>
      <c r="HW9" s="839" t="s">
        <v>39</v>
      </c>
      <c r="HX9" s="838" t="s">
        <v>38</v>
      </c>
      <c r="HY9" s="94" t="s">
        <v>145</v>
      </c>
      <c r="HZ9" s="838" t="s">
        <v>631</v>
      </c>
      <c r="IA9" s="839" t="s">
        <v>39</v>
      </c>
      <c r="IB9" s="841" t="s">
        <v>38</v>
      </c>
      <c r="IC9" s="92" t="s">
        <v>144</v>
      </c>
      <c r="ID9" s="838" t="s">
        <v>631</v>
      </c>
      <c r="IE9" s="839" t="s">
        <v>39</v>
      </c>
      <c r="IF9" s="838" t="s">
        <v>38</v>
      </c>
      <c r="IG9" s="94" t="s">
        <v>145</v>
      </c>
      <c r="IH9" s="838" t="s">
        <v>631</v>
      </c>
      <c r="II9" s="839" t="s">
        <v>39</v>
      </c>
      <c r="IJ9" s="838" t="s">
        <v>38</v>
      </c>
      <c r="IK9" s="94" t="s">
        <v>144</v>
      </c>
      <c r="IL9" s="838" t="s">
        <v>631</v>
      </c>
      <c r="IM9" s="839" t="s">
        <v>39</v>
      </c>
      <c r="IN9" s="838" t="s">
        <v>38</v>
      </c>
      <c r="IO9" s="845" t="s">
        <v>145</v>
      </c>
      <c r="IP9" s="838" t="s">
        <v>631</v>
      </c>
      <c r="IQ9" s="841" t="s">
        <v>39</v>
      </c>
      <c r="IR9" s="841" t="s">
        <v>38</v>
      </c>
      <c r="IS9" s="92" t="s">
        <v>144</v>
      </c>
      <c r="IT9" s="838" t="s">
        <v>631</v>
      </c>
      <c r="IU9" s="841" t="s">
        <v>39</v>
      </c>
      <c r="IV9" s="838" t="s">
        <v>38</v>
      </c>
      <c r="IW9" s="845" t="s">
        <v>145</v>
      </c>
      <c r="IX9" s="838" t="s">
        <v>631</v>
      </c>
      <c r="IY9" s="841" t="s">
        <v>39</v>
      </c>
      <c r="IZ9" s="838" t="s">
        <v>38</v>
      </c>
      <c r="JA9" s="94" t="s">
        <v>144</v>
      </c>
      <c r="JB9" s="841" t="s">
        <v>631</v>
      </c>
      <c r="JC9" s="838" t="s">
        <v>39</v>
      </c>
      <c r="JD9" s="840" t="s">
        <v>38</v>
      </c>
      <c r="JE9" s="845" t="s">
        <v>145</v>
      </c>
      <c r="JF9" s="841" t="s">
        <v>631</v>
      </c>
      <c r="JG9" s="838" t="s">
        <v>39</v>
      </c>
      <c r="JH9" s="840" t="s">
        <v>38</v>
      </c>
      <c r="JI9" s="94" t="s">
        <v>144</v>
      </c>
      <c r="JJ9" s="838" t="s">
        <v>631</v>
      </c>
      <c r="JK9" s="839" t="s">
        <v>39</v>
      </c>
      <c r="JL9" s="838" t="s">
        <v>38</v>
      </c>
      <c r="JM9" s="94" t="s">
        <v>145</v>
      </c>
      <c r="JN9" s="842" t="s">
        <v>631</v>
      </c>
      <c r="JO9" s="844" t="s">
        <v>39</v>
      </c>
      <c r="JP9" s="842" t="s">
        <v>38</v>
      </c>
      <c r="JQ9" s="92" t="s">
        <v>144</v>
      </c>
      <c r="JR9" s="838" t="s">
        <v>631</v>
      </c>
      <c r="JS9" s="839" t="s">
        <v>39</v>
      </c>
      <c r="JT9" s="838" t="s">
        <v>38</v>
      </c>
      <c r="JU9" s="94" t="s">
        <v>145</v>
      </c>
      <c r="JV9" s="838" t="s">
        <v>631</v>
      </c>
      <c r="JW9" s="839" t="s">
        <v>39</v>
      </c>
      <c r="JX9" s="838" t="s">
        <v>38</v>
      </c>
      <c r="JY9" s="92" t="s">
        <v>144</v>
      </c>
      <c r="JZ9" s="838" t="s">
        <v>631</v>
      </c>
      <c r="KA9" s="839" t="s">
        <v>39</v>
      </c>
      <c r="KB9" s="838" t="s">
        <v>38</v>
      </c>
      <c r="KC9" s="845" t="s">
        <v>145</v>
      </c>
      <c r="KD9" s="841" t="s">
        <v>631</v>
      </c>
      <c r="KE9" s="838" t="s">
        <v>39</v>
      </c>
      <c r="KF9" s="840" t="s">
        <v>38</v>
      </c>
      <c r="KG9" s="92" t="s">
        <v>144</v>
      </c>
      <c r="KH9" s="838" t="s">
        <v>631</v>
      </c>
      <c r="KI9" s="839" t="s">
        <v>39</v>
      </c>
      <c r="KJ9" s="838" t="s">
        <v>38</v>
      </c>
      <c r="KK9" s="845" t="s">
        <v>145</v>
      </c>
      <c r="KL9" s="841" t="s">
        <v>631</v>
      </c>
      <c r="KM9" s="838" t="s">
        <v>39</v>
      </c>
      <c r="KN9" s="840" t="s">
        <v>38</v>
      </c>
      <c r="KO9" s="1018" t="s">
        <v>144</v>
      </c>
      <c r="KP9" s="838" t="s">
        <v>631</v>
      </c>
      <c r="KQ9" s="839" t="s">
        <v>39</v>
      </c>
      <c r="KR9" s="838" t="s">
        <v>38</v>
      </c>
      <c r="KS9" s="1079" t="s">
        <v>145</v>
      </c>
      <c r="KT9" s="838" t="s">
        <v>631</v>
      </c>
      <c r="KU9" s="839" t="s">
        <v>39</v>
      </c>
      <c r="KV9" s="838" t="s">
        <v>38</v>
      </c>
      <c r="KW9" s="1018" t="s">
        <v>144</v>
      </c>
      <c r="KX9" s="841" t="s">
        <v>631</v>
      </c>
      <c r="KY9" s="838" t="s">
        <v>39</v>
      </c>
      <c r="KZ9" s="839" t="s">
        <v>38</v>
      </c>
      <c r="LA9" s="1019" t="s">
        <v>145</v>
      </c>
      <c r="LB9" s="840" t="s">
        <v>631</v>
      </c>
      <c r="LC9" s="839" t="s">
        <v>39</v>
      </c>
      <c r="LD9" s="838" t="s">
        <v>38</v>
      </c>
      <c r="LE9" s="1018" t="s">
        <v>144</v>
      </c>
      <c r="LF9" s="838" t="s">
        <v>631</v>
      </c>
      <c r="LG9" s="839" t="s">
        <v>39</v>
      </c>
      <c r="LH9" s="838" t="s">
        <v>38</v>
      </c>
      <c r="LI9" s="1079" t="s">
        <v>145</v>
      </c>
      <c r="LJ9" s="838" t="s">
        <v>631</v>
      </c>
      <c r="LK9" s="839" t="s">
        <v>39</v>
      </c>
      <c r="LL9" s="838" t="s">
        <v>38</v>
      </c>
      <c r="LM9" s="1018" t="s">
        <v>144</v>
      </c>
      <c r="LN9" s="838" t="s">
        <v>631</v>
      </c>
      <c r="LO9" s="839" t="s">
        <v>39</v>
      </c>
      <c r="LP9" s="838" t="s">
        <v>38</v>
      </c>
      <c r="LQ9" s="1079" t="s">
        <v>145</v>
      </c>
      <c r="LR9" s="838" t="s">
        <v>631</v>
      </c>
      <c r="LS9" s="839" t="s">
        <v>39</v>
      </c>
      <c r="LT9" s="838" t="s">
        <v>38</v>
      </c>
      <c r="LU9" s="94" t="s">
        <v>144</v>
      </c>
      <c r="LV9" s="838" t="s">
        <v>631</v>
      </c>
      <c r="LW9" s="839" t="s">
        <v>39</v>
      </c>
      <c r="LX9" s="838" t="s">
        <v>38</v>
      </c>
      <c r="LY9" s="845" t="s">
        <v>145</v>
      </c>
      <c r="LZ9" s="838" t="s">
        <v>631</v>
      </c>
      <c r="MA9" s="841" t="s">
        <v>39</v>
      </c>
      <c r="MB9" s="838" t="s">
        <v>38</v>
      </c>
      <c r="MC9" s="94" t="s">
        <v>144</v>
      </c>
      <c r="MD9" s="838" t="s">
        <v>631</v>
      </c>
      <c r="ME9" s="839" t="s">
        <v>39</v>
      </c>
      <c r="MF9" s="838" t="s">
        <v>38</v>
      </c>
      <c r="MG9" s="845" t="s">
        <v>145</v>
      </c>
      <c r="MH9" s="838" t="s">
        <v>631</v>
      </c>
      <c r="MI9" s="841" t="s">
        <v>39</v>
      </c>
      <c r="MJ9" s="842" t="s">
        <v>38</v>
      </c>
      <c r="MK9" s="92" t="s">
        <v>144</v>
      </c>
      <c r="ML9" s="838" t="s">
        <v>631</v>
      </c>
      <c r="MM9" s="839" t="s">
        <v>39</v>
      </c>
      <c r="MN9" s="838" t="s">
        <v>38</v>
      </c>
      <c r="MO9" s="845" t="s">
        <v>145</v>
      </c>
      <c r="MP9" s="838" t="s">
        <v>631</v>
      </c>
      <c r="MQ9" s="841" t="s">
        <v>39</v>
      </c>
      <c r="MR9" s="838" t="s">
        <v>38</v>
      </c>
    </row>
    <row r="10" spans="1:356" ht="25.5" customHeight="1" x14ac:dyDescent="0.25">
      <c r="A10" s="95" t="s">
        <v>74</v>
      </c>
      <c r="B10" s="263">
        <f>SUM(C10:E10)</f>
        <v>732247.42</v>
      </c>
      <c r="C10" s="846">
        <f t="shared" ref="C10:C27" si="0">N10-V10</f>
        <v>143097.5</v>
      </c>
      <c r="D10" s="846">
        <f t="shared" ref="D10:D27" si="1">O10-W10</f>
        <v>589149.92000000004</v>
      </c>
      <c r="E10" s="846">
        <f t="shared" ref="E10:E27" si="2">P10-X10</f>
        <v>0</v>
      </c>
      <c r="F10" s="263">
        <f>SUM(G10:I10)</f>
        <v>143097.5</v>
      </c>
      <c r="G10" s="846">
        <f t="shared" ref="G10:G27" si="3">R10-Z10</f>
        <v>143097.5</v>
      </c>
      <c r="H10" s="846">
        <f t="shared" ref="H10:H27" si="4">S10-AA10</f>
        <v>0</v>
      </c>
      <c r="I10" s="846">
        <f t="shared" ref="I10:I27" si="5">T10-AB10</f>
        <v>0</v>
      </c>
      <c r="J10" s="104"/>
      <c r="K10" s="847">
        <f>M10-'Федеральные  средства  по  МО'!D11</f>
        <v>0</v>
      </c>
      <c r="L10" s="847">
        <f>Q10-'Федеральные  средства  по  МО'!E11</f>
        <v>0</v>
      </c>
      <c r="M10" s="263">
        <f>U10+AC10+BA10+BI10+BQ10+CG10+CW10+CO10+DE10+DU10+EC10+HU10+FQ10+FY10+GG10+HE10+GW10+IC10+IK10+IS10+JI10+MC10+JA10+MK10+KG10+HM10+BY10+DM10+JQ10+AK10+JY10+LU10+FA10+LE10+KW10+GO10+AS10+LM10+ES10+KO10+EK10+FI10</f>
        <v>732247.42</v>
      </c>
      <c r="N10" s="846">
        <f t="shared" ref="N10:T10" si="6">V10+AD10+BB10+BJ10+BR10+CH10+CX10+CP10+DF10+DV10+ED10+HV10+FR10+FZ10+GH10+HF10+GX10+ID10+IL10+IT10+JJ10+MD10+JB10+ML10+KH10+HN10+BZ10+DN10+JR10+AL10+JZ10+LV10+FB10+LF10+KX10+GP10+AT10+LN10+ET10+KP10+EL10+FJ10</f>
        <v>143097.5</v>
      </c>
      <c r="O10" s="846">
        <f t="shared" si="6"/>
        <v>589149.92000000004</v>
      </c>
      <c r="P10" s="846">
        <f t="shared" si="6"/>
        <v>0</v>
      </c>
      <c r="Q10" s="263">
        <f t="shared" si="6"/>
        <v>143097.5</v>
      </c>
      <c r="R10" s="846">
        <f t="shared" si="6"/>
        <v>143097.5</v>
      </c>
      <c r="S10" s="846">
        <f t="shared" si="6"/>
        <v>0</v>
      </c>
      <c r="T10" s="846">
        <f t="shared" si="6"/>
        <v>0</v>
      </c>
      <c r="U10" s="97">
        <f>'Федеральные  средства  по  МО'!F11</f>
        <v>0</v>
      </c>
      <c r="V10" s="861">
        <f>'Проверочная  таблица'!CM12</f>
        <v>0</v>
      </c>
      <c r="W10" s="848">
        <f>'Проверочная  таблица'!CQ12</f>
        <v>0</v>
      </c>
      <c r="X10" s="850">
        <f>'Проверочная  таблица'!CS12</f>
        <v>0</v>
      </c>
      <c r="Y10" s="98">
        <f>'Федеральные  средства  по  МО'!G11</f>
        <v>0</v>
      </c>
      <c r="Z10" s="861">
        <f>'Проверочная  таблица'!CN12</f>
        <v>0</v>
      </c>
      <c r="AA10" s="848">
        <f>'Проверочная  таблица'!CR12</f>
        <v>0</v>
      </c>
      <c r="AB10" s="850">
        <f>'Проверочная  таблица'!CT12</f>
        <v>0</v>
      </c>
      <c r="AC10" s="546">
        <f>'Федеральные  средства  по  МО'!H11</f>
        <v>0</v>
      </c>
      <c r="AD10" s="848">
        <f>AC10</f>
        <v>0</v>
      </c>
      <c r="AE10" s="853"/>
      <c r="AF10" s="856"/>
      <c r="AG10" s="96">
        <f>'Федеральные  средства  по  МО'!I11</f>
        <v>0</v>
      </c>
      <c r="AH10" s="848">
        <f>AG10</f>
        <v>0</v>
      </c>
      <c r="AI10" s="852"/>
      <c r="AJ10" s="853"/>
      <c r="AK10" s="97">
        <f>'Федеральные  средства  по  МО'!J11</f>
        <v>0</v>
      </c>
      <c r="AL10" s="848">
        <f>AK10</f>
        <v>0</v>
      </c>
      <c r="AM10" s="848"/>
      <c r="AN10" s="849"/>
      <c r="AO10" s="96">
        <f>'Федеральные  средства  по  МО'!K11</f>
        <v>0</v>
      </c>
      <c r="AP10" s="850">
        <f>AO10</f>
        <v>0</v>
      </c>
      <c r="AQ10" s="855"/>
      <c r="AR10" s="853"/>
      <c r="AS10" s="97">
        <f>'Федеральные  средства  по  МО'!L11</f>
        <v>0</v>
      </c>
      <c r="AT10" s="848">
        <f>AS10</f>
        <v>0</v>
      </c>
      <c r="AU10" s="849"/>
      <c r="AV10" s="848"/>
      <c r="AW10" s="546">
        <f>'Федеральные  средства  по  МО'!M11</f>
        <v>0</v>
      </c>
      <c r="AX10" s="848">
        <f>AW10</f>
        <v>0</v>
      </c>
      <c r="AY10" s="855"/>
      <c r="AZ10" s="855"/>
      <c r="BA10" s="96">
        <f>'Федеральные  средства  по  МО'!N11</f>
        <v>0</v>
      </c>
      <c r="BB10" s="855">
        <f t="shared" ref="BB10:BB26" si="7">BA10</f>
        <v>0</v>
      </c>
      <c r="BC10" s="852"/>
      <c r="BD10" s="853"/>
      <c r="BE10" s="96">
        <f>'Федеральные  средства  по  МО'!O11</f>
        <v>0</v>
      </c>
      <c r="BF10" s="855">
        <f t="shared" ref="BF10:BF26" si="8">BE10</f>
        <v>0</v>
      </c>
      <c r="BG10" s="852"/>
      <c r="BH10" s="853"/>
      <c r="BI10" s="96">
        <f>'Федеральные  средства  по  МО'!P11</f>
        <v>0</v>
      </c>
      <c r="BJ10" s="855">
        <f t="shared" ref="BJ10:BJ26" si="9">BI10</f>
        <v>0</v>
      </c>
      <c r="BK10" s="852"/>
      <c r="BL10" s="853"/>
      <c r="BM10" s="96">
        <f>'Федеральные  средства  по  МО'!Q11</f>
        <v>0</v>
      </c>
      <c r="BN10" s="855">
        <f t="shared" ref="BN10:BN26" si="10">BM10</f>
        <v>0</v>
      </c>
      <c r="BO10" s="852"/>
      <c r="BP10" s="853"/>
      <c r="BQ10" s="96">
        <f>'Федеральные  средства  по  МО'!R11</f>
        <v>0</v>
      </c>
      <c r="BR10" s="867">
        <f t="shared" ref="BR10:BR26" si="11">BQ10</f>
        <v>0</v>
      </c>
      <c r="BS10" s="859"/>
      <c r="BT10" s="868"/>
      <c r="BU10" s="96">
        <f>'Федеральные  средства  по  МО'!S11</f>
        <v>0</v>
      </c>
      <c r="BV10" s="867">
        <f t="shared" ref="BV10:BV27" si="12">BU10</f>
        <v>0</v>
      </c>
      <c r="BW10" s="852"/>
      <c r="BX10" s="853"/>
      <c r="BY10" s="97">
        <f>'Федеральные  средства  по  МО'!T11</f>
        <v>0</v>
      </c>
      <c r="BZ10" s="848">
        <f t="shared" ref="BZ10" si="13">BY10</f>
        <v>0</v>
      </c>
      <c r="CA10" s="849"/>
      <c r="CB10" s="848"/>
      <c r="CC10" s="98">
        <f>'Федеральные  средства  по  МО'!U11</f>
        <v>0</v>
      </c>
      <c r="CD10" s="848">
        <f t="shared" ref="CD10" si="14">CC10</f>
        <v>0</v>
      </c>
      <c r="CE10" s="849"/>
      <c r="CF10" s="848"/>
      <c r="CG10" s="546">
        <f>'Федеральные  средства  по  МО'!V11</f>
        <v>0</v>
      </c>
      <c r="CH10" s="855"/>
      <c r="CI10" s="853"/>
      <c r="CJ10" s="856"/>
      <c r="CK10" s="96">
        <f>'Федеральные  средства  по  МО'!W11</f>
        <v>0</v>
      </c>
      <c r="CL10" s="853"/>
      <c r="CM10" s="852"/>
      <c r="CN10" s="853"/>
      <c r="CO10" s="97">
        <f>'Федеральные  средства  по  МО'!X11</f>
        <v>0</v>
      </c>
      <c r="CP10" s="848">
        <f>CO10</f>
        <v>0</v>
      </c>
      <c r="CQ10" s="855"/>
      <c r="CR10" s="853"/>
      <c r="CS10" s="96">
        <f>'Федеральные  средства  по  МО'!Y11</f>
        <v>0</v>
      </c>
      <c r="CT10" s="848">
        <f>CS10</f>
        <v>0</v>
      </c>
      <c r="CU10" s="852"/>
      <c r="CV10" s="853"/>
      <c r="CW10" s="96">
        <f>'Федеральные  средства  по  МО'!Z11</f>
        <v>0</v>
      </c>
      <c r="CX10" s="867">
        <f t="shared" ref="CX10:CX27" si="15">CW10</f>
        <v>0</v>
      </c>
      <c r="CY10" s="859"/>
      <c r="CZ10" s="868"/>
      <c r="DA10" s="96">
        <f>'Федеральные  средства  по  МО'!AA11</f>
        <v>0</v>
      </c>
      <c r="DB10" s="867">
        <f>DA10</f>
        <v>0</v>
      </c>
      <c r="DC10" s="852"/>
      <c r="DD10" s="853"/>
      <c r="DE10" s="96">
        <f>'Федеральные  средства  по  МО'!AB11</f>
        <v>0</v>
      </c>
      <c r="DF10" s="855"/>
      <c r="DG10" s="853"/>
      <c r="DH10" s="861">
        <f>DE10</f>
        <v>0</v>
      </c>
      <c r="DI10" s="96">
        <f>'Федеральные  средства  по  МО'!AC11</f>
        <v>0</v>
      </c>
      <c r="DJ10" s="853"/>
      <c r="DK10" s="852"/>
      <c r="DL10" s="861">
        <f>DI10</f>
        <v>0</v>
      </c>
      <c r="DM10" s="97">
        <f>'Федеральные  средства  по  МО'!AD11</f>
        <v>0</v>
      </c>
      <c r="DN10" s="848">
        <f>DM10</f>
        <v>0</v>
      </c>
      <c r="DO10" s="849"/>
      <c r="DP10" s="848"/>
      <c r="DQ10" s="98">
        <f>'Федеральные  средства  по  МО'!AE11</f>
        <v>0</v>
      </c>
      <c r="DR10" s="848">
        <f>DQ10</f>
        <v>0</v>
      </c>
      <c r="DS10" s="849"/>
      <c r="DT10" s="848"/>
      <c r="DU10" s="546">
        <f>'Федеральные  средства  по  МО'!AF11</f>
        <v>0</v>
      </c>
      <c r="DV10" s="867">
        <f t="shared" ref="DV10:DV27" si="16">DU10</f>
        <v>0</v>
      </c>
      <c r="DW10" s="853"/>
      <c r="DX10" s="856"/>
      <c r="DY10" s="96">
        <f>'Федеральные  средства  по  МО'!AG11</f>
        <v>0</v>
      </c>
      <c r="DZ10" s="867">
        <f t="shared" ref="DZ10:DZ27" si="17">DY10</f>
        <v>0</v>
      </c>
      <c r="EA10" s="852"/>
      <c r="EB10" s="853"/>
      <c r="EC10" s="97">
        <f>'Федеральные  средства  по  МО'!AH11</f>
        <v>170199.92</v>
      </c>
      <c r="ED10" s="861"/>
      <c r="EE10" s="848">
        <f>'Проверочная  таблица'!HS12</f>
        <v>170199.92</v>
      </c>
      <c r="EF10" s="849">
        <f>'Проверочная  таблица'!HY12</f>
        <v>0</v>
      </c>
      <c r="EG10" s="96">
        <f>'Федеральные  средства  по  МО'!AI11</f>
        <v>0</v>
      </c>
      <c r="EH10" s="849"/>
      <c r="EI10" s="848">
        <f>'Проверочная  таблица'!HV12</f>
        <v>0</v>
      </c>
      <c r="EJ10" s="849">
        <f>'Проверочная  таблица'!IB12</f>
        <v>0</v>
      </c>
      <c r="EK10" s="1020">
        <f>'Федеральные  средства  по  МО'!AJ11</f>
        <v>0</v>
      </c>
      <c r="EL10" s="1080">
        <f>EK10</f>
        <v>0</v>
      </c>
      <c r="EM10" s="1081"/>
      <c r="EN10" s="1080"/>
      <c r="EO10" s="1108">
        <f>'Федеральные  средства  по  МО'!AK11</f>
        <v>0</v>
      </c>
      <c r="EP10" s="1080">
        <f>EO10</f>
        <v>0</v>
      </c>
      <c r="EQ10" s="1081"/>
      <c r="ER10" s="1080"/>
      <c r="ES10" s="1020">
        <f>'Федеральные  средства  по  МО'!AL11</f>
        <v>0</v>
      </c>
      <c r="ET10" s="1080">
        <f>ES10</f>
        <v>0</v>
      </c>
      <c r="EU10" s="1081"/>
      <c r="EV10" s="1080"/>
      <c r="EW10" s="1108">
        <f>'Федеральные  средства  по  МО'!AM11</f>
        <v>0</v>
      </c>
      <c r="EX10" s="1080">
        <f>EW10</f>
        <v>0</v>
      </c>
      <c r="EY10" s="1081"/>
      <c r="EZ10" s="1080"/>
      <c r="FA10" s="1076">
        <f>'Федеральные  средства  по  МО'!AN11</f>
        <v>0</v>
      </c>
      <c r="FB10" s="1080">
        <f>FA10</f>
        <v>0</v>
      </c>
      <c r="FC10" s="1081"/>
      <c r="FD10" s="1080"/>
      <c r="FE10" s="1076">
        <f>'Федеральные  средства  по  МО'!AO11</f>
        <v>0</v>
      </c>
      <c r="FF10" s="1080">
        <f>FE10</f>
        <v>0</v>
      </c>
      <c r="FG10" s="1081"/>
      <c r="FH10" s="1157"/>
      <c r="FI10" s="97">
        <f>'Федеральные  средства  по  МО'!AP11</f>
        <v>0</v>
      </c>
      <c r="FJ10" s="848">
        <f>FI10</f>
        <v>0</v>
      </c>
      <c r="FK10" s="849"/>
      <c r="FL10" s="848"/>
      <c r="FM10" s="98">
        <f>'Федеральные  средства  по  МО'!AQ11</f>
        <v>0</v>
      </c>
      <c r="FN10" s="848">
        <f>FM10</f>
        <v>0</v>
      </c>
      <c r="FO10" s="855"/>
      <c r="FP10" s="852"/>
      <c r="FQ10" s="96">
        <f>'Федеральные  средства  по  МО'!AR11</f>
        <v>0</v>
      </c>
      <c r="FR10" s="855"/>
      <c r="FS10" s="853"/>
      <c r="FT10" s="856"/>
      <c r="FU10" s="96">
        <f>'Федеральные  средства  по  МО'!AS11</f>
        <v>0</v>
      </c>
      <c r="FV10" s="853"/>
      <c r="FW10" s="852"/>
      <c r="FX10" s="853"/>
      <c r="FY10" s="97">
        <f>'Федеральные  средства  по  МО'!AT11</f>
        <v>0</v>
      </c>
      <c r="FZ10" s="861">
        <f>'Проверочная  таблица'!JI12</f>
        <v>0</v>
      </c>
      <c r="GA10" s="848">
        <f>'Проверочная  таблица'!JU12</f>
        <v>0</v>
      </c>
      <c r="GB10" s="848">
        <f>'Проверочная  таблица'!KA12</f>
        <v>0</v>
      </c>
      <c r="GC10" s="98">
        <f>'Федеральные  средства  по  МО'!AU11</f>
        <v>0</v>
      </c>
      <c r="GD10" s="848">
        <f>'Проверочная  таблица'!JL12</f>
        <v>0</v>
      </c>
      <c r="GE10" s="849">
        <f>'Проверочная  таблица'!JX12</f>
        <v>0</v>
      </c>
      <c r="GF10" s="848">
        <f>'Проверочная  таблица'!KD12</f>
        <v>0</v>
      </c>
      <c r="GG10" s="546">
        <f>'Федеральные  средства  по  МО'!AV11</f>
        <v>0</v>
      </c>
      <c r="GH10" s="855">
        <f>GG10</f>
        <v>0</v>
      </c>
      <c r="GI10" s="853"/>
      <c r="GJ10" s="856"/>
      <c r="GK10" s="96">
        <f>'Федеральные  средства  по  МО'!AW11</f>
        <v>0</v>
      </c>
      <c r="GL10" s="855">
        <f>GK10</f>
        <v>0</v>
      </c>
      <c r="GM10" s="852"/>
      <c r="GN10" s="853"/>
      <c r="GO10" s="97">
        <f>'Федеральные  средства  по  МО'!AX11</f>
        <v>0</v>
      </c>
      <c r="GP10" s="848"/>
      <c r="GQ10" s="849">
        <f>GO10</f>
        <v>0</v>
      </c>
      <c r="GR10" s="848"/>
      <c r="GS10" s="96">
        <f>'Федеральные  средства  по  МО'!AY11</f>
        <v>0</v>
      </c>
      <c r="GT10" s="849"/>
      <c r="GU10" s="848">
        <f>GS10</f>
        <v>0</v>
      </c>
      <c r="GV10" s="850"/>
      <c r="GW10" s="546">
        <f>'Федеральные  средства  по  МО'!AZ11</f>
        <v>0</v>
      </c>
      <c r="GX10" s="853"/>
      <c r="GY10" s="861">
        <f>'Проверочная  таблица'!MB12</f>
        <v>0</v>
      </c>
      <c r="GZ10" s="848">
        <f>'Проверочная  таблица'!MJ12</f>
        <v>0</v>
      </c>
      <c r="HA10" s="98">
        <f>'Федеральные  средства  по  МО'!BA11</f>
        <v>0</v>
      </c>
      <c r="HB10" s="861"/>
      <c r="HC10" s="848">
        <f>'Проверочная  таблица'!MF12</f>
        <v>0</v>
      </c>
      <c r="HD10" s="850">
        <f>'Проверочная  таблица'!MN12</f>
        <v>0</v>
      </c>
      <c r="HE10" s="96">
        <f>'Федеральные  средства  по  МО'!BB11</f>
        <v>143097.5</v>
      </c>
      <c r="HF10" s="846">
        <f t="shared" ref="HF10:HF27" si="18">HE10</f>
        <v>143097.5</v>
      </c>
      <c r="HG10" s="859"/>
      <c r="HH10" s="868"/>
      <c r="HI10" s="263">
        <f>'Федеральные  средства  по  МО'!BC11</f>
        <v>143097.5</v>
      </c>
      <c r="HJ10" s="846">
        <f t="shared" ref="HJ10:HJ27" si="19">HI10</f>
        <v>143097.5</v>
      </c>
      <c r="HK10" s="852"/>
      <c r="HL10" s="852"/>
      <c r="HM10" s="98">
        <f>'Федеральные  средства  по  МО'!BF11</f>
        <v>0</v>
      </c>
      <c r="HN10" s="861">
        <f>HM10</f>
        <v>0</v>
      </c>
      <c r="HO10" s="848"/>
      <c r="HP10" s="850"/>
      <c r="HQ10" s="546">
        <f>'Федеральные  средства  по  МО'!BG11</f>
        <v>0</v>
      </c>
      <c r="HR10" s="861">
        <f t="shared" ref="HR10:HR27" si="20">HQ10</f>
        <v>0</v>
      </c>
      <c r="HS10" s="848"/>
      <c r="HT10" s="850"/>
      <c r="HU10" s="98">
        <f>'Федеральные  средства  по  МО'!BD11</f>
        <v>0</v>
      </c>
      <c r="HV10" s="848">
        <f>HU10</f>
        <v>0</v>
      </c>
      <c r="HW10" s="849"/>
      <c r="HX10" s="861"/>
      <c r="HY10" s="96">
        <f>'Федеральные  средства  по  МО'!BE11</f>
        <v>0</v>
      </c>
      <c r="HZ10" s="848">
        <f>HY10</f>
        <v>0</v>
      </c>
      <c r="IA10" s="850"/>
      <c r="IB10" s="853"/>
      <c r="IC10" s="96">
        <f>'Федеральные  средства  по  МО'!BH11</f>
        <v>0</v>
      </c>
      <c r="ID10" s="855">
        <f>IC10</f>
        <v>0</v>
      </c>
      <c r="IE10" s="853"/>
      <c r="IF10" s="856"/>
      <c r="IG10" s="96">
        <f>'Федеральные  средства  по  МО'!BI11</f>
        <v>0</v>
      </c>
      <c r="IH10" s="855">
        <f t="shared" ref="IH10:IH27" si="21">IG10</f>
        <v>0</v>
      </c>
      <c r="II10" s="853"/>
      <c r="IJ10" s="852"/>
      <c r="IK10" s="851"/>
      <c r="IL10" s="852"/>
      <c r="IM10" s="853"/>
      <c r="IN10" s="852"/>
      <c r="IO10" s="854"/>
      <c r="IP10" s="853"/>
      <c r="IQ10" s="852"/>
      <c r="IR10" s="853"/>
      <c r="IS10" s="97">
        <f>'Федеральные  средства  по  МО'!BJ11</f>
        <v>0</v>
      </c>
      <c r="IT10" s="861"/>
      <c r="IU10" s="848"/>
      <c r="IV10" s="850">
        <f>'Проверочная  таблица'!PE12</f>
        <v>0</v>
      </c>
      <c r="IW10" s="98">
        <f>'Федеральные  средства  по  МО'!BK11</f>
        <v>0</v>
      </c>
      <c r="IX10" s="861"/>
      <c r="IY10" s="848"/>
      <c r="IZ10" s="850">
        <f>'Проверочная  таблица'!PI12</f>
        <v>0</v>
      </c>
      <c r="JA10" s="98">
        <f>'Федеральные  средства  по  МО'!BZ11</f>
        <v>0</v>
      </c>
      <c r="JB10" s="861"/>
      <c r="JC10" s="848">
        <f>JA10</f>
        <v>0</v>
      </c>
      <c r="JD10" s="850"/>
      <c r="JE10" s="546">
        <f>'Федеральные  средства  по  МО'!CA11</f>
        <v>0</v>
      </c>
      <c r="JF10" s="861"/>
      <c r="JG10" s="848">
        <f>JE10</f>
        <v>0</v>
      </c>
      <c r="JH10" s="850"/>
      <c r="JI10" s="97">
        <f>'Федеральные  средства  по  МО'!BL11</f>
        <v>418950</v>
      </c>
      <c r="JJ10" s="861"/>
      <c r="JK10" s="848">
        <f>JI10</f>
        <v>418950</v>
      </c>
      <c r="JL10" s="850"/>
      <c r="JM10" s="546">
        <f>'Федеральные  средства  по  МО'!BM11</f>
        <v>0</v>
      </c>
      <c r="JN10" s="861"/>
      <c r="JO10" s="848">
        <f>JM10</f>
        <v>0</v>
      </c>
      <c r="JP10" s="849"/>
      <c r="JQ10" s="97">
        <f>'Федеральные  средства  по  МО'!CD11</f>
        <v>0</v>
      </c>
      <c r="JR10" s="848">
        <f>'Проверочная  таблица'!SI12</f>
        <v>0</v>
      </c>
      <c r="JS10" s="849">
        <f>JQ10-JR10</f>
        <v>0</v>
      </c>
      <c r="JT10" s="848"/>
      <c r="JU10" s="98">
        <f>'Федеральные  средства  по  МО'!CE11</f>
        <v>0</v>
      </c>
      <c r="JV10" s="848">
        <f>'Проверочная  таблица'!SR12</f>
        <v>0</v>
      </c>
      <c r="JW10" s="849">
        <f>JU10-JV10</f>
        <v>0</v>
      </c>
      <c r="JX10" s="861"/>
      <c r="JY10" s="97">
        <f>'Федеральные  средства  по  МО'!CF11</f>
        <v>0</v>
      </c>
      <c r="JZ10" s="848">
        <f>JY10</f>
        <v>0</v>
      </c>
      <c r="KA10" s="849"/>
      <c r="KB10" s="848"/>
      <c r="KC10" s="98">
        <f>'Федеральные  средства  по  МО'!CG11</f>
        <v>0</v>
      </c>
      <c r="KD10" s="848">
        <f>KC10</f>
        <v>0</v>
      </c>
      <c r="KE10" s="849"/>
      <c r="KF10" s="848"/>
      <c r="KG10" s="98">
        <f>'Федеральные  средства  по  МО'!CH11</f>
        <v>0</v>
      </c>
      <c r="KH10" s="861">
        <f>'Проверочная  таблица'!SM12</f>
        <v>0</v>
      </c>
      <c r="KI10" s="848">
        <f>'Проверочная  таблица'!TW12</f>
        <v>0</v>
      </c>
      <c r="KJ10" s="850"/>
      <c r="KK10" s="98">
        <f>'Федеральные  средства  по  МО'!CI11</f>
        <v>0</v>
      </c>
      <c r="KL10" s="861">
        <f>'Проверочная  таблица'!SV12</f>
        <v>0</v>
      </c>
      <c r="KM10" s="848">
        <f>'Проверочная  таблица'!TN12</f>
        <v>0</v>
      </c>
      <c r="KN10" s="849"/>
      <c r="KO10" s="1020">
        <f>'Федеральные  средства  по  МО'!BN11</f>
        <v>0</v>
      </c>
      <c r="KP10" s="1080">
        <f>KO10</f>
        <v>0</v>
      </c>
      <c r="KQ10" s="1081"/>
      <c r="KR10" s="1080"/>
      <c r="KS10" s="1076">
        <f>'Федеральные  средства  по  МО'!BO11</f>
        <v>0</v>
      </c>
      <c r="KT10" s="1080">
        <f>KS10</f>
        <v>0</v>
      </c>
      <c r="KU10" s="1104"/>
      <c r="KV10" s="1080"/>
      <c r="KW10" s="1020">
        <f>'Федеральные  средства  по  МО'!BP11</f>
        <v>0</v>
      </c>
      <c r="KX10" s="1157">
        <f>'Проверочная  таблица'!QK12</f>
        <v>0</v>
      </c>
      <c r="KY10" s="1080"/>
      <c r="KZ10" s="1081">
        <f>'Проверочная  таблица'!RC12</f>
        <v>0</v>
      </c>
      <c r="LA10" s="1021">
        <f>'Федеральные  средства  по  МО'!BQ11</f>
        <v>0</v>
      </c>
      <c r="LB10" s="1081">
        <f>'Проверочная  таблица'!QN12</f>
        <v>0</v>
      </c>
      <c r="LC10" s="1080">
        <f>'Проверочная  таблица'!QZ12</f>
        <v>0</v>
      </c>
      <c r="LD10" s="1104">
        <f>'Проверочная  таблица'!RF12</f>
        <v>0</v>
      </c>
      <c r="LE10" s="1076">
        <f>'Федеральные  средства  по  МО'!BR11</f>
        <v>0</v>
      </c>
      <c r="LF10" s="1080">
        <f>LE10</f>
        <v>0</v>
      </c>
      <c r="LG10" s="1081"/>
      <c r="LH10" s="1080"/>
      <c r="LI10" s="1108">
        <f>'Федеральные  средства  по  МО'!BS11</f>
        <v>0</v>
      </c>
      <c r="LJ10" s="1104">
        <f>LI10</f>
        <v>0</v>
      </c>
      <c r="LK10" s="1081"/>
      <c r="LL10" s="1157"/>
      <c r="LM10" s="1020">
        <f>'Федеральные  средства  по  МО'!BT11</f>
        <v>0</v>
      </c>
      <c r="LN10" s="1080">
        <f>LM10</f>
        <v>0</v>
      </c>
      <c r="LO10" s="1081"/>
      <c r="LP10" s="1080"/>
      <c r="LQ10" s="1108">
        <f>'Федеральные  средства  по  МО'!BU11</f>
        <v>0</v>
      </c>
      <c r="LR10" s="1080">
        <f>LQ10</f>
        <v>0</v>
      </c>
      <c r="LS10" s="1081"/>
      <c r="LT10" s="1080"/>
      <c r="LU10" s="97">
        <f>'Федеральные  средства  по  МО'!BV11</f>
        <v>0</v>
      </c>
      <c r="LV10" s="848">
        <f>LU10</f>
        <v>0</v>
      </c>
      <c r="LW10" s="849"/>
      <c r="LX10" s="848"/>
      <c r="LY10" s="98">
        <f>'Федеральные  средства  по  МО'!BW11</f>
        <v>0</v>
      </c>
      <c r="LZ10" s="848">
        <f>LY10</f>
        <v>0</v>
      </c>
      <c r="MA10" s="849"/>
      <c r="MB10" s="848"/>
      <c r="MC10" s="100">
        <f>'Федеральные  средства  по  МО'!BX11</f>
        <v>0</v>
      </c>
      <c r="MD10" s="862">
        <f t="shared" ref="MD10:MD27" si="22">MC10</f>
        <v>0</v>
      </c>
      <c r="ME10" s="862"/>
      <c r="MF10" s="864"/>
      <c r="MG10" s="100">
        <f>'Федеральные  средства  по  МО'!BY11</f>
        <v>0</v>
      </c>
      <c r="MH10" s="862">
        <f t="shared" ref="MH10:MH27" si="23">MG10</f>
        <v>0</v>
      </c>
      <c r="MI10" s="862"/>
      <c r="MJ10" s="863"/>
      <c r="MK10" s="96">
        <f>'Федеральные  средства  по  МО'!CB11</f>
        <v>0</v>
      </c>
      <c r="ML10" s="855"/>
      <c r="MM10" s="853"/>
      <c r="MN10" s="856"/>
      <c r="MO10" s="96">
        <f>'Федеральные  средства  по  МО'!CC11</f>
        <v>0</v>
      </c>
      <c r="MP10" s="853"/>
      <c r="MQ10" s="852"/>
      <c r="MR10" s="852"/>
    </row>
    <row r="11" spans="1:356" ht="25.5" customHeight="1" x14ac:dyDescent="0.25">
      <c r="A11" s="101" t="s">
        <v>75</v>
      </c>
      <c r="B11" s="263">
        <f t="shared" ref="B11:B27" si="24">SUM(C11:E11)</f>
        <v>33396537.43</v>
      </c>
      <c r="C11" s="846">
        <f t="shared" si="0"/>
        <v>4602708.93</v>
      </c>
      <c r="D11" s="846">
        <f t="shared" si="1"/>
        <v>1331928.5</v>
      </c>
      <c r="E11" s="846">
        <f t="shared" si="2"/>
        <v>27461900</v>
      </c>
      <c r="F11" s="263">
        <f t="shared" ref="F11:F27" si="25">SUM(G11:I11)</f>
        <v>32586500.940000001</v>
      </c>
      <c r="G11" s="846">
        <f t="shared" si="3"/>
        <v>4602708.9400000004</v>
      </c>
      <c r="H11" s="846">
        <f t="shared" si="4"/>
        <v>521892</v>
      </c>
      <c r="I11" s="846">
        <f t="shared" si="5"/>
        <v>27461900</v>
      </c>
      <c r="J11" s="104"/>
      <c r="K11" s="847">
        <f>M11-'Федеральные  средства  по  МО'!D12</f>
        <v>0</v>
      </c>
      <c r="L11" s="847">
        <f>Q11-'Федеральные  средства  по  МО'!E12</f>
        <v>0</v>
      </c>
      <c r="M11" s="263">
        <f t="shared" ref="M11:M27" si="26">U11+AC11+BA11+BI11+BQ11+CG11+CW11+CO11+DE11+DU11+EC11+HU11+FQ11+FY11+GG11+HE11+GW11+IC11+IK11+IS11+JI11+MC11+JA11+MK11+KG11+HM11+BY11+DM11+JQ11+AK11+JY11+LU11+FA11+LE11+KW11+GO11+AS11+LM11+ES11+KO11+EK11+FI11</f>
        <v>71201190.099999994</v>
      </c>
      <c r="N11" s="846">
        <f t="shared" ref="N11:N27" si="27">V11+AD11+BB11+BJ11+BR11+CH11+CX11+CP11+DF11+DV11+ED11+HV11+FR11+FZ11+GH11+HF11+GX11+ID11+IL11+IT11+JJ11+MD11+JB11+ML11+KH11+HN11+BZ11+DN11+JR11+AL11+JZ11+LV11+FB11+LF11+KX11+GP11+AT11+LN11+ET11+KP11+EL11+FJ11</f>
        <v>4602708.93</v>
      </c>
      <c r="O11" s="846">
        <f t="shared" ref="O11:O27" si="28">W11+AE11+BC11+BK11+BS11+CI11+CY11+CQ11+DG11+DW11+EE11+HW11+FS11+GA11+GI11+HG11+GY11+IE11+IM11+IU11+JK11+ME11+JC11+MM11+KI11+HO11+CA11+DO11+JS11+AM11+KA11+LW11+FC11+LG11+KY11+GQ11+AU11+LO11+EU11+KQ11+EM11+FK11</f>
        <v>1331928.5</v>
      </c>
      <c r="P11" s="846">
        <f t="shared" ref="P11:P27" si="29">X11+AF11+BD11+BL11+BT11+CJ11+CZ11+CR11+DH11+DX11+EF11+HX11+FT11+GB11+GJ11+HH11+GZ11+IF11+IN11+IV11+JL11+MF11+JD11+MN11+KJ11+HP11+CB11+DP11+JT11+AN11+KB11+LX11+FD11+LH11+KZ11+GR11+AV11+LP11+EV11+KR11+EN11+FL11</f>
        <v>65266552.670000002</v>
      </c>
      <c r="Q11" s="263">
        <f t="shared" ref="Q11:Q27" si="30">Y11+AG11+BE11+BM11+BU11+CK11+DA11+CS11+DI11+DY11+EG11+HY11+FU11+GC11+GK11+HI11+HA11+IG11+IO11+IW11+JM11+MG11+JE11+MO11+KK11+HQ11+CC11+DQ11+JU11+AO11+KC11+LY11+FE11+LI11+LA11+GS11+AW11+LQ11+EW11+KS11+EO11+FM11</f>
        <v>32586500.940000001</v>
      </c>
      <c r="R11" s="846">
        <f t="shared" ref="R11:R27" si="31">Z11+AH11+BF11+BN11+BV11+CL11+DB11+CT11+DJ11+DZ11+EH11+HZ11+FV11+GD11+GL11+HJ11+HB11+IH11+IP11+IX11+JN11+MH11+JF11+MP11+KL11+HR11+CD11+DR11+JV11+AP11+KD11+LZ11+FF11+LJ11+LB11+GT11+AX11+LR11+EX11+KT11+EP11+FN11</f>
        <v>4602708.9400000004</v>
      </c>
      <c r="S11" s="846">
        <f t="shared" ref="S11:S27" si="32">AA11+AI11+BG11+BO11+BW11+CM11+DC11+CU11+DK11+EA11+EI11+IA11+FW11+GE11+GM11+HK11+HC11+II11+IQ11+IY11+JO11+MI11+JG11+MQ11+KM11+HS11+CE11+DS11+JW11+AQ11+KE11+MA11+FG11+LK11+LC11+GU11+AY11+LS11+EY11+KU11+EQ11+FO11</f>
        <v>521892</v>
      </c>
      <c r="T11" s="846">
        <f t="shared" ref="T11:T27" si="33">AB11+AJ11+BH11+BP11+BX11+CN11+DD11+CV11+DL11+EB11+EJ11+IB11+FX11+GF11+GN11+HL11+HD11+IJ11+IR11+IZ11+JP11+MJ11+JH11+MR11+KN11+HT11+CF11+DT11+JX11+AR11+KF11+MB11+FH11+LL11+LD11+GV11+AZ11+LT11+EZ11+KV11+ER11+FP11</f>
        <v>27461900</v>
      </c>
      <c r="U11" s="102">
        <f>'Федеральные  средства  по  МО'!F12</f>
        <v>37804652.670000002</v>
      </c>
      <c r="V11" s="865">
        <f>'Проверочная  таблица'!CM13</f>
        <v>0</v>
      </c>
      <c r="W11" s="862">
        <f>'Проверочная  таблица'!CQ13</f>
        <v>0</v>
      </c>
      <c r="X11" s="864">
        <f>'Проверочная  таблица'!CS13</f>
        <v>37804652.670000002</v>
      </c>
      <c r="Y11" s="103">
        <f>'Федеральные  средства  по  МО'!G12</f>
        <v>0</v>
      </c>
      <c r="Z11" s="865">
        <f>'Проверочная  таблица'!CN13</f>
        <v>0</v>
      </c>
      <c r="AA11" s="862">
        <f>'Проверочная  таблица'!CR13</f>
        <v>0</v>
      </c>
      <c r="AB11" s="864">
        <f>'Проверочная  таблица'!CT13</f>
        <v>0</v>
      </c>
      <c r="AC11" s="99">
        <f>'Федеральные  средства  по  МО'!H12</f>
        <v>0</v>
      </c>
      <c r="AD11" s="862">
        <f t="shared" ref="AD11:AD27" si="34">AC11</f>
        <v>0</v>
      </c>
      <c r="AE11" s="863"/>
      <c r="AF11" s="865"/>
      <c r="AG11" s="100">
        <f>'Федеральные  средства  по  МО'!I12</f>
        <v>0</v>
      </c>
      <c r="AH11" s="862">
        <f t="shared" ref="AH11:AH27" si="35">AG11</f>
        <v>0</v>
      </c>
      <c r="AI11" s="862"/>
      <c r="AJ11" s="863"/>
      <c r="AK11" s="102">
        <f>'Федеральные  средства  по  МО'!J12</f>
        <v>0</v>
      </c>
      <c r="AL11" s="862">
        <f t="shared" ref="AL11:AL27" si="36">AK11</f>
        <v>0</v>
      </c>
      <c r="AM11" s="862"/>
      <c r="AN11" s="863"/>
      <c r="AO11" s="100">
        <f>'Федеральные  средства  по  МО'!K12</f>
        <v>0</v>
      </c>
      <c r="AP11" s="864">
        <f t="shared" ref="AP11:AP27" si="37">AO11</f>
        <v>0</v>
      </c>
      <c r="AQ11" s="864"/>
      <c r="AR11" s="863"/>
      <c r="AS11" s="102">
        <f>'Федеральные  средства  по  МО'!L12</f>
        <v>0</v>
      </c>
      <c r="AT11" s="862">
        <f t="shared" ref="AT11:AT27" si="38">AS11</f>
        <v>0</v>
      </c>
      <c r="AU11" s="863"/>
      <c r="AV11" s="862"/>
      <c r="AW11" s="99">
        <f>'Федеральные  средства  по  МО'!M12</f>
        <v>0</v>
      </c>
      <c r="AX11" s="862">
        <f t="shared" ref="AX11:AX27" si="39">AW11</f>
        <v>0</v>
      </c>
      <c r="AY11" s="864"/>
      <c r="AZ11" s="864"/>
      <c r="BA11" s="100">
        <f>'Федеральные  средства  по  МО'!N12</f>
        <v>0</v>
      </c>
      <c r="BB11" s="864">
        <f t="shared" si="7"/>
        <v>0</v>
      </c>
      <c r="BC11" s="862"/>
      <c r="BD11" s="863"/>
      <c r="BE11" s="100">
        <f>'Федеральные  средства  по  МО'!O12</f>
        <v>0</v>
      </c>
      <c r="BF11" s="864">
        <f t="shared" si="8"/>
        <v>0</v>
      </c>
      <c r="BG11" s="862"/>
      <c r="BH11" s="863"/>
      <c r="BI11" s="100">
        <f>'Федеральные  средства  по  МО'!P12</f>
        <v>0</v>
      </c>
      <c r="BJ11" s="864">
        <f t="shared" si="9"/>
        <v>0</v>
      </c>
      <c r="BK11" s="862"/>
      <c r="BL11" s="863"/>
      <c r="BM11" s="100">
        <f>'Федеральные  средства  по  МО'!Q12</f>
        <v>0</v>
      </c>
      <c r="BN11" s="864">
        <f t="shared" si="10"/>
        <v>0</v>
      </c>
      <c r="BO11" s="862"/>
      <c r="BP11" s="863"/>
      <c r="BQ11" s="100">
        <f>'Федеральные  средства  по  МО'!R12</f>
        <v>0</v>
      </c>
      <c r="BR11" s="864">
        <f t="shared" si="11"/>
        <v>0</v>
      </c>
      <c r="BS11" s="863"/>
      <c r="BT11" s="865"/>
      <c r="BU11" s="100">
        <f>'Федеральные  средства  по  МО'!S12</f>
        <v>0</v>
      </c>
      <c r="BV11" s="864">
        <f t="shared" si="12"/>
        <v>0</v>
      </c>
      <c r="BW11" s="862"/>
      <c r="BX11" s="863"/>
      <c r="BY11" s="102">
        <f>'Федеральные  средства  по  МО'!T12</f>
        <v>0</v>
      </c>
      <c r="BZ11" s="862">
        <f t="shared" ref="BZ11:BZ27" si="40">BY11</f>
        <v>0</v>
      </c>
      <c r="CA11" s="863"/>
      <c r="CB11" s="862"/>
      <c r="CC11" s="103">
        <f>'Федеральные  средства  по  МО'!U12</f>
        <v>0</v>
      </c>
      <c r="CD11" s="862">
        <f t="shared" ref="CD11:CD27" si="41">CC11</f>
        <v>0</v>
      </c>
      <c r="CE11" s="863"/>
      <c r="CF11" s="862"/>
      <c r="CG11" s="99">
        <f>'Федеральные  средства  по  МО'!V12</f>
        <v>0</v>
      </c>
      <c r="CH11" s="864"/>
      <c r="CI11" s="863"/>
      <c r="CJ11" s="865"/>
      <c r="CK11" s="100">
        <f>'Федеральные  средства  по  МО'!W12</f>
        <v>0</v>
      </c>
      <c r="CL11" s="863"/>
      <c r="CM11" s="862"/>
      <c r="CN11" s="863"/>
      <c r="CO11" s="102">
        <f>'Федеральные  средства  по  МО'!X12</f>
        <v>0</v>
      </c>
      <c r="CP11" s="862">
        <f t="shared" ref="CP11:CP27" si="42">CO11</f>
        <v>0</v>
      </c>
      <c r="CQ11" s="864"/>
      <c r="CR11" s="863"/>
      <c r="CS11" s="100">
        <f>'Федеральные  средства  по  МО'!Y12</f>
        <v>0</v>
      </c>
      <c r="CT11" s="862">
        <f t="shared" ref="CT11:CT27" si="43">CS11</f>
        <v>0</v>
      </c>
      <c r="CU11" s="862"/>
      <c r="CV11" s="863"/>
      <c r="CW11" s="100">
        <f>'Федеральные  средства  по  МО'!Z12</f>
        <v>0</v>
      </c>
      <c r="CX11" s="864">
        <f t="shared" si="15"/>
        <v>0</v>
      </c>
      <c r="CY11" s="863"/>
      <c r="CZ11" s="865"/>
      <c r="DA11" s="100">
        <f>'Федеральные  средства  по  МО'!AA12</f>
        <v>0</v>
      </c>
      <c r="DB11" s="864">
        <f t="shared" ref="DB11:DB27" si="44">DA11</f>
        <v>0</v>
      </c>
      <c r="DC11" s="862"/>
      <c r="DD11" s="863"/>
      <c r="DE11" s="100">
        <f>'Федеральные  средства  по  МО'!AB12</f>
        <v>0</v>
      </c>
      <c r="DF11" s="864"/>
      <c r="DG11" s="863"/>
      <c r="DH11" s="865">
        <f t="shared" ref="DH11:DH27" si="45">DE11</f>
        <v>0</v>
      </c>
      <c r="DI11" s="100">
        <f>'Федеральные  средства  по  МО'!AC12</f>
        <v>0</v>
      </c>
      <c r="DJ11" s="863"/>
      <c r="DK11" s="862"/>
      <c r="DL11" s="865">
        <f t="shared" ref="DL11:DL27" si="46">DI11</f>
        <v>0</v>
      </c>
      <c r="DM11" s="102">
        <f>'Федеральные  средства  по  МО'!AD12</f>
        <v>0</v>
      </c>
      <c r="DN11" s="862">
        <f t="shared" ref="DN11:DN27" si="47">DM11</f>
        <v>0</v>
      </c>
      <c r="DO11" s="863"/>
      <c r="DP11" s="862"/>
      <c r="DQ11" s="103">
        <f>'Федеральные  средства  по  МО'!AE12</f>
        <v>0</v>
      </c>
      <c r="DR11" s="862">
        <f t="shared" ref="DR11:DR27" si="48">DQ11</f>
        <v>0</v>
      </c>
      <c r="DS11" s="863"/>
      <c r="DT11" s="862"/>
      <c r="DU11" s="99">
        <f>'Федеральные  средства  по  МО'!AF12</f>
        <v>0</v>
      </c>
      <c r="DV11" s="864">
        <f t="shared" si="16"/>
        <v>0</v>
      </c>
      <c r="DW11" s="863"/>
      <c r="DX11" s="865"/>
      <c r="DY11" s="100">
        <f>'Федеральные  средства  по  МО'!AG12</f>
        <v>0</v>
      </c>
      <c r="DZ11" s="864">
        <f t="shared" si="17"/>
        <v>0</v>
      </c>
      <c r="EA11" s="862"/>
      <c r="EB11" s="863"/>
      <c r="EC11" s="102">
        <f>'Федеральные  средства  по  МО'!AH12</f>
        <v>0</v>
      </c>
      <c r="ED11" s="865"/>
      <c r="EE11" s="862">
        <f>'Проверочная  таблица'!HS13</f>
        <v>0</v>
      </c>
      <c r="EF11" s="863">
        <f>'Проверочная  таблица'!HY13</f>
        <v>0</v>
      </c>
      <c r="EG11" s="100">
        <f>'Федеральные  средства  по  МО'!AI12</f>
        <v>0</v>
      </c>
      <c r="EH11" s="863"/>
      <c r="EI11" s="862">
        <f>'Проверочная  таблица'!HV13</f>
        <v>0</v>
      </c>
      <c r="EJ11" s="863">
        <f>'Проверочная  таблица'!IB13</f>
        <v>0</v>
      </c>
      <c r="EK11" s="1022">
        <f>'Федеральные  средства  по  МО'!AJ12</f>
        <v>0</v>
      </c>
      <c r="EL11" s="1082">
        <f t="shared" ref="EL11:EL27" si="49">EK11</f>
        <v>0</v>
      </c>
      <c r="EM11" s="1083"/>
      <c r="EN11" s="1082"/>
      <c r="EO11" s="1109">
        <f>'Федеральные  средства  по  МО'!AK12</f>
        <v>0</v>
      </c>
      <c r="EP11" s="1082">
        <f t="shared" ref="EP11:EP27" si="50">EO11</f>
        <v>0</v>
      </c>
      <c r="EQ11" s="1083"/>
      <c r="ER11" s="1082"/>
      <c r="ES11" s="1022">
        <f>'Федеральные  средства  по  МО'!AL12</f>
        <v>0</v>
      </c>
      <c r="ET11" s="1082">
        <f t="shared" ref="ET11:ET27" si="51">ES11</f>
        <v>0</v>
      </c>
      <c r="EU11" s="1083"/>
      <c r="EV11" s="1082"/>
      <c r="EW11" s="1109">
        <f>'Федеральные  средства  по  МО'!AM12</f>
        <v>0</v>
      </c>
      <c r="EX11" s="1082">
        <f t="shared" ref="EX11:EX27" si="52">EW11</f>
        <v>0</v>
      </c>
      <c r="EY11" s="1083"/>
      <c r="EZ11" s="1082"/>
      <c r="FA11" s="1077">
        <f>'Федеральные  средства  по  МО'!AN12</f>
        <v>0</v>
      </c>
      <c r="FB11" s="1082">
        <f t="shared" ref="FB11:FB27" si="53">FA11</f>
        <v>0</v>
      </c>
      <c r="FC11" s="1083"/>
      <c r="FD11" s="1082"/>
      <c r="FE11" s="1077">
        <f>'Федеральные  средства  по  МО'!AO12</f>
        <v>0</v>
      </c>
      <c r="FF11" s="1082">
        <f t="shared" ref="FF11:FF27" si="54">FE11</f>
        <v>0</v>
      </c>
      <c r="FG11" s="1083"/>
      <c r="FH11" s="1158"/>
      <c r="FI11" s="102">
        <f>'Федеральные  средства  по  МО'!AP12</f>
        <v>0</v>
      </c>
      <c r="FJ11" s="862">
        <f t="shared" ref="FJ11:FJ27" si="55">FI11</f>
        <v>0</v>
      </c>
      <c r="FK11" s="863"/>
      <c r="FL11" s="862"/>
      <c r="FM11" s="103">
        <f>'Федеральные  средства  по  МО'!AQ12</f>
        <v>0</v>
      </c>
      <c r="FN11" s="862">
        <f t="shared" ref="FN11:FN27" si="56">FM11</f>
        <v>0</v>
      </c>
      <c r="FO11" s="864"/>
      <c r="FP11" s="862"/>
      <c r="FQ11" s="100">
        <f>'Федеральные  средства  по  МО'!AR12</f>
        <v>0</v>
      </c>
      <c r="FR11" s="864"/>
      <c r="FS11" s="863"/>
      <c r="FT11" s="865"/>
      <c r="FU11" s="100">
        <f>'Федеральные  средства  по  МО'!AS12</f>
        <v>0</v>
      </c>
      <c r="FV11" s="863"/>
      <c r="FW11" s="862"/>
      <c r="FX11" s="863"/>
      <c r="FY11" s="102">
        <f>'Федеральные  средства  по  МО'!AT12</f>
        <v>0</v>
      </c>
      <c r="FZ11" s="865">
        <f>'Проверочная  таблица'!JI13</f>
        <v>0</v>
      </c>
      <c r="GA11" s="862">
        <f>'Проверочная  таблица'!JU13</f>
        <v>0</v>
      </c>
      <c r="GB11" s="862">
        <f>'Проверочная  таблица'!KA13</f>
        <v>0</v>
      </c>
      <c r="GC11" s="103">
        <f>'Федеральные  средства  по  МО'!AU12</f>
        <v>0</v>
      </c>
      <c r="GD11" s="862">
        <f>'Проверочная  таблица'!JL13</f>
        <v>0</v>
      </c>
      <c r="GE11" s="863">
        <f>'Проверочная  таблица'!JX13</f>
        <v>0</v>
      </c>
      <c r="GF11" s="862">
        <f>'Проверочная  таблица'!KD13</f>
        <v>0</v>
      </c>
      <c r="GG11" s="99">
        <f>'Федеральные  средства  по  МО'!AV12</f>
        <v>0</v>
      </c>
      <c r="GH11" s="864">
        <f t="shared" ref="GH11:GH27" si="57">GG11</f>
        <v>0</v>
      </c>
      <c r="GI11" s="863"/>
      <c r="GJ11" s="865"/>
      <c r="GK11" s="100">
        <f>'Федеральные  средства  по  МО'!AW12</f>
        <v>0</v>
      </c>
      <c r="GL11" s="864">
        <f t="shared" ref="GL11:GL27" si="58">GK11</f>
        <v>0</v>
      </c>
      <c r="GM11" s="862"/>
      <c r="GN11" s="863"/>
      <c r="GO11" s="102">
        <f>'Федеральные  средства  по  МО'!AX12</f>
        <v>0</v>
      </c>
      <c r="GP11" s="862"/>
      <c r="GQ11" s="863">
        <f t="shared" ref="GQ11:GQ27" si="59">GO11</f>
        <v>0</v>
      </c>
      <c r="GR11" s="862"/>
      <c r="GS11" s="100">
        <f>'Федеральные  средства  по  МО'!AY12</f>
        <v>0</v>
      </c>
      <c r="GT11" s="863"/>
      <c r="GU11" s="862">
        <f t="shared" ref="GU11:GU27" si="60">GS11</f>
        <v>0</v>
      </c>
      <c r="GV11" s="864"/>
      <c r="GW11" s="99">
        <f>'Федеральные  средства  по  МО'!AZ12</f>
        <v>0</v>
      </c>
      <c r="GX11" s="863"/>
      <c r="GY11" s="865">
        <f>'Проверочная  таблица'!MB13</f>
        <v>0</v>
      </c>
      <c r="GZ11" s="862">
        <f>'Проверочная  таблица'!MJ13</f>
        <v>0</v>
      </c>
      <c r="HA11" s="103">
        <f>'Федеральные  средства  по  МО'!BA12</f>
        <v>0</v>
      </c>
      <c r="HB11" s="865"/>
      <c r="HC11" s="862">
        <f>'Проверочная  таблица'!MF13</f>
        <v>0</v>
      </c>
      <c r="HD11" s="864">
        <f>'Проверочная  таблица'!MN13</f>
        <v>0</v>
      </c>
      <c r="HE11" s="100">
        <f>'Федеральные  средства  по  МО'!BB12</f>
        <v>210437.5</v>
      </c>
      <c r="HF11" s="862">
        <f t="shared" si="18"/>
        <v>210437.5</v>
      </c>
      <c r="HG11" s="863"/>
      <c r="HH11" s="865"/>
      <c r="HI11" s="100">
        <f>'Федеральные  средства  по  МО'!BC12</f>
        <v>210437.5</v>
      </c>
      <c r="HJ11" s="862">
        <f t="shared" si="19"/>
        <v>210437.5</v>
      </c>
      <c r="HK11" s="862"/>
      <c r="HL11" s="862"/>
      <c r="HM11" s="103">
        <f>'Федеральные  средства  по  МО'!BF12</f>
        <v>4392271.43</v>
      </c>
      <c r="HN11" s="865">
        <f t="shared" ref="HN11:HN27" si="61">HM11</f>
        <v>4392271.43</v>
      </c>
      <c r="HO11" s="862"/>
      <c r="HP11" s="864"/>
      <c r="HQ11" s="99">
        <f>'Федеральные  средства  по  МО'!BG12</f>
        <v>4392271.4400000004</v>
      </c>
      <c r="HR11" s="865">
        <f t="shared" si="20"/>
        <v>4392271.4400000004</v>
      </c>
      <c r="HS11" s="862"/>
      <c r="HT11" s="864"/>
      <c r="HU11" s="103">
        <f>'Федеральные  средства  по  МО'!BD12</f>
        <v>0</v>
      </c>
      <c r="HV11" s="862">
        <f t="shared" ref="HV11:HV27" si="62">HU11</f>
        <v>0</v>
      </c>
      <c r="HW11" s="863"/>
      <c r="HX11" s="865"/>
      <c r="HY11" s="100">
        <f>'Федеральные  средства  по  МО'!BE12</f>
        <v>0</v>
      </c>
      <c r="HZ11" s="862">
        <f t="shared" ref="HZ11:HZ27" si="63">HY11</f>
        <v>0</v>
      </c>
      <c r="IA11" s="864"/>
      <c r="IB11" s="863"/>
      <c r="IC11" s="100">
        <f>'Федеральные  средства  по  МО'!BH12</f>
        <v>0</v>
      </c>
      <c r="ID11" s="864">
        <f t="shared" ref="ID11:ID27" si="64">IC11</f>
        <v>0</v>
      </c>
      <c r="IE11" s="863"/>
      <c r="IF11" s="865"/>
      <c r="IG11" s="100">
        <f>'Федеральные  средства  по  МО'!BI12</f>
        <v>0</v>
      </c>
      <c r="IH11" s="864">
        <f t="shared" si="21"/>
        <v>0</v>
      </c>
      <c r="II11" s="863"/>
      <c r="IJ11" s="862"/>
      <c r="IK11" s="103"/>
      <c r="IL11" s="862"/>
      <c r="IM11" s="863"/>
      <c r="IN11" s="862"/>
      <c r="IO11" s="99"/>
      <c r="IP11" s="863"/>
      <c r="IQ11" s="862"/>
      <c r="IR11" s="863"/>
      <c r="IS11" s="102">
        <f>'Федеральные  средства  по  МО'!BJ12</f>
        <v>27461900</v>
      </c>
      <c r="IT11" s="865"/>
      <c r="IU11" s="862"/>
      <c r="IV11" s="864">
        <f>'Проверочная  таблица'!PE13</f>
        <v>27461900</v>
      </c>
      <c r="IW11" s="103">
        <f>'Федеральные  средства  по  МО'!BK12</f>
        <v>27461900</v>
      </c>
      <c r="IX11" s="865"/>
      <c r="IY11" s="862"/>
      <c r="IZ11" s="864">
        <f>'Проверочная  таблица'!PI13</f>
        <v>27461900</v>
      </c>
      <c r="JA11" s="103">
        <f>'Федеральные  средства  по  МО'!BZ12</f>
        <v>0</v>
      </c>
      <c r="JB11" s="865"/>
      <c r="JC11" s="862">
        <f t="shared" ref="JC11:JC27" si="65">JA11</f>
        <v>0</v>
      </c>
      <c r="JD11" s="864"/>
      <c r="JE11" s="99">
        <f>'Федеральные  средства  по  МО'!CA12</f>
        <v>0</v>
      </c>
      <c r="JF11" s="865"/>
      <c r="JG11" s="862">
        <f t="shared" ref="JG11:JG27" si="66">JE11</f>
        <v>0</v>
      </c>
      <c r="JH11" s="864"/>
      <c r="JI11" s="102">
        <f>'Федеральные  средства  по  МО'!BL12</f>
        <v>1331928.5</v>
      </c>
      <c r="JJ11" s="865"/>
      <c r="JK11" s="862">
        <f t="shared" ref="JK11:JK27" si="67">JI11</f>
        <v>1331928.5</v>
      </c>
      <c r="JL11" s="864"/>
      <c r="JM11" s="99">
        <f>'Федеральные  средства  по  МО'!BM12</f>
        <v>521892</v>
      </c>
      <c r="JN11" s="865"/>
      <c r="JO11" s="862">
        <f t="shared" ref="JO11:JO27" si="68">JM11</f>
        <v>521892</v>
      </c>
      <c r="JP11" s="863"/>
      <c r="JQ11" s="102">
        <f>'Федеральные  средства  по  МО'!CD12</f>
        <v>0</v>
      </c>
      <c r="JR11" s="862">
        <f>'Проверочная  таблица'!SI13</f>
        <v>0</v>
      </c>
      <c r="JS11" s="863">
        <f t="shared" ref="JS11:JS27" si="69">JQ11-JR11</f>
        <v>0</v>
      </c>
      <c r="JT11" s="862"/>
      <c r="JU11" s="103">
        <f>'Федеральные  средства  по  МО'!CE12</f>
        <v>0</v>
      </c>
      <c r="JV11" s="862">
        <f>'Проверочная  таблица'!SR13</f>
        <v>0</v>
      </c>
      <c r="JW11" s="863">
        <f t="shared" ref="JW11:JW27" si="70">JU11-JV11</f>
        <v>0</v>
      </c>
      <c r="JX11" s="865"/>
      <c r="JY11" s="102">
        <f>'Федеральные  средства  по  МО'!CF12</f>
        <v>0</v>
      </c>
      <c r="JZ11" s="862">
        <f t="shared" ref="JZ11:JZ27" si="71">JY11</f>
        <v>0</v>
      </c>
      <c r="KA11" s="863"/>
      <c r="KB11" s="862"/>
      <c r="KC11" s="103">
        <f>'Федеральные  средства  по  МО'!CG12</f>
        <v>0</v>
      </c>
      <c r="KD11" s="862">
        <f t="shared" ref="KD11:KD27" si="72">KC11</f>
        <v>0</v>
      </c>
      <c r="KE11" s="863"/>
      <c r="KF11" s="862"/>
      <c r="KG11" s="103">
        <f>'Федеральные  средства  по  МО'!CH12</f>
        <v>0</v>
      </c>
      <c r="KH11" s="865">
        <f>'Проверочная  таблица'!SM13</f>
        <v>0</v>
      </c>
      <c r="KI11" s="862">
        <f>'Проверочная  таблица'!TW13</f>
        <v>0</v>
      </c>
      <c r="KJ11" s="864"/>
      <c r="KK11" s="103">
        <f>'Федеральные  средства  по  МО'!CI12</f>
        <v>0</v>
      </c>
      <c r="KL11" s="865">
        <f>'Проверочная  таблица'!SV13</f>
        <v>0</v>
      </c>
      <c r="KM11" s="862">
        <f>'Проверочная  таблица'!TN13</f>
        <v>0</v>
      </c>
      <c r="KN11" s="863"/>
      <c r="KO11" s="1022">
        <f>'Федеральные  средства  по  МО'!BN12</f>
        <v>0</v>
      </c>
      <c r="KP11" s="1082">
        <f t="shared" ref="KP11:KP27" si="73">KO11</f>
        <v>0</v>
      </c>
      <c r="KQ11" s="1083"/>
      <c r="KR11" s="1082"/>
      <c r="KS11" s="1077">
        <f>'Федеральные  средства  по  МО'!BO12</f>
        <v>0</v>
      </c>
      <c r="KT11" s="1082">
        <f t="shared" ref="KT11:KT27" si="74">KS11</f>
        <v>0</v>
      </c>
      <c r="KU11" s="1105"/>
      <c r="KV11" s="1082"/>
      <c r="KW11" s="1022">
        <f>'Федеральные  средства  по  МО'!BP12</f>
        <v>0</v>
      </c>
      <c r="KX11" s="1158">
        <f>'Проверочная  таблица'!QK13</f>
        <v>0</v>
      </c>
      <c r="KY11" s="1082"/>
      <c r="KZ11" s="1083">
        <f>'Проверочная  таблица'!RC13</f>
        <v>0</v>
      </c>
      <c r="LA11" s="1023">
        <f>'Федеральные  средства  по  МО'!BQ12</f>
        <v>0</v>
      </c>
      <c r="LB11" s="1083">
        <f>'Проверочная  таблица'!QN13</f>
        <v>0</v>
      </c>
      <c r="LC11" s="1082">
        <f>'Проверочная  таблица'!QZ13</f>
        <v>0</v>
      </c>
      <c r="LD11" s="1105">
        <f>'Проверочная  таблица'!RF13</f>
        <v>0</v>
      </c>
      <c r="LE11" s="1077">
        <f>'Федеральные  средства  по  МО'!BR12</f>
        <v>0</v>
      </c>
      <c r="LF11" s="1082">
        <f t="shared" ref="LF11:LF27" si="75">LE11</f>
        <v>0</v>
      </c>
      <c r="LG11" s="1083"/>
      <c r="LH11" s="1082"/>
      <c r="LI11" s="1109">
        <f>'Федеральные  средства  по  МО'!BS12</f>
        <v>0</v>
      </c>
      <c r="LJ11" s="1105">
        <f t="shared" ref="LJ11:LJ27" si="76">LI11</f>
        <v>0</v>
      </c>
      <c r="LK11" s="1083"/>
      <c r="LL11" s="1158"/>
      <c r="LM11" s="1022">
        <f>'Федеральные  средства  по  МО'!BT12</f>
        <v>0</v>
      </c>
      <c r="LN11" s="1082">
        <f t="shared" ref="LN11:LN27" si="77">LM11</f>
        <v>0</v>
      </c>
      <c r="LO11" s="1083"/>
      <c r="LP11" s="1082"/>
      <c r="LQ11" s="1109">
        <f>'Федеральные  средства  по  МО'!BU12</f>
        <v>0</v>
      </c>
      <c r="LR11" s="1082">
        <f t="shared" ref="LR11:LR27" si="78">LQ11</f>
        <v>0</v>
      </c>
      <c r="LS11" s="1083"/>
      <c r="LT11" s="1082"/>
      <c r="LU11" s="102">
        <f>'Федеральные  средства  по  МО'!BV12</f>
        <v>0</v>
      </c>
      <c r="LV11" s="862">
        <f t="shared" ref="LV11:LV27" si="79">LU11</f>
        <v>0</v>
      </c>
      <c r="LW11" s="863"/>
      <c r="LX11" s="862"/>
      <c r="LY11" s="103">
        <f>'Федеральные  средства  по  МО'!BW12</f>
        <v>0</v>
      </c>
      <c r="LZ11" s="862">
        <f t="shared" ref="LZ11:LZ27" si="80">LY11</f>
        <v>0</v>
      </c>
      <c r="MA11" s="863"/>
      <c r="MB11" s="862"/>
      <c r="MC11" s="100">
        <f>'Федеральные  средства  по  МО'!BX12</f>
        <v>0</v>
      </c>
      <c r="MD11" s="862">
        <f t="shared" si="22"/>
        <v>0</v>
      </c>
      <c r="ME11" s="862"/>
      <c r="MF11" s="864"/>
      <c r="MG11" s="100">
        <f>'Федеральные  средства  по  МО'!BY12</f>
        <v>0</v>
      </c>
      <c r="MH11" s="862">
        <f t="shared" si="23"/>
        <v>0</v>
      </c>
      <c r="MI11" s="862"/>
      <c r="MJ11" s="863"/>
      <c r="MK11" s="100">
        <f>'Федеральные  средства  по  МО'!CB12</f>
        <v>0</v>
      </c>
      <c r="ML11" s="864"/>
      <c r="MM11" s="863"/>
      <c r="MN11" s="865"/>
      <c r="MO11" s="100">
        <f>'Федеральные  средства  по  МО'!CC12</f>
        <v>0</v>
      </c>
      <c r="MP11" s="863"/>
      <c r="MQ11" s="862"/>
      <c r="MR11" s="862"/>
    </row>
    <row r="12" spans="1:356" ht="25.5" customHeight="1" x14ac:dyDescent="0.25">
      <c r="A12" s="104" t="s">
        <v>76</v>
      </c>
      <c r="B12" s="263">
        <f t="shared" si="24"/>
        <v>32321313.93</v>
      </c>
      <c r="C12" s="846">
        <f t="shared" si="0"/>
        <v>4653213.93</v>
      </c>
      <c r="D12" s="846">
        <f t="shared" si="1"/>
        <v>11138100</v>
      </c>
      <c r="E12" s="846">
        <f t="shared" si="2"/>
        <v>16530000</v>
      </c>
      <c r="F12" s="263">
        <f t="shared" si="25"/>
        <v>14862999.75</v>
      </c>
      <c r="G12" s="846">
        <f t="shared" si="3"/>
        <v>4653213.91</v>
      </c>
      <c r="H12" s="846">
        <f t="shared" si="4"/>
        <v>1823865.87</v>
      </c>
      <c r="I12" s="846">
        <f t="shared" si="5"/>
        <v>8385919.9699999997</v>
      </c>
      <c r="J12" s="104"/>
      <c r="K12" s="847">
        <f>M12-'Федеральные  средства  по  МО'!D13</f>
        <v>0</v>
      </c>
      <c r="L12" s="847">
        <f>Q12-'Федеральные  средства  по  МО'!E13</f>
        <v>0</v>
      </c>
      <c r="M12" s="263">
        <f t="shared" si="26"/>
        <v>33484391.25</v>
      </c>
      <c r="N12" s="846">
        <f t="shared" si="27"/>
        <v>4653213.93</v>
      </c>
      <c r="O12" s="846">
        <f t="shared" si="28"/>
        <v>11138100</v>
      </c>
      <c r="P12" s="846">
        <f t="shared" si="29"/>
        <v>17693077.32</v>
      </c>
      <c r="Q12" s="263">
        <f t="shared" si="30"/>
        <v>14862999.75</v>
      </c>
      <c r="R12" s="846">
        <f t="shared" si="31"/>
        <v>4653213.91</v>
      </c>
      <c r="S12" s="846">
        <f t="shared" si="32"/>
        <v>1823865.87</v>
      </c>
      <c r="T12" s="846">
        <f t="shared" si="33"/>
        <v>8385919.9699999997</v>
      </c>
      <c r="U12" s="102">
        <f>'Федеральные  средства  по  МО'!F13</f>
        <v>1163077.3199999998</v>
      </c>
      <c r="V12" s="865">
        <f>'Проверочная  таблица'!CM14</f>
        <v>0</v>
      </c>
      <c r="W12" s="862">
        <f>'Проверочная  таблица'!CQ14</f>
        <v>0</v>
      </c>
      <c r="X12" s="864">
        <f>'Проверочная  таблица'!CS14</f>
        <v>1163077.3199999998</v>
      </c>
      <c r="Y12" s="103">
        <f>'Федеральные  средства  по  МО'!G13</f>
        <v>0</v>
      </c>
      <c r="Z12" s="865">
        <f>'Проверочная  таблица'!CN14</f>
        <v>0</v>
      </c>
      <c r="AA12" s="862">
        <f>'Проверочная  таблица'!CR14</f>
        <v>0</v>
      </c>
      <c r="AB12" s="864">
        <f>'Проверочная  таблица'!CT14</f>
        <v>0</v>
      </c>
      <c r="AC12" s="99">
        <f>'Федеральные  средства  по  МО'!H13</f>
        <v>0</v>
      </c>
      <c r="AD12" s="862">
        <f t="shared" si="34"/>
        <v>0</v>
      </c>
      <c r="AE12" s="859"/>
      <c r="AF12" s="868"/>
      <c r="AG12" s="100">
        <f>'Федеральные  средства  по  МО'!I13</f>
        <v>0</v>
      </c>
      <c r="AH12" s="862">
        <f t="shared" si="35"/>
        <v>0</v>
      </c>
      <c r="AI12" s="858"/>
      <c r="AJ12" s="859"/>
      <c r="AK12" s="102">
        <f>'Федеральные  средства  по  МО'!J13</f>
        <v>0</v>
      </c>
      <c r="AL12" s="862">
        <f t="shared" si="36"/>
        <v>0</v>
      </c>
      <c r="AM12" s="862"/>
      <c r="AN12" s="863"/>
      <c r="AO12" s="100">
        <f>'Федеральные  средства  по  МО'!K13</f>
        <v>0</v>
      </c>
      <c r="AP12" s="864">
        <f t="shared" si="37"/>
        <v>0</v>
      </c>
      <c r="AQ12" s="867"/>
      <c r="AR12" s="859"/>
      <c r="AS12" s="102">
        <f>'Федеральные  средства  по  МО'!L13</f>
        <v>0</v>
      </c>
      <c r="AT12" s="862">
        <f t="shared" si="38"/>
        <v>0</v>
      </c>
      <c r="AU12" s="863"/>
      <c r="AV12" s="862"/>
      <c r="AW12" s="99">
        <f>'Федеральные  средства  по  МО'!M13</f>
        <v>0</v>
      </c>
      <c r="AX12" s="862">
        <f t="shared" si="39"/>
        <v>0</v>
      </c>
      <c r="AY12" s="867"/>
      <c r="AZ12" s="867"/>
      <c r="BA12" s="100">
        <f>'Федеральные  средства  по  МО'!N13</f>
        <v>0</v>
      </c>
      <c r="BB12" s="867">
        <f t="shared" si="7"/>
        <v>0</v>
      </c>
      <c r="BC12" s="858"/>
      <c r="BD12" s="859"/>
      <c r="BE12" s="100">
        <f>'Федеральные  средства  по  МО'!O13</f>
        <v>0</v>
      </c>
      <c r="BF12" s="867">
        <f t="shared" si="8"/>
        <v>0</v>
      </c>
      <c r="BG12" s="858"/>
      <c r="BH12" s="859"/>
      <c r="BI12" s="100">
        <f>'Федеральные  средства  по  МО'!P13</f>
        <v>0</v>
      </c>
      <c r="BJ12" s="867">
        <f t="shared" si="9"/>
        <v>0</v>
      </c>
      <c r="BK12" s="858"/>
      <c r="BL12" s="859"/>
      <c r="BM12" s="100">
        <f>'Федеральные  средства  по  МО'!Q13</f>
        <v>0</v>
      </c>
      <c r="BN12" s="867">
        <f t="shared" si="10"/>
        <v>0</v>
      </c>
      <c r="BO12" s="858"/>
      <c r="BP12" s="859"/>
      <c r="BQ12" s="100">
        <f>'Федеральные  средства  по  МО'!R13</f>
        <v>0</v>
      </c>
      <c r="BR12" s="867">
        <f t="shared" si="11"/>
        <v>0</v>
      </c>
      <c r="BS12" s="859"/>
      <c r="BT12" s="868"/>
      <c r="BU12" s="100">
        <f>'Федеральные  средства  по  МО'!S13</f>
        <v>0</v>
      </c>
      <c r="BV12" s="867">
        <f t="shared" si="12"/>
        <v>0</v>
      </c>
      <c r="BW12" s="858"/>
      <c r="BX12" s="859"/>
      <c r="BY12" s="102">
        <f>'Федеральные  средства  по  МО'!T13</f>
        <v>0</v>
      </c>
      <c r="BZ12" s="862">
        <f t="shared" si="40"/>
        <v>0</v>
      </c>
      <c r="CA12" s="863"/>
      <c r="CB12" s="862"/>
      <c r="CC12" s="103">
        <f>'Федеральные  средства  по  МО'!U13</f>
        <v>0</v>
      </c>
      <c r="CD12" s="862">
        <f t="shared" si="41"/>
        <v>0</v>
      </c>
      <c r="CE12" s="863"/>
      <c r="CF12" s="862"/>
      <c r="CG12" s="99">
        <f>'Федеральные  средства  по  МО'!V13</f>
        <v>0</v>
      </c>
      <c r="CH12" s="867"/>
      <c r="CI12" s="859"/>
      <c r="CJ12" s="868"/>
      <c r="CK12" s="100">
        <f>'Федеральные  средства  по  МО'!W13</f>
        <v>0</v>
      </c>
      <c r="CL12" s="859"/>
      <c r="CM12" s="858"/>
      <c r="CN12" s="859"/>
      <c r="CO12" s="102">
        <f>'Федеральные  средства  по  МО'!X13</f>
        <v>0</v>
      </c>
      <c r="CP12" s="862">
        <f t="shared" si="42"/>
        <v>0</v>
      </c>
      <c r="CQ12" s="867"/>
      <c r="CR12" s="859"/>
      <c r="CS12" s="100">
        <f>'Федеральные  средства  по  МО'!Y13</f>
        <v>0</v>
      </c>
      <c r="CT12" s="862">
        <f t="shared" si="43"/>
        <v>0</v>
      </c>
      <c r="CU12" s="858"/>
      <c r="CV12" s="859"/>
      <c r="CW12" s="100">
        <f>'Федеральные  средства  по  МО'!Z13</f>
        <v>0</v>
      </c>
      <c r="CX12" s="867">
        <f t="shared" si="15"/>
        <v>0</v>
      </c>
      <c r="CY12" s="859"/>
      <c r="CZ12" s="868"/>
      <c r="DA12" s="100">
        <f>'Федеральные  средства  по  МО'!AA13</f>
        <v>0</v>
      </c>
      <c r="DB12" s="867">
        <f t="shared" si="44"/>
        <v>0</v>
      </c>
      <c r="DC12" s="858"/>
      <c r="DD12" s="859"/>
      <c r="DE12" s="100">
        <f>'Федеральные  средства  по  МО'!AB13</f>
        <v>0</v>
      </c>
      <c r="DF12" s="867"/>
      <c r="DG12" s="859"/>
      <c r="DH12" s="865">
        <f t="shared" si="45"/>
        <v>0</v>
      </c>
      <c r="DI12" s="100">
        <f>'Федеральные  средства  по  МО'!AC13</f>
        <v>0</v>
      </c>
      <c r="DJ12" s="859"/>
      <c r="DK12" s="858"/>
      <c r="DL12" s="865">
        <f t="shared" si="46"/>
        <v>0</v>
      </c>
      <c r="DM12" s="102">
        <f>'Федеральные  средства  по  МО'!AD13</f>
        <v>0</v>
      </c>
      <c r="DN12" s="862">
        <f t="shared" si="47"/>
        <v>0</v>
      </c>
      <c r="DO12" s="863"/>
      <c r="DP12" s="862"/>
      <c r="DQ12" s="103">
        <f>'Федеральные  средства  по  МО'!AE13</f>
        <v>0</v>
      </c>
      <c r="DR12" s="862">
        <f t="shared" si="48"/>
        <v>0</v>
      </c>
      <c r="DS12" s="863"/>
      <c r="DT12" s="862"/>
      <c r="DU12" s="99">
        <f>'Федеральные  средства  по  МО'!AF13</f>
        <v>0</v>
      </c>
      <c r="DV12" s="867">
        <f t="shared" si="16"/>
        <v>0</v>
      </c>
      <c r="DW12" s="859"/>
      <c r="DX12" s="868"/>
      <c r="DY12" s="100">
        <f>'Федеральные  средства  по  МО'!AG13</f>
        <v>0</v>
      </c>
      <c r="DZ12" s="867">
        <f t="shared" si="17"/>
        <v>0</v>
      </c>
      <c r="EA12" s="858"/>
      <c r="EB12" s="859"/>
      <c r="EC12" s="102">
        <f>'Федеральные  средства  по  МО'!AH13</f>
        <v>0</v>
      </c>
      <c r="ED12" s="865"/>
      <c r="EE12" s="862">
        <f>'Проверочная  таблица'!HS14</f>
        <v>0</v>
      </c>
      <c r="EF12" s="863">
        <f>'Проверочная  таблица'!HY14</f>
        <v>0</v>
      </c>
      <c r="EG12" s="100">
        <f>'Федеральные  средства  по  МО'!AI13</f>
        <v>0</v>
      </c>
      <c r="EH12" s="863"/>
      <c r="EI12" s="862">
        <f>'Проверочная  таблица'!HV14</f>
        <v>0</v>
      </c>
      <c r="EJ12" s="863">
        <f>'Проверочная  таблица'!IB14</f>
        <v>0</v>
      </c>
      <c r="EK12" s="1022">
        <f>'Федеральные  средства  по  МО'!AJ13</f>
        <v>0</v>
      </c>
      <c r="EL12" s="1082">
        <f t="shared" si="49"/>
        <v>0</v>
      </c>
      <c r="EM12" s="1083"/>
      <c r="EN12" s="1082"/>
      <c r="EO12" s="1109">
        <f>'Федеральные  средства  по  МО'!AK13</f>
        <v>0</v>
      </c>
      <c r="EP12" s="1082">
        <f t="shared" si="50"/>
        <v>0</v>
      </c>
      <c r="EQ12" s="1083"/>
      <c r="ER12" s="1082"/>
      <c r="ES12" s="1022">
        <f>'Федеральные  средства  по  МО'!AL13</f>
        <v>0</v>
      </c>
      <c r="ET12" s="1082">
        <f t="shared" si="51"/>
        <v>0</v>
      </c>
      <c r="EU12" s="1083"/>
      <c r="EV12" s="1082"/>
      <c r="EW12" s="1109">
        <f>'Федеральные  средства  по  МО'!AM13</f>
        <v>0</v>
      </c>
      <c r="EX12" s="1082">
        <f t="shared" si="52"/>
        <v>0</v>
      </c>
      <c r="EY12" s="1083"/>
      <c r="EZ12" s="1082"/>
      <c r="FA12" s="1077">
        <f>'Федеральные  средства  по  МО'!AN13</f>
        <v>0</v>
      </c>
      <c r="FB12" s="1082">
        <f t="shared" si="53"/>
        <v>0</v>
      </c>
      <c r="FC12" s="1083"/>
      <c r="FD12" s="1082"/>
      <c r="FE12" s="1077">
        <f>'Федеральные  средства  по  МО'!AO13</f>
        <v>0</v>
      </c>
      <c r="FF12" s="1082">
        <f t="shared" si="54"/>
        <v>0</v>
      </c>
      <c r="FG12" s="1083"/>
      <c r="FH12" s="1158"/>
      <c r="FI12" s="102">
        <f>'Федеральные  средства  по  МО'!AP13</f>
        <v>0</v>
      </c>
      <c r="FJ12" s="862">
        <f t="shared" si="55"/>
        <v>0</v>
      </c>
      <c r="FK12" s="863"/>
      <c r="FL12" s="862"/>
      <c r="FM12" s="103">
        <f>'Федеральные  средства  по  МО'!AQ13</f>
        <v>0</v>
      </c>
      <c r="FN12" s="862">
        <f t="shared" si="56"/>
        <v>0</v>
      </c>
      <c r="FO12" s="867"/>
      <c r="FP12" s="858"/>
      <c r="FQ12" s="100">
        <f>'Федеральные  средства  по  МО'!AR13</f>
        <v>0</v>
      </c>
      <c r="FR12" s="867"/>
      <c r="FS12" s="859"/>
      <c r="FT12" s="868"/>
      <c r="FU12" s="100">
        <f>'Федеральные  средства  по  МО'!AS13</f>
        <v>0</v>
      </c>
      <c r="FV12" s="859"/>
      <c r="FW12" s="858"/>
      <c r="FX12" s="859"/>
      <c r="FY12" s="102">
        <f>'Федеральные  средства  по  МО'!AT13</f>
        <v>0</v>
      </c>
      <c r="FZ12" s="865">
        <f>'Проверочная  таблица'!JI14</f>
        <v>0</v>
      </c>
      <c r="GA12" s="862">
        <f>'Проверочная  таблица'!JU14</f>
        <v>0</v>
      </c>
      <c r="GB12" s="862">
        <f>'Проверочная  таблица'!KA14</f>
        <v>0</v>
      </c>
      <c r="GC12" s="103">
        <f>'Федеральные  средства  по  МО'!AU13</f>
        <v>0</v>
      </c>
      <c r="GD12" s="862">
        <f>'Проверочная  таблица'!JL14</f>
        <v>0</v>
      </c>
      <c r="GE12" s="863">
        <f>'Проверочная  таблица'!JX14</f>
        <v>0</v>
      </c>
      <c r="GF12" s="862">
        <f>'Проверочная  таблица'!KD14</f>
        <v>0</v>
      </c>
      <c r="GG12" s="99">
        <f>'Федеральные  средства  по  МО'!AV13</f>
        <v>0</v>
      </c>
      <c r="GH12" s="867">
        <f t="shared" si="57"/>
        <v>0</v>
      </c>
      <c r="GI12" s="859"/>
      <c r="GJ12" s="868"/>
      <c r="GK12" s="100">
        <f>'Федеральные  средства  по  МО'!AW13</f>
        <v>0</v>
      </c>
      <c r="GL12" s="867">
        <f t="shared" si="58"/>
        <v>0</v>
      </c>
      <c r="GM12" s="858"/>
      <c r="GN12" s="859"/>
      <c r="GO12" s="102">
        <f>'Федеральные  средства  по  МО'!AX13</f>
        <v>11600</v>
      </c>
      <c r="GP12" s="862"/>
      <c r="GQ12" s="863">
        <f t="shared" si="59"/>
        <v>11600</v>
      </c>
      <c r="GR12" s="862"/>
      <c r="GS12" s="100">
        <f>'Федеральные  средства  по  МО'!AY13</f>
        <v>0</v>
      </c>
      <c r="GT12" s="863"/>
      <c r="GU12" s="862">
        <f t="shared" si="60"/>
        <v>0</v>
      </c>
      <c r="GV12" s="864"/>
      <c r="GW12" s="99">
        <f>'Федеральные  средства  по  МО'!AZ13</f>
        <v>11126500</v>
      </c>
      <c r="GX12" s="859"/>
      <c r="GY12" s="865">
        <f>'Проверочная  таблица'!MB14</f>
        <v>11126500</v>
      </c>
      <c r="GZ12" s="862">
        <f>'Проверочная  таблица'!MJ14</f>
        <v>0</v>
      </c>
      <c r="HA12" s="103">
        <f>'Федеральные  средства  по  МО'!BA13</f>
        <v>1823865.87</v>
      </c>
      <c r="HB12" s="865"/>
      <c r="HC12" s="862">
        <f>'Проверочная  таблица'!MF14</f>
        <v>1823865.87</v>
      </c>
      <c r="HD12" s="864">
        <f>'Проверочная  таблица'!MN14</f>
        <v>0</v>
      </c>
      <c r="HE12" s="100">
        <f>'Федеральные  средства  по  МО'!BB13</f>
        <v>260942.5</v>
      </c>
      <c r="HF12" s="862">
        <f t="shared" si="18"/>
        <v>260942.5</v>
      </c>
      <c r="HG12" s="859"/>
      <c r="HH12" s="868"/>
      <c r="HI12" s="100">
        <f>'Федеральные  средства  по  МО'!BC13</f>
        <v>260942.5</v>
      </c>
      <c r="HJ12" s="862">
        <f t="shared" si="19"/>
        <v>260942.5</v>
      </c>
      <c r="HK12" s="858"/>
      <c r="HL12" s="858"/>
      <c r="HM12" s="103">
        <f>'Федеральные  средства  по  МО'!BF13</f>
        <v>4392271.43</v>
      </c>
      <c r="HN12" s="865">
        <f t="shared" si="61"/>
        <v>4392271.43</v>
      </c>
      <c r="HO12" s="862"/>
      <c r="HP12" s="864"/>
      <c r="HQ12" s="99">
        <f>'Федеральные  средства  по  МО'!BG13</f>
        <v>4392271.41</v>
      </c>
      <c r="HR12" s="865">
        <f t="shared" si="20"/>
        <v>4392271.41</v>
      </c>
      <c r="HS12" s="862"/>
      <c r="HT12" s="864"/>
      <c r="HU12" s="103">
        <f>'Федеральные  средства  по  МО'!BD13</f>
        <v>0</v>
      </c>
      <c r="HV12" s="862">
        <f t="shared" si="62"/>
        <v>0</v>
      </c>
      <c r="HW12" s="863"/>
      <c r="HX12" s="865"/>
      <c r="HY12" s="100">
        <f>'Федеральные  средства  по  МО'!BE13</f>
        <v>0</v>
      </c>
      <c r="HZ12" s="862">
        <f t="shared" si="63"/>
        <v>0</v>
      </c>
      <c r="IA12" s="864"/>
      <c r="IB12" s="859"/>
      <c r="IC12" s="100">
        <f>'Федеральные  средства  по  МО'!BH13</f>
        <v>0</v>
      </c>
      <c r="ID12" s="867">
        <f t="shared" si="64"/>
        <v>0</v>
      </c>
      <c r="IE12" s="859"/>
      <c r="IF12" s="868"/>
      <c r="IG12" s="100">
        <f>'Федеральные  средства  по  МО'!BI13</f>
        <v>0</v>
      </c>
      <c r="IH12" s="867">
        <f t="shared" si="21"/>
        <v>0</v>
      </c>
      <c r="II12" s="859"/>
      <c r="IJ12" s="858"/>
      <c r="IK12" s="857"/>
      <c r="IL12" s="858"/>
      <c r="IM12" s="859"/>
      <c r="IN12" s="858"/>
      <c r="IO12" s="860"/>
      <c r="IP12" s="859"/>
      <c r="IQ12" s="858"/>
      <c r="IR12" s="859"/>
      <c r="IS12" s="102">
        <f>'Федеральные  средства  по  МО'!BJ13</f>
        <v>16530000</v>
      </c>
      <c r="IT12" s="865"/>
      <c r="IU12" s="862"/>
      <c r="IV12" s="864">
        <f>'Проверочная  таблица'!PE14</f>
        <v>16530000</v>
      </c>
      <c r="IW12" s="103">
        <f>'Федеральные  средства  по  МО'!BK13</f>
        <v>8385919.9699999997</v>
      </c>
      <c r="IX12" s="865"/>
      <c r="IY12" s="862"/>
      <c r="IZ12" s="864">
        <f>'Проверочная  таблица'!PI14</f>
        <v>8385919.9699999997</v>
      </c>
      <c r="JA12" s="103">
        <f>'Федеральные  средства  по  МО'!BZ13</f>
        <v>0</v>
      </c>
      <c r="JB12" s="865"/>
      <c r="JC12" s="862">
        <f t="shared" si="65"/>
        <v>0</v>
      </c>
      <c r="JD12" s="864"/>
      <c r="JE12" s="99">
        <f>'Федеральные  средства  по  МО'!CA13</f>
        <v>0</v>
      </c>
      <c r="JF12" s="865"/>
      <c r="JG12" s="862">
        <f t="shared" si="66"/>
        <v>0</v>
      </c>
      <c r="JH12" s="864"/>
      <c r="JI12" s="102">
        <f>'Федеральные  средства  по  МО'!BL13</f>
        <v>0</v>
      </c>
      <c r="JJ12" s="865"/>
      <c r="JK12" s="862">
        <f t="shared" si="67"/>
        <v>0</v>
      </c>
      <c r="JL12" s="864"/>
      <c r="JM12" s="99">
        <f>'Федеральные  средства  по  МО'!BM13</f>
        <v>0</v>
      </c>
      <c r="JN12" s="865"/>
      <c r="JO12" s="862">
        <f t="shared" si="68"/>
        <v>0</v>
      </c>
      <c r="JP12" s="863"/>
      <c r="JQ12" s="102">
        <f>'Федеральные  средства  по  МО'!CD13</f>
        <v>0</v>
      </c>
      <c r="JR12" s="862">
        <f>'Проверочная  таблица'!SI14</f>
        <v>0</v>
      </c>
      <c r="JS12" s="863">
        <f t="shared" si="69"/>
        <v>0</v>
      </c>
      <c r="JT12" s="862"/>
      <c r="JU12" s="103">
        <f>'Федеральные  средства  по  МО'!CE13</f>
        <v>0</v>
      </c>
      <c r="JV12" s="862">
        <f>'Проверочная  таблица'!SR14</f>
        <v>0</v>
      </c>
      <c r="JW12" s="863">
        <f t="shared" si="70"/>
        <v>0</v>
      </c>
      <c r="JX12" s="865"/>
      <c r="JY12" s="102">
        <f>'Федеральные  средства  по  МО'!CF13</f>
        <v>0</v>
      </c>
      <c r="JZ12" s="862">
        <f t="shared" si="71"/>
        <v>0</v>
      </c>
      <c r="KA12" s="863"/>
      <c r="KB12" s="862"/>
      <c r="KC12" s="103">
        <f>'Федеральные  средства  по  МО'!CG13</f>
        <v>0</v>
      </c>
      <c r="KD12" s="862">
        <f t="shared" si="72"/>
        <v>0</v>
      </c>
      <c r="KE12" s="863"/>
      <c r="KF12" s="862"/>
      <c r="KG12" s="103">
        <f>'Федеральные  средства  по  МО'!CH13</f>
        <v>0</v>
      </c>
      <c r="KH12" s="865">
        <f>'Проверочная  таблица'!SM14</f>
        <v>0</v>
      </c>
      <c r="KI12" s="862">
        <f>'Проверочная  таблица'!TW14</f>
        <v>0</v>
      </c>
      <c r="KJ12" s="864"/>
      <c r="KK12" s="103">
        <f>'Федеральные  средства  по  МО'!CI13</f>
        <v>0</v>
      </c>
      <c r="KL12" s="865">
        <f>'Проверочная  таблица'!SV14</f>
        <v>0</v>
      </c>
      <c r="KM12" s="862">
        <f>'Проверочная  таблица'!TN14</f>
        <v>0</v>
      </c>
      <c r="KN12" s="863"/>
      <c r="KO12" s="1022">
        <f>'Федеральные  средства  по  МО'!BN13</f>
        <v>0</v>
      </c>
      <c r="KP12" s="1082">
        <f t="shared" si="73"/>
        <v>0</v>
      </c>
      <c r="KQ12" s="1083"/>
      <c r="KR12" s="1082"/>
      <c r="KS12" s="1077">
        <f>'Федеральные  средства  по  МО'!BO13</f>
        <v>0</v>
      </c>
      <c r="KT12" s="1082">
        <f t="shared" si="74"/>
        <v>0</v>
      </c>
      <c r="KU12" s="1105"/>
      <c r="KV12" s="1082"/>
      <c r="KW12" s="1022">
        <f>'Федеральные  средства  по  МО'!BP13</f>
        <v>0</v>
      </c>
      <c r="KX12" s="1158">
        <f>'Проверочная  таблица'!QK14</f>
        <v>0</v>
      </c>
      <c r="KY12" s="1082"/>
      <c r="KZ12" s="1083">
        <f>'Проверочная  таблица'!RC14</f>
        <v>0</v>
      </c>
      <c r="LA12" s="1023">
        <f>'Федеральные  средства  по  МО'!BQ13</f>
        <v>0</v>
      </c>
      <c r="LB12" s="1083">
        <f>'Проверочная  таблица'!QN14</f>
        <v>0</v>
      </c>
      <c r="LC12" s="1082">
        <f>'Проверочная  таблица'!QZ14</f>
        <v>0</v>
      </c>
      <c r="LD12" s="1105">
        <f>'Проверочная  таблица'!RF14</f>
        <v>0</v>
      </c>
      <c r="LE12" s="1077">
        <f>'Федеральные  средства  по  МО'!BR13</f>
        <v>0</v>
      </c>
      <c r="LF12" s="1082">
        <f t="shared" si="75"/>
        <v>0</v>
      </c>
      <c r="LG12" s="1083"/>
      <c r="LH12" s="1082"/>
      <c r="LI12" s="1109">
        <f>'Федеральные  средства  по  МО'!BS13</f>
        <v>0</v>
      </c>
      <c r="LJ12" s="1105">
        <f t="shared" si="76"/>
        <v>0</v>
      </c>
      <c r="LK12" s="1083"/>
      <c r="LL12" s="1158"/>
      <c r="LM12" s="1022">
        <f>'Федеральные  средства  по  МО'!BT13</f>
        <v>0</v>
      </c>
      <c r="LN12" s="1082">
        <f t="shared" si="77"/>
        <v>0</v>
      </c>
      <c r="LO12" s="1083"/>
      <c r="LP12" s="1082"/>
      <c r="LQ12" s="1109">
        <f>'Федеральные  средства  по  МО'!BU13</f>
        <v>0</v>
      </c>
      <c r="LR12" s="1082">
        <f t="shared" si="78"/>
        <v>0</v>
      </c>
      <c r="LS12" s="1083"/>
      <c r="LT12" s="1082"/>
      <c r="LU12" s="102">
        <f>'Федеральные  средства  по  МО'!BV13</f>
        <v>0</v>
      </c>
      <c r="LV12" s="862">
        <f t="shared" si="79"/>
        <v>0</v>
      </c>
      <c r="LW12" s="863"/>
      <c r="LX12" s="862"/>
      <c r="LY12" s="103">
        <f>'Федеральные  средства  по  МО'!BW13</f>
        <v>0</v>
      </c>
      <c r="LZ12" s="862">
        <f t="shared" si="80"/>
        <v>0</v>
      </c>
      <c r="MA12" s="863"/>
      <c r="MB12" s="862"/>
      <c r="MC12" s="100">
        <f>'Федеральные  средства  по  МО'!BX13</f>
        <v>0</v>
      </c>
      <c r="MD12" s="862">
        <f t="shared" si="22"/>
        <v>0</v>
      </c>
      <c r="ME12" s="862"/>
      <c r="MF12" s="864"/>
      <c r="MG12" s="100">
        <f>'Федеральные  средства  по  МО'!BY13</f>
        <v>0</v>
      </c>
      <c r="MH12" s="862">
        <f t="shared" si="23"/>
        <v>0</v>
      </c>
      <c r="MI12" s="862"/>
      <c r="MJ12" s="863"/>
      <c r="MK12" s="100">
        <f>'Федеральные  средства  по  МО'!CB13</f>
        <v>0</v>
      </c>
      <c r="ML12" s="867"/>
      <c r="MM12" s="859"/>
      <c r="MN12" s="868"/>
      <c r="MO12" s="100">
        <f>'Федеральные  средства  по  МО'!CC13</f>
        <v>0</v>
      </c>
      <c r="MP12" s="859"/>
      <c r="MQ12" s="858"/>
      <c r="MR12" s="858"/>
    </row>
    <row r="13" spans="1:356" ht="25.5" customHeight="1" x14ac:dyDescent="0.25">
      <c r="A13" s="101" t="s">
        <v>77</v>
      </c>
      <c r="B13" s="263">
        <f t="shared" si="24"/>
        <v>7232395.1699999999</v>
      </c>
      <c r="C13" s="846">
        <f t="shared" si="0"/>
        <v>5570507.5</v>
      </c>
      <c r="D13" s="846">
        <f t="shared" si="1"/>
        <v>1661887.67</v>
      </c>
      <c r="E13" s="846">
        <f t="shared" si="2"/>
        <v>0</v>
      </c>
      <c r="F13" s="263">
        <f t="shared" si="25"/>
        <v>1918697.35</v>
      </c>
      <c r="G13" s="846">
        <f t="shared" si="3"/>
        <v>1918697.35</v>
      </c>
      <c r="H13" s="846">
        <f t="shared" si="4"/>
        <v>0</v>
      </c>
      <c r="I13" s="846">
        <f t="shared" si="5"/>
        <v>0</v>
      </c>
      <c r="J13" s="104"/>
      <c r="K13" s="847">
        <f>M13-'Федеральные  средства  по  МО'!D14</f>
        <v>0</v>
      </c>
      <c r="L13" s="847">
        <f>Q13-'Федеральные  средства  по  МО'!E14</f>
        <v>0</v>
      </c>
      <c r="M13" s="263">
        <f t="shared" si="26"/>
        <v>7232395.1699999999</v>
      </c>
      <c r="N13" s="846">
        <f t="shared" si="27"/>
        <v>5570507.5</v>
      </c>
      <c r="O13" s="846">
        <f t="shared" si="28"/>
        <v>1661887.67</v>
      </c>
      <c r="P13" s="846">
        <f t="shared" si="29"/>
        <v>0</v>
      </c>
      <c r="Q13" s="263">
        <f t="shared" si="30"/>
        <v>1918697.35</v>
      </c>
      <c r="R13" s="846">
        <f t="shared" si="31"/>
        <v>1918697.35</v>
      </c>
      <c r="S13" s="846">
        <f t="shared" si="32"/>
        <v>0</v>
      </c>
      <c r="T13" s="846">
        <f t="shared" si="33"/>
        <v>0</v>
      </c>
      <c r="U13" s="102">
        <f>'Федеральные  средства  по  МО'!F14</f>
        <v>0</v>
      </c>
      <c r="V13" s="865">
        <f>'Проверочная  таблица'!CM15</f>
        <v>0</v>
      </c>
      <c r="W13" s="862">
        <f>'Проверочная  таблица'!CQ15</f>
        <v>0</v>
      </c>
      <c r="X13" s="864">
        <f>'Проверочная  таблица'!CS15</f>
        <v>0</v>
      </c>
      <c r="Y13" s="103">
        <f>'Федеральные  средства  по  МО'!G14</f>
        <v>0</v>
      </c>
      <c r="Z13" s="865">
        <f>'Проверочная  таблица'!CN15</f>
        <v>0</v>
      </c>
      <c r="AA13" s="862">
        <f>'Проверочная  таблица'!CR15</f>
        <v>0</v>
      </c>
      <c r="AB13" s="864">
        <f>'Проверочная  таблица'!CT15</f>
        <v>0</v>
      </c>
      <c r="AC13" s="99">
        <f>'Федеральные  средства  по  МО'!H14</f>
        <v>0</v>
      </c>
      <c r="AD13" s="862">
        <f t="shared" si="34"/>
        <v>0</v>
      </c>
      <c r="AE13" s="863"/>
      <c r="AF13" s="865"/>
      <c r="AG13" s="100">
        <f>'Федеральные  средства  по  МО'!I14</f>
        <v>0</v>
      </c>
      <c r="AH13" s="862">
        <f t="shared" si="35"/>
        <v>0</v>
      </c>
      <c r="AI13" s="862"/>
      <c r="AJ13" s="863"/>
      <c r="AK13" s="102">
        <f>'Федеральные  средства  по  МО'!J14</f>
        <v>0</v>
      </c>
      <c r="AL13" s="862">
        <f t="shared" si="36"/>
        <v>0</v>
      </c>
      <c r="AM13" s="862"/>
      <c r="AN13" s="863"/>
      <c r="AO13" s="100">
        <f>'Федеральные  средства  по  МО'!K14</f>
        <v>0</v>
      </c>
      <c r="AP13" s="864">
        <f t="shared" si="37"/>
        <v>0</v>
      </c>
      <c r="AQ13" s="864"/>
      <c r="AR13" s="863"/>
      <c r="AS13" s="102">
        <f>'Федеральные  средства  по  МО'!L14</f>
        <v>0</v>
      </c>
      <c r="AT13" s="862">
        <f t="shared" si="38"/>
        <v>0</v>
      </c>
      <c r="AU13" s="863"/>
      <c r="AV13" s="862"/>
      <c r="AW13" s="99">
        <f>'Федеральные  средства  по  МО'!M14</f>
        <v>0</v>
      </c>
      <c r="AX13" s="862">
        <f t="shared" si="39"/>
        <v>0</v>
      </c>
      <c r="AY13" s="864"/>
      <c r="AZ13" s="864"/>
      <c r="BA13" s="100">
        <f>'Федеральные  средства  по  МО'!N14</f>
        <v>2477900</v>
      </c>
      <c r="BB13" s="864">
        <f t="shared" si="7"/>
        <v>2477900</v>
      </c>
      <c r="BC13" s="862"/>
      <c r="BD13" s="863"/>
      <c r="BE13" s="100">
        <f>'Федеральные  средства  по  МО'!O14</f>
        <v>0</v>
      </c>
      <c r="BF13" s="864">
        <f t="shared" si="8"/>
        <v>0</v>
      </c>
      <c r="BG13" s="862"/>
      <c r="BH13" s="863"/>
      <c r="BI13" s="100">
        <f>'Федеральные  средства  по  МО'!P14</f>
        <v>0</v>
      </c>
      <c r="BJ13" s="864">
        <f t="shared" si="9"/>
        <v>0</v>
      </c>
      <c r="BK13" s="862"/>
      <c r="BL13" s="863"/>
      <c r="BM13" s="100">
        <f>'Федеральные  средства  по  МО'!Q14</f>
        <v>0</v>
      </c>
      <c r="BN13" s="864">
        <f t="shared" si="10"/>
        <v>0</v>
      </c>
      <c r="BO13" s="862"/>
      <c r="BP13" s="863"/>
      <c r="BQ13" s="100">
        <f>'Федеральные  средства  по  МО'!R14</f>
        <v>0</v>
      </c>
      <c r="BR13" s="864">
        <f t="shared" si="11"/>
        <v>0</v>
      </c>
      <c r="BS13" s="863"/>
      <c r="BT13" s="865"/>
      <c r="BU13" s="100">
        <f>'Федеральные  средства  по  МО'!S14</f>
        <v>0</v>
      </c>
      <c r="BV13" s="864">
        <f t="shared" si="12"/>
        <v>0</v>
      </c>
      <c r="BW13" s="862"/>
      <c r="BX13" s="863"/>
      <c r="BY13" s="102">
        <f>'Федеральные  средства  по  МО'!T14</f>
        <v>2848500</v>
      </c>
      <c r="BZ13" s="862">
        <f t="shared" si="40"/>
        <v>2848500</v>
      </c>
      <c r="CA13" s="863"/>
      <c r="CB13" s="862"/>
      <c r="CC13" s="103">
        <f>'Федеральные  средства  по  МО'!U14</f>
        <v>1674589.85</v>
      </c>
      <c r="CD13" s="862">
        <f t="shared" si="41"/>
        <v>1674589.85</v>
      </c>
      <c r="CE13" s="863"/>
      <c r="CF13" s="862"/>
      <c r="CG13" s="99">
        <f>'Федеральные  средства  по  МО'!V14</f>
        <v>0</v>
      </c>
      <c r="CH13" s="864"/>
      <c r="CI13" s="863"/>
      <c r="CJ13" s="865"/>
      <c r="CK13" s="100">
        <f>'Федеральные  средства  по  МО'!W14</f>
        <v>0</v>
      </c>
      <c r="CL13" s="863"/>
      <c r="CM13" s="862"/>
      <c r="CN13" s="863"/>
      <c r="CO13" s="102">
        <f>'Федеральные  средства  по  МО'!X14</f>
        <v>0</v>
      </c>
      <c r="CP13" s="862">
        <f t="shared" si="42"/>
        <v>0</v>
      </c>
      <c r="CQ13" s="864"/>
      <c r="CR13" s="863"/>
      <c r="CS13" s="100">
        <f>'Федеральные  средства  по  МО'!Y14</f>
        <v>0</v>
      </c>
      <c r="CT13" s="862">
        <f t="shared" si="43"/>
        <v>0</v>
      </c>
      <c r="CU13" s="862"/>
      <c r="CV13" s="863"/>
      <c r="CW13" s="100">
        <f>'Федеральные  средства  по  МО'!Z14</f>
        <v>0</v>
      </c>
      <c r="CX13" s="864">
        <f t="shared" si="15"/>
        <v>0</v>
      </c>
      <c r="CY13" s="863"/>
      <c r="CZ13" s="865"/>
      <c r="DA13" s="100">
        <f>'Федеральные  средства  по  МО'!AA14</f>
        <v>0</v>
      </c>
      <c r="DB13" s="864">
        <f t="shared" si="44"/>
        <v>0</v>
      </c>
      <c r="DC13" s="862"/>
      <c r="DD13" s="863"/>
      <c r="DE13" s="100">
        <f>'Федеральные  средства  по  МО'!AB14</f>
        <v>0</v>
      </c>
      <c r="DF13" s="864"/>
      <c r="DG13" s="863"/>
      <c r="DH13" s="865">
        <f t="shared" si="45"/>
        <v>0</v>
      </c>
      <c r="DI13" s="100">
        <f>'Федеральные  средства  по  МО'!AC14</f>
        <v>0</v>
      </c>
      <c r="DJ13" s="863"/>
      <c r="DK13" s="862"/>
      <c r="DL13" s="865">
        <f t="shared" si="46"/>
        <v>0</v>
      </c>
      <c r="DM13" s="102">
        <f>'Федеральные  средства  по  МО'!AD14</f>
        <v>0</v>
      </c>
      <c r="DN13" s="862">
        <f t="shared" si="47"/>
        <v>0</v>
      </c>
      <c r="DO13" s="863"/>
      <c r="DP13" s="862"/>
      <c r="DQ13" s="103">
        <f>'Федеральные  средства  по  МО'!AE14</f>
        <v>0</v>
      </c>
      <c r="DR13" s="862">
        <f t="shared" si="48"/>
        <v>0</v>
      </c>
      <c r="DS13" s="863"/>
      <c r="DT13" s="862"/>
      <c r="DU13" s="99">
        <f>'Федеральные  средства  по  МО'!AF14</f>
        <v>0</v>
      </c>
      <c r="DV13" s="864">
        <f t="shared" si="16"/>
        <v>0</v>
      </c>
      <c r="DW13" s="863"/>
      <c r="DX13" s="865"/>
      <c r="DY13" s="100">
        <f>'Федеральные  средства  по  МО'!AG14</f>
        <v>0</v>
      </c>
      <c r="DZ13" s="864">
        <f t="shared" si="17"/>
        <v>0</v>
      </c>
      <c r="EA13" s="862"/>
      <c r="EB13" s="863"/>
      <c r="EC13" s="102">
        <f>'Федеральные  средства  по  МО'!AH14</f>
        <v>0</v>
      </c>
      <c r="ED13" s="865"/>
      <c r="EE13" s="862">
        <f>'Проверочная  таблица'!HS15</f>
        <v>0</v>
      </c>
      <c r="EF13" s="863">
        <f>'Проверочная  таблица'!HY15</f>
        <v>0</v>
      </c>
      <c r="EG13" s="100">
        <f>'Федеральные  средства  по  МО'!AI14</f>
        <v>0</v>
      </c>
      <c r="EH13" s="863"/>
      <c r="EI13" s="862">
        <f>'Проверочная  таблица'!HV15</f>
        <v>0</v>
      </c>
      <c r="EJ13" s="863">
        <f>'Проверочная  таблица'!IB15</f>
        <v>0</v>
      </c>
      <c r="EK13" s="1022">
        <f>'Федеральные  средства  по  МО'!AJ14</f>
        <v>0</v>
      </c>
      <c r="EL13" s="1082">
        <f t="shared" si="49"/>
        <v>0</v>
      </c>
      <c r="EM13" s="1083"/>
      <c r="EN13" s="1082"/>
      <c r="EO13" s="1109">
        <f>'Федеральные  средства  по  МО'!AK14</f>
        <v>0</v>
      </c>
      <c r="EP13" s="1082">
        <f t="shared" si="50"/>
        <v>0</v>
      </c>
      <c r="EQ13" s="1083"/>
      <c r="ER13" s="1082"/>
      <c r="ES13" s="1022">
        <f>'Федеральные  средства  по  МО'!AL14</f>
        <v>0</v>
      </c>
      <c r="ET13" s="1082">
        <f t="shared" si="51"/>
        <v>0</v>
      </c>
      <c r="EU13" s="1083"/>
      <c r="EV13" s="1082"/>
      <c r="EW13" s="1109">
        <f>'Федеральные  средства  по  МО'!AM14</f>
        <v>0</v>
      </c>
      <c r="EX13" s="1082">
        <f t="shared" si="52"/>
        <v>0</v>
      </c>
      <c r="EY13" s="1083"/>
      <c r="EZ13" s="1082"/>
      <c r="FA13" s="1077">
        <f>'Федеральные  средства  по  МО'!AN14</f>
        <v>0</v>
      </c>
      <c r="FB13" s="1082">
        <f t="shared" si="53"/>
        <v>0</v>
      </c>
      <c r="FC13" s="1083"/>
      <c r="FD13" s="1082"/>
      <c r="FE13" s="1077">
        <f>'Федеральные  средства  по  МО'!AO14</f>
        <v>0</v>
      </c>
      <c r="FF13" s="1082">
        <f t="shared" si="54"/>
        <v>0</v>
      </c>
      <c r="FG13" s="1083"/>
      <c r="FH13" s="1158"/>
      <c r="FI13" s="102">
        <f>'Федеральные  средства  по  МО'!AP14</f>
        <v>0</v>
      </c>
      <c r="FJ13" s="862">
        <f t="shared" si="55"/>
        <v>0</v>
      </c>
      <c r="FK13" s="863"/>
      <c r="FL13" s="862"/>
      <c r="FM13" s="103">
        <f>'Федеральные  средства  по  МО'!AQ14</f>
        <v>0</v>
      </c>
      <c r="FN13" s="862">
        <f t="shared" si="56"/>
        <v>0</v>
      </c>
      <c r="FO13" s="864"/>
      <c r="FP13" s="862"/>
      <c r="FQ13" s="100">
        <f>'Федеральные  средства  по  МО'!AR14</f>
        <v>0</v>
      </c>
      <c r="FR13" s="864"/>
      <c r="FS13" s="863"/>
      <c r="FT13" s="865"/>
      <c r="FU13" s="100">
        <f>'Федеральные  средства  по  МО'!AS14</f>
        <v>0</v>
      </c>
      <c r="FV13" s="863"/>
      <c r="FW13" s="862"/>
      <c r="FX13" s="863"/>
      <c r="FY13" s="102">
        <f>'Федеральные  средства  по  МО'!AT14</f>
        <v>0</v>
      </c>
      <c r="FZ13" s="865">
        <f>'Проверочная  таблица'!JI15</f>
        <v>0</v>
      </c>
      <c r="GA13" s="862">
        <f>'Проверочная  таблица'!JU15</f>
        <v>0</v>
      </c>
      <c r="GB13" s="862">
        <f>'Проверочная  таблица'!KA15</f>
        <v>0</v>
      </c>
      <c r="GC13" s="103">
        <f>'Федеральные  средства  по  МО'!AU14</f>
        <v>0</v>
      </c>
      <c r="GD13" s="862">
        <f>'Проверочная  таблица'!JL15</f>
        <v>0</v>
      </c>
      <c r="GE13" s="863">
        <f>'Проверочная  таблица'!JX15</f>
        <v>0</v>
      </c>
      <c r="GF13" s="862">
        <f>'Проверочная  таблица'!KD15</f>
        <v>0</v>
      </c>
      <c r="GG13" s="99">
        <f>'Федеральные  средства  по  МО'!AV14</f>
        <v>0</v>
      </c>
      <c r="GH13" s="864">
        <f t="shared" si="57"/>
        <v>0</v>
      </c>
      <c r="GI13" s="863"/>
      <c r="GJ13" s="865"/>
      <c r="GK13" s="100">
        <f>'Федеральные  средства  по  МО'!AW14</f>
        <v>0</v>
      </c>
      <c r="GL13" s="864">
        <f t="shared" si="58"/>
        <v>0</v>
      </c>
      <c r="GM13" s="862"/>
      <c r="GN13" s="863"/>
      <c r="GO13" s="102">
        <f>'Федеральные  средства  по  МО'!AX14</f>
        <v>0</v>
      </c>
      <c r="GP13" s="862"/>
      <c r="GQ13" s="863">
        <f t="shared" si="59"/>
        <v>0</v>
      </c>
      <c r="GR13" s="862"/>
      <c r="GS13" s="100">
        <f>'Федеральные  средства  по  МО'!AY14</f>
        <v>0</v>
      </c>
      <c r="GT13" s="863"/>
      <c r="GU13" s="862">
        <f t="shared" si="60"/>
        <v>0</v>
      </c>
      <c r="GV13" s="864"/>
      <c r="GW13" s="99">
        <f>'Федеральные  средства  по  МО'!AZ14</f>
        <v>0</v>
      </c>
      <c r="GX13" s="863"/>
      <c r="GY13" s="865">
        <f>'Проверочная  таблица'!MB15</f>
        <v>0</v>
      </c>
      <c r="GZ13" s="862">
        <f>'Проверочная  таблица'!MJ15</f>
        <v>0</v>
      </c>
      <c r="HA13" s="103">
        <f>'Федеральные  средства  по  МО'!BA14</f>
        <v>0</v>
      </c>
      <c r="HB13" s="865"/>
      <c r="HC13" s="862">
        <f>'Проверочная  таблица'!MF15</f>
        <v>0</v>
      </c>
      <c r="HD13" s="864">
        <f>'Проверочная  таблица'!MN15</f>
        <v>0</v>
      </c>
      <c r="HE13" s="100">
        <f>'Федеральные  средства  по  МО'!BB14</f>
        <v>244107.5</v>
      </c>
      <c r="HF13" s="862">
        <f t="shared" si="18"/>
        <v>244107.5</v>
      </c>
      <c r="HG13" s="863"/>
      <c r="HH13" s="865"/>
      <c r="HI13" s="100">
        <f>'Федеральные  средства  по  МО'!BC14</f>
        <v>244107.5</v>
      </c>
      <c r="HJ13" s="862">
        <f t="shared" si="19"/>
        <v>244107.5</v>
      </c>
      <c r="HK13" s="862"/>
      <c r="HL13" s="862"/>
      <c r="HM13" s="103">
        <f>'Федеральные  средства  по  МО'!BF14</f>
        <v>0</v>
      </c>
      <c r="HN13" s="865">
        <f t="shared" si="61"/>
        <v>0</v>
      </c>
      <c r="HO13" s="862"/>
      <c r="HP13" s="864"/>
      <c r="HQ13" s="99">
        <f>'Федеральные  средства  по  МО'!BG14</f>
        <v>0</v>
      </c>
      <c r="HR13" s="865">
        <f t="shared" si="20"/>
        <v>0</v>
      </c>
      <c r="HS13" s="862"/>
      <c r="HT13" s="864"/>
      <c r="HU13" s="103">
        <f>'Федеральные  средства  по  МО'!BD14</f>
        <v>0</v>
      </c>
      <c r="HV13" s="862">
        <f t="shared" si="62"/>
        <v>0</v>
      </c>
      <c r="HW13" s="863"/>
      <c r="HX13" s="865"/>
      <c r="HY13" s="100">
        <f>'Федеральные  средства  по  МО'!BE14</f>
        <v>0</v>
      </c>
      <c r="HZ13" s="862">
        <f t="shared" si="63"/>
        <v>0</v>
      </c>
      <c r="IA13" s="864"/>
      <c r="IB13" s="863"/>
      <c r="IC13" s="100">
        <f>'Федеральные  средства  по  МО'!BH14</f>
        <v>0</v>
      </c>
      <c r="ID13" s="864">
        <f t="shared" si="64"/>
        <v>0</v>
      </c>
      <c r="IE13" s="863"/>
      <c r="IF13" s="865"/>
      <c r="IG13" s="100">
        <f>'Федеральные  средства  по  МО'!BI14</f>
        <v>0</v>
      </c>
      <c r="IH13" s="864">
        <f t="shared" si="21"/>
        <v>0</v>
      </c>
      <c r="II13" s="863"/>
      <c r="IJ13" s="862"/>
      <c r="IK13" s="103"/>
      <c r="IL13" s="862"/>
      <c r="IM13" s="863"/>
      <c r="IN13" s="862"/>
      <c r="IO13" s="99"/>
      <c r="IP13" s="863"/>
      <c r="IQ13" s="862"/>
      <c r="IR13" s="863"/>
      <c r="IS13" s="102">
        <f>'Федеральные  средства  по  МО'!BJ14</f>
        <v>0</v>
      </c>
      <c r="IT13" s="865"/>
      <c r="IU13" s="862"/>
      <c r="IV13" s="864">
        <f>'Проверочная  таблица'!PE15</f>
        <v>0</v>
      </c>
      <c r="IW13" s="103">
        <f>'Федеральные  средства  по  МО'!BK14</f>
        <v>0</v>
      </c>
      <c r="IX13" s="865"/>
      <c r="IY13" s="862"/>
      <c r="IZ13" s="864">
        <f>'Проверочная  таблица'!PI15</f>
        <v>0</v>
      </c>
      <c r="JA13" s="103">
        <f>'Федеральные  средства  по  МО'!BZ14</f>
        <v>0</v>
      </c>
      <c r="JB13" s="865"/>
      <c r="JC13" s="862">
        <f t="shared" si="65"/>
        <v>0</v>
      </c>
      <c r="JD13" s="864"/>
      <c r="JE13" s="99">
        <f>'Федеральные  средства  по  МО'!CA14</f>
        <v>0</v>
      </c>
      <c r="JF13" s="865"/>
      <c r="JG13" s="862">
        <f t="shared" si="66"/>
        <v>0</v>
      </c>
      <c r="JH13" s="864"/>
      <c r="JI13" s="102">
        <f>'Федеральные  средства  по  МО'!BL14</f>
        <v>1661887.67</v>
      </c>
      <c r="JJ13" s="865"/>
      <c r="JK13" s="862">
        <f t="shared" si="67"/>
        <v>1661887.67</v>
      </c>
      <c r="JL13" s="864"/>
      <c r="JM13" s="99">
        <f>'Федеральные  средства  по  МО'!BM14</f>
        <v>0</v>
      </c>
      <c r="JN13" s="865"/>
      <c r="JO13" s="862">
        <f t="shared" si="68"/>
        <v>0</v>
      </c>
      <c r="JP13" s="863"/>
      <c r="JQ13" s="102">
        <f>'Федеральные  средства  по  МО'!CD14</f>
        <v>0</v>
      </c>
      <c r="JR13" s="862">
        <f>'Проверочная  таблица'!SI15</f>
        <v>0</v>
      </c>
      <c r="JS13" s="863">
        <f t="shared" si="69"/>
        <v>0</v>
      </c>
      <c r="JT13" s="862"/>
      <c r="JU13" s="103">
        <f>'Федеральные  средства  по  МО'!CE14</f>
        <v>0</v>
      </c>
      <c r="JV13" s="862">
        <f>'Проверочная  таблица'!SR15</f>
        <v>0</v>
      </c>
      <c r="JW13" s="863">
        <f t="shared" si="70"/>
        <v>0</v>
      </c>
      <c r="JX13" s="865"/>
      <c r="JY13" s="102">
        <f>'Федеральные  средства  по  МО'!CF14</f>
        <v>0</v>
      </c>
      <c r="JZ13" s="862">
        <f t="shared" si="71"/>
        <v>0</v>
      </c>
      <c r="KA13" s="863"/>
      <c r="KB13" s="862"/>
      <c r="KC13" s="103">
        <f>'Федеральные  средства  по  МО'!CG14</f>
        <v>0</v>
      </c>
      <c r="KD13" s="862">
        <f t="shared" si="72"/>
        <v>0</v>
      </c>
      <c r="KE13" s="863"/>
      <c r="KF13" s="862"/>
      <c r="KG13" s="103">
        <f>'Федеральные  средства  по  МО'!CH14</f>
        <v>0</v>
      </c>
      <c r="KH13" s="865">
        <f>'Проверочная  таблица'!SM15</f>
        <v>0</v>
      </c>
      <c r="KI13" s="862">
        <f>'Проверочная  таблица'!TW15</f>
        <v>0</v>
      </c>
      <c r="KJ13" s="864"/>
      <c r="KK13" s="103">
        <f>'Федеральные  средства  по  МО'!CI14</f>
        <v>0</v>
      </c>
      <c r="KL13" s="865">
        <f>'Проверочная  таблица'!SV15</f>
        <v>0</v>
      </c>
      <c r="KM13" s="862">
        <f>'Проверочная  таблица'!TN15</f>
        <v>0</v>
      </c>
      <c r="KN13" s="863"/>
      <c r="KO13" s="1022">
        <f>'Федеральные  средства  по  МО'!BN14</f>
        <v>0</v>
      </c>
      <c r="KP13" s="1082">
        <f t="shared" si="73"/>
        <v>0</v>
      </c>
      <c r="KQ13" s="1083"/>
      <c r="KR13" s="1082"/>
      <c r="KS13" s="1077">
        <f>'Федеральные  средства  по  МО'!BO14</f>
        <v>0</v>
      </c>
      <c r="KT13" s="1082">
        <f t="shared" si="74"/>
        <v>0</v>
      </c>
      <c r="KU13" s="1105"/>
      <c r="KV13" s="1082"/>
      <c r="KW13" s="1022">
        <f>'Федеральные  средства  по  МО'!BP14</f>
        <v>0</v>
      </c>
      <c r="KX13" s="1158">
        <f>'Проверочная  таблица'!QK15</f>
        <v>0</v>
      </c>
      <c r="KY13" s="1082"/>
      <c r="KZ13" s="1083">
        <f>'Проверочная  таблица'!RC15</f>
        <v>0</v>
      </c>
      <c r="LA13" s="1023">
        <f>'Федеральные  средства  по  МО'!BQ14</f>
        <v>0</v>
      </c>
      <c r="LB13" s="1083">
        <f>'Проверочная  таблица'!QN15</f>
        <v>0</v>
      </c>
      <c r="LC13" s="1082">
        <f>'Проверочная  таблица'!QZ15</f>
        <v>0</v>
      </c>
      <c r="LD13" s="1105">
        <f>'Проверочная  таблица'!RF15</f>
        <v>0</v>
      </c>
      <c r="LE13" s="1077">
        <f>'Федеральные  средства  по  МО'!BR14</f>
        <v>0</v>
      </c>
      <c r="LF13" s="1082">
        <f t="shared" si="75"/>
        <v>0</v>
      </c>
      <c r="LG13" s="1083"/>
      <c r="LH13" s="1082"/>
      <c r="LI13" s="1109">
        <f>'Федеральные  средства  по  МО'!BS14</f>
        <v>0</v>
      </c>
      <c r="LJ13" s="1105">
        <f t="shared" si="76"/>
        <v>0</v>
      </c>
      <c r="LK13" s="1083"/>
      <c r="LL13" s="1158"/>
      <c r="LM13" s="1022">
        <f>'Федеральные  средства  по  МО'!BT14</f>
        <v>0</v>
      </c>
      <c r="LN13" s="1082">
        <f t="shared" si="77"/>
        <v>0</v>
      </c>
      <c r="LO13" s="1083"/>
      <c r="LP13" s="1082"/>
      <c r="LQ13" s="1109">
        <f>'Федеральные  средства  по  МО'!BU14</f>
        <v>0</v>
      </c>
      <c r="LR13" s="1082">
        <f t="shared" si="78"/>
        <v>0</v>
      </c>
      <c r="LS13" s="1083"/>
      <c r="LT13" s="1082"/>
      <c r="LU13" s="102">
        <f>'Федеральные  средства  по  МО'!BV14</f>
        <v>0</v>
      </c>
      <c r="LV13" s="862">
        <f t="shared" si="79"/>
        <v>0</v>
      </c>
      <c r="LW13" s="863"/>
      <c r="LX13" s="862"/>
      <c r="LY13" s="103">
        <f>'Федеральные  средства  по  МО'!BW14</f>
        <v>0</v>
      </c>
      <c r="LZ13" s="862">
        <f t="shared" si="80"/>
        <v>0</v>
      </c>
      <c r="MA13" s="863"/>
      <c r="MB13" s="862"/>
      <c r="MC13" s="100">
        <f>'Федеральные  средства  по  МО'!BX14</f>
        <v>0</v>
      </c>
      <c r="MD13" s="862">
        <f t="shared" si="22"/>
        <v>0</v>
      </c>
      <c r="ME13" s="862"/>
      <c r="MF13" s="864"/>
      <c r="MG13" s="100">
        <f>'Федеральные  средства  по  МО'!BY14</f>
        <v>0</v>
      </c>
      <c r="MH13" s="862">
        <f t="shared" si="23"/>
        <v>0</v>
      </c>
      <c r="MI13" s="862"/>
      <c r="MJ13" s="863"/>
      <c r="MK13" s="100">
        <f>'Федеральные  средства  по  МО'!CB14</f>
        <v>0</v>
      </c>
      <c r="ML13" s="864"/>
      <c r="MM13" s="863"/>
      <c r="MN13" s="865"/>
      <c r="MO13" s="100">
        <f>'Федеральные  средства  по  МО'!CC14</f>
        <v>0</v>
      </c>
      <c r="MP13" s="863"/>
      <c r="MQ13" s="862"/>
      <c r="MR13" s="862"/>
    </row>
    <row r="14" spans="1:356" ht="25.5" customHeight="1" x14ac:dyDescent="0.25">
      <c r="A14" s="104" t="s">
        <v>78</v>
      </c>
      <c r="B14" s="263">
        <f t="shared" si="24"/>
        <v>258010733.44999999</v>
      </c>
      <c r="C14" s="846">
        <f t="shared" si="0"/>
        <v>154651124.63999999</v>
      </c>
      <c r="D14" s="846">
        <f t="shared" si="1"/>
        <v>103359608.81</v>
      </c>
      <c r="E14" s="846">
        <f t="shared" si="2"/>
        <v>0</v>
      </c>
      <c r="F14" s="263">
        <f t="shared" si="25"/>
        <v>83321443.669999987</v>
      </c>
      <c r="G14" s="846">
        <f t="shared" si="3"/>
        <v>65286841.979999997</v>
      </c>
      <c r="H14" s="846">
        <f t="shared" si="4"/>
        <v>18034601.689999998</v>
      </c>
      <c r="I14" s="846">
        <f t="shared" si="5"/>
        <v>0</v>
      </c>
      <c r="J14" s="104"/>
      <c r="K14" s="847">
        <f>M14-'Федеральные  средства  по  МО'!D15</f>
        <v>0</v>
      </c>
      <c r="L14" s="847">
        <f>Q14-'Федеральные  средства  по  МО'!E15</f>
        <v>0</v>
      </c>
      <c r="M14" s="263">
        <f t="shared" si="26"/>
        <v>258010733.44999999</v>
      </c>
      <c r="N14" s="846">
        <f t="shared" si="27"/>
        <v>154651124.63999999</v>
      </c>
      <c r="O14" s="846">
        <f t="shared" si="28"/>
        <v>103359608.81</v>
      </c>
      <c r="P14" s="846">
        <f t="shared" si="29"/>
        <v>0</v>
      </c>
      <c r="Q14" s="263">
        <f t="shared" si="30"/>
        <v>83321443.669999987</v>
      </c>
      <c r="R14" s="846">
        <f t="shared" si="31"/>
        <v>65286841.979999997</v>
      </c>
      <c r="S14" s="846">
        <f t="shared" si="32"/>
        <v>18034601.689999998</v>
      </c>
      <c r="T14" s="846">
        <f t="shared" si="33"/>
        <v>0</v>
      </c>
      <c r="U14" s="102">
        <f>'Федеральные  средства  по  МО'!F15</f>
        <v>0</v>
      </c>
      <c r="V14" s="865">
        <f>'Проверочная  таблица'!CM16</f>
        <v>0</v>
      </c>
      <c r="W14" s="862">
        <f>'Проверочная  таблица'!CQ16</f>
        <v>0</v>
      </c>
      <c r="X14" s="864">
        <f>'Проверочная  таблица'!CS16</f>
        <v>0</v>
      </c>
      <c r="Y14" s="103">
        <f>'Федеральные  средства  по  МО'!G15</f>
        <v>0</v>
      </c>
      <c r="Z14" s="865">
        <f>'Проверочная  таблица'!CN16</f>
        <v>0</v>
      </c>
      <c r="AA14" s="862">
        <f>'Проверочная  таблица'!CR16</f>
        <v>0</v>
      </c>
      <c r="AB14" s="864">
        <f>'Проверочная  таблица'!CT16</f>
        <v>0</v>
      </c>
      <c r="AC14" s="99">
        <f>'Федеральные  средства  по  МО'!H15</f>
        <v>0</v>
      </c>
      <c r="AD14" s="862">
        <f t="shared" si="34"/>
        <v>0</v>
      </c>
      <c r="AE14" s="859"/>
      <c r="AF14" s="868"/>
      <c r="AG14" s="100">
        <f>'Федеральные  средства  по  МО'!I15</f>
        <v>0</v>
      </c>
      <c r="AH14" s="862">
        <f t="shared" si="35"/>
        <v>0</v>
      </c>
      <c r="AI14" s="858"/>
      <c r="AJ14" s="859"/>
      <c r="AK14" s="102">
        <f>'Федеральные  средства  по  МО'!J15</f>
        <v>51498700</v>
      </c>
      <c r="AL14" s="862">
        <f t="shared" si="36"/>
        <v>51498700</v>
      </c>
      <c r="AM14" s="862"/>
      <c r="AN14" s="863"/>
      <c r="AO14" s="100">
        <f>'Федеральные  средства  по  МО'!K15</f>
        <v>317974.63</v>
      </c>
      <c r="AP14" s="864">
        <f t="shared" si="37"/>
        <v>317974.63</v>
      </c>
      <c r="AQ14" s="867"/>
      <c r="AR14" s="859"/>
      <c r="AS14" s="102">
        <f>'Федеральные  средства  по  МО'!L15</f>
        <v>0</v>
      </c>
      <c r="AT14" s="862">
        <f t="shared" si="38"/>
        <v>0</v>
      </c>
      <c r="AU14" s="863"/>
      <c r="AV14" s="862"/>
      <c r="AW14" s="99">
        <f>'Федеральные  средства  по  МО'!M15</f>
        <v>0</v>
      </c>
      <c r="AX14" s="862">
        <f t="shared" si="39"/>
        <v>0</v>
      </c>
      <c r="AY14" s="867"/>
      <c r="AZ14" s="867"/>
      <c r="BA14" s="100">
        <f>'Федеральные  средства  по  МО'!N15</f>
        <v>0</v>
      </c>
      <c r="BB14" s="867">
        <f t="shared" si="7"/>
        <v>0</v>
      </c>
      <c r="BC14" s="858"/>
      <c r="BD14" s="859"/>
      <c r="BE14" s="100">
        <f>'Федеральные  средства  по  МО'!O15</f>
        <v>0</v>
      </c>
      <c r="BF14" s="867">
        <f t="shared" si="8"/>
        <v>0</v>
      </c>
      <c r="BG14" s="858"/>
      <c r="BH14" s="859"/>
      <c r="BI14" s="100">
        <f>'Федеральные  средства  по  МО'!P15</f>
        <v>0</v>
      </c>
      <c r="BJ14" s="867">
        <f t="shared" si="9"/>
        <v>0</v>
      </c>
      <c r="BK14" s="858"/>
      <c r="BL14" s="859"/>
      <c r="BM14" s="100">
        <f>'Федеральные  средства  по  МО'!Q15</f>
        <v>0</v>
      </c>
      <c r="BN14" s="867">
        <f t="shared" si="10"/>
        <v>0</v>
      </c>
      <c r="BO14" s="858"/>
      <c r="BP14" s="859"/>
      <c r="BQ14" s="100">
        <f>'Федеральные  средства  по  МО'!R15</f>
        <v>0</v>
      </c>
      <c r="BR14" s="867">
        <f t="shared" si="11"/>
        <v>0</v>
      </c>
      <c r="BS14" s="859"/>
      <c r="BT14" s="868"/>
      <c r="BU14" s="100">
        <f>'Федеральные  средства  по  МО'!S15</f>
        <v>0</v>
      </c>
      <c r="BV14" s="867">
        <f t="shared" si="12"/>
        <v>0</v>
      </c>
      <c r="BW14" s="858"/>
      <c r="BX14" s="859"/>
      <c r="BY14" s="102">
        <f>'Федеральные  средства  по  МО'!T15</f>
        <v>0</v>
      </c>
      <c r="BZ14" s="862">
        <f t="shared" si="40"/>
        <v>0</v>
      </c>
      <c r="CA14" s="863"/>
      <c r="CB14" s="862"/>
      <c r="CC14" s="103">
        <f>'Федеральные  средства  по  МО'!U15</f>
        <v>0</v>
      </c>
      <c r="CD14" s="862">
        <f t="shared" si="41"/>
        <v>0</v>
      </c>
      <c r="CE14" s="863"/>
      <c r="CF14" s="862"/>
      <c r="CG14" s="99">
        <f>'Федеральные  средства  по  МО'!V15</f>
        <v>0</v>
      </c>
      <c r="CH14" s="867"/>
      <c r="CI14" s="859"/>
      <c r="CJ14" s="868"/>
      <c r="CK14" s="100">
        <f>'Федеральные  средства  по  МО'!W15</f>
        <v>0</v>
      </c>
      <c r="CL14" s="859"/>
      <c r="CM14" s="858"/>
      <c r="CN14" s="859"/>
      <c r="CO14" s="102">
        <f>'Федеральные  средства  по  МО'!X15</f>
        <v>0</v>
      </c>
      <c r="CP14" s="862">
        <f t="shared" si="42"/>
        <v>0</v>
      </c>
      <c r="CQ14" s="867"/>
      <c r="CR14" s="859"/>
      <c r="CS14" s="100">
        <f>'Федеральные  средства  по  МО'!Y15</f>
        <v>0</v>
      </c>
      <c r="CT14" s="862">
        <f t="shared" si="43"/>
        <v>0</v>
      </c>
      <c r="CU14" s="858"/>
      <c r="CV14" s="859"/>
      <c r="CW14" s="100">
        <f>'Федеральные  средства  по  МО'!Z15</f>
        <v>0</v>
      </c>
      <c r="CX14" s="867">
        <f t="shared" si="15"/>
        <v>0</v>
      </c>
      <c r="CY14" s="859"/>
      <c r="CZ14" s="868"/>
      <c r="DA14" s="100">
        <f>'Федеральные  средства  по  МО'!AA15</f>
        <v>0</v>
      </c>
      <c r="DB14" s="867">
        <f t="shared" si="44"/>
        <v>0</v>
      </c>
      <c r="DC14" s="858"/>
      <c r="DD14" s="859"/>
      <c r="DE14" s="100">
        <f>'Федеральные  средства  по  МО'!AB15</f>
        <v>0</v>
      </c>
      <c r="DF14" s="867"/>
      <c r="DG14" s="859"/>
      <c r="DH14" s="865">
        <f t="shared" si="45"/>
        <v>0</v>
      </c>
      <c r="DI14" s="100">
        <f>'Федеральные  средства  по  МО'!AC15</f>
        <v>0</v>
      </c>
      <c r="DJ14" s="859"/>
      <c r="DK14" s="858"/>
      <c r="DL14" s="865">
        <f t="shared" si="46"/>
        <v>0</v>
      </c>
      <c r="DM14" s="102">
        <f>'Федеральные  средства  по  МО'!AD15</f>
        <v>0</v>
      </c>
      <c r="DN14" s="862">
        <f t="shared" si="47"/>
        <v>0</v>
      </c>
      <c r="DO14" s="863"/>
      <c r="DP14" s="862"/>
      <c r="DQ14" s="103">
        <f>'Федеральные  средства  по  МО'!AE15</f>
        <v>0</v>
      </c>
      <c r="DR14" s="862">
        <f t="shared" si="48"/>
        <v>0</v>
      </c>
      <c r="DS14" s="863"/>
      <c r="DT14" s="862"/>
      <c r="DU14" s="99">
        <f>'Федеральные  средства  по  МО'!AF15</f>
        <v>0</v>
      </c>
      <c r="DV14" s="867">
        <f t="shared" si="16"/>
        <v>0</v>
      </c>
      <c r="DW14" s="859"/>
      <c r="DX14" s="868"/>
      <c r="DY14" s="100">
        <f>'Федеральные  средства  по  МО'!AG15</f>
        <v>0</v>
      </c>
      <c r="DZ14" s="867">
        <f t="shared" si="17"/>
        <v>0</v>
      </c>
      <c r="EA14" s="858"/>
      <c r="EB14" s="859"/>
      <c r="EC14" s="102">
        <f>'Федеральные  средства  по  МО'!AH15</f>
        <v>0</v>
      </c>
      <c r="ED14" s="865"/>
      <c r="EE14" s="862">
        <f>'Проверочная  таблица'!HS16</f>
        <v>0</v>
      </c>
      <c r="EF14" s="863">
        <f>'Проверочная  таблица'!HY16</f>
        <v>0</v>
      </c>
      <c r="EG14" s="100">
        <f>'Федеральные  средства  по  МО'!AI15</f>
        <v>0</v>
      </c>
      <c r="EH14" s="863"/>
      <c r="EI14" s="862">
        <f>'Проверочная  таблица'!HV16</f>
        <v>0</v>
      </c>
      <c r="EJ14" s="863">
        <f>'Проверочная  таблица'!IB16</f>
        <v>0</v>
      </c>
      <c r="EK14" s="1022">
        <f>'Федеральные  средства  по  МО'!AJ15</f>
        <v>0</v>
      </c>
      <c r="EL14" s="1082">
        <f t="shared" si="49"/>
        <v>0</v>
      </c>
      <c r="EM14" s="1083"/>
      <c r="EN14" s="1082"/>
      <c r="EO14" s="1109">
        <f>'Федеральные  средства  по  МО'!AK15</f>
        <v>0</v>
      </c>
      <c r="EP14" s="1082">
        <f t="shared" si="50"/>
        <v>0</v>
      </c>
      <c r="EQ14" s="1083"/>
      <c r="ER14" s="1082"/>
      <c r="ES14" s="1022">
        <f>'Федеральные  средства  по  МО'!AL15</f>
        <v>102925152.14</v>
      </c>
      <c r="ET14" s="1082">
        <f t="shared" si="51"/>
        <v>102925152.14</v>
      </c>
      <c r="EU14" s="1083"/>
      <c r="EV14" s="1082"/>
      <c r="EW14" s="1109">
        <f>'Федеральные  средства  по  МО'!AM15</f>
        <v>64741594.849999994</v>
      </c>
      <c r="EX14" s="1082">
        <f t="shared" si="52"/>
        <v>64741594.849999994</v>
      </c>
      <c r="EY14" s="1083"/>
      <c r="EZ14" s="1082"/>
      <c r="FA14" s="1077">
        <f>'Федеральные  средства  по  МО'!AN15</f>
        <v>0</v>
      </c>
      <c r="FB14" s="1082">
        <f t="shared" si="53"/>
        <v>0</v>
      </c>
      <c r="FC14" s="1083"/>
      <c r="FD14" s="1082"/>
      <c r="FE14" s="1077">
        <f>'Федеральные  средства  по  МО'!AO15</f>
        <v>0</v>
      </c>
      <c r="FF14" s="1082">
        <f t="shared" si="54"/>
        <v>0</v>
      </c>
      <c r="FG14" s="1083"/>
      <c r="FH14" s="1158"/>
      <c r="FI14" s="102">
        <f>'Федеральные  средства  по  МО'!AP15</f>
        <v>0</v>
      </c>
      <c r="FJ14" s="862">
        <f t="shared" si="55"/>
        <v>0</v>
      </c>
      <c r="FK14" s="863"/>
      <c r="FL14" s="862"/>
      <c r="FM14" s="103">
        <f>'Федеральные  средства  по  МО'!AQ15</f>
        <v>0</v>
      </c>
      <c r="FN14" s="862">
        <f t="shared" si="56"/>
        <v>0</v>
      </c>
      <c r="FO14" s="867"/>
      <c r="FP14" s="858"/>
      <c r="FQ14" s="100">
        <f>'Федеральные  средства  по  МО'!AR15</f>
        <v>0</v>
      </c>
      <c r="FR14" s="867"/>
      <c r="FS14" s="859"/>
      <c r="FT14" s="868"/>
      <c r="FU14" s="100">
        <f>'Федеральные  средства  по  МО'!AS15</f>
        <v>0</v>
      </c>
      <c r="FV14" s="859"/>
      <c r="FW14" s="858"/>
      <c r="FX14" s="859"/>
      <c r="FY14" s="102">
        <f>'Федеральные  средства  по  МО'!AT15</f>
        <v>0</v>
      </c>
      <c r="FZ14" s="865">
        <f>'Проверочная  таблица'!JI16</f>
        <v>0</v>
      </c>
      <c r="GA14" s="862">
        <f>'Проверочная  таблица'!JU16</f>
        <v>0</v>
      </c>
      <c r="GB14" s="862">
        <f>'Проверочная  таблица'!KA16</f>
        <v>0</v>
      </c>
      <c r="GC14" s="103">
        <f>'Федеральные  средства  по  МО'!AU15</f>
        <v>0</v>
      </c>
      <c r="GD14" s="862">
        <f>'Проверочная  таблица'!JL16</f>
        <v>0</v>
      </c>
      <c r="GE14" s="863">
        <f>'Проверочная  таблица'!JX16</f>
        <v>0</v>
      </c>
      <c r="GF14" s="862">
        <f>'Проверочная  таблица'!KD16</f>
        <v>0</v>
      </c>
      <c r="GG14" s="99">
        <f>'Федеральные  средства  по  МО'!AV15</f>
        <v>0</v>
      </c>
      <c r="GH14" s="867">
        <f t="shared" si="57"/>
        <v>0</v>
      </c>
      <c r="GI14" s="859"/>
      <c r="GJ14" s="868"/>
      <c r="GK14" s="100">
        <f>'Федеральные  средства  по  МО'!AW15</f>
        <v>0</v>
      </c>
      <c r="GL14" s="867">
        <f t="shared" si="58"/>
        <v>0</v>
      </c>
      <c r="GM14" s="858"/>
      <c r="GN14" s="859"/>
      <c r="GO14" s="102">
        <f>'Федеральные  средства  по  МО'!AX15</f>
        <v>0</v>
      </c>
      <c r="GP14" s="862"/>
      <c r="GQ14" s="863">
        <f t="shared" si="59"/>
        <v>0</v>
      </c>
      <c r="GR14" s="862"/>
      <c r="GS14" s="100">
        <f>'Федеральные  средства  по  МО'!AY15</f>
        <v>0</v>
      </c>
      <c r="GT14" s="863"/>
      <c r="GU14" s="862">
        <f t="shared" si="60"/>
        <v>0</v>
      </c>
      <c r="GV14" s="864"/>
      <c r="GW14" s="99">
        <f>'Федеральные  средства  по  МО'!AZ15</f>
        <v>0</v>
      </c>
      <c r="GX14" s="859"/>
      <c r="GY14" s="865">
        <f>'Проверочная  таблица'!MB16</f>
        <v>0</v>
      </c>
      <c r="GZ14" s="862">
        <f>'Проверочная  таблица'!MJ16</f>
        <v>0</v>
      </c>
      <c r="HA14" s="103">
        <f>'Федеральные  средства  по  МО'!BA15</f>
        <v>0</v>
      </c>
      <c r="HB14" s="865"/>
      <c r="HC14" s="862">
        <f>'Проверочная  таблица'!MF16</f>
        <v>0</v>
      </c>
      <c r="HD14" s="864">
        <f>'Проверочная  таблица'!MN16</f>
        <v>0</v>
      </c>
      <c r="HE14" s="100">
        <f>'Федеральные  средства  по  МО'!BB15</f>
        <v>227272.5</v>
      </c>
      <c r="HF14" s="862">
        <f t="shared" si="18"/>
        <v>227272.5</v>
      </c>
      <c r="HG14" s="859"/>
      <c r="HH14" s="868"/>
      <c r="HI14" s="100">
        <f>'Федеральные  средства  по  МО'!BC15</f>
        <v>227272.5</v>
      </c>
      <c r="HJ14" s="862">
        <f t="shared" si="19"/>
        <v>227272.5</v>
      </c>
      <c r="HK14" s="858"/>
      <c r="HL14" s="858"/>
      <c r="HM14" s="103">
        <f>'Федеральные  средства  по  МО'!BF15</f>
        <v>0</v>
      </c>
      <c r="HN14" s="865">
        <f t="shared" si="61"/>
        <v>0</v>
      </c>
      <c r="HO14" s="862"/>
      <c r="HP14" s="864"/>
      <c r="HQ14" s="99">
        <f>'Федеральные  средства  по  МО'!BG15</f>
        <v>0</v>
      </c>
      <c r="HR14" s="865">
        <f t="shared" si="20"/>
        <v>0</v>
      </c>
      <c r="HS14" s="862"/>
      <c r="HT14" s="864"/>
      <c r="HU14" s="103">
        <f>'Федеральные  средства  по  МО'!BD15</f>
        <v>0</v>
      </c>
      <c r="HV14" s="862">
        <f t="shared" si="62"/>
        <v>0</v>
      </c>
      <c r="HW14" s="863"/>
      <c r="HX14" s="865"/>
      <c r="HY14" s="100">
        <f>'Федеральные  средства  по  МО'!BE15</f>
        <v>0</v>
      </c>
      <c r="HZ14" s="862">
        <f t="shared" si="63"/>
        <v>0</v>
      </c>
      <c r="IA14" s="864"/>
      <c r="IB14" s="859"/>
      <c r="IC14" s="100">
        <f>'Федеральные  средства  по  МО'!BH15</f>
        <v>0</v>
      </c>
      <c r="ID14" s="867">
        <f t="shared" si="64"/>
        <v>0</v>
      </c>
      <c r="IE14" s="859"/>
      <c r="IF14" s="868"/>
      <c r="IG14" s="100">
        <f>'Федеральные  средства  по  МО'!BI15</f>
        <v>0</v>
      </c>
      <c r="IH14" s="867">
        <f t="shared" si="21"/>
        <v>0</v>
      </c>
      <c r="II14" s="859"/>
      <c r="IJ14" s="858"/>
      <c r="IK14" s="857"/>
      <c r="IL14" s="858"/>
      <c r="IM14" s="859"/>
      <c r="IN14" s="858"/>
      <c r="IO14" s="860"/>
      <c r="IP14" s="859"/>
      <c r="IQ14" s="858"/>
      <c r="IR14" s="859"/>
      <c r="IS14" s="102">
        <f>'Федеральные  средства  по  МО'!BJ15</f>
        <v>0</v>
      </c>
      <c r="IT14" s="865"/>
      <c r="IU14" s="862"/>
      <c r="IV14" s="864">
        <f>'Проверочная  таблица'!PE16</f>
        <v>0</v>
      </c>
      <c r="IW14" s="103">
        <f>'Федеральные  средства  по  МО'!BK15</f>
        <v>0</v>
      </c>
      <c r="IX14" s="865"/>
      <c r="IY14" s="862"/>
      <c r="IZ14" s="864">
        <f>'Проверочная  таблица'!PI16</f>
        <v>0</v>
      </c>
      <c r="JA14" s="103">
        <f>'Федеральные  средства  по  МО'!BZ15</f>
        <v>35190002.509999998</v>
      </c>
      <c r="JB14" s="865"/>
      <c r="JC14" s="862">
        <f t="shared" si="65"/>
        <v>35190002.509999998</v>
      </c>
      <c r="JD14" s="864"/>
      <c r="JE14" s="99">
        <f>'Федеральные  средства  по  МО'!CA15</f>
        <v>4396767.7699999996</v>
      </c>
      <c r="JF14" s="865"/>
      <c r="JG14" s="862">
        <f t="shared" si="66"/>
        <v>4396767.7699999996</v>
      </c>
      <c r="JH14" s="864"/>
      <c r="JI14" s="102">
        <f>'Федеральные  средства  по  МО'!BL15</f>
        <v>6347306.2999999998</v>
      </c>
      <c r="JJ14" s="865"/>
      <c r="JK14" s="862">
        <f t="shared" si="67"/>
        <v>6347306.2999999998</v>
      </c>
      <c r="JL14" s="864"/>
      <c r="JM14" s="99">
        <f>'Федеральные  средства  по  МО'!BM15</f>
        <v>4613064.7699999996</v>
      </c>
      <c r="JN14" s="865"/>
      <c r="JO14" s="862">
        <f t="shared" si="68"/>
        <v>4613064.7699999996</v>
      </c>
      <c r="JP14" s="863"/>
      <c r="JQ14" s="102">
        <f>'Федеральные  средства  по  МО'!CD15</f>
        <v>61822300</v>
      </c>
      <c r="JR14" s="862">
        <f>'Проверочная  таблица'!SI16</f>
        <v>0</v>
      </c>
      <c r="JS14" s="863">
        <f t="shared" si="69"/>
        <v>61822300</v>
      </c>
      <c r="JT14" s="862"/>
      <c r="JU14" s="103">
        <f>'Федеральные  средства  по  МО'!CE15</f>
        <v>9024769.1500000004</v>
      </c>
      <c r="JV14" s="862">
        <f>'Проверочная  таблица'!SR16</f>
        <v>0</v>
      </c>
      <c r="JW14" s="863">
        <f t="shared" si="70"/>
        <v>9024769.1500000004</v>
      </c>
      <c r="JX14" s="865"/>
      <c r="JY14" s="102">
        <f>'Федеральные  средства  по  МО'!CF15</f>
        <v>0</v>
      </c>
      <c r="JZ14" s="862">
        <f t="shared" si="71"/>
        <v>0</v>
      </c>
      <c r="KA14" s="863"/>
      <c r="KB14" s="862"/>
      <c r="KC14" s="103">
        <f>'Федеральные  средства  по  МО'!CG15</f>
        <v>0</v>
      </c>
      <c r="KD14" s="862">
        <f t="shared" si="72"/>
        <v>0</v>
      </c>
      <c r="KE14" s="863"/>
      <c r="KF14" s="862"/>
      <c r="KG14" s="103">
        <f>'Федеральные  средства  по  МО'!CH15</f>
        <v>0</v>
      </c>
      <c r="KH14" s="865">
        <f>'Проверочная  таблица'!SM16</f>
        <v>0</v>
      </c>
      <c r="KI14" s="862">
        <f>'Проверочная  таблица'!TW16</f>
        <v>0</v>
      </c>
      <c r="KJ14" s="864"/>
      <c r="KK14" s="103">
        <f>'Федеральные  средства  по  МО'!CI15</f>
        <v>0</v>
      </c>
      <c r="KL14" s="865">
        <f>'Проверочная  таблица'!SV16</f>
        <v>0</v>
      </c>
      <c r="KM14" s="862">
        <f>'Проверочная  таблица'!TN16</f>
        <v>0</v>
      </c>
      <c r="KN14" s="863"/>
      <c r="KO14" s="1022">
        <f>'Федеральные  средства  по  МО'!BN15</f>
        <v>0</v>
      </c>
      <c r="KP14" s="1082">
        <f t="shared" si="73"/>
        <v>0</v>
      </c>
      <c r="KQ14" s="1083"/>
      <c r="KR14" s="1082"/>
      <c r="KS14" s="1077">
        <f>'Федеральные  средства  по  МО'!BO15</f>
        <v>0</v>
      </c>
      <c r="KT14" s="1082">
        <f t="shared" si="74"/>
        <v>0</v>
      </c>
      <c r="KU14" s="1105"/>
      <c r="KV14" s="1082"/>
      <c r="KW14" s="1022">
        <f>'Федеральные  средства  по  МО'!BP15</f>
        <v>0</v>
      </c>
      <c r="KX14" s="1158">
        <f>'Проверочная  таблица'!QK16</f>
        <v>0</v>
      </c>
      <c r="KY14" s="1082"/>
      <c r="KZ14" s="1083">
        <f>'Проверочная  таблица'!RC16</f>
        <v>0</v>
      </c>
      <c r="LA14" s="1023">
        <f>'Федеральные  средства  по  МО'!BQ15</f>
        <v>0</v>
      </c>
      <c r="LB14" s="1083">
        <f>'Проверочная  таблица'!QN16</f>
        <v>0</v>
      </c>
      <c r="LC14" s="1082">
        <f>'Проверочная  таблица'!QZ16</f>
        <v>0</v>
      </c>
      <c r="LD14" s="1105">
        <f>'Проверочная  таблица'!RF16</f>
        <v>0</v>
      </c>
      <c r="LE14" s="1077">
        <f>'Федеральные  средства  по  МО'!BR15</f>
        <v>0</v>
      </c>
      <c r="LF14" s="1082">
        <f t="shared" si="75"/>
        <v>0</v>
      </c>
      <c r="LG14" s="1083"/>
      <c r="LH14" s="1082"/>
      <c r="LI14" s="1109">
        <f>'Федеральные  средства  по  МО'!BS15</f>
        <v>0</v>
      </c>
      <c r="LJ14" s="1105">
        <f t="shared" si="76"/>
        <v>0</v>
      </c>
      <c r="LK14" s="1083"/>
      <c r="LL14" s="1158"/>
      <c r="LM14" s="1022">
        <f>'Федеральные  средства  по  МО'!BT15</f>
        <v>0</v>
      </c>
      <c r="LN14" s="1082">
        <f t="shared" si="77"/>
        <v>0</v>
      </c>
      <c r="LO14" s="1083"/>
      <c r="LP14" s="1082"/>
      <c r="LQ14" s="1109">
        <f>'Федеральные  средства  по  МО'!BU15</f>
        <v>0</v>
      </c>
      <c r="LR14" s="1082">
        <f t="shared" si="78"/>
        <v>0</v>
      </c>
      <c r="LS14" s="1083"/>
      <c r="LT14" s="1082"/>
      <c r="LU14" s="102">
        <f>'Федеральные  средства  по  МО'!BV15</f>
        <v>0</v>
      </c>
      <c r="LV14" s="862">
        <f t="shared" si="79"/>
        <v>0</v>
      </c>
      <c r="LW14" s="863"/>
      <c r="LX14" s="862"/>
      <c r="LY14" s="103">
        <f>'Федеральные  средства  по  МО'!BW15</f>
        <v>0</v>
      </c>
      <c r="LZ14" s="862">
        <f t="shared" si="80"/>
        <v>0</v>
      </c>
      <c r="MA14" s="863"/>
      <c r="MB14" s="862"/>
      <c r="MC14" s="100">
        <f>'Федеральные  средства  по  МО'!BX15</f>
        <v>0</v>
      </c>
      <c r="MD14" s="862">
        <f t="shared" si="22"/>
        <v>0</v>
      </c>
      <c r="ME14" s="862"/>
      <c r="MF14" s="864"/>
      <c r="MG14" s="100">
        <f>'Федеральные  средства  по  МО'!BY15</f>
        <v>0</v>
      </c>
      <c r="MH14" s="862">
        <f t="shared" si="23"/>
        <v>0</v>
      </c>
      <c r="MI14" s="862"/>
      <c r="MJ14" s="863"/>
      <c r="MK14" s="100">
        <f>'Федеральные  средства  по  МО'!CB15</f>
        <v>0</v>
      </c>
      <c r="ML14" s="867"/>
      <c r="MM14" s="859"/>
      <c r="MN14" s="868"/>
      <c r="MO14" s="100">
        <f>'Федеральные  средства  по  МО'!CC15</f>
        <v>0</v>
      </c>
      <c r="MP14" s="859"/>
      <c r="MQ14" s="858"/>
      <c r="MR14" s="858"/>
    </row>
    <row r="15" spans="1:356" ht="25.5" customHeight="1" x14ac:dyDescent="0.25">
      <c r="A15" s="101" t="s">
        <v>79</v>
      </c>
      <c r="B15" s="263">
        <f t="shared" si="24"/>
        <v>1627959.39</v>
      </c>
      <c r="C15" s="846">
        <f t="shared" si="0"/>
        <v>143097.5</v>
      </c>
      <c r="D15" s="846">
        <f t="shared" si="1"/>
        <v>1484861.89</v>
      </c>
      <c r="E15" s="846">
        <f t="shared" si="2"/>
        <v>0</v>
      </c>
      <c r="F15" s="263">
        <f t="shared" si="25"/>
        <v>425925.38</v>
      </c>
      <c r="G15" s="846">
        <f t="shared" si="3"/>
        <v>143097.5</v>
      </c>
      <c r="H15" s="846">
        <f t="shared" si="4"/>
        <v>282827.88</v>
      </c>
      <c r="I15" s="846">
        <f t="shared" si="5"/>
        <v>0</v>
      </c>
      <c r="J15" s="104"/>
      <c r="K15" s="847">
        <f>M15-'Федеральные  средства  по  МО'!D16</f>
        <v>0</v>
      </c>
      <c r="L15" s="847">
        <f>Q15-'Федеральные  средства  по  МО'!E16</f>
        <v>0</v>
      </c>
      <c r="M15" s="263">
        <f t="shared" si="26"/>
        <v>1627959.39</v>
      </c>
      <c r="N15" s="846">
        <f t="shared" si="27"/>
        <v>143097.5</v>
      </c>
      <c r="O15" s="846">
        <f t="shared" si="28"/>
        <v>1484861.89</v>
      </c>
      <c r="P15" s="846">
        <f t="shared" si="29"/>
        <v>0</v>
      </c>
      <c r="Q15" s="263">
        <f t="shared" si="30"/>
        <v>425925.38</v>
      </c>
      <c r="R15" s="846">
        <f t="shared" si="31"/>
        <v>143097.5</v>
      </c>
      <c r="S15" s="846">
        <f t="shared" si="32"/>
        <v>282827.88</v>
      </c>
      <c r="T15" s="846">
        <f t="shared" si="33"/>
        <v>0</v>
      </c>
      <c r="U15" s="102">
        <f>'Федеральные  средства  по  МО'!F16</f>
        <v>0</v>
      </c>
      <c r="V15" s="865">
        <f>'Проверочная  таблица'!CM17</f>
        <v>0</v>
      </c>
      <c r="W15" s="862">
        <f>'Проверочная  таблица'!CQ17</f>
        <v>0</v>
      </c>
      <c r="X15" s="864">
        <f>'Проверочная  таблица'!CS17</f>
        <v>0</v>
      </c>
      <c r="Y15" s="103">
        <f>'Федеральные  средства  по  МО'!G16</f>
        <v>0</v>
      </c>
      <c r="Z15" s="865">
        <f>'Проверочная  таблица'!CN17</f>
        <v>0</v>
      </c>
      <c r="AA15" s="862">
        <f>'Проверочная  таблица'!CR17</f>
        <v>0</v>
      </c>
      <c r="AB15" s="864">
        <f>'Проверочная  таблица'!CT17</f>
        <v>0</v>
      </c>
      <c r="AC15" s="99">
        <f>'Федеральные  средства  по  МО'!H16</f>
        <v>0</v>
      </c>
      <c r="AD15" s="862">
        <f t="shared" si="34"/>
        <v>0</v>
      </c>
      <c r="AE15" s="863"/>
      <c r="AF15" s="865"/>
      <c r="AG15" s="100">
        <f>'Федеральные  средства  по  МО'!I16</f>
        <v>0</v>
      </c>
      <c r="AH15" s="862">
        <f t="shared" si="35"/>
        <v>0</v>
      </c>
      <c r="AI15" s="862"/>
      <c r="AJ15" s="863"/>
      <c r="AK15" s="102">
        <f>'Федеральные  средства  по  МО'!J16</f>
        <v>0</v>
      </c>
      <c r="AL15" s="862">
        <f t="shared" si="36"/>
        <v>0</v>
      </c>
      <c r="AM15" s="862"/>
      <c r="AN15" s="863"/>
      <c r="AO15" s="100">
        <f>'Федеральные  средства  по  МО'!K16</f>
        <v>0</v>
      </c>
      <c r="AP15" s="864">
        <f t="shared" si="37"/>
        <v>0</v>
      </c>
      <c r="AQ15" s="864"/>
      <c r="AR15" s="863"/>
      <c r="AS15" s="102">
        <f>'Федеральные  средства  по  МО'!L16</f>
        <v>0</v>
      </c>
      <c r="AT15" s="862">
        <f t="shared" si="38"/>
        <v>0</v>
      </c>
      <c r="AU15" s="863"/>
      <c r="AV15" s="862"/>
      <c r="AW15" s="99">
        <f>'Федеральные  средства  по  МО'!M16</f>
        <v>0</v>
      </c>
      <c r="AX15" s="862">
        <f t="shared" si="39"/>
        <v>0</v>
      </c>
      <c r="AY15" s="864"/>
      <c r="AZ15" s="864"/>
      <c r="BA15" s="100">
        <f>'Федеральные  средства  по  МО'!N16</f>
        <v>0</v>
      </c>
      <c r="BB15" s="864">
        <f t="shared" si="7"/>
        <v>0</v>
      </c>
      <c r="BC15" s="862"/>
      <c r="BD15" s="863"/>
      <c r="BE15" s="100">
        <f>'Федеральные  средства  по  МО'!O16</f>
        <v>0</v>
      </c>
      <c r="BF15" s="864">
        <f t="shared" si="8"/>
        <v>0</v>
      </c>
      <c r="BG15" s="862"/>
      <c r="BH15" s="863"/>
      <c r="BI15" s="100">
        <f>'Федеральные  средства  по  МО'!P16</f>
        <v>0</v>
      </c>
      <c r="BJ15" s="864">
        <f t="shared" si="9"/>
        <v>0</v>
      </c>
      <c r="BK15" s="862"/>
      <c r="BL15" s="863"/>
      <c r="BM15" s="100">
        <f>'Федеральные  средства  по  МО'!Q16</f>
        <v>0</v>
      </c>
      <c r="BN15" s="864">
        <f t="shared" si="10"/>
        <v>0</v>
      </c>
      <c r="BO15" s="862"/>
      <c r="BP15" s="863"/>
      <c r="BQ15" s="100">
        <f>'Федеральные  средства  по  МО'!R16</f>
        <v>0</v>
      </c>
      <c r="BR15" s="864">
        <f t="shared" si="11"/>
        <v>0</v>
      </c>
      <c r="BS15" s="863"/>
      <c r="BT15" s="865"/>
      <c r="BU15" s="100">
        <f>'Федеральные  средства  по  МО'!S16</f>
        <v>0</v>
      </c>
      <c r="BV15" s="864">
        <f t="shared" si="12"/>
        <v>0</v>
      </c>
      <c r="BW15" s="862"/>
      <c r="BX15" s="863"/>
      <c r="BY15" s="102">
        <f>'Федеральные  средства  по  МО'!T16</f>
        <v>0</v>
      </c>
      <c r="BZ15" s="862">
        <f t="shared" si="40"/>
        <v>0</v>
      </c>
      <c r="CA15" s="863"/>
      <c r="CB15" s="862"/>
      <c r="CC15" s="103">
        <f>'Федеральные  средства  по  МО'!U16</f>
        <v>0</v>
      </c>
      <c r="CD15" s="862">
        <f t="shared" si="41"/>
        <v>0</v>
      </c>
      <c r="CE15" s="863"/>
      <c r="CF15" s="862"/>
      <c r="CG15" s="99">
        <f>'Федеральные  средства  по  МО'!V16</f>
        <v>0</v>
      </c>
      <c r="CH15" s="864"/>
      <c r="CI15" s="863"/>
      <c r="CJ15" s="865"/>
      <c r="CK15" s="100">
        <f>'Федеральные  средства  по  МО'!W16</f>
        <v>0</v>
      </c>
      <c r="CL15" s="863"/>
      <c r="CM15" s="862"/>
      <c r="CN15" s="863"/>
      <c r="CO15" s="102">
        <f>'Федеральные  средства  по  МО'!X16</f>
        <v>0</v>
      </c>
      <c r="CP15" s="862">
        <f t="shared" si="42"/>
        <v>0</v>
      </c>
      <c r="CQ15" s="864"/>
      <c r="CR15" s="863"/>
      <c r="CS15" s="100">
        <f>'Федеральные  средства  по  МО'!Y16</f>
        <v>0</v>
      </c>
      <c r="CT15" s="862">
        <f t="shared" si="43"/>
        <v>0</v>
      </c>
      <c r="CU15" s="862"/>
      <c r="CV15" s="863"/>
      <c r="CW15" s="100">
        <f>'Федеральные  средства  по  МО'!Z16</f>
        <v>0</v>
      </c>
      <c r="CX15" s="864">
        <f t="shared" si="15"/>
        <v>0</v>
      </c>
      <c r="CY15" s="863"/>
      <c r="CZ15" s="865"/>
      <c r="DA15" s="100">
        <f>'Федеральные  средства  по  МО'!AA16</f>
        <v>0</v>
      </c>
      <c r="DB15" s="864">
        <f t="shared" si="44"/>
        <v>0</v>
      </c>
      <c r="DC15" s="862"/>
      <c r="DD15" s="863"/>
      <c r="DE15" s="100">
        <f>'Федеральные  средства  по  МО'!AB16</f>
        <v>0</v>
      </c>
      <c r="DF15" s="864"/>
      <c r="DG15" s="863"/>
      <c r="DH15" s="865">
        <f t="shared" si="45"/>
        <v>0</v>
      </c>
      <c r="DI15" s="100">
        <f>'Федеральные  средства  по  МО'!AC16</f>
        <v>0</v>
      </c>
      <c r="DJ15" s="863"/>
      <c r="DK15" s="862"/>
      <c r="DL15" s="865">
        <f t="shared" si="46"/>
        <v>0</v>
      </c>
      <c r="DM15" s="102">
        <f>'Федеральные  средства  по  МО'!AD16</f>
        <v>0</v>
      </c>
      <c r="DN15" s="862">
        <f t="shared" si="47"/>
        <v>0</v>
      </c>
      <c r="DO15" s="863"/>
      <c r="DP15" s="862"/>
      <c r="DQ15" s="103">
        <f>'Федеральные  средства  по  МО'!AE16</f>
        <v>0</v>
      </c>
      <c r="DR15" s="862">
        <f t="shared" si="48"/>
        <v>0</v>
      </c>
      <c r="DS15" s="863"/>
      <c r="DT15" s="862"/>
      <c r="DU15" s="99">
        <f>'Федеральные  средства  по  МО'!AF16</f>
        <v>0</v>
      </c>
      <c r="DV15" s="864">
        <f t="shared" si="16"/>
        <v>0</v>
      </c>
      <c r="DW15" s="863"/>
      <c r="DX15" s="865"/>
      <c r="DY15" s="100">
        <f>'Федеральные  средства  по  МО'!AG16</f>
        <v>0</v>
      </c>
      <c r="DZ15" s="864">
        <f t="shared" si="17"/>
        <v>0</v>
      </c>
      <c r="EA15" s="862"/>
      <c r="EB15" s="863"/>
      <c r="EC15" s="102">
        <f>'Федеральные  средства  по  МО'!AH16</f>
        <v>1484861.89</v>
      </c>
      <c r="ED15" s="865"/>
      <c r="EE15" s="862">
        <f>'Проверочная  таблица'!HS17</f>
        <v>1484861.89</v>
      </c>
      <c r="EF15" s="863">
        <f>'Проверочная  таблица'!HY17</f>
        <v>0</v>
      </c>
      <c r="EG15" s="100">
        <f>'Федеральные  средства  по  МО'!AI16</f>
        <v>282827.88</v>
      </c>
      <c r="EH15" s="863"/>
      <c r="EI15" s="862">
        <f>'Проверочная  таблица'!HV17</f>
        <v>282827.88</v>
      </c>
      <c r="EJ15" s="863">
        <f>'Проверочная  таблица'!IB17</f>
        <v>0</v>
      </c>
      <c r="EK15" s="1022">
        <f>'Федеральные  средства  по  МО'!AJ16</f>
        <v>0</v>
      </c>
      <c r="EL15" s="1082">
        <f t="shared" si="49"/>
        <v>0</v>
      </c>
      <c r="EM15" s="1083"/>
      <c r="EN15" s="1082"/>
      <c r="EO15" s="1109">
        <f>'Федеральные  средства  по  МО'!AK16</f>
        <v>0</v>
      </c>
      <c r="EP15" s="1082">
        <f t="shared" si="50"/>
        <v>0</v>
      </c>
      <c r="EQ15" s="1083"/>
      <c r="ER15" s="1082"/>
      <c r="ES15" s="1022">
        <f>'Федеральные  средства  по  МО'!AL16</f>
        <v>0</v>
      </c>
      <c r="ET15" s="1082">
        <f t="shared" si="51"/>
        <v>0</v>
      </c>
      <c r="EU15" s="1083"/>
      <c r="EV15" s="1082"/>
      <c r="EW15" s="1109">
        <f>'Федеральные  средства  по  МО'!AM16</f>
        <v>0</v>
      </c>
      <c r="EX15" s="1082">
        <f t="shared" si="52"/>
        <v>0</v>
      </c>
      <c r="EY15" s="1083"/>
      <c r="EZ15" s="1082"/>
      <c r="FA15" s="1077">
        <f>'Федеральные  средства  по  МО'!AN16</f>
        <v>0</v>
      </c>
      <c r="FB15" s="1082">
        <f t="shared" si="53"/>
        <v>0</v>
      </c>
      <c r="FC15" s="1083"/>
      <c r="FD15" s="1082"/>
      <c r="FE15" s="1077">
        <f>'Федеральные  средства  по  МО'!AO16</f>
        <v>0</v>
      </c>
      <c r="FF15" s="1082">
        <f t="shared" si="54"/>
        <v>0</v>
      </c>
      <c r="FG15" s="1083"/>
      <c r="FH15" s="1158"/>
      <c r="FI15" s="102">
        <f>'Федеральные  средства  по  МО'!AP16</f>
        <v>0</v>
      </c>
      <c r="FJ15" s="862">
        <f t="shared" si="55"/>
        <v>0</v>
      </c>
      <c r="FK15" s="863"/>
      <c r="FL15" s="862"/>
      <c r="FM15" s="103">
        <f>'Федеральные  средства  по  МО'!AQ16</f>
        <v>0</v>
      </c>
      <c r="FN15" s="862">
        <f t="shared" si="56"/>
        <v>0</v>
      </c>
      <c r="FO15" s="864"/>
      <c r="FP15" s="862"/>
      <c r="FQ15" s="100">
        <f>'Федеральные  средства  по  МО'!AR16</f>
        <v>0</v>
      </c>
      <c r="FR15" s="864"/>
      <c r="FS15" s="863"/>
      <c r="FT15" s="865"/>
      <c r="FU15" s="100">
        <f>'Федеральные  средства  по  МО'!AS16</f>
        <v>0</v>
      </c>
      <c r="FV15" s="863"/>
      <c r="FW15" s="862"/>
      <c r="FX15" s="863"/>
      <c r="FY15" s="102">
        <f>'Федеральные  средства  по  МО'!AT16</f>
        <v>0</v>
      </c>
      <c r="FZ15" s="865">
        <f>'Проверочная  таблица'!JI17</f>
        <v>0</v>
      </c>
      <c r="GA15" s="862">
        <f>'Проверочная  таблица'!JU17</f>
        <v>0</v>
      </c>
      <c r="GB15" s="862">
        <f>'Проверочная  таблица'!KA17</f>
        <v>0</v>
      </c>
      <c r="GC15" s="103">
        <f>'Федеральные  средства  по  МО'!AU16</f>
        <v>0</v>
      </c>
      <c r="GD15" s="862">
        <f>'Проверочная  таблица'!JL17</f>
        <v>0</v>
      </c>
      <c r="GE15" s="863">
        <f>'Проверочная  таблица'!JX17</f>
        <v>0</v>
      </c>
      <c r="GF15" s="862">
        <f>'Проверочная  таблица'!KD17</f>
        <v>0</v>
      </c>
      <c r="GG15" s="99">
        <f>'Федеральные  средства  по  МО'!AV16</f>
        <v>0</v>
      </c>
      <c r="GH15" s="864">
        <f t="shared" si="57"/>
        <v>0</v>
      </c>
      <c r="GI15" s="863"/>
      <c r="GJ15" s="865"/>
      <c r="GK15" s="100">
        <f>'Федеральные  средства  по  МО'!AW16</f>
        <v>0</v>
      </c>
      <c r="GL15" s="864">
        <f t="shared" si="58"/>
        <v>0</v>
      </c>
      <c r="GM15" s="862"/>
      <c r="GN15" s="863"/>
      <c r="GO15" s="102">
        <f>'Федеральные  средства  по  МО'!AX16</f>
        <v>0</v>
      </c>
      <c r="GP15" s="862"/>
      <c r="GQ15" s="863">
        <f t="shared" si="59"/>
        <v>0</v>
      </c>
      <c r="GR15" s="862"/>
      <c r="GS15" s="100">
        <f>'Федеральные  средства  по  МО'!AY16</f>
        <v>0</v>
      </c>
      <c r="GT15" s="863"/>
      <c r="GU15" s="862">
        <f t="shared" si="60"/>
        <v>0</v>
      </c>
      <c r="GV15" s="864"/>
      <c r="GW15" s="99">
        <f>'Федеральные  средства  по  МО'!AZ16</f>
        <v>0</v>
      </c>
      <c r="GX15" s="863"/>
      <c r="GY15" s="865">
        <f>'Проверочная  таблица'!MB17</f>
        <v>0</v>
      </c>
      <c r="GZ15" s="862">
        <f>'Проверочная  таблица'!MJ17</f>
        <v>0</v>
      </c>
      <c r="HA15" s="103">
        <f>'Федеральные  средства  по  МО'!BA16</f>
        <v>0</v>
      </c>
      <c r="HB15" s="865"/>
      <c r="HC15" s="862">
        <f>'Проверочная  таблица'!MF17</f>
        <v>0</v>
      </c>
      <c r="HD15" s="864">
        <f>'Проверочная  таблица'!MN17</f>
        <v>0</v>
      </c>
      <c r="HE15" s="100">
        <f>'Федеральные  средства  по  МО'!BB16</f>
        <v>143097.5</v>
      </c>
      <c r="HF15" s="862">
        <f t="shared" si="18"/>
        <v>143097.5</v>
      </c>
      <c r="HG15" s="863"/>
      <c r="HH15" s="865"/>
      <c r="HI15" s="100">
        <f>'Федеральные  средства  по  МО'!BC16</f>
        <v>143097.5</v>
      </c>
      <c r="HJ15" s="862">
        <f t="shared" si="19"/>
        <v>143097.5</v>
      </c>
      <c r="HK15" s="862"/>
      <c r="HL15" s="862"/>
      <c r="HM15" s="103">
        <f>'Федеральные  средства  по  МО'!BF16</f>
        <v>0</v>
      </c>
      <c r="HN15" s="865">
        <f t="shared" si="61"/>
        <v>0</v>
      </c>
      <c r="HO15" s="862"/>
      <c r="HP15" s="864"/>
      <c r="HQ15" s="99">
        <f>'Федеральные  средства  по  МО'!BG16</f>
        <v>0</v>
      </c>
      <c r="HR15" s="865">
        <f t="shared" si="20"/>
        <v>0</v>
      </c>
      <c r="HS15" s="862"/>
      <c r="HT15" s="864"/>
      <c r="HU15" s="103">
        <f>'Федеральные  средства  по  МО'!BD16</f>
        <v>0</v>
      </c>
      <c r="HV15" s="862">
        <f t="shared" si="62"/>
        <v>0</v>
      </c>
      <c r="HW15" s="863"/>
      <c r="HX15" s="865"/>
      <c r="HY15" s="100">
        <f>'Федеральные  средства  по  МО'!BE16</f>
        <v>0</v>
      </c>
      <c r="HZ15" s="862">
        <f t="shared" si="63"/>
        <v>0</v>
      </c>
      <c r="IA15" s="864"/>
      <c r="IB15" s="863"/>
      <c r="IC15" s="100">
        <f>'Федеральные  средства  по  МО'!BH16</f>
        <v>0</v>
      </c>
      <c r="ID15" s="864">
        <f t="shared" si="64"/>
        <v>0</v>
      </c>
      <c r="IE15" s="863"/>
      <c r="IF15" s="865"/>
      <c r="IG15" s="100">
        <f>'Федеральные  средства  по  МО'!BI16</f>
        <v>0</v>
      </c>
      <c r="IH15" s="864">
        <f t="shared" si="21"/>
        <v>0</v>
      </c>
      <c r="II15" s="863"/>
      <c r="IJ15" s="862"/>
      <c r="IK15" s="103"/>
      <c r="IL15" s="862"/>
      <c r="IM15" s="863"/>
      <c r="IN15" s="862"/>
      <c r="IO15" s="99"/>
      <c r="IP15" s="863"/>
      <c r="IQ15" s="862"/>
      <c r="IR15" s="863"/>
      <c r="IS15" s="102">
        <f>'Федеральные  средства  по  МО'!BJ16</f>
        <v>0</v>
      </c>
      <c r="IT15" s="865"/>
      <c r="IU15" s="862"/>
      <c r="IV15" s="864">
        <f>'Проверочная  таблица'!PE17</f>
        <v>0</v>
      </c>
      <c r="IW15" s="103">
        <f>'Федеральные  средства  по  МО'!BK16</f>
        <v>0</v>
      </c>
      <c r="IX15" s="865"/>
      <c r="IY15" s="862"/>
      <c r="IZ15" s="864">
        <f>'Проверочная  таблица'!PI17</f>
        <v>0</v>
      </c>
      <c r="JA15" s="103">
        <f>'Федеральные  средства  по  МО'!BZ16</f>
        <v>0</v>
      </c>
      <c r="JB15" s="865"/>
      <c r="JC15" s="862">
        <f t="shared" si="65"/>
        <v>0</v>
      </c>
      <c r="JD15" s="864"/>
      <c r="JE15" s="99">
        <f>'Федеральные  средства  по  МО'!CA16</f>
        <v>0</v>
      </c>
      <c r="JF15" s="865"/>
      <c r="JG15" s="862">
        <f t="shared" si="66"/>
        <v>0</v>
      </c>
      <c r="JH15" s="864"/>
      <c r="JI15" s="102">
        <f>'Федеральные  средства  по  МО'!BL16</f>
        <v>0</v>
      </c>
      <c r="JJ15" s="865"/>
      <c r="JK15" s="862">
        <f t="shared" si="67"/>
        <v>0</v>
      </c>
      <c r="JL15" s="864"/>
      <c r="JM15" s="99">
        <f>'Федеральные  средства  по  МО'!BM16</f>
        <v>0</v>
      </c>
      <c r="JN15" s="865"/>
      <c r="JO15" s="862">
        <f t="shared" si="68"/>
        <v>0</v>
      </c>
      <c r="JP15" s="863"/>
      <c r="JQ15" s="102">
        <f>'Федеральные  средства  по  МО'!CD16</f>
        <v>0</v>
      </c>
      <c r="JR15" s="862">
        <f>'Проверочная  таблица'!SI17</f>
        <v>0</v>
      </c>
      <c r="JS15" s="863">
        <f t="shared" si="69"/>
        <v>0</v>
      </c>
      <c r="JT15" s="862"/>
      <c r="JU15" s="103">
        <f>'Федеральные  средства  по  МО'!CE16</f>
        <v>0</v>
      </c>
      <c r="JV15" s="862">
        <f>'Проверочная  таблица'!SR17</f>
        <v>0</v>
      </c>
      <c r="JW15" s="863">
        <f t="shared" si="70"/>
        <v>0</v>
      </c>
      <c r="JX15" s="865"/>
      <c r="JY15" s="102">
        <f>'Федеральные  средства  по  МО'!CF16</f>
        <v>0</v>
      </c>
      <c r="JZ15" s="862">
        <f t="shared" si="71"/>
        <v>0</v>
      </c>
      <c r="KA15" s="863"/>
      <c r="KB15" s="862"/>
      <c r="KC15" s="103">
        <f>'Федеральные  средства  по  МО'!CG16</f>
        <v>0</v>
      </c>
      <c r="KD15" s="862">
        <f t="shared" si="72"/>
        <v>0</v>
      </c>
      <c r="KE15" s="863"/>
      <c r="KF15" s="862"/>
      <c r="KG15" s="103">
        <f>'Федеральные  средства  по  МО'!CH16</f>
        <v>0</v>
      </c>
      <c r="KH15" s="865">
        <f>'Проверочная  таблица'!SM17</f>
        <v>0</v>
      </c>
      <c r="KI15" s="862">
        <f>'Проверочная  таблица'!TW17</f>
        <v>0</v>
      </c>
      <c r="KJ15" s="864"/>
      <c r="KK15" s="103">
        <f>'Федеральные  средства  по  МО'!CI16</f>
        <v>0</v>
      </c>
      <c r="KL15" s="865">
        <f>'Проверочная  таблица'!SV17</f>
        <v>0</v>
      </c>
      <c r="KM15" s="862">
        <f>'Проверочная  таблица'!TN17</f>
        <v>0</v>
      </c>
      <c r="KN15" s="863"/>
      <c r="KO15" s="1022">
        <f>'Федеральные  средства  по  МО'!BN16</f>
        <v>0</v>
      </c>
      <c r="KP15" s="1082">
        <f t="shared" si="73"/>
        <v>0</v>
      </c>
      <c r="KQ15" s="1083"/>
      <c r="KR15" s="1082"/>
      <c r="KS15" s="1077">
        <f>'Федеральные  средства  по  МО'!BO16</f>
        <v>0</v>
      </c>
      <c r="KT15" s="1082">
        <f t="shared" si="74"/>
        <v>0</v>
      </c>
      <c r="KU15" s="1105"/>
      <c r="KV15" s="1082"/>
      <c r="KW15" s="1022">
        <f>'Федеральные  средства  по  МО'!BP16</f>
        <v>0</v>
      </c>
      <c r="KX15" s="1158">
        <f>'Проверочная  таблица'!QK17</f>
        <v>0</v>
      </c>
      <c r="KY15" s="1082"/>
      <c r="KZ15" s="1083">
        <f>'Проверочная  таблица'!RC17</f>
        <v>0</v>
      </c>
      <c r="LA15" s="1023">
        <f>'Федеральные  средства  по  МО'!BQ16</f>
        <v>0</v>
      </c>
      <c r="LB15" s="1083">
        <f>'Проверочная  таблица'!QN17</f>
        <v>0</v>
      </c>
      <c r="LC15" s="1082">
        <f>'Проверочная  таблица'!QZ17</f>
        <v>0</v>
      </c>
      <c r="LD15" s="1105">
        <f>'Проверочная  таблица'!RF17</f>
        <v>0</v>
      </c>
      <c r="LE15" s="1077">
        <f>'Федеральные  средства  по  МО'!BR16</f>
        <v>0</v>
      </c>
      <c r="LF15" s="1082">
        <f t="shared" si="75"/>
        <v>0</v>
      </c>
      <c r="LG15" s="1083"/>
      <c r="LH15" s="1082"/>
      <c r="LI15" s="1109">
        <f>'Федеральные  средства  по  МО'!BS16</f>
        <v>0</v>
      </c>
      <c r="LJ15" s="1105">
        <f t="shared" si="76"/>
        <v>0</v>
      </c>
      <c r="LK15" s="1083"/>
      <c r="LL15" s="1158"/>
      <c r="LM15" s="1022">
        <f>'Федеральные  средства  по  МО'!BT16</f>
        <v>0</v>
      </c>
      <c r="LN15" s="1082">
        <f t="shared" si="77"/>
        <v>0</v>
      </c>
      <c r="LO15" s="1083"/>
      <c r="LP15" s="1082"/>
      <c r="LQ15" s="1109">
        <f>'Федеральные  средства  по  МО'!BU16</f>
        <v>0</v>
      </c>
      <c r="LR15" s="1082">
        <f t="shared" si="78"/>
        <v>0</v>
      </c>
      <c r="LS15" s="1083"/>
      <c r="LT15" s="1082"/>
      <c r="LU15" s="102">
        <f>'Федеральные  средства  по  МО'!BV16</f>
        <v>0</v>
      </c>
      <c r="LV15" s="862">
        <f t="shared" si="79"/>
        <v>0</v>
      </c>
      <c r="LW15" s="863"/>
      <c r="LX15" s="862"/>
      <c r="LY15" s="103">
        <f>'Федеральные  средства  по  МО'!BW16</f>
        <v>0</v>
      </c>
      <c r="LZ15" s="862">
        <f t="shared" si="80"/>
        <v>0</v>
      </c>
      <c r="MA15" s="863"/>
      <c r="MB15" s="862"/>
      <c r="MC15" s="100">
        <f>'Федеральные  средства  по  МО'!BX16</f>
        <v>0</v>
      </c>
      <c r="MD15" s="862">
        <f t="shared" si="22"/>
        <v>0</v>
      </c>
      <c r="ME15" s="862"/>
      <c r="MF15" s="864"/>
      <c r="MG15" s="100">
        <f>'Федеральные  средства  по  МО'!BY16</f>
        <v>0</v>
      </c>
      <c r="MH15" s="862">
        <f t="shared" si="23"/>
        <v>0</v>
      </c>
      <c r="MI15" s="862"/>
      <c r="MJ15" s="863"/>
      <c r="MK15" s="100">
        <f>'Федеральные  средства  по  МО'!CB16</f>
        <v>0</v>
      </c>
      <c r="ML15" s="864"/>
      <c r="MM15" s="863"/>
      <c r="MN15" s="865"/>
      <c r="MO15" s="100">
        <f>'Федеральные  средства  по  МО'!CC16</f>
        <v>0</v>
      </c>
      <c r="MP15" s="863"/>
      <c r="MQ15" s="862"/>
      <c r="MR15" s="862"/>
    </row>
    <row r="16" spans="1:356" ht="25.5" customHeight="1" x14ac:dyDescent="0.25">
      <c r="A16" s="104" t="s">
        <v>80</v>
      </c>
      <c r="B16" s="263">
        <f t="shared" si="24"/>
        <v>44556623.979999997</v>
      </c>
      <c r="C16" s="846">
        <f t="shared" si="0"/>
        <v>42221167.5</v>
      </c>
      <c r="D16" s="846">
        <f t="shared" si="1"/>
        <v>2335456.48</v>
      </c>
      <c r="E16" s="846">
        <f t="shared" si="2"/>
        <v>0</v>
      </c>
      <c r="F16" s="263">
        <f t="shared" si="25"/>
        <v>42221167.5</v>
      </c>
      <c r="G16" s="846">
        <f t="shared" si="3"/>
        <v>42221167.5</v>
      </c>
      <c r="H16" s="846">
        <f t="shared" si="4"/>
        <v>0</v>
      </c>
      <c r="I16" s="846">
        <f t="shared" si="5"/>
        <v>0</v>
      </c>
      <c r="J16" s="104"/>
      <c r="K16" s="847">
        <f>M16-'Федеральные  средства  по  МО'!D17</f>
        <v>0</v>
      </c>
      <c r="L16" s="847">
        <f>Q16-'Федеральные  средства  по  МО'!E17</f>
        <v>0</v>
      </c>
      <c r="M16" s="263">
        <f t="shared" si="26"/>
        <v>44556623.979999997</v>
      </c>
      <c r="N16" s="846">
        <f t="shared" si="27"/>
        <v>42221167.5</v>
      </c>
      <c r="O16" s="846">
        <f t="shared" si="28"/>
        <v>2335456.48</v>
      </c>
      <c r="P16" s="846">
        <f t="shared" si="29"/>
        <v>0</v>
      </c>
      <c r="Q16" s="263">
        <f t="shared" si="30"/>
        <v>42221167.5</v>
      </c>
      <c r="R16" s="846">
        <f t="shared" si="31"/>
        <v>42221167.5</v>
      </c>
      <c r="S16" s="846">
        <f t="shared" si="32"/>
        <v>0</v>
      </c>
      <c r="T16" s="846">
        <f t="shared" si="33"/>
        <v>0</v>
      </c>
      <c r="U16" s="102">
        <f>'Федеральные  средства  по  МО'!F17</f>
        <v>0</v>
      </c>
      <c r="V16" s="865">
        <f>'Проверочная  таблица'!CM18</f>
        <v>0</v>
      </c>
      <c r="W16" s="862">
        <f>'Проверочная  таблица'!CQ18</f>
        <v>0</v>
      </c>
      <c r="X16" s="864">
        <f>'Проверочная  таблица'!CS18</f>
        <v>0</v>
      </c>
      <c r="Y16" s="103">
        <f>'Федеральные  средства  по  МО'!G17</f>
        <v>0</v>
      </c>
      <c r="Z16" s="865">
        <f>'Проверочная  таблица'!CN18</f>
        <v>0</v>
      </c>
      <c r="AA16" s="862">
        <f>'Проверочная  таблица'!CR18</f>
        <v>0</v>
      </c>
      <c r="AB16" s="864">
        <f>'Проверочная  таблица'!CT18</f>
        <v>0</v>
      </c>
      <c r="AC16" s="99">
        <f>'Федеральные  средства  по  МО'!H17</f>
        <v>0</v>
      </c>
      <c r="AD16" s="862">
        <f t="shared" si="34"/>
        <v>0</v>
      </c>
      <c r="AE16" s="859"/>
      <c r="AF16" s="868"/>
      <c r="AG16" s="100">
        <f>'Федеральные  средства  по  МО'!I17</f>
        <v>0</v>
      </c>
      <c r="AH16" s="862">
        <f t="shared" si="35"/>
        <v>0</v>
      </c>
      <c r="AI16" s="858"/>
      <c r="AJ16" s="859"/>
      <c r="AK16" s="102">
        <f>'Федеральные  средства  по  МО'!J17</f>
        <v>0</v>
      </c>
      <c r="AL16" s="862">
        <f t="shared" si="36"/>
        <v>0</v>
      </c>
      <c r="AM16" s="862"/>
      <c r="AN16" s="863"/>
      <c r="AO16" s="100">
        <f>'Федеральные  средства  по  МО'!K17</f>
        <v>0</v>
      </c>
      <c r="AP16" s="864">
        <f t="shared" si="37"/>
        <v>0</v>
      </c>
      <c r="AQ16" s="867"/>
      <c r="AR16" s="859"/>
      <c r="AS16" s="102">
        <f>'Федеральные  средства  по  МО'!L17</f>
        <v>0</v>
      </c>
      <c r="AT16" s="862">
        <f t="shared" si="38"/>
        <v>0</v>
      </c>
      <c r="AU16" s="863"/>
      <c r="AV16" s="862"/>
      <c r="AW16" s="99">
        <f>'Федеральные  средства  по  МО'!M17</f>
        <v>0</v>
      </c>
      <c r="AX16" s="862">
        <f t="shared" si="39"/>
        <v>0</v>
      </c>
      <c r="AY16" s="867"/>
      <c r="AZ16" s="867"/>
      <c r="BA16" s="100">
        <f>'Федеральные  средства  по  МО'!N17</f>
        <v>0</v>
      </c>
      <c r="BB16" s="867">
        <f t="shared" si="7"/>
        <v>0</v>
      </c>
      <c r="BC16" s="858"/>
      <c r="BD16" s="859"/>
      <c r="BE16" s="100">
        <f>'Федеральные  средства  по  МО'!O17</f>
        <v>0</v>
      </c>
      <c r="BF16" s="867">
        <f t="shared" si="8"/>
        <v>0</v>
      </c>
      <c r="BG16" s="858"/>
      <c r="BH16" s="859"/>
      <c r="BI16" s="100">
        <f>'Федеральные  средства  по  МО'!P17</f>
        <v>0</v>
      </c>
      <c r="BJ16" s="867">
        <f t="shared" si="9"/>
        <v>0</v>
      </c>
      <c r="BK16" s="858"/>
      <c r="BL16" s="859"/>
      <c r="BM16" s="100">
        <f>'Федеральные  средства  по  МО'!Q17</f>
        <v>0</v>
      </c>
      <c r="BN16" s="867">
        <f t="shared" si="10"/>
        <v>0</v>
      </c>
      <c r="BO16" s="858"/>
      <c r="BP16" s="859"/>
      <c r="BQ16" s="100">
        <f>'Федеральные  средства  по  МО'!R17</f>
        <v>0</v>
      </c>
      <c r="BR16" s="867">
        <f t="shared" si="11"/>
        <v>0</v>
      </c>
      <c r="BS16" s="859"/>
      <c r="BT16" s="868"/>
      <c r="BU16" s="100">
        <f>'Федеральные  средства  по  МО'!S17</f>
        <v>0</v>
      </c>
      <c r="BV16" s="867">
        <f t="shared" si="12"/>
        <v>0</v>
      </c>
      <c r="BW16" s="858"/>
      <c r="BX16" s="859"/>
      <c r="BY16" s="102">
        <f>'Федеральные  средства  по  МО'!T17</f>
        <v>0</v>
      </c>
      <c r="BZ16" s="862">
        <f t="shared" si="40"/>
        <v>0</v>
      </c>
      <c r="CA16" s="863"/>
      <c r="CB16" s="862"/>
      <c r="CC16" s="103">
        <f>'Федеральные  средства  по  МО'!U17</f>
        <v>0</v>
      </c>
      <c r="CD16" s="862">
        <f t="shared" si="41"/>
        <v>0</v>
      </c>
      <c r="CE16" s="863"/>
      <c r="CF16" s="862"/>
      <c r="CG16" s="99">
        <f>'Федеральные  средства  по  МО'!V17</f>
        <v>0</v>
      </c>
      <c r="CH16" s="867"/>
      <c r="CI16" s="859"/>
      <c r="CJ16" s="868"/>
      <c r="CK16" s="100">
        <f>'Федеральные  средства  по  МО'!W17</f>
        <v>0</v>
      </c>
      <c r="CL16" s="859"/>
      <c r="CM16" s="858"/>
      <c r="CN16" s="859"/>
      <c r="CO16" s="102">
        <f>'Федеральные  средства  по  МО'!X17</f>
        <v>0</v>
      </c>
      <c r="CP16" s="862">
        <f t="shared" si="42"/>
        <v>0</v>
      </c>
      <c r="CQ16" s="867"/>
      <c r="CR16" s="859"/>
      <c r="CS16" s="100">
        <f>'Федеральные  средства  по  МО'!Y17</f>
        <v>0</v>
      </c>
      <c r="CT16" s="862">
        <f t="shared" si="43"/>
        <v>0</v>
      </c>
      <c r="CU16" s="858"/>
      <c r="CV16" s="859"/>
      <c r="CW16" s="100">
        <f>'Федеральные  средства  по  МО'!Z17</f>
        <v>0</v>
      </c>
      <c r="CX16" s="867">
        <f t="shared" si="15"/>
        <v>0</v>
      </c>
      <c r="CY16" s="859"/>
      <c r="CZ16" s="868"/>
      <c r="DA16" s="100">
        <f>'Федеральные  средства  по  МО'!AA17</f>
        <v>0</v>
      </c>
      <c r="DB16" s="867">
        <f t="shared" si="44"/>
        <v>0</v>
      </c>
      <c r="DC16" s="858"/>
      <c r="DD16" s="859"/>
      <c r="DE16" s="100">
        <f>'Федеральные  средства  по  МО'!AB17</f>
        <v>0</v>
      </c>
      <c r="DF16" s="867"/>
      <c r="DG16" s="859"/>
      <c r="DH16" s="865">
        <f t="shared" si="45"/>
        <v>0</v>
      </c>
      <c r="DI16" s="100">
        <f>'Федеральные  средства  по  МО'!AC17</f>
        <v>0</v>
      </c>
      <c r="DJ16" s="859"/>
      <c r="DK16" s="858"/>
      <c r="DL16" s="865">
        <f t="shared" si="46"/>
        <v>0</v>
      </c>
      <c r="DM16" s="102">
        <f>'Федеральные  средства  по  МО'!AD17</f>
        <v>0</v>
      </c>
      <c r="DN16" s="862">
        <f t="shared" si="47"/>
        <v>0</v>
      </c>
      <c r="DO16" s="863"/>
      <c r="DP16" s="862"/>
      <c r="DQ16" s="103">
        <f>'Федеральные  средства  по  МО'!AE17</f>
        <v>0</v>
      </c>
      <c r="DR16" s="862">
        <f t="shared" si="48"/>
        <v>0</v>
      </c>
      <c r="DS16" s="863"/>
      <c r="DT16" s="862"/>
      <c r="DU16" s="99">
        <f>'Федеральные  средства  по  МО'!AF17</f>
        <v>0</v>
      </c>
      <c r="DV16" s="867">
        <f t="shared" si="16"/>
        <v>0</v>
      </c>
      <c r="DW16" s="859"/>
      <c r="DX16" s="868"/>
      <c r="DY16" s="100">
        <f>'Федеральные  средства  по  МО'!AG17</f>
        <v>0</v>
      </c>
      <c r="DZ16" s="867">
        <f t="shared" si="17"/>
        <v>0</v>
      </c>
      <c r="EA16" s="858"/>
      <c r="EB16" s="859"/>
      <c r="EC16" s="102">
        <f>'Федеральные  средства  по  МО'!AH17</f>
        <v>435799.13</v>
      </c>
      <c r="ED16" s="865"/>
      <c r="EE16" s="862">
        <f>'Проверочная  таблица'!HS18</f>
        <v>435799.13</v>
      </c>
      <c r="EF16" s="863">
        <f>'Проверочная  таблица'!HY18</f>
        <v>0</v>
      </c>
      <c r="EG16" s="100">
        <f>'Федеральные  средства  по  МО'!AI17</f>
        <v>0</v>
      </c>
      <c r="EH16" s="863"/>
      <c r="EI16" s="862">
        <f>'Проверочная  таблица'!HV18</f>
        <v>0</v>
      </c>
      <c r="EJ16" s="863">
        <f>'Проверочная  таблица'!IB18</f>
        <v>0</v>
      </c>
      <c r="EK16" s="1022">
        <f>'Федеральные  средства  по  МО'!AJ17</f>
        <v>0</v>
      </c>
      <c r="EL16" s="1082">
        <f t="shared" si="49"/>
        <v>0</v>
      </c>
      <c r="EM16" s="1083"/>
      <c r="EN16" s="1082"/>
      <c r="EO16" s="1109">
        <f>'Федеральные  средства  по  МО'!AK17</f>
        <v>0</v>
      </c>
      <c r="EP16" s="1082">
        <f t="shared" si="50"/>
        <v>0</v>
      </c>
      <c r="EQ16" s="1083"/>
      <c r="ER16" s="1082"/>
      <c r="ES16" s="1022">
        <f>'Федеральные  средства  по  МО'!AL17</f>
        <v>0</v>
      </c>
      <c r="ET16" s="1082">
        <f t="shared" si="51"/>
        <v>0</v>
      </c>
      <c r="EU16" s="1083"/>
      <c r="EV16" s="1082"/>
      <c r="EW16" s="1109">
        <f>'Федеральные  средства  по  МО'!AM17</f>
        <v>0</v>
      </c>
      <c r="EX16" s="1082">
        <f t="shared" si="52"/>
        <v>0</v>
      </c>
      <c r="EY16" s="1083"/>
      <c r="EZ16" s="1082"/>
      <c r="FA16" s="1077">
        <f>'Федеральные  средства  по  МО'!AN17</f>
        <v>0</v>
      </c>
      <c r="FB16" s="1082">
        <f t="shared" si="53"/>
        <v>0</v>
      </c>
      <c r="FC16" s="1083"/>
      <c r="FD16" s="1082"/>
      <c r="FE16" s="1077">
        <f>'Федеральные  средства  по  МО'!AO17</f>
        <v>0</v>
      </c>
      <c r="FF16" s="1082">
        <f t="shared" si="54"/>
        <v>0</v>
      </c>
      <c r="FG16" s="1083"/>
      <c r="FH16" s="1158"/>
      <c r="FI16" s="102">
        <f>'Федеральные  средства  по  МО'!AP17</f>
        <v>0</v>
      </c>
      <c r="FJ16" s="862">
        <f t="shared" si="55"/>
        <v>0</v>
      </c>
      <c r="FK16" s="863"/>
      <c r="FL16" s="862"/>
      <c r="FM16" s="103">
        <f>'Федеральные  средства  по  МО'!AQ17</f>
        <v>0</v>
      </c>
      <c r="FN16" s="862">
        <f t="shared" si="56"/>
        <v>0</v>
      </c>
      <c r="FO16" s="867"/>
      <c r="FP16" s="858"/>
      <c r="FQ16" s="100">
        <f>'Федеральные  средства  по  МО'!AR17</f>
        <v>0</v>
      </c>
      <c r="FR16" s="867"/>
      <c r="FS16" s="859"/>
      <c r="FT16" s="868"/>
      <c r="FU16" s="100">
        <f>'Федеральные  средства  по  МО'!AS17</f>
        <v>0</v>
      </c>
      <c r="FV16" s="859"/>
      <c r="FW16" s="858"/>
      <c r="FX16" s="859"/>
      <c r="FY16" s="102">
        <f>'Федеральные  средства  по  МО'!AT17</f>
        <v>0</v>
      </c>
      <c r="FZ16" s="865">
        <f>'Проверочная  таблица'!JI18</f>
        <v>0</v>
      </c>
      <c r="GA16" s="862">
        <f>'Проверочная  таблица'!JU18</f>
        <v>0</v>
      </c>
      <c r="GB16" s="862">
        <f>'Проверочная  таблица'!KA18</f>
        <v>0</v>
      </c>
      <c r="GC16" s="103">
        <f>'Федеральные  средства  по  МО'!AU17</f>
        <v>0</v>
      </c>
      <c r="GD16" s="862">
        <f>'Проверочная  таблица'!JL18</f>
        <v>0</v>
      </c>
      <c r="GE16" s="863">
        <f>'Проверочная  таблица'!JX18</f>
        <v>0</v>
      </c>
      <c r="GF16" s="862">
        <f>'Проверочная  таблица'!KD18</f>
        <v>0</v>
      </c>
      <c r="GG16" s="99">
        <f>'Федеральные  средства  по  МО'!AV17</f>
        <v>0</v>
      </c>
      <c r="GH16" s="867">
        <f t="shared" si="57"/>
        <v>0</v>
      </c>
      <c r="GI16" s="859"/>
      <c r="GJ16" s="868"/>
      <c r="GK16" s="100">
        <f>'Федеральные  средства  по  МО'!AW17</f>
        <v>0</v>
      </c>
      <c r="GL16" s="867">
        <f t="shared" si="58"/>
        <v>0</v>
      </c>
      <c r="GM16" s="858"/>
      <c r="GN16" s="859"/>
      <c r="GO16" s="102">
        <f>'Федеральные  средства  по  МО'!AX17</f>
        <v>0</v>
      </c>
      <c r="GP16" s="862"/>
      <c r="GQ16" s="863">
        <f t="shared" si="59"/>
        <v>0</v>
      </c>
      <c r="GR16" s="862"/>
      <c r="GS16" s="100">
        <f>'Федеральные  средства  по  МО'!AY17</f>
        <v>0</v>
      </c>
      <c r="GT16" s="863"/>
      <c r="GU16" s="862">
        <f t="shared" si="60"/>
        <v>0</v>
      </c>
      <c r="GV16" s="864"/>
      <c r="GW16" s="99">
        <f>'Федеральные  средства  по  МО'!AZ17</f>
        <v>0</v>
      </c>
      <c r="GX16" s="859"/>
      <c r="GY16" s="865">
        <f>'Проверочная  таблица'!MB18</f>
        <v>0</v>
      </c>
      <c r="GZ16" s="862">
        <f>'Проверочная  таблица'!MJ18</f>
        <v>0</v>
      </c>
      <c r="HA16" s="103">
        <f>'Федеральные  средства  по  МО'!BA17</f>
        <v>0</v>
      </c>
      <c r="HB16" s="865"/>
      <c r="HC16" s="862">
        <f>'Проверочная  таблица'!MF18</f>
        <v>0</v>
      </c>
      <c r="HD16" s="864">
        <f>'Проверочная  таблица'!MN18</f>
        <v>0</v>
      </c>
      <c r="HE16" s="100">
        <f>'Федеральные  средства  по  МО'!BB17</f>
        <v>176767.5</v>
      </c>
      <c r="HF16" s="862">
        <f t="shared" si="18"/>
        <v>176767.5</v>
      </c>
      <c r="HG16" s="859"/>
      <c r="HH16" s="868"/>
      <c r="HI16" s="100">
        <f>'Федеральные  средства  по  МО'!BC17</f>
        <v>176767.5</v>
      </c>
      <c r="HJ16" s="862">
        <f t="shared" si="19"/>
        <v>176767.5</v>
      </c>
      <c r="HK16" s="858"/>
      <c r="HL16" s="858"/>
      <c r="HM16" s="103">
        <f>'Федеральные  средства  по  МО'!BF17</f>
        <v>0</v>
      </c>
      <c r="HN16" s="865">
        <f t="shared" si="61"/>
        <v>0</v>
      </c>
      <c r="HO16" s="862"/>
      <c r="HP16" s="864"/>
      <c r="HQ16" s="99">
        <f>'Федеральные  средства  по  МО'!BG17</f>
        <v>0</v>
      </c>
      <c r="HR16" s="865">
        <f t="shared" si="20"/>
        <v>0</v>
      </c>
      <c r="HS16" s="862"/>
      <c r="HT16" s="864"/>
      <c r="HU16" s="103">
        <f>'Федеральные  средства  по  МО'!BD17</f>
        <v>0</v>
      </c>
      <c r="HV16" s="862">
        <f t="shared" si="62"/>
        <v>0</v>
      </c>
      <c r="HW16" s="863"/>
      <c r="HX16" s="865"/>
      <c r="HY16" s="100">
        <f>'Федеральные  средства  по  МО'!BE17</f>
        <v>0</v>
      </c>
      <c r="HZ16" s="862">
        <f t="shared" si="63"/>
        <v>0</v>
      </c>
      <c r="IA16" s="864"/>
      <c r="IB16" s="859"/>
      <c r="IC16" s="100">
        <f>'Федеральные  средства  по  МО'!BH17</f>
        <v>0</v>
      </c>
      <c r="ID16" s="867">
        <f t="shared" si="64"/>
        <v>0</v>
      </c>
      <c r="IE16" s="859"/>
      <c r="IF16" s="868"/>
      <c r="IG16" s="100">
        <f>'Федеральные  средства  по  МО'!BI17</f>
        <v>0</v>
      </c>
      <c r="IH16" s="867">
        <f t="shared" si="21"/>
        <v>0</v>
      </c>
      <c r="II16" s="859"/>
      <c r="IJ16" s="858"/>
      <c r="IK16" s="857"/>
      <c r="IL16" s="858"/>
      <c r="IM16" s="859"/>
      <c r="IN16" s="858"/>
      <c r="IO16" s="860"/>
      <c r="IP16" s="859"/>
      <c r="IQ16" s="858"/>
      <c r="IR16" s="859"/>
      <c r="IS16" s="102">
        <f>'Федеральные  средства  по  МО'!BJ17</f>
        <v>0</v>
      </c>
      <c r="IT16" s="865"/>
      <c r="IU16" s="862"/>
      <c r="IV16" s="864">
        <f>'Проверочная  таблица'!PE18</f>
        <v>0</v>
      </c>
      <c r="IW16" s="103">
        <f>'Федеральные  средства  по  МО'!BK17</f>
        <v>0</v>
      </c>
      <c r="IX16" s="865"/>
      <c r="IY16" s="862"/>
      <c r="IZ16" s="864">
        <f>'Проверочная  таблица'!PI18</f>
        <v>0</v>
      </c>
      <c r="JA16" s="103">
        <f>'Федеральные  средства  по  МО'!BZ17</f>
        <v>0</v>
      </c>
      <c r="JB16" s="865"/>
      <c r="JC16" s="862">
        <f t="shared" si="65"/>
        <v>0</v>
      </c>
      <c r="JD16" s="864"/>
      <c r="JE16" s="99">
        <f>'Федеральные  средства  по  МО'!CA17</f>
        <v>0</v>
      </c>
      <c r="JF16" s="865"/>
      <c r="JG16" s="862">
        <f t="shared" si="66"/>
        <v>0</v>
      </c>
      <c r="JH16" s="864"/>
      <c r="JI16" s="102">
        <f>'Федеральные  средства  по  МО'!BL17</f>
        <v>1899657.35</v>
      </c>
      <c r="JJ16" s="865"/>
      <c r="JK16" s="862">
        <f t="shared" si="67"/>
        <v>1899657.35</v>
      </c>
      <c r="JL16" s="864"/>
      <c r="JM16" s="99">
        <f>'Федеральные  средства  по  МО'!BM17</f>
        <v>0</v>
      </c>
      <c r="JN16" s="865"/>
      <c r="JO16" s="862">
        <f t="shared" si="68"/>
        <v>0</v>
      </c>
      <c r="JP16" s="863"/>
      <c r="JQ16" s="102">
        <f>'Федеральные  средства  по  МО'!CD17</f>
        <v>0</v>
      </c>
      <c r="JR16" s="862">
        <f>'Проверочная  таблица'!SI18</f>
        <v>0</v>
      </c>
      <c r="JS16" s="863">
        <f t="shared" si="69"/>
        <v>0</v>
      </c>
      <c r="JT16" s="862"/>
      <c r="JU16" s="103">
        <f>'Федеральные  средства  по  МО'!CE17</f>
        <v>0</v>
      </c>
      <c r="JV16" s="862">
        <f>'Проверочная  таблица'!SR18</f>
        <v>0</v>
      </c>
      <c r="JW16" s="863">
        <f t="shared" si="70"/>
        <v>0</v>
      </c>
      <c r="JX16" s="865"/>
      <c r="JY16" s="102">
        <f>'Федеральные  средства  по  МО'!CF17</f>
        <v>0</v>
      </c>
      <c r="JZ16" s="862">
        <f t="shared" si="71"/>
        <v>0</v>
      </c>
      <c r="KA16" s="863"/>
      <c r="KB16" s="862"/>
      <c r="KC16" s="103">
        <f>'Федеральные  средства  по  МО'!CG17</f>
        <v>0</v>
      </c>
      <c r="KD16" s="862">
        <f t="shared" si="72"/>
        <v>0</v>
      </c>
      <c r="KE16" s="863"/>
      <c r="KF16" s="862"/>
      <c r="KG16" s="103">
        <f>'Федеральные  средства  по  МО'!CH17</f>
        <v>0</v>
      </c>
      <c r="KH16" s="865">
        <f>'Проверочная  таблица'!SM18</f>
        <v>0</v>
      </c>
      <c r="KI16" s="862">
        <f>'Проверочная  таблица'!TW18</f>
        <v>0</v>
      </c>
      <c r="KJ16" s="864"/>
      <c r="KK16" s="103">
        <f>'Федеральные  средства  по  МО'!CI17</f>
        <v>0</v>
      </c>
      <c r="KL16" s="865">
        <f>'Проверочная  таблица'!SV18</f>
        <v>0</v>
      </c>
      <c r="KM16" s="862">
        <f>'Проверочная  таблица'!TN18</f>
        <v>0</v>
      </c>
      <c r="KN16" s="863"/>
      <c r="KO16" s="1022">
        <f>'Федеральные  средства  по  МО'!BN17</f>
        <v>0</v>
      </c>
      <c r="KP16" s="1082">
        <f t="shared" si="73"/>
        <v>0</v>
      </c>
      <c r="KQ16" s="1083"/>
      <c r="KR16" s="1082"/>
      <c r="KS16" s="1077">
        <f>'Федеральные  средства  по  МО'!BO17</f>
        <v>0</v>
      </c>
      <c r="KT16" s="1082">
        <f t="shared" si="74"/>
        <v>0</v>
      </c>
      <c r="KU16" s="1105"/>
      <c r="KV16" s="1082"/>
      <c r="KW16" s="1022">
        <f>'Федеральные  средства  по  МО'!BP17</f>
        <v>0</v>
      </c>
      <c r="KX16" s="1158">
        <f>'Проверочная  таблица'!QK18</f>
        <v>0</v>
      </c>
      <c r="KY16" s="1082"/>
      <c r="KZ16" s="1083">
        <f>'Проверочная  таблица'!RC18</f>
        <v>0</v>
      </c>
      <c r="LA16" s="1023">
        <f>'Федеральные  средства  по  МО'!BQ17</f>
        <v>0</v>
      </c>
      <c r="LB16" s="1083">
        <f>'Проверочная  таблица'!QN18</f>
        <v>0</v>
      </c>
      <c r="LC16" s="1082">
        <f>'Проверочная  таблица'!QZ18</f>
        <v>0</v>
      </c>
      <c r="LD16" s="1105">
        <f>'Проверочная  таблица'!RF18</f>
        <v>0</v>
      </c>
      <c r="LE16" s="1077">
        <f>'Федеральные  средства  по  МО'!BR17</f>
        <v>0</v>
      </c>
      <c r="LF16" s="1082">
        <f t="shared" si="75"/>
        <v>0</v>
      </c>
      <c r="LG16" s="1083"/>
      <c r="LH16" s="1082"/>
      <c r="LI16" s="1109">
        <f>'Федеральные  средства  по  МО'!BS17</f>
        <v>0</v>
      </c>
      <c r="LJ16" s="1105">
        <f t="shared" si="76"/>
        <v>0</v>
      </c>
      <c r="LK16" s="1083"/>
      <c r="LL16" s="1158"/>
      <c r="LM16" s="1022">
        <f>'Федеральные  средства  по  МО'!BT17</f>
        <v>0</v>
      </c>
      <c r="LN16" s="1082">
        <f t="shared" si="77"/>
        <v>0</v>
      </c>
      <c r="LO16" s="1083"/>
      <c r="LP16" s="1082"/>
      <c r="LQ16" s="1109">
        <f>'Федеральные  средства  по  МО'!BU17</f>
        <v>0</v>
      </c>
      <c r="LR16" s="1082">
        <f t="shared" si="78"/>
        <v>0</v>
      </c>
      <c r="LS16" s="1083"/>
      <c r="LT16" s="1082"/>
      <c r="LU16" s="102">
        <f>'Федеральные  средства  по  МО'!BV17</f>
        <v>0</v>
      </c>
      <c r="LV16" s="862">
        <f t="shared" si="79"/>
        <v>0</v>
      </c>
      <c r="LW16" s="863"/>
      <c r="LX16" s="862"/>
      <c r="LY16" s="103">
        <f>'Федеральные  средства  по  МО'!BW17</f>
        <v>0</v>
      </c>
      <c r="LZ16" s="862">
        <f t="shared" si="80"/>
        <v>0</v>
      </c>
      <c r="MA16" s="863"/>
      <c r="MB16" s="862"/>
      <c r="MC16" s="100">
        <f>'Федеральные  средства  по  МО'!BX17</f>
        <v>42044400</v>
      </c>
      <c r="MD16" s="862">
        <f t="shared" si="22"/>
        <v>42044400</v>
      </c>
      <c r="ME16" s="862"/>
      <c r="MF16" s="864"/>
      <c r="MG16" s="100">
        <f>'Федеральные  средства  по  МО'!BY17</f>
        <v>42044400</v>
      </c>
      <c r="MH16" s="862">
        <f t="shared" si="23"/>
        <v>42044400</v>
      </c>
      <c r="MI16" s="862"/>
      <c r="MJ16" s="863"/>
      <c r="MK16" s="100">
        <f>'Федеральные  средства  по  МО'!CB17</f>
        <v>0</v>
      </c>
      <c r="ML16" s="867"/>
      <c r="MM16" s="859"/>
      <c r="MN16" s="868"/>
      <c r="MO16" s="100">
        <f>'Федеральные  средства  по  МО'!CC17</f>
        <v>0</v>
      </c>
      <c r="MP16" s="859"/>
      <c r="MQ16" s="858"/>
      <c r="MR16" s="858"/>
    </row>
    <row r="17" spans="1:356" ht="25.5" customHeight="1" x14ac:dyDescent="0.25">
      <c r="A17" s="101" t="s">
        <v>81</v>
      </c>
      <c r="B17" s="263">
        <f t="shared" si="24"/>
        <v>25011167.329999998</v>
      </c>
      <c r="C17" s="846">
        <f t="shared" si="0"/>
        <v>7063773.9299999997</v>
      </c>
      <c r="D17" s="846">
        <f t="shared" si="1"/>
        <v>965253.6</v>
      </c>
      <c r="E17" s="846">
        <f t="shared" si="2"/>
        <v>16982139.800000001</v>
      </c>
      <c r="F17" s="263">
        <f t="shared" si="25"/>
        <v>5578625.3699999992</v>
      </c>
      <c r="G17" s="846">
        <f t="shared" si="3"/>
        <v>4585873.93</v>
      </c>
      <c r="H17" s="846">
        <f t="shared" si="4"/>
        <v>0</v>
      </c>
      <c r="I17" s="846">
        <f t="shared" si="5"/>
        <v>992751.44</v>
      </c>
      <c r="J17" s="104"/>
      <c r="K17" s="847">
        <f>M17-'Федеральные  средства  по  МО'!D18</f>
        <v>0</v>
      </c>
      <c r="L17" s="847">
        <f>Q17-'Федеральные  средства  по  МО'!E18</f>
        <v>0</v>
      </c>
      <c r="M17" s="263">
        <f t="shared" si="26"/>
        <v>27157951.260000002</v>
      </c>
      <c r="N17" s="846">
        <f t="shared" si="27"/>
        <v>7063773.9299999997</v>
      </c>
      <c r="O17" s="846">
        <f t="shared" si="28"/>
        <v>965253.6</v>
      </c>
      <c r="P17" s="846">
        <f t="shared" si="29"/>
        <v>19128923.73</v>
      </c>
      <c r="Q17" s="263">
        <f t="shared" si="30"/>
        <v>5985984.3899999997</v>
      </c>
      <c r="R17" s="846">
        <f t="shared" si="31"/>
        <v>4585873.93</v>
      </c>
      <c r="S17" s="846">
        <f t="shared" si="32"/>
        <v>0</v>
      </c>
      <c r="T17" s="846">
        <f t="shared" si="33"/>
        <v>1400110.46</v>
      </c>
      <c r="U17" s="102">
        <f>'Федеральные  средства  по  МО'!F18</f>
        <v>2146783.9299999997</v>
      </c>
      <c r="V17" s="865">
        <f>'Проверочная  таблица'!CM19</f>
        <v>0</v>
      </c>
      <c r="W17" s="862">
        <f>'Проверочная  таблица'!CQ19</f>
        <v>0</v>
      </c>
      <c r="X17" s="864">
        <f>'Проверочная  таблица'!CS19</f>
        <v>2146783.9299999997</v>
      </c>
      <c r="Y17" s="103">
        <f>'Федеральные  средства  по  МО'!G18</f>
        <v>407359.02</v>
      </c>
      <c r="Z17" s="865">
        <f>'Проверочная  таблица'!CN19</f>
        <v>0</v>
      </c>
      <c r="AA17" s="862">
        <f>'Проверочная  таблица'!CR19</f>
        <v>0</v>
      </c>
      <c r="AB17" s="864">
        <f>'Проверочная  таблица'!CT19</f>
        <v>407359.02</v>
      </c>
      <c r="AC17" s="99">
        <f>'Федеральные  средства  по  МО'!H18</f>
        <v>0</v>
      </c>
      <c r="AD17" s="862">
        <f t="shared" si="34"/>
        <v>0</v>
      </c>
      <c r="AE17" s="863"/>
      <c r="AF17" s="865"/>
      <c r="AG17" s="100">
        <f>'Федеральные  средства  по  МО'!I18</f>
        <v>0</v>
      </c>
      <c r="AH17" s="862">
        <f t="shared" si="35"/>
        <v>0</v>
      </c>
      <c r="AI17" s="862"/>
      <c r="AJ17" s="863"/>
      <c r="AK17" s="102">
        <f>'Федеральные  средства  по  МО'!J18</f>
        <v>0</v>
      </c>
      <c r="AL17" s="862">
        <f t="shared" si="36"/>
        <v>0</v>
      </c>
      <c r="AM17" s="862"/>
      <c r="AN17" s="863"/>
      <c r="AO17" s="100">
        <f>'Федеральные  средства  по  МО'!K18</f>
        <v>0</v>
      </c>
      <c r="AP17" s="864">
        <f t="shared" si="37"/>
        <v>0</v>
      </c>
      <c r="AQ17" s="864"/>
      <c r="AR17" s="863"/>
      <c r="AS17" s="102">
        <f>'Федеральные  средства  по  МО'!L18</f>
        <v>0</v>
      </c>
      <c r="AT17" s="862">
        <f t="shared" si="38"/>
        <v>0</v>
      </c>
      <c r="AU17" s="863"/>
      <c r="AV17" s="862"/>
      <c r="AW17" s="99">
        <f>'Федеральные  средства  по  МО'!M18</f>
        <v>0</v>
      </c>
      <c r="AX17" s="862">
        <f t="shared" si="39"/>
        <v>0</v>
      </c>
      <c r="AY17" s="864"/>
      <c r="AZ17" s="864"/>
      <c r="BA17" s="100">
        <f>'Федеральные  средства  по  МО'!N18</f>
        <v>2477900</v>
      </c>
      <c r="BB17" s="864">
        <f t="shared" si="7"/>
        <v>2477900</v>
      </c>
      <c r="BC17" s="862"/>
      <c r="BD17" s="863"/>
      <c r="BE17" s="100">
        <f>'Федеральные  средства  по  МО'!O18</f>
        <v>0</v>
      </c>
      <c r="BF17" s="864">
        <f t="shared" si="8"/>
        <v>0</v>
      </c>
      <c r="BG17" s="862"/>
      <c r="BH17" s="863"/>
      <c r="BI17" s="100">
        <f>'Федеральные  средства  по  МО'!P18</f>
        <v>0</v>
      </c>
      <c r="BJ17" s="864">
        <f t="shared" si="9"/>
        <v>0</v>
      </c>
      <c r="BK17" s="862"/>
      <c r="BL17" s="863"/>
      <c r="BM17" s="100">
        <f>'Федеральные  средства  по  МО'!Q18</f>
        <v>0</v>
      </c>
      <c r="BN17" s="864">
        <f t="shared" si="10"/>
        <v>0</v>
      </c>
      <c r="BO17" s="862"/>
      <c r="BP17" s="863"/>
      <c r="BQ17" s="100">
        <f>'Федеральные  средства  по  МО'!R18</f>
        <v>0</v>
      </c>
      <c r="BR17" s="864">
        <f t="shared" si="11"/>
        <v>0</v>
      </c>
      <c r="BS17" s="863"/>
      <c r="BT17" s="865"/>
      <c r="BU17" s="100">
        <f>'Федеральные  средства  по  МО'!S18</f>
        <v>0</v>
      </c>
      <c r="BV17" s="864">
        <f t="shared" si="12"/>
        <v>0</v>
      </c>
      <c r="BW17" s="862"/>
      <c r="BX17" s="863"/>
      <c r="BY17" s="102">
        <f>'Федеральные  средства  по  МО'!T18</f>
        <v>0</v>
      </c>
      <c r="BZ17" s="862">
        <f t="shared" si="40"/>
        <v>0</v>
      </c>
      <c r="CA17" s="863"/>
      <c r="CB17" s="862"/>
      <c r="CC17" s="103">
        <f>'Федеральные  средства  по  МО'!U18</f>
        <v>0</v>
      </c>
      <c r="CD17" s="862">
        <f t="shared" si="41"/>
        <v>0</v>
      </c>
      <c r="CE17" s="863"/>
      <c r="CF17" s="862"/>
      <c r="CG17" s="99">
        <f>'Федеральные  средства  по  МО'!V18</f>
        <v>0</v>
      </c>
      <c r="CH17" s="864"/>
      <c r="CI17" s="863"/>
      <c r="CJ17" s="865"/>
      <c r="CK17" s="100">
        <f>'Федеральные  средства  по  МО'!W18</f>
        <v>0</v>
      </c>
      <c r="CL17" s="863"/>
      <c r="CM17" s="862"/>
      <c r="CN17" s="863"/>
      <c r="CO17" s="102">
        <f>'Федеральные  средства  по  МО'!X18</f>
        <v>0</v>
      </c>
      <c r="CP17" s="862">
        <f t="shared" si="42"/>
        <v>0</v>
      </c>
      <c r="CQ17" s="864"/>
      <c r="CR17" s="863"/>
      <c r="CS17" s="100">
        <f>'Федеральные  средства  по  МО'!Y18</f>
        <v>0</v>
      </c>
      <c r="CT17" s="862">
        <f t="shared" si="43"/>
        <v>0</v>
      </c>
      <c r="CU17" s="862"/>
      <c r="CV17" s="863"/>
      <c r="CW17" s="100">
        <f>'Федеральные  средства  по  МО'!Z18</f>
        <v>0</v>
      </c>
      <c r="CX17" s="864">
        <f t="shared" si="15"/>
        <v>0</v>
      </c>
      <c r="CY17" s="863"/>
      <c r="CZ17" s="865"/>
      <c r="DA17" s="100">
        <f>'Федеральные  средства  по  МО'!AA18</f>
        <v>0</v>
      </c>
      <c r="DB17" s="864">
        <f t="shared" si="44"/>
        <v>0</v>
      </c>
      <c r="DC17" s="862"/>
      <c r="DD17" s="863"/>
      <c r="DE17" s="100">
        <f>'Федеральные  средства  по  МО'!AB18</f>
        <v>0</v>
      </c>
      <c r="DF17" s="864"/>
      <c r="DG17" s="863"/>
      <c r="DH17" s="865">
        <f t="shared" si="45"/>
        <v>0</v>
      </c>
      <c r="DI17" s="100">
        <f>'Федеральные  средства  по  МО'!AC18</f>
        <v>0</v>
      </c>
      <c r="DJ17" s="863"/>
      <c r="DK17" s="862"/>
      <c r="DL17" s="865">
        <f t="shared" si="46"/>
        <v>0</v>
      </c>
      <c r="DM17" s="102">
        <f>'Федеральные  средства  по  МО'!AD18</f>
        <v>0</v>
      </c>
      <c r="DN17" s="862">
        <f t="shared" si="47"/>
        <v>0</v>
      </c>
      <c r="DO17" s="863"/>
      <c r="DP17" s="862"/>
      <c r="DQ17" s="103">
        <f>'Федеральные  средства  по  МО'!AE18</f>
        <v>0</v>
      </c>
      <c r="DR17" s="862">
        <f t="shared" si="48"/>
        <v>0</v>
      </c>
      <c r="DS17" s="863"/>
      <c r="DT17" s="862"/>
      <c r="DU17" s="99">
        <f>'Федеральные  средства  по  МО'!AF18</f>
        <v>0</v>
      </c>
      <c r="DV17" s="864">
        <f t="shared" si="16"/>
        <v>0</v>
      </c>
      <c r="DW17" s="863"/>
      <c r="DX17" s="865"/>
      <c r="DY17" s="100">
        <f>'Федеральные  средства  по  МО'!AG18</f>
        <v>0</v>
      </c>
      <c r="DZ17" s="864">
        <f t="shared" si="17"/>
        <v>0</v>
      </c>
      <c r="EA17" s="862"/>
      <c r="EB17" s="863"/>
      <c r="EC17" s="102">
        <f>'Федеральные  средства  по  МО'!AH18</f>
        <v>1044434.8</v>
      </c>
      <c r="ED17" s="865"/>
      <c r="EE17" s="862">
        <f>'Проверочная  таблица'!HS19</f>
        <v>592295</v>
      </c>
      <c r="EF17" s="863">
        <f>'Проверочная  таблица'!HY19</f>
        <v>452139.8</v>
      </c>
      <c r="EG17" s="100">
        <f>'Федеральные  средства  по  МО'!AI18</f>
        <v>0</v>
      </c>
      <c r="EH17" s="863"/>
      <c r="EI17" s="862">
        <f>'Проверочная  таблица'!HV19</f>
        <v>0</v>
      </c>
      <c r="EJ17" s="863">
        <f>'Проверочная  таблица'!IB19</f>
        <v>0</v>
      </c>
      <c r="EK17" s="1022">
        <f>'Федеральные  средства  по  МО'!AJ18</f>
        <v>0</v>
      </c>
      <c r="EL17" s="1082">
        <f t="shared" si="49"/>
        <v>0</v>
      </c>
      <c r="EM17" s="1083"/>
      <c r="EN17" s="1082"/>
      <c r="EO17" s="1109">
        <f>'Федеральные  средства  по  МО'!AK18</f>
        <v>0</v>
      </c>
      <c r="EP17" s="1082">
        <f t="shared" si="50"/>
        <v>0</v>
      </c>
      <c r="EQ17" s="1083"/>
      <c r="ER17" s="1082"/>
      <c r="ES17" s="1022">
        <f>'Федеральные  средства  по  МО'!AL18</f>
        <v>0</v>
      </c>
      <c r="ET17" s="1082">
        <f t="shared" si="51"/>
        <v>0</v>
      </c>
      <c r="EU17" s="1083"/>
      <c r="EV17" s="1082"/>
      <c r="EW17" s="1109">
        <f>'Федеральные  средства  по  МО'!AM18</f>
        <v>0</v>
      </c>
      <c r="EX17" s="1082">
        <f t="shared" si="52"/>
        <v>0</v>
      </c>
      <c r="EY17" s="1083"/>
      <c r="EZ17" s="1082"/>
      <c r="FA17" s="1077">
        <f>'Федеральные  средства  по  МО'!AN18</f>
        <v>0</v>
      </c>
      <c r="FB17" s="1082">
        <f t="shared" si="53"/>
        <v>0</v>
      </c>
      <c r="FC17" s="1083"/>
      <c r="FD17" s="1082"/>
      <c r="FE17" s="1077">
        <f>'Федеральные  средства  по  МО'!AO18</f>
        <v>0</v>
      </c>
      <c r="FF17" s="1082">
        <f t="shared" si="54"/>
        <v>0</v>
      </c>
      <c r="FG17" s="1083"/>
      <c r="FH17" s="1158"/>
      <c r="FI17" s="102">
        <f>'Федеральные  средства  по  МО'!AP18</f>
        <v>0</v>
      </c>
      <c r="FJ17" s="862">
        <f t="shared" si="55"/>
        <v>0</v>
      </c>
      <c r="FK17" s="863"/>
      <c r="FL17" s="862"/>
      <c r="FM17" s="103">
        <f>'Федеральные  средства  по  МО'!AQ18</f>
        <v>0</v>
      </c>
      <c r="FN17" s="862">
        <f t="shared" si="56"/>
        <v>0</v>
      </c>
      <c r="FO17" s="864"/>
      <c r="FP17" s="862"/>
      <c r="FQ17" s="100">
        <f>'Федеральные  средства  по  МО'!AR18</f>
        <v>0</v>
      </c>
      <c r="FR17" s="864"/>
      <c r="FS17" s="863"/>
      <c r="FT17" s="865"/>
      <c r="FU17" s="100">
        <f>'Федеральные  средства  по  МО'!AS18</f>
        <v>0</v>
      </c>
      <c r="FV17" s="863"/>
      <c r="FW17" s="862"/>
      <c r="FX17" s="863"/>
      <c r="FY17" s="102">
        <f>'Федеральные  средства  по  МО'!AT18</f>
        <v>0</v>
      </c>
      <c r="FZ17" s="865">
        <f>'Проверочная  таблица'!JI19</f>
        <v>0</v>
      </c>
      <c r="GA17" s="862">
        <f>'Проверочная  таблица'!JU19</f>
        <v>0</v>
      </c>
      <c r="GB17" s="862">
        <f>'Проверочная  таблица'!KA19</f>
        <v>0</v>
      </c>
      <c r="GC17" s="103">
        <f>'Федеральные  средства  по  МО'!AU18</f>
        <v>0</v>
      </c>
      <c r="GD17" s="862">
        <f>'Проверочная  таблица'!JL19</f>
        <v>0</v>
      </c>
      <c r="GE17" s="863">
        <f>'Проверочная  таблица'!JX19</f>
        <v>0</v>
      </c>
      <c r="GF17" s="862">
        <f>'Проверочная  таблица'!KD19</f>
        <v>0</v>
      </c>
      <c r="GG17" s="99">
        <f>'Федеральные  средства  по  МО'!AV18</f>
        <v>0</v>
      </c>
      <c r="GH17" s="864">
        <f t="shared" si="57"/>
        <v>0</v>
      </c>
      <c r="GI17" s="863"/>
      <c r="GJ17" s="865"/>
      <c r="GK17" s="100">
        <f>'Федеральные  средства  по  МО'!AW18</f>
        <v>0</v>
      </c>
      <c r="GL17" s="864">
        <f t="shared" si="58"/>
        <v>0</v>
      </c>
      <c r="GM17" s="862"/>
      <c r="GN17" s="863"/>
      <c r="GO17" s="102">
        <f>'Федеральные  средства  по  МО'!AX18</f>
        <v>0</v>
      </c>
      <c r="GP17" s="862"/>
      <c r="GQ17" s="863">
        <f t="shared" si="59"/>
        <v>0</v>
      </c>
      <c r="GR17" s="862"/>
      <c r="GS17" s="100">
        <f>'Федеральные  средства  по  МО'!AY18</f>
        <v>0</v>
      </c>
      <c r="GT17" s="863"/>
      <c r="GU17" s="862">
        <f t="shared" si="60"/>
        <v>0</v>
      </c>
      <c r="GV17" s="864"/>
      <c r="GW17" s="99">
        <f>'Федеральные  средства  по  МО'!AZ18</f>
        <v>0</v>
      </c>
      <c r="GX17" s="863"/>
      <c r="GY17" s="865">
        <f>'Проверочная  таблица'!MB19</f>
        <v>0</v>
      </c>
      <c r="GZ17" s="862">
        <f>'Проверочная  таблица'!MJ19</f>
        <v>0</v>
      </c>
      <c r="HA17" s="103">
        <f>'Федеральные  средства  по  МО'!BA18</f>
        <v>0</v>
      </c>
      <c r="HB17" s="865"/>
      <c r="HC17" s="862">
        <f>'Проверочная  таблица'!MF19</f>
        <v>0</v>
      </c>
      <c r="HD17" s="864">
        <f>'Проверочная  таблица'!MN19</f>
        <v>0</v>
      </c>
      <c r="HE17" s="100">
        <f>'Федеральные  средства  по  МО'!BB18</f>
        <v>193602.5</v>
      </c>
      <c r="HF17" s="862">
        <f t="shared" si="18"/>
        <v>193602.5</v>
      </c>
      <c r="HG17" s="863"/>
      <c r="HH17" s="865"/>
      <c r="HI17" s="100">
        <f>'Федеральные  средства  по  МО'!BC18</f>
        <v>193602.5</v>
      </c>
      <c r="HJ17" s="862">
        <f t="shared" si="19"/>
        <v>193602.5</v>
      </c>
      <c r="HK17" s="862"/>
      <c r="HL17" s="862"/>
      <c r="HM17" s="103">
        <f>'Федеральные  средства  по  МО'!BF18</f>
        <v>4392271.43</v>
      </c>
      <c r="HN17" s="865">
        <f t="shared" si="61"/>
        <v>4392271.43</v>
      </c>
      <c r="HO17" s="862"/>
      <c r="HP17" s="864"/>
      <c r="HQ17" s="99">
        <f>'Федеральные  средства  по  МО'!BG18</f>
        <v>4392271.43</v>
      </c>
      <c r="HR17" s="865">
        <f t="shared" si="20"/>
        <v>4392271.43</v>
      </c>
      <c r="HS17" s="862"/>
      <c r="HT17" s="864"/>
      <c r="HU17" s="103">
        <f>'Федеральные  средства  по  МО'!BD18</f>
        <v>0</v>
      </c>
      <c r="HV17" s="862">
        <f t="shared" si="62"/>
        <v>0</v>
      </c>
      <c r="HW17" s="863"/>
      <c r="HX17" s="865"/>
      <c r="HY17" s="100">
        <f>'Федеральные  средства  по  МО'!BE18</f>
        <v>0</v>
      </c>
      <c r="HZ17" s="862">
        <f t="shared" si="63"/>
        <v>0</v>
      </c>
      <c r="IA17" s="864"/>
      <c r="IB17" s="863"/>
      <c r="IC17" s="100">
        <f>'Федеральные  средства  по  МО'!BH18</f>
        <v>0</v>
      </c>
      <c r="ID17" s="864">
        <f t="shared" si="64"/>
        <v>0</v>
      </c>
      <c r="IE17" s="863"/>
      <c r="IF17" s="865"/>
      <c r="IG17" s="100">
        <f>'Федеральные  средства  по  МО'!BI18</f>
        <v>0</v>
      </c>
      <c r="IH17" s="864">
        <f t="shared" si="21"/>
        <v>0</v>
      </c>
      <c r="II17" s="863"/>
      <c r="IJ17" s="862"/>
      <c r="IK17" s="103"/>
      <c r="IL17" s="862"/>
      <c r="IM17" s="863"/>
      <c r="IN17" s="862"/>
      <c r="IO17" s="99"/>
      <c r="IP17" s="863"/>
      <c r="IQ17" s="862"/>
      <c r="IR17" s="863"/>
      <c r="IS17" s="102">
        <f>'Федеральные  средства  по  МО'!BJ18</f>
        <v>16530000</v>
      </c>
      <c r="IT17" s="865"/>
      <c r="IU17" s="862"/>
      <c r="IV17" s="864">
        <f>'Проверочная  таблица'!PE19</f>
        <v>16530000</v>
      </c>
      <c r="IW17" s="103">
        <f>'Федеральные  средства  по  МО'!BK18</f>
        <v>992751.44</v>
      </c>
      <c r="IX17" s="865"/>
      <c r="IY17" s="862"/>
      <c r="IZ17" s="864">
        <f>'Проверочная  таблица'!PI19</f>
        <v>992751.44</v>
      </c>
      <c r="JA17" s="103">
        <f>'Федеральные  средства  по  МО'!BZ18</f>
        <v>0</v>
      </c>
      <c r="JB17" s="865"/>
      <c r="JC17" s="862">
        <f t="shared" si="65"/>
        <v>0</v>
      </c>
      <c r="JD17" s="864"/>
      <c r="JE17" s="99">
        <f>'Федеральные  средства  по  МО'!CA18</f>
        <v>0</v>
      </c>
      <c r="JF17" s="865"/>
      <c r="JG17" s="862">
        <f t="shared" si="66"/>
        <v>0</v>
      </c>
      <c r="JH17" s="864"/>
      <c r="JI17" s="102">
        <f>'Федеральные  средства  по  МО'!BL18</f>
        <v>372958.6</v>
      </c>
      <c r="JJ17" s="865"/>
      <c r="JK17" s="862">
        <f t="shared" si="67"/>
        <v>372958.6</v>
      </c>
      <c r="JL17" s="864"/>
      <c r="JM17" s="99">
        <f>'Федеральные  средства  по  МО'!BM18</f>
        <v>0</v>
      </c>
      <c r="JN17" s="865"/>
      <c r="JO17" s="862">
        <f t="shared" si="68"/>
        <v>0</v>
      </c>
      <c r="JP17" s="863"/>
      <c r="JQ17" s="102">
        <f>'Федеральные  средства  по  МО'!CD18</f>
        <v>0</v>
      </c>
      <c r="JR17" s="862">
        <f>'Проверочная  таблица'!SI19</f>
        <v>0</v>
      </c>
      <c r="JS17" s="863">
        <f t="shared" si="69"/>
        <v>0</v>
      </c>
      <c r="JT17" s="862"/>
      <c r="JU17" s="103">
        <f>'Федеральные  средства  по  МО'!CE18</f>
        <v>0</v>
      </c>
      <c r="JV17" s="862">
        <f>'Проверочная  таблица'!SR19</f>
        <v>0</v>
      </c>
      <c r="JW17" s="863">
        <f t="shared" si="70"/>
        <v>0</v>
      </c>
      <c r="JX17" s="865"/>
      <c r="JY17" s="102">
        <f>'Федеральные  средства  по  МО'!CF18</f>
        <v>0</v>
      </c>
      <c r="JZ17" s="862">
        <f t="shared" si="71"/>
        <v>0</v>
      </c>
      <c r="KA17" s="863"/>
      <c r="KB17" s="862"/>
      <c r="KC17" s="103">
        <f>'Федеральные  средства  по  МО'!CG18</f>
        <v>0</v>
      </c>
      <c r="KD17" s="862">
        <f t="shared" si="72"/>
        <v>0</v>
      </c>
      <c r="KE17" s="863"/>
      <c r="KF17" s="862"/>
      <c r="KG17" s="103">
        <f>'Федеральные  средства  по  МО'!CH18</f>
        <v>0</v>
      </c>
      <c r="KH17" s="865">
        <f>'Проверочная  таблица'!SM19</f>
        <v>0</v>
      </c>
      <c r="KI17" s="862">
        <f>'Проверочная  таблица'!TW19</f>
        <v>0</v>
      </c>
      <c r="KJ17" s="864"/>
      <c r="KK17" s="103">
        <f>'Федеральные  средства  по  МО'!CI18</f>
        <v>0</v>
      </c>
      <c r="KL17" s="865">
        <f>'Проверочная  таблица'!SV19</f>
        <v>0</v>
      </c>
      <c r="KM17" s="862">
        <f>'Проверочная  таблица'!TN19</f>
        <v>0</v>
      </c>
      <c r="KN17" s="863"/>
      <c r="KO17" s="1022">
        <f>'Федеральные  средства  по  МО'!BN18</f>
        <v>0</v>
      </c>
      <c r="KP17" s="1082">
        <f t="shared" si="73"/>
        <v>0</v>
      </c>
      <c r="KQ17" s="1083"/>
      <c r="KR17" s="1082"/>
      <c r="KS17" s="1077">
        <f>'Федеральные  средства  по  МО'!BO18</f>
        <v>0</v>
      </c>
      <c r="KT17" s="1082">
        <f t="shared" si="74"/>
        <v>0</v>
      </c>
      <c r="KU17" s="1105"/>
      <c r="KV17" s="1082"/>
      <c r="KW17" s="1022">
        <f>'Федеральные  средства  по  МО'!BP18</f>
        <v>0</v>
      </c>
      <c r="KX17" s="1158">
        <f>'Проверочная  таблица'!QK19</f>
        <v>0</v>
      </c>
      <c r="KY17" s="1082"/>
      <c r="KZ17" s="1083">
        <f>'Проверочная  таблица'!RC19</f>
        <v>0</v>
      </c>
      <c r="LA17" s="1023">
        <f>'Федеральные  средства  по  МО'!BQ18</f>
        <v>0</v>
      </c>
      <c r="LB17" s="1083">
        <f>'Проверочная  таблица'!QN19</f>
        <v>0</v>
      </c>
      <c r="LC17" s="1082">
        <f>'Проверочная  таблица'!QZ19</f>
        <v>0</v>
      </c>
      <c r="LD17" s="1105">
        <f>'Проверочная  таблица'!RF19</f>
        <v>0</v>
      </c>
      <c r="LE17" s="1077">
        <f>'Федеральные  средства  по  МО'!BR18</f>
        <v>0</v>
      </c>
      <c r="LF17" s="1082">
        <f t="shared" si="75"/>
        <v>0</v>
      </c>
      <c r="LG17" s="1083"/>
      <c r="LH17" s="1082"/>
      <c r="LI17" s="1109">
        <f>'Федеральные  средства  по  МО'!BS18</f>
        <v>0</v>
      </c>
      <c r="LJ17" s="1105">
        <f t="shared" si="76"/>
        <v>0</v>
      </c>
      <c r="LK17" s="1083"/>
      <c r="LL17" s="1158"/>
      <c r="LM17" s="1022">
        <f>'Федеральные  средства  по  МО'!BT18</f>
        <v>0</v>
      </c>
      <c r="LN17" s="1082">
        <f t="shared" si="77"/>
        <v>0</v>
      </c>
      <c r="LO17" s="1083"/>
      <c r="LP17" s="1082"/>
      <c r="LQ17" s="1109">
        <f>'Федеральные  средства  по  МО'!BU18</f>
        <v>0</v>
      </c>
      <c r="LR17" s="1082">
        <f t="shared" si="78"/>
        <v>0</v>
      </c>
      <c r="LS17" s="1083"/>
      <c r="LT17" s="1082"/>
      <c r="LU17" s="102">
        <f>'Федеральные  средства  по  МО'!BV18</f>
        <v>0</v>
      </c>
      <c r="LV17" s="862">
        <f t="shared" si="79"/>
        <v>0</v>
      </c>
      <c r="LW17" s="863"/>
      <c r="LX17" s="862"/>
      <c r="LY17" s="103">
        <f>'Федеральные  средства  по  МО'!BW18</f>
        <v>0</v>
      </c>
      <c r="LZ17" s="862">
        <f t="shared" si="80"/>
        <v>0</v>
      </c>
      <c r="MA17" s="863"/>
      <c r="MB17" s="862"/>
      <c r="MC17" s="100">
        <f>'Федеральные  средства  по  МО'!BX18</f>
        <v>0</v>
      </c>
      <c r="MD17" s="862">
        <f t="shared" si="22"/>
        <v>0</v>
      </c>
      <c r="ME17" s="862"/>
      <c r="MF17" s="864"/>
      <c r="MG17" s="100">
        <f>'Федеральные  средства  по  МО'!BY18</f>
        <v>0</v>
      </c>
      <c r="MH17" s="862">
        <f t="shared" si="23"/>
        <v>0</v>
      </c>
      <c r="MI17" s="862"/>
      <c r="MJ17" s="863"/>
      <c r="MK17" s="100">
        <f>'Федеральные  средства  по  МО'!CB18</f>
        <v>0</v>
      </c>
      <c r="ML17" s="864"/>
      <c r="MM17" s="863"/>
      <c r="MN17" s="865"/>
      <c r="MO17" s="100">
        <f>'Федеральные  средства  по  МО'!CC18</f>
        <v>0</v>
      </c>
      <c r="MP17" s="863"/>
      <c r="MQ17" s="862"/>
      <c r="MR17" s="862"/>
    </row>
    <row r="18" spans="1:356" ht="25.5" customHeight="1" x14ac:dyDescent="0.25">
      <c r="A18" s="104" t="s">
        <v>82</v>
      </c>
      <c r="B18" s="263">
        <f t="shared" si="24"/>
        <v>3449139.16</v>
      </c>
      <c r="C18" s="846">
        <f t="shared" si="0"/>
        <v>151515</v>
      </c>
      <c r="D18" s="846">
        <f t="shared" si="1"/>
        <v>3297624.16</v>
      </c>
      <c r="E18" s="846">
        <f t="shared" si="2"/>
        <v>0</v>
      </c>
      <c r="F18" s="263">
        <f t="shared" si="25"/>
        <v>151515</v>
      </c>
      <c r="G18" s="846">
        <f t="shared" si="3"/>
        <v>151515</v>
      </c>
      <c r="H18" s="846">
        <f t="shared" si="4"/>
        <v>0</v>
      </c>
      <c r="I18" s="846">
        <f t="shared" si="5"/>
        <v>0</v>
      </c>
      <c r="J18" s="104"/>
      <c r="K18" s="847">
        <f>M18-'Федеральные  средства  по  МО'!D19</f>
        <v>0</v>
      </c>
      <c r="L18" s="847">
        <f>Q18-'Федеральные  средства  по  МО'!E19</f>
        <v>0</v>
      </c>
      <c r="M18" s="263">
        <f t="shared" si="26"/>
        <v>3449139.16</v>
      </c>
      <c r="N18" s="846">
        <f t="shared" si="27"/>
        <v>151515</v>
      </c>
      <c r="O18" s="846">
        <f t="shared" si="28"/>
        <v>3297624.16</v>
      </c>
      <c r="P18" s="846">
        <f t="shared" si="29"/>
        <v>0</v>
      </c>
      <c r="Q18" s="263">
        <f t="shared" si="30"/>
        <v>151515</v>
      </c>
      <c r="R18" s="846">
        <f t="shared" si="31"/>
        <v>151515</v>
      </c>
      <c r="S18" s="846">
        <f t="shared" si="32"/>
        <v>0</v>
      </c>
      <c r="T18" s="846">
        <f t="shared" si="33"/>
        <v>0</v>
      </c>
      <c r="U18" s="102">
        <f>'Федеральные  средства  по  МО'!F19</f>
        <v>0</v>
      </c>
      <c r="V18" s="865">
        <f>'Проверочная  таблица'!CM20</f>
        <v>0</v>
      </c>
      <c r="W18" s="862">
        <f>'Проверочная  таблица'!CQ20</f>
        <v>0</v>
      </c>
      <c r="X18" s="864">
        <f>'Проверочная  таблица'!CS20</f>
        <v>0</v>
      </c>
      <c r="Y18" s="103">
        <f>'Федеральные  средства  по  МО'!G19</f>
        <v>0</v>
      </c>
      <c r="Z18" s="865">
        <f>'Проверочная  таблица'!CN20</f>
        <v>0</v>
      </c>
      <c r="AA18" s="862">
        <f>'Проверочная  таблица'!CR20</f>
        <v>0</v>
      </c>
      <c r="AB18" s="864">
        <f>'Проверочная  таблица'!CT20</f>
        <v>0</v>
      </c>
      <c r="AC18" s="99">
        <f>'Федеральные  средства  по  МО'!H19</f>
        <v>0</v>
      </c>
      <c r="AD18" s="862">
        <f t="shared" si="34"/>
        <v>0</v>
      </c>
      <c r="AE18" s="859"/>
      <c r="AF18" s="868"/>
      <c r="AG18" s="100">
        <f>'Федеральные  средства  по  МО'!I19</f>
        <v>0</v>
      </c>
      <c r="AH18" s="862">
        <f t="shared" si="35"/>
        <v>0</v>
      </c>
      <c r="AI18" s="858"/>
      <c r="AJ18" s="859"/>
      <c r="AK18" s="102">
        <f>'Федеральные  средства  по  МО'!J19</f>
        <v>0</v>
      </c>
      <c r="AL18" s="862">
        <f t="shared" si="36"/>
        <v>0</v>
      </c>
      <c r="AM18" s="862"/>
      <c r="AN18" s="863"/>
      <c r="AO18" s="100">
        <f>'Федеральные  средства  по  МО'!K19</f>
        <v>0</v>
      </c>
      <c r="AP18" s="864">
        <f t="shared" si="37"/>
        <v>0</v>
      </c>
      <c r="AQ18" s="867"/>
      <c r="AR18" s="859"/>
      <c r="AS18" s="102">
        <f>'Федеральные  средства  по  МО'!L19</f>
        <v>0</v>
      </c>
      <c r="AT18" s="862">
        <f t="shared" si="38"/>
        <v>0</v>
      </c>
      <c r="AU18" s="863"/>
      <c r="AV18" s="862"/>
      <c r="AW18" s="99">
        <f>'Федеральные  средства  по  МО'!M19</f>
        <v>0</v>
      </c>
      <c r="AX18" s="862">
        <f t="shared" si="39"/>
        <v>0</v>
      </c>
      <c r="AY18" s="867"/>
      <c r="AZ18" s="867"/>
      <c r="BA18" s="100">
        <f>'Федеральные  средства  по  МО'!N19</f>
        <v>0</v>
      </c>
      <c r="BB18" s="867">
        <f t="shared" si="7"/>
        <v>0</v>
      </c>
      <c r="BC18" s="858"/>
      <c r="BD18" s="859"/>
      <c r="BE18" s="100">
        <f>'Федеральные  средства  по  МО'!O19</f>
        <v>0</v>
      </c>
      <c r="BF18" s="867">
        <f t="shared" si="8"/>
        <v>0</v>
      </c>
      <c r="BG18" s="858"/>
      <c r="BH18" s="859"/>
      <c r="BI18" s="100">
        <f>'Федеральные  средства  по  МО'!P19</f>
        <v>0</v>
      </c>
      <c r="BJ18" s="867">
        <f t="shared" si="9"/>
        <v>0</v>
      </c>
      <c r="BK18" s="858"/>
      <c r="BL18" s="859"/>
      <c r="BM18" s="100">
        <f>'Федеральные  средства  по  МО'!Q19</f>
        <v>0</v>
      </c>
      <c r="BN18" s="867">
        <f t="shared" si="10"/>
        <v>0</v>
      </c>
      <c r="BO18" s="858"/>
      <c r="BP18" s="859"/>
      <c r="BQ18" s="100">
        <f>'Федеральные  средства  по  МО'!R19</f>
        <v>0</v>
      </c>
      <c r="BR18" s="867">
        <f t="shared" si="11"/>
        <v>0</v>
      </c>
      <c r="BS18" s="859"/>
      <c r="BT18" s="868"/>
      <c r="BU18" s="100">
        <f>'Федеральные  средства  по  МО'!S19</f>
        <v>0</v>
      </c>
      <c r="BV18" s="867">
        <f t="shared" si="12"/>
        <v>0</v>
      </c>
      <c r="BW18" s="858"/>
      <c r="BX18" s="859"/>
      <c r="BY18" s="102">
        <f>'Федеральные  средства  по  МО'!T19</f>
        <v>0</v>
      </c>
      <c r="BZ18" s="862">
        <f t="shared" si="40"/>
        <v>0</v>
      </c>
      <c r="CA18" s="863"/>
      <c r="CB18" s="862"/>
      <c r="CC18" s="103">
        <f>'Федеральные  средства  по  МО'!U19</f>
        <v>0</v>
      </c>
      <c r="CD18" s="862">
        <f t="shared" si="41"/>
        <v>0</v>
      </c>
      <c r="CE18" s="863"/>
      <c r="CF18" s="862"/>
      <c r="CG18" s="99">
        <f>'Федеральные  средства  по  МО'!V19</f>
        <v>0</v>
      </c>
      <c r="CH18" s="867"/>
      <c r="CI18" s="859"/>
      <c r="CJ18" s="868"/>
      <c r="CK18" s="100">
        <f>'Федеральные  средства  по  МО'!W19</f>
        <v>0</v>
      </c>
      <c r="CL18" s="859"/>
      <c r="CM18" s="858"/>
      <c r="CN18" s="859"/>
      <c r="CO18" s="102">
        <f>'Федеральные  средства  по  МО'!X19</f>
        <v>0</v>
      </c>
      <c r="CP18" s="862">
        <f t="shared" si="42"/>
        <v>0</v>
      </c>
      <c r="CQ18" s="867"/>
      <c r="CR18" s="859"/>
      <c r="CS18" s="100">
        <f>'Федеральные  средства  по  МО'!Y19</f>
        <v>0</v>
      </c>
      <c r="CT18" s="862">
        <f t="shared" si="43"/>
        <v>0</v>
      </c>
      <c r="CU18" s="858"/>
      <c r="CV18" s="859"/>
      <c r="CW18" s="100">
        <f>'Федеральные  средства  по  МО'!Z19</f>
        <v>0</v>
      </c>
      <c r="CX18" s="867">
        <f t="shared" si="15"/>
        <v>0</v>
      </c>
      <c r="CY18" s="859"/>
      <c r="CZ18" s="868"/>
      <c r="DA18" s="100">
        <f>'Федеральные  средства  по  МО'!AA19</f>
        <v>0</v>
      </c>
      <c r="DB18" s="867">
        <f t="shared" si="44"/>
        <v>0</v>
      </c>
      <c r="DC18" s="858"/>
      <c r="DD18" s="859"/>
      <c r="DE18" s="100">
        <f>'Федеральные  средства  по  МО'!AB19</f>
        <v>0</v>
      </c>
      <c r="DF18" s="867"/>
      <c r="DG18" s="859"/>
      <c r="DH18" s="865">
        <f t="shared" si="45"/>
        <v>0</v>
      </c>
      <c r="DI18" s="100">
        <f>'Федеральные  средства  по  МО'!AC19</f>
        <v>0</v>
      </c>
      <c r="DJ18" s="859"/>
      <c r="DK18" s="858"/>
      <c r="DL18" s="865">
        <f t="shared" si="46"/>
        <v>0</v>
      </c>
      <c r="DM18" s="102">
        <f>'Федеральные  средства  по  МО'!AD19</f>
        <v>0</v>
      </c>
      <c r="DN18" s="862">
        <f t="shared" si="47"/>
        <v>0</v>
      </c>
      <c r="DO18" s="863"/>
      <c r="DP18" s="862"/>
      <c r="DQ18" s="103">
        <f>'Федеральные  средства  по  МО'!AE19</f>
        <v>0</v>
      </c>
      <c r="DR18" s="862">
        <f t="shared" si="48"/>
        <v>0</v>
      </c>
      <c r="DS18" s="863"/>
      <c r="DT18" s="862"/>
      <c r="DU18" s="99">
        <f>'Федеральные  средства  по  МО'!AF19</f>
        <v>0</v>
      </c>
      <c r="DV18" s="867">
        <f t="shared" si="16"/>
        <v>0</v>
      </c>
      <c r="DW18" s="859"/>
      <c r="DX18" s="868"/>
      <c r="DY18" s="100">
        <f>'Федеральные  средства  по  МО'!AG19</f>
        <v>0</v>
      </c>
      <c r="DZ18" s="867">
        <f t="shared" si="17"/>
        <v>0</v>
      </c>
      <c r="EA18" s="858"/>
      <c r="EB18" s="859"/>
      <c r="EC18" s="102">
        <f>'Федеральные  средства  по  МО'!AH19</f>
        <v>1126744.96</v>
      </c>
      <c r="ED18" s="865"/>
      <c r="EE18" s="862">
        <f>'Проверочная  таблица'!HS20</f>
        <v>1126744.96</v>
      </c>
      <c r="EF18" s="863">
        <f>'Проверочная  таблица'!HY20</f>
        <v>0</v>
      </c>
      <c r="EG18" s="100">
        <f>'Федеральные  средства  по  МО'!AI19</f>
        <v>0</v>
      </c>
      <c r="EH18" s="863"/>
      <c r="EI18" s="862">
        <f>'Проверочная  таблица'!HV20</f>
        <v>0</v>
      </c>
      <c r="EJ18" s="863">
        <f>'Проверочная  таблица'!IB20</f>
        <v>0</v>
      </c>
      <c r="EK18" s="1022">
        <f>'Федеральные  средства  по  МО'!AJ19</f>
        <v>0</v>
      </c>
      <c r="EL18" s="1082">
        <f t="shared" si="49"/>
        <v>0</v>
      </c>
      <c r="EM18" s="1083"/>
      <c r="EN18" s="1082"/>
      <c r="EO18" s="1109">
        <f>'Федеральные  средства  по  МО'!AK19</f>
        <v>0</v>
      </c>
      <c r="EP18" s="1082">
        <f t="shared" si="50"/>
        <v>0</v>
      </c>
      <c r="EQ18" s="1083"/>
      <c r="ER18" s="1082"/>
      <c r="ES18" s="1022">
        <f>'Федеральные  средства  по  МО'!AL19</f>
        <v>0</v>
      </c>
      <c r="ET18" s="1082">
        <f t="shared" si="51"/>
        <v>0</v>
      </c>
      <c r="EU18" s="1083"/>
      <c r="EV18" s="1082"/>
      <c r="EW18" s="1109">
        <f>'Федеральные  средства  по  МО'!AM19</f>
        <v>0</v>
      </c>
      <c r="EX18" s="1082">
        <f t="shared" si="52"/>
        <v>0</v>
      </c>
      <c r="EY18" s="1083"/>
      <c r="EZ18" s="1082"/>
      <c r="FA18" s="1077">
        <f>'Федеральные  средства  по  МО'!AN19</f>
        <v>0</v>
      </c>
      <c r="FB18" s="1082">
        <f t="shared" si="53"/>
        <v>0</v>
      </c>
      <c r="FC18" s="1083"/>
      <c r="FD18" s="1082"/>
      <c r="FE18" s="1077">
        <f>'Федеральные  средства  по  МО'!AO19</f>
        <v>0</v>
      </c>
      <c r="FF18" s="1082">
        <f t="shared" si="54"/>
        <v>0</v>
      </c>
      <c r="FG18" s="1083"/>
      <c r="FH18" s="1158"/>
      <c r="FI18" s="102">
        <f>'Федеральные  средства  по  МО'!AP19</f>
        <v>0</v>
      </c>
      <c r="FJ18" s="862">
        <f t="shared" si="55"/>
        <v>0</v>
      </c>
      <c r="FK18" s="863"/>
      <c r="FL18" s="862"/>
      <c r="FM18" s="103">
        <f>'Федеральные  средства  по  МО'!AQ19</f>
        <v>0</v>
      </c>
      <c r="FN18" s="862">
        <f t="shared" si="56"/>
        <v>0</v>
      </c>
      <c r="FO18" s="867"/>
      <c r="FP18" s="858"/>
      <c r="FQ18" s="100">
        <f>'Федеральные  средства  по  МО'!AR19</f>
        <v>0</v>
      </c>
      <c r="FR18" s="867"/>
      <c r="FS18" s="859"/>
      <c r="FT18" s="868"/>
      <c r="FU18" s="100">
        <f>'Федеральные  средства  по  МО'!AS19</f>
        <v>0</v>
      </c>
      <c r="FV18" s="859"/>
      <c r="FW18" s="858"/>
      <c r="FX18" s="859"/>
      <c r="FY18" s="102">
        <f>'Федеральные  средства  по  МО'!AT19</f>
        <v>0</v>
      </c>
      <c r="FZ18" s="865">
        <f>'Проверочная  таблица'!JI20</f>
        <v>0</v>
      </c>
      <c r="GA18" s="862">
        <f>'Проверочная  таблица'!JU20</f>
        <v>0</v>
      </c>
      <c r="GB18" s="862">
        <f>'Проверочная  таблица'!KA20</f>
        <v>0</v>
      </c>
      <c r="GC18" s="103">
        <f>'Федеральные  средства  по  МО'!AU19</f>
        <v>0</v>
      </c>
      <c r="GD18" s="862">
        <f>'Проверочная  таблица'!JL20</f>
        <v>0</v>
      </c>
      <c r="GE18" s="863">
        <f>'Проверочная  таблица'!JX20</f>
        <v>0</v>
      </c>
      <c r="GF18" s="862">
        <f>'Проверочная  таблица'!KD20</f>
        <v>0</v>
      </c>
      <c r="GG18" s="99">
        <f>'Федеральные  средства  по  МО'!AV19</f>
        <v>0</v>
      </c>
      <c r="GH18" s="867">
        <f t="shared" si="57"/>
        <v>0</v>
      </c>
      <c r="GI18" s="859"/>
      <c r="GJ18" s="868"/>
      <c r="GK18" s="100">
        <f>'Федеральные  средства  по  МО'!AW19</f>
        <v>0</v>
      </c>
      <c r="GL18" s="867">
        <f t="shared" si="58"/>
        <v>0</v>
      </c>
      <c r="GM18" s="858"/>
      <c r="GN18" s="859"/>
      <c r="GO18" s="102">
        <f>'Федеральные  средства  по  МО'!AX19</f>
        <v>0</v>
      </c>
      <c r="GP18" s="862"/>
      <c r="GQ18" s="863">
        <f t="shared" si="59"/>
        <v>0</v>
      </c>
      <c r="GR18" s="862"/>
      <c r="GS18" s="100">
        <f>'Федеральные  средства  по  МО'!AY19</f>
        <v>0</v>
      </c>
      <c r="GT18" s="863"/>
      <c r="GU18" s="862">
        <f t="shared" si="60"/>
        <v>0</v>
      </c>
      <c r="GV18" s="864"/>
      <c r="GW18" s="99">
        <f>'Федеральные  средства  по  МО'!AZ19</f>
        <v>0</v>
      </c>
      <c r="GX18" s="859"/>
      <c r="GY18" s="865">
        <f>'Проверочная  таблица'!MB20</f>
        <v>0</v>
      </c>
      <c r="GZ18" s="862">
        <f>'Проверочная  таблица'!MJ20</f>
        <v>0</v>
      </c>
      <c r="HA18" s="103">
        <f>'Федеральные  средства  по  МО'!BA19</f>
        <v>0</v>
      </c>
      <c r="HB18" s="865"/>
      <c r="HC18" s="862">
        <f>'Проверочная  таблица'!MF20</f>
        <v>0</v>
      </c>
      <c r="HD18" s="864">
        <f>'Проверочная  таблица'!MN20</f>
        <v>0</v>
      </c>
      <c r="HE18" s="100">
        <f>'Федеральные  средства  по  МО'!BB19</f>
        <v>151515</v>
      </c>
      <c r="HF18" s="862">
        <f t="shared" si="18"/>
        <v>151515</v>
      </c>
      <c r="HG18" s="859"/>
      <c r="HH18" s="868"/>
      <c r="HI18" s="100">
        <f>'Федеральные  средства  по  МО'!BC19</f>
        <v>151515</v>
      </c>
      <c r="HJ18" s="862">
        <f t="shared" si="19"/>
        <v>151515</v>
      </c>
      <c r="HK18" s="858"/>
      <c r="HL18" s="858"/>
      <c r="HM18" s="103">
        <f>'Федеральные  средства  по  МО'!BF19</f>
        <v>0</v>
      </c>
      <c r="HN18" s="865">
        <f t="shared" si="61"/>
        <v>0</v>
      </c>
      <c r="HO18" s="862"/>
      <c r="HP18" s="864"/>
      <c r="HQ18" s="99">
        <f>'Федеральные  средства  по  МО'!BG19</f>
        <v>0</v>
      </c>
      <c r="HR18" s="865">
        <f t="shared" si="20"/>
        <v>0</v>
      </c>
      <c r="HS18" s="862"/>
      <c r="HT18" s="864"/>
      <c r="HU18" s="103">
        <f>'Федеральные  средства  по  МО'!BD19</f>
        <v>0</v>
      </c>
      <c r="HV18" s="862">
        <f t="shared" si="62"/>
        <v>0</v>
      </c>
      <c r="HW18" s="863"/>
      <c r="HX18" s="865"/>
      <c r="HY18" s="100">
        <f>'Федеральные  средства  по  МО'!BE19</f>
        <v>0</v>
      </c>
      <c r="HZ18" s="862">
        <f t="shared" si="63"/>
        <v>0</v>
      </c>
      <c r="IA18" s="864"/>
      <c r="IB18" s="859"/>
      <c r="IC18" s="100">
        <f>'Федеральные  средства  по  МО'!BH19</f>
        <v>0</v>
      </c>
      <c r="ID18" s="867">
        <f t="shared" si="64"/>
        <v>0</v>
      </c>
      <c r="IE18" s="859"/>
      <c r="IF18" s="868"/>
      <c r="IG18" s="100">
        <f>'Федеральные  средства  по  МО'!BI19</f>
        <v>0</v>
      </c>
      <c r="IH18" s="867">
        <f t="shared" si="21"/>
        <v>0</v>
      </c>
      <c r="II18" s="859"/>
      <c r="IJ18" s="858"/>
      <c r="IK18" s="857"/>
      <c r="IL18" s="858"/>
      <c r="IM18" s="859"/>
      <c r="IN18" s="858"/>
      <c r="IO18" s="860"/>
      <c r="IP18" s="859"/>
      <c r="IQ18" s="858"/>
      <c r="IR18" s="859"/>
      <c r="IS18" s="102">
        <f>'Федеральные  средства  по  МО'!BJ19</f>
        <v>0</v>
      </c>
      <c r="IT18" s="865"/>
      <c r="IU18" s="862"/>
      <c r="IV18" s="864">
        <f>'Проверочная  таблица'!PE20</f>
        <v>0</v>
      </c>
      <c r="IW18" s="103">
        <f>'Федеральные  средства  по  МО'!BK19</f>
        <v>0</v>
      </c>
      <c r="IX18" s="865"/>
      <c r="IY18" s="862"/>
      <c r="IZ18" s="864">
        <f>'Проверочная  таблица'!PI20</f>
        <v>0</v>
      </c>
      <c r="JA18" s="103">
        <f>'Федеральные  средства  по  МО'!BZ19</f>
        <v>0</v>
      </c>
      <c r="JB18" s="865"/>
      <c r="JC18" s="862">
        <f t="shared" si="65"/>
        <v>0</v>
      </c>
      <c r="JD18" s="864"/>
      <c r="JE18" s="99">
        <f>'Федеральные  средства  по  МО'!CA19</f>
        <v>0</v>
      </c>
      <c r="JF18" s="865"/>
      <c r="JG18" s="862">
        <f t="shared" si="66"/>
        <v>0</v>
      </c>
      <c r="JH18" s="864"/>
      <c r="JI18" s="102">
        <f>'Федеральные  средства  по  МО'!BL19</f>
        <v>2170879.2000000002</v>
      </c>
      <c r="JJ18" s="865"/>
      <c r="JK18" s="862">
        <f t="shared" si="67"/>
        <v>2170879.2000000002</v>
      </c>
      <c r="JL18" s="864"/>
      <c r="JM18" s="99">
        <f>'Федеральные  средства  по  МО'!BM19</f>
        <v>0</v>
      </c>
      <c r="JN18" s="865"/>
      <c r="JO18" s="862">
        <f t="shared" si="68"/>
        <v>0</v>
      </c>
      <c r="JP18" s="863"/>
      <c r="JQ18" s="102">
        <f>'Федеральные  средства  по  МО'!CD19</f>
        <v>0</v>
      </c>
      <c r="JR18" s="862">
        <f>'Проверочная  таблица'!SI20</f>
        <v>0</v>
      </c>
      <c r="JS18" s="863">
        <f t="shared" si="69"/>
        <v>0</v>
      </c>
      <c r="JT18" s="862"/>
      <c r="JU18" s="103">
        <f>'Федеральные  средства  по  МО'!CE19</f>
        <v>0</v>
      </c>
      <c r="JV18" s="862">
        <f>'Проверочная  таблица'!SR20</f>
        <v>0</v>
      </c>
      <c r="JW18" s="863">
        <f t="shared" si="70"/>
        <v>0</v>
      </c>
      <c r="JX18" s="865"/>
      <c r="JY18" s="102">
        <f>'Федеральные  средства  по  МО'!CF19</f>
        <v>0</v>
      </c>
      <c r="JZ18" s="862">
        <f t="shared" si="71"/>
        <v>0</v>
      </c>
      <c r="KA18" s="863"/>
      <c r="KB18" s="862"/>
      <c r="KC18" s="103">
        <f>'Федеральные  средства  по  МО'!CG19</f>
        <v>0</v>
      </c>
      <c r="KD18" s="862">
        <f t="shared" si="72"/>
        <v>0</v>
      </c>
      <c r="KE18" s="863"/>
      <c r="KF18" s="862"/>
      <c r="KG18" s="103">
        <f>'Федеральные  средства  по  МО'!CH19</f>
        <v>0</v>
      </c>
      <c r="KH18" s="865">
        <f>'Проверочная  таблица'!SM20</f>
        <v>0</v>
      </c>
      <c r="KI18" s="862">
        <f>'Проверочная  таблица'!TW20</f>
        <v>0</v>
      </c>
      <c r="KJ18" s="864"/>
      <c r="KK18" s="103">
        <f>'Федеральные  средства  по  МО'!CI19</f>
        <v>0</v>
      </c>
      <c r="KL18" s="865">
        <f>'Проверочная  таблица'!SV20</f>
        <v>0</v>
      </c>
      <c r="KM18" s="862">
        <f>'Проверочная  таблица'!TN20</f>
        <v>0</v>
      </c>
      <c r="KN18" s="863"/>
      <c r="KO18" s="1022">
        <f>'Федеральные  средства  по  МО'!BN19</f>
        <v>0</v>
      </c>
      <c r="KP18" s="1082">
        <f t="shared" si="73"/>
        <v>0</v>
      </c>
      <c r="KQ18" s="1083"/>
      <c r="KR18" s="1082"/>
      <c r="KS18" s="1077">
        <f>'Федеральные  средства  по  МО'!BO19</f>
        <v>0</v>
      </c>
      <c r="KT18" s="1082">
        <f t="shared" si="74"/>
        <v>0</v>
      </c>
      <c r="KU18" s="1105"/>
      <c r="KV18" s="1082"/>
      <c r="KW18" s="1022">
        <f>'Федеральные  средства  по  МО'!BP19</f>
        <v>0</v>
      </c>
      <c r="KX18" s="1158">
        <f>'Проверочная  таблица'!QK20</f>
        <v>0</v>
      </c>
      <c r="KY18" s="1082"/>
      <c r="KZ18" s="1083">
        <f>'Проверочная  таблица'!RC20</f>
        <v>0</v>
      </c>
      <c r="LA18" s="1023">
        <f>'Федеральные  средства  по  МО'!BQ19</f>
        <v>0</v>
      </c>
      <c r="LB18" s="1083">
        <f>'Проверочная  таблица'!QN20</f>
        <v>0</v>
      </c>
      <c r="LC18" s="1082">
        <f>'Проверочная  таблица'!QZ20</f>
        <v>0</v>
      </c>
      <c r="LD18" s="1105">
        <f>'Проверочная  таблица'!RF20</f>
        <v>0</v>
      </c>
      <c r="LE18" s="1077">
        <f>'Федеральные  средства  по  МО'!BR19</f>
        <v>0</v>
      </c>
      <c r="LF18" s="1082">
        <f t="shared" si="75"/>
        <v>0</v>
      </c>
      <c r="LG18" s="1083"/>
      <c r="LH18" s="1082"/>
      <c r="LI18" s="1109">
        <f>'Федеральные  средства  по  МО'!BS19</f>
        <v>0</v>
      </c>
      <c r="LJ18" s="1105">
        <f t="shared" si="76"/>
        <v>0</v>
      </c>
      <c r="LK18" s="1083"/>
      <c r="LL18" s="1158"/>
      <c r="LM18" s="1022">
        <f>'Федеральные  средства  по  МО'!BT19</f>
        <v>0</v>
      </c>
      <c r="LN18" s="1082">
        <f t="shared" si="77"/>
        <v>0</v>
      </c>
      <c r="LO18" s="1083"/>
      <c r="LP18" s="1082"/>
      <c r="LQ18" s="1109">
        <f>'Федеральные  средства  по  МО'!BU19</f>
        <v>0</v>
      </c>
      <c r="LR18" s="1082">
        <f t="shared" si="78"/>
        <v>0</v>
      </c>
      <c r="LS18" s="1083"/>
      <c r="LT18" s="1082"/>
      <c r="LU18" s="102">
        <f>'Федеральные  средства  по  МО'!BV19</f>
        <v>0</v>
      </c>
      <c r="LV18" s="862">
        <f t="shared" si="79"/>
        <v>0</v>
      </c>
      <c r="LW18" s="863"/>
      <c r="LX18" s="862"/>
      <c r="LY18" s="103">
        <f>'Федеральные  средства  по  МО'!BW19</f>
        <v>0</v>
      </c>
      <c r="LZ18" s="862">
        <f t="shared" si="80"/>
        <v>0</v>
      </c>
      <c r="MA18" s="863"/>
      <c r="MB18" s="862"/>
      <c r="MC18" s="100">
        <f>'Федеральные  средства  по  МО'!BX19</f>
        <v>0</v>
      </c>
      <c r="MD18" s="862">
        <f t="shared" si="22"/>
        <v>0</v>
      </c>
      <c r="ME18" s="862"/>
      <c r="MF18" s="864"/>
      <c r="MG18" s="100">
        <f>'Федеральные  средства  по  МО'!BY19</f>
        <v>0</v>
      </c>
      <c r="MH18" s="862">
        <f t="shared" si="23"/>
        <v>0</v>
      </c>
      <c r="MI18" s="862"/>
      <c r="MJ18" s="863"/>
      <c r="MK18" s="100">
        <f>'Федеральные  средства  по  МО'!CB19</f>
        <v>0</v>
      </c>
      <c r="ML18" s="867"/>
      <c r="MM18" s="859"/>
      <c r="MN18" s="868"/>
      <c r="MO18" s="100">
        <f>'Федеральные  средства  по  МО'!CC19</f>
        <v>0</v>
      </c>
      <c r="MP18" s="859"/>
      <c r="MQ18" s="858"/>
      <c r="MR18" s="858"/>
    </row>
    <row r="19" spans="1:356" ht="25.5" customHeight="1" x14ac:dyDescent="0.25">
      <c r="A19" s="101" t="s">
        <v>83</v>
      </c>
      <c r="B19" s="263">
        <f t="shared" si="24"/>
        <v>12424462.960000001</v>
      </c>
      <c r="C19" s="846">
        <f t="shared" si="0"/>
        <v>2365532.5</v>
      </c>
      <c r="D19" s="846">
        <f t="shared" si="1"/>
        <v>10058930.460000001</v>
      </c>
      <c r="E19" s="846">
        <f t="shared" si="2"/>
        <v>0</v>
      </c>
      <c r="F19" s="263">
        <f t="shared" si="25"/>
        <v>2278066.96</v>
      </c>
      <c r="G19" s="846">
        <f t="shared" si="3"/>
        <v>159932.5</v>
      </c>
      <c r="H19" s="846">
        <f t="shared" si="4"/>
        <v>2118134.46</v>
      </c>
      <c r="I19" s="846">
        <f t="shared" si="5"/>
        <v>0</v>
      </c>
      <c r="J19" s="104"/>
      <c r="K19" s="847">
        <f>M19-'Федеральные  средства  по  МО'!D20</f>
        <v>0</v>
      </c>
      <c r="L19" s="847">
        <f>Q19-'Федеральные  средства  по  МО'!E20</f>
        <v>0</v>
      </c>
      <c r="M19" s="263">
        <f t="shared" si="26"/>
        <v>12424462.960000001</v>
      </c>
      <c r="N19" s="846">
        <f t="shared" si="27"/>
        <v>2365532.5</v>
      </c>
      <c r="O19" s="846">
        <f t="shared" si="28"/>
        <v>10058930.460000001</v>
      </c>
      <c r="P19" s="846">
        <f t="shared" si="29"/>
        <v>0</v>
      </c>
      <c r="Q19" s="263">
        <f t="shared" si="30"/>
        <v>2278066.96</v>
      </c>
      <c r="R19" s="846">
        <f t="shared" si="31"/>
        <v>159932.5</v>
      </c>
      <c r="S19" s="846">
        <f t="shared" si="32"/>
        <v>2118134.46</v>
      </c>
      <c r="T19" s="846">
        <f t="shared" si="33"/>
        <v>0</v>
      </c>
      <c r="U19" s="102">
        <f>'Федеральные  средства  по  МО'!F20</f>
        <v>0</v>
      </c>
      <c r="V19" s="865">
        <f>'Проверочная  таблица'!CM21</f>
        <v>0</v>
      </c>
      <c r="W19" s="862">
        <f>'Проверочная  таблица'!CQ21</f>
        <v>0</v>
      </c>
      <c r="X19" s="864">
        <f>'Проверочная  таблица'!CS21</f>
        <v>0</v>
      </c>
      <c r="Y19" s="103">
        <f>'Федеральные  средства  по  МО'!G20</f>
        <v>0</v>
      </c>
      <c r="Z19" s="865">
        <f>'Проверочная  таблица'!CN21</f>
        <v>0</v>
      </c>
      <c r="AA19" s="862">
        <f>'Проверочная  таблица'!CR21</f>
        <v>0</v>
      </c>
      <c r="AB19" s="864">
        <f>'Проверочная  таблица'!CT21</f>
        <v>0</v>
      </c>
      <c r="AC19" s="99">
        <f>'Федеральные  средства  по  МО'!H20</f>
        <v>0</v>
      </c>
      <c r="AD19" s="862">
        <f t="shared" si="34"/>
        <v>0</v>
      </c>
      <c r="AE19" s="863"/>
      <c r="AF19" s="865"/>
      <c r="AG19" s="100">
        <f>'Федеральные  средства  по  МО'!I20</f>
        <v>0</v>
      </c>
      <c r="AH19" s="862">
        <f t="shared" si="35"/>
        <v>0</v>
      </c>
      <c r="AI19" s="862"/>
      <c r="AJ19" s="863"/>
      <c r="AK19" s="102">
        <f>'Федеральные  средства  по  МО'!J20</f>
        <v>0</v>
      </c>
      <c r="AL19" s="862">
        <f t="shared" si="36"/>
        <v>0</v>
      </c>
      <c r="AM19" s="862"/>
      <c r="AN19" s="863"/>
      <c r="AO19" s="100">
        <f>'Федеральные  средства  по  МО'!K20</f>
        <v>0</v>
      </c>
      <c r="AP19" s="864">
        <f t="shared" si="37"/>
        <v>0</v>
      </c>
      <c r="AQ19" s="864"/>
      <c r="AR19" s="863"/>
      <c r="AS19" s="102">
        <f>'Федеральные  средства  по  МО'!L20</f>
        <v>0</v>
      </c>
      <c r="AT19" s="862">
        <f t="shared" si="38"/>
        <v>0</v>
      </c>
      <c r="AU19" s="863"/>
      <c r="AV19" s="862"/>
      <c r="AW19" s="99">
        <f>'Федеральные  средства  по  МО'!M20</f>
        <v>0</v>
      </c>
      <c r="AX19" s="862">
        <f t="shared" si="39"/>
        <v>0</v>
      </c>
      <c r="AY19" s="864"/>
      <c r="AZ19" s="864"/>
      <c r="BA19" s="100">
        <f>'Федеральные  средства  по  МО'!N20</f>
        <v>0</v>
      </c>
      <c r="BB19" s="864">
        <f t="shared" si="7"/>
        <v>0</v>
      </c>
      <c r="BC19" s="862"/>
      <c r="BD19" s="863"/>
      <c r="BE19" s="100">
        <f>'Федеральные  средства  по  МО'!O20</f>
        <v>0</v>
      </c>
      <c r="BF19" s="864">
        <f t="shared" si="8"/>
        <v>0</v>
      </c>
      <c r="BG19" s="862"/>
      <c r="BH19" s="863"/>
      <c r="BI19" s="100">
        <f>'Федеральные  средства  по  МО'!P20</f>
        <v>0</v>
      </c>
      <c r="BJ19" s="864">
        <f t="shared" si="9"/>
        <v>0</v>
      </c>
      <c r="BK19" s="862"/>
      <c r="BL19" s="863"/>
      <c r="BM19" s="100">
        <f>'Федеральные  средства  по  МО'!Q20</f>
        <v>0</v>
      </c>
      <c r="BN19" s="864">
        <f t="shared" si="10"/>
        <v>0</v>
      </c>
      <c r="BO19" s="862"/>
      <c r="BP19" s="863"/>
      <c r="BQ19" s="100">
        <f>'Федеральные  средства  по  МО'!R20</f>
        <v>0</v>
      </c>
      <c r="BR19" s="864">
        <f t="shared" si="11"/>
        <v>0</v>
      </c>
      <c r="BS19" s="863"/>
      <c r="BT19" s="865"/>
      <c r="BU19" s="100">
        <f>'Федеральные  средства  по  МО'!S20</f>
        <v>0</v>
      </c>
      <c r="BV19" s="864">
        <f t="shared" si="12"/>
        <v>0</v>
      </c>
      <c r="BW19" s="862"/>
      <c r="BX19" s="863"/>
      <c r="BY19" s="102">
        <f>'Федеральные  средства  по  МО'!T20</f>
        <v>2205600</v>
      </c>
      <c r="BZ19" s="862">
        <f t="shared" si="40"/>
        <v>2205600</v>
      </c>
      <c r="CA19" s="863"/>
      <c r="CB19" s="862"/>
      <c r="CC19" s="103">
        <f>'Федеральные  средства  по  МО'!U20</f>
        <v>0</v>
      </c>
      <c r="CD19" s="862">
        <f t="shared" si="41"/>
        <v>0</v>
      </c>
      <c r="CE19" s="863"/>
      <c r="CF19" s="862"/>
      <c r="CG19" s="99">
        <f>'Федеральные  средства  по  МО'!V20</f>
        <v>0</v>
      </c>
      <c r="CH19" s="864"/>
      <c r="CI19" s="863"/>
      <c r="CJ19" s="865"/>
      <c r="CK19" s="100">
        <f>'Федеральные  средства  по  МО'!W20</f>
        <v>0</v>
      </c>
      <c r="CL19" s="863"/>
      <c r="CM19" s="862"/>
      <c r="CN19" s="863"/>
      <c r="CO19" s="102">
        <f>'Федеральные  средства  по  МО'!X20</f>
        <v>0</v>
      </c>
      <c r="CP19" s="862">
        <f t="shared" si="42"/>
        <v>0</v>
      </c>
      <c r="CQ19" s="864"/>
      <c r="CR19" s="863"/>
      <c r="CS19" s="100">
        <f>'Федеральные  средства  по  МО'!Y20</f>
        <v>0</v>
      </c>
      <c r="CT19" s="862">
        <f t="shared" si="43"/>
        <v>0</v>
      </c>
      <c r="CU19" s="862"/>
      <c r="CV19" s="863"/>
      <c r="CW19" s="100">
        <f>'Федеральные  средства  по  МО'!Z20</f>
        <v>0</v>
      </c>
      <c r="CX19" s="864">
        <f t="shared" si="15"/>
        <v>0</v>
      </c>
      <c r="CY19" s="863"/>
      <c r="CZ19" s="865"/>
      <c r="DA19" s="100">
        <f>'Федеральные  средства  по  МО'!AA20</f>
        <v>0</v>
      </c>
      <c r="DB19" s="864">
        <f t="shared" si="44"/>
        <v>0</v>
      </c>
      <c r="DC19" s="862"/>
      <c r="DD19" s="863"/>
      <c r="DE19" s="100">
        <f>'Федеральные  средства  по  МО'!AB20</f>
        <v>0</v>
      </c>
      <c r="DF19" s="864"/>
      <c r="DG19" s="863"/>
      <c r="DH19" s="865">
        <f t="shared" si="45"/>
        <v>0</v>
      </c>
      <c r="DI19" s="100">
        <f>'Федеральные  средства  по  МО'!AC20</f>
        <v>0</v>
      </c>
      <c r="DJ19" s="863"/>
      <c r="DK19" s="862"/>
      <c r="DL19" s="865">
        <f t="shared" si="46"/>
        <v>0</v>
      </c>
      <c r="DM19" s="102">
        <f>'Федеральные  средства  по  МО'!AD20</f>
        <v>0</v>
      </c>
      <c r="DN19" s="862">
        <f t="shared" si="47"/>
        <v>0</v>
      </c>
      <c r="DO19" s="863"/>
      <c r="DP19" s="862"/>
      <c r="DQ19" s="103">
        <f>'Федеральные  средства  по  МО'!AE20</f>
        <v>0</v>
      </c>
      <c r="DR19" s="862">
        <f t="shared" si="48"/>
        <v>0</v>
      </c>
      <c r="DS19" s="863"/>
      <c r="DT19" s="862"/>
      <c r="DU19" s="99">
        <f>'Федеральные  средства  по  МО'!AF20</f>
        <v>0</v>
      </c>
      <c r="DV19" s="864">
        <f t="shared" si="16"/>
        <v>0</v>
      </c>
      <c r="DW19" s="863"/>
      <c r="DX19" s="865"/>
      <c r="DY19" s="100">
        <f>'Федеральные  средства  по  МО'!AG20</f>
        <v>0</v>
      </c>
      <c r="DZ19" s="864">
        <f t="shared" si="17"/>
        <v>0</v>
      </c>
      <c r="EA19" s="862"/>
      <c r="EB19" s="863"/>
      <c r="EC19" s="102">
        <f>'Федеральные  средства  по  МО'!AH20</f>
        <v>221999.9</v>
      </c>
      <c r="ED19" s="865"/>
      <c r="EE19" s="862">
        <f>'Проверочная  таблица'!HS21</f>
        <v>221999.9</v>
      </c>
      <c r="EF19" s="863">
        <f>'Проверочная  таблица'!HY21</f>
        <v>0</v>
      </c>
      <c r="EG19" s="100">
        <f>'Федеральные  средства  по  МО'!AI20</f>
        <v>221999.9</v>
      </c>
      <c r="EH19" s="863"/>
      <c r="EI19" s="862">
        <f>'Проверочная  таблица'!HV21</f>
        <v>221999.9</v>
      </c>
      <c r="EJ19" s="863">
        <f>'Проверочная  таблица'!IB21</f>
        <v>0</v>
      </c>
      <c r="EK19" s="1022">
        <f>'Федеральные  средства  по  МО'!AJ20</f>
        <v>0</v>
      </c>
      <c r="EL19" s="1082">
        <f t="shared" si="49"/>
        <v>0</v>
      </c>
      <c r="EM19" s="1083"/>
      <c r="EN19" s="1082"/>
      <c r="EO19" s="1109">
        <f>'Федеральные  средства  по  МО'!AK20</f>
        <v>0</v>
      </c>
      <c r="EP19" s="1082">
        <f t="shared" si="50"/>
        <v>0</v>
      </c>
      <c r="EQ19" s="1083"/>
      <c r="ER19" s="1082"/>
      <c r="ES19" s="1022">
        <f>'Федеральные  средства  по  МО'!AL20</f>
        <v>0</v>
      </c>
      <c r="ET19" s="1082">
        <f t="shared" si="51"/>
        <v>0</v>
      </c>
      <c r="EU19" s="1083"/>
      <c r="EV19" s="1082"/>
      <c r="EW19" s="1109">
        <f>'Федеральные  средства  по  МО'!AM20</f>
        <v>0</v>
      </c>
      <c r="EX19" s="1082">
        <f t="shared" si="52"/>
        <v>0</v>
      </c>
      <c r="EY19" s="1083"/>
      <c r="EZ19" s="1082"/>
      <c r="FA19" s="1077">
        <f>'Федеральные  средства  по  МО'!AN20</f>
        <v>0</v>
      </c>
      <c r="FB19" s="1082">
        <f t="shared" si="53"/>
        <v>0</v>
      </c>
      <c r="FC19" s="1083"/>
      <c r="FD19" s="1082"/>
      <c r="FE19" s="1077">
        <f>'Федеральные  средства  по  МО'!AO20</f>
        <v>0</v>
      </c>
      <c r="FF19" s="1082">
        <f t="shared" si="54"/>
        <v>0</v>
      </c>
      <c r="FG19" s="1083"/>
      <c r="FH19" s="1158"/>
      <c r="FI19" s="102">
        <f>'Федеральные  средства  по  МО'!AP20</f>
        <v>0</v>
      </c>
      <c r="FJ19" s="862">
        <f t="shared" si="55"/>
        <v>0</v>
      </c>
      <c r="FK19" s="863"/>
      <c r="FL19" s="862"/>
      <c r="FM19" s="103">
        <f>'Федеральные  средства  по  МО'!AQ20</f>
        <v>0</v>
      </c>
      <c r="FN19" s="862">
        <f t="shared" si="56"/>
        <v>0</v>
      </c>
      <c r="FO19" s="864"/>
      <c r="FP19" s="862"/>
      <c r="FQ19" s="100">
        <f>'Федеральные  средства  по  МО'!AR20</f>
        <v>0</v>
      </c>
      <c r="FR19" s="864"/>
      <c r="FS19" s="863"/>
      <c r="FT19" s="865"/>
      <c r="FU19" s="100">
        <f>'Федеральные  средства  по  МО'!AS20</f>
        <v>0</v>
      </c>
      <c r="FV19" s="863"/>
      <c r="FW19" s="862"/>
      <c r="FX19" s="863"/>
      <c r="FY19" s="102">
        <f>'Федеральные  средства  по  МО'!AT20</f>
        <v>0</v>
      </c>
      <c r="FZ19" s="865">
        <f>'Проверочная  таблица'!JI21</f>
        <v>0</v>
      </c>
      <c r="GA19" s="862">
        <f>'Проверочная  таблица'!JU21</f>
        <v>0</v>
      </c>
      <c r="GB19" s="862">
        <f>'Проверочная  таблица'!KA21</f>
        <v>0</v>
      </c>
      <c r="GC19" s="103">
        <f>'Федеральные  средства  по  МО'!AU20</f>
        <v>0</v>
      </c>
      <c r="GD19" s="862">
        <f>'Проверочная  таблица'!JL21</f>
        <v>0</v>
      </c>
      <c r="GE19" s="863">
        <f>'Проверочная  таблица'!JX21</f>
        <v>0</v>
      </c>
      <c r="GF19" s="862">
        <f>'Проверочная  таблица'!KD21</f>
        <v>0</v>
      </c>
      <c r="GG19" s="99">
        <f>'Федеральные  средства  по  МО'!AV20</f>
        <v>0</v>
      </c>
      <c r="GH19" s="864">
        <f t="shared" si="57"/>
        <v>0</v>
      </c>
      <c r="GI19" s="863"/>
      <c r="GJ19" s="865"/>
      <c r="GK19" s="100">
        <f>'Федеральные  средства  по  МО'!AW20</f>
        <v>0</v>
      </c>
      <c r="GL19" s="864">
        <f t="shared" si="58"/>
        <v>0</v>
      </c>
      <c r="GM19" s="862"/>
      <c r="GN19" s="863"/>
      <c r="GO19" s="102">
        <f>'Федеральные  средства  по  МО'!AX20</f>
        <v>0</v>
      </c>
      <c r="GP19" s="862"/>
      <c r="GQ19" s="863">
        <f t="shared" si="59"/>
        <v>0</v>
      </c>
      <c r="GR19" s="862"/>
      <c r="GS19" s="100">
        <f>'Федеральные  средства  по  МО'!AY20</f>
        <v>0</v>
      </c>
      <c r="GT19" s="863"/>
      <c r="GU19" s="862">
        <f t="shared" si="60"/>
        <v>0</v>
      </c>
      <c r="GV19" s="864"/>
      <c r="GW19" s="99">
        <f>'Федеральные  средства  по  МО'!AZ20</f>
        <v>0</v>
      </c>
      <c r="GX19" s="863"/>
      <c r="GY19" s="865">
        <f>'Проверочная  таблица'!MB21</f>
        <v>0</v>
      </c>
      <c r="GZ19" s="862">
        <f>'Проверочная  таблица'!MJ21</f>
        <v>0</v>
      </c>
      <c r="HA19" s="103">
        <f>'Федеральные  средства  по  МО'!BA20</f>
        <v>0</v>
      </c>
      <c r="HB19" s="865"/>
      <c r="HC19" s="862">
        <f>'Проверочная  таблица'!MF21</f>
        <v>0</v>
      </c>
      <c r="HD19" s="864">
        <f>'Проверочная  таблица'!MN21</f>
        <v>0</v>
      </c>
      <c r="HE19" s="100">
        <f>'Федеральные  средства  по  МО'!BB20</f>
        <v>159932.5</v>
      </c>
      <c r="HF19" s="862">
        <f t="shared" si="18"/>
        <v>159932.5</v>
      </c>
      <c r="HG19" s="863"/>
      <c r="HH19" s="865"/>
      <c r="HI19" s="100">
        <f>'Федеральные  средства  по  МО'!BC20</f>
        <v>159932.5</v>
      </c>
      <c r="HJ19" s="862">
        <f t="shared" si="19"/>
        <v>159932.5</v>
      </c>
      <c r="HK19" s="862"/>
      <c r="HL19" s="862"/>
      <c r="HM19" s="103">
        <f>'Федеральные  средства  по  МО'!BF20</f>
        <v>0</v>
      </c>
      <c r="HN19" s="865">
        <f t="shared" si="61"/>
        <v>0</v>
      </c>
      <c r="HO19" s="862"/>
      <c r="HP19" s="864"/>
      <c r="HQ19" s="99">
        <f>'Федеральные  средства  по  МО'!BG20</f>
        <v>0</v>
      </c>
      <c r="HR19" s="865">
        <f t="shared" si="20"/>
        <v>0</v>
      </c>
      <c r="HS19" s="862"/>
      <c r="HT19" s="864"/>
      <c r="HU19" s="103">
        <f>'Федеральные  средства  по  МО'!BD20</f>
        <v>0</v>
      </c>
      <c r="HV19" s="862">
        <f t="shared" si="62"/>
        <v>0</v>
      </c>
      <c r="HW19" s="863"/>
      <c r="HX19" s="865"/>
      <c r="HY19" s="100">
        <f>'Федеральные  средства  по  МО'!BE20</f>
        <v>0</v>
      </c>
      <c r="HZ19" s="862">
        <f t="shared" si="63"/>
        <v>0</v>
      </c>
      <c r="IA19" s="864"/>
      <c r="IB19" s="863"/>
      <c r="IC19" s="100">
        <f>'Федеральные  средства  по  МО'!BH20</f>
        <v>0</v>
      </c>
      <c r="ID19" s="864">
        <f t="shared" si="64"/>
        <v>0</v>
      </c>
      <c r="IE19" s="863"/>
      <c r="IF19" s="865"/>
      <c r="IG19" s="100">
        <f>'Федеральные  средства  по  МО'!BI20</f>
        <v>0</v>
      </c>
      <c r="IH19" s="864">
        <f t="shared" si="21"/>
        <v>0</v>
      </c>
      <c r="II19" s="863"/>
      <c r="IJ19" s="862"/>
      <c r="IK19" s="103"/>
      <c r="IL19" s="862"/>
      <c r="IM19" s="863"/>
      <c r="IN19" s="862"/>
      <c r="IO19" s="99"/>
      <c r="IP19" s="863"/>
      <c r="IQ19" s="862"/>
      <c r="IR19" s="863"/>
      <c r="IS19" s="102">
        <f>'Федеральные  средства  по  МО'!BJ20</f>
        <v>0</v>
      </c>
      <c r="IT19" s="865"/>
      <c r="IU19" s="862"/>
      <c r="IV19" s="864">
        <f>'Проверочная  таблица'!PE21</f>
        <v>0</v>
      </c>
      <c r="IW19" s="103">
        <f>'Федеральные  средства  по  МО'!BK20</f>
        <v>0</v>
      </c>
      <c r="IX19" s="865"/>
      <c r="IY19" s="862"/>
      <c r="IZ19" s="864">
        <f>'Проверочная  таблица'!PI21</f>
        <v>0</v>
      </c>
      <c r="JA19" s="103">
        <f>'Федеральные  средства  по  МО'!BZ20</f>
        <v>8797498.9800000004</v>
      </c>
      <c r="JB19" s="865"/>
      <c r="JC19" s="862">
        <f t="shared" si="65"/>
        <v>8797498.9800000004</v>
      </c>
      <c r="JD19" s="864"/>
      <c r="JE19" s="99">
        <f>'Федеральные  средства  по  МО'!CA20</f>
        <v>1896134.56</v>
      </c>
      <c r="JF19" s="865"/>
      <c r="JG19" s="862">
        <f t="shared" si="66"/>
        <v>1896134.56</v>
      </c>
      <c r="JH19" s="864"/>
      <c r="JI19" s="102">
        <f>'Федеральные  средства  по  МО'!BL20</f>
        <v>1039431.58</v>
      </c>
      <c r="JJ19" s="865"/>
      <c r="JK19" s="862">
        <f t="shared" si="67"/>
        <v>1039431.58</v>
      </c>
      <c r="JL19" s="864"/>
      <c r="JM19" s="99">
        <f>'Федеральные  средства  по  МО'!BM20</f>
        <v>0</v>
      </c>
      <c r="JN19" s="865"/>
      <c r="JO19" s="862">
        <f t="shared" si="68"/>
        <v>0</v>
      </c>
      <c r="JP19" s="863"/>
      <c r="JQ19" s="102">
        <f>'Федеральные  средства  по  МО'!CD20</f>
        <v>0</v>
      </c>
      <c r="JR19" s="862">
        <f>'Проверочная  таблица'!SI21</f>
        <v>0</v>
      </c>
      <c r="JS19" s="863">
        <f t="shared" si="69"/>
        <v>0</v>
      </c>
      <c r="JT19" s="862"/>
      <c r="JU19" s="103">
        <f>'Федеральные  средства  по  МО'!CE20</f>
        <v>0</v>
      </c>
      <c r="JV19" s="862">
        <f>'Проверочная  таблица'!SR21</f>
        <v>0</v>
      </c>
      <c r="JW19" s="863">
        <f t="shared" si="70"/>
        <v>0</v>
      </c>
      <c r="JX19" s="865"/>
      <c r="JY19" s="102">
        <f>'Федеральные  средства  по  МО'!CF20</f>
        <v>0</v>
      </c>
      <c r="JZ19" s="862">
        <f t="shared" si="71"/>
        <v>0</v>
      </c>
      <c r="KA19" s="863"/>
      <c r="KB19" s="862"/>
      <c r="KC19" s="103">
        <f>'Федеральные  средства  по  МО'!CG20</f>
        <v>0</v>
      </c>
      <c r="KD19" s="862">
        <f t="shared" si="72"/>
        <v>0</v>
      </c>
      <c r="KE19" s="863"/>
      <c r="KF19" s="862"/>
      <c r="KG19" s="103">
        <f>'Федеральные  средства  по  МО'!CH20</f>
        <v>0</v>
      </c>
      <c r="KH19" s="865">
        <f>'Проверочная  таблица'!SM21</f>
        <v>0</v>
      </c>
      <c r="KI19" s="862">
        <f>'Проверочная  таблица'!TW21</f>
        <v>0</v>
      </c>
      <c r="KJ19" s="864"/>
      <c r="KK19" s="103">
        <f>'Федеральные  средства  по  МО'!CI20</f>
        <v>0</v>
      </c>
      <c r="KL19" s="865">
        <f>'Проверочная  таблица'!SV21</f>
        <v>0</v>
      </c>
      <c r="KM19" s="862">
        <f>'Проверочная  таблица'!TN21</f>
        <v>0</v>
      </c>
      <c r="KN19" s="863"/>
      <c r="KO19" s="1022">
        <f>'Федеральные  средства  по  МО'!BN20</f>
        <v>0</v>
      </c>
      <c r="KP19" s="1082">
        <f t="shared" si="73"/>
        <v>0</v>
      </c>
      <c r="KQ19" s="1083"/>
      <c r="KR19" s="1082"/>
      <c r="KS19" s="1077">
        <f>'Федеральные  средства  по  МО'!BO20</f>
        <v>0</v>
      </c>
      <c r="KT19" s="1082">
        <f t="shared" si="74"/>
        <v>0</v>
      </c>
      <c r="KU19" s="1105"/>
      <c r="KV19" s="1082"/>
      <c r="KW19" s="1022">
        <f>'Федеральные  средства  по  МО'!BP20</f>
        <v>0</v>
      </c>
      <c r="KX19" s="1158">
        <f>'Проверочная  таблица'!QK21</f>
        <v>0</v>
      </c>
      <c r="KY19" s="1082"/>
      <c r="KZ19" s="1083">
        <f>'Проверочная  таблица'!RC21</f>
        <v>0</v>
      </c>
      <c r="LA19" s="1023">
        <f>'Федеральные  средства  по  МО'!BQ20</f>
        <v>0</v>
      </c>
      <c r="LB19" s="1083">
        <f>'Проверочная  таблица'!QN21</f>
        <v>0</v>
      </c>
      <c r="LC19" s="1082">
        <f>'Проверочная  таблица'!QZ21</f>
        <v>0</v>
      </c>
      <c r="LD19" s="1105">
        <f>'Проверочная  таблица'!RF21</f>
        <v>0</v>
      </c>
      <c r="LE19" s="1077">
        <f>'Федеральные  средства  по  МО'!BR20</f>
        <v>0</v>
      </c>
      <c r="LF19" s="1082">
        <f t="shared" si="75"/>
        <v>0</v>
      </c>
      <c r="LG19" s="1083"/>
      <c r="LH19" s="1082"/>
      <c r="LI19" s="1109">
        <f>'Федеральные  средства  по  МО'!BS20</f>
        <v>0</v>
      </c>
      <c r="LJ19" s="1105">
        <f t="shared" si="76"/>
        <v>0</v>
      </c>
      <c r="LK19" s="1083"/>
      <c r="LL19" s="1158"/>
      <c r="LM19" s="1022">
        <f>'Федеральные  средства  по  МО'!BT20</f>
        <v>0</v>
      </c>
      <c r="LN19" s="1082">
        <f t="shared" si="77"/>
        <v>0</v>
      </c>
      <c r="LO19" s="1083"/>
      <c r="LP19" s="1082"/>
      <c r="LQ19" s="1109">
        <f>'Федеральные  средства  по  МО'!BU20</f>
        <v>0</v>
      </c>
      <c r="LR19" s="1082">
        <f t="shared" si="78"/>
        <v>0</v>
      </c>
      <c r="LS19" s="1083"/>
      <c r="LT19" s="1082"/>
      <c r="LU19" s="102">
        <f>'Федеральные  средства  по  МО'!BV20</f>
        <v>0</v>
      </c>
      <c r="LV19" s="862">
        <f t="shared" si="79"/>
        <v>0</v>
      </c>
      <c r="LW19" s="863"/>
      <c r="LX19" s="862"/>
      <c r="LY19" s="103">
        <f>'Федеральные  средства  по  МО'!BW20</f>
        <v>0</v>
      </c>
      <c r="LZ19" s="862">
        <f t="shared" si="80"/>
        <v>0</v>
      </c>
      <c r="MA19" s="863"/>
      <c r="MB19" s="862"/>
      <c r="MC19" s="100">
        <f>'Федеральные  средства  по  МО'!BX20</f>
        <v>0</v>
      </c>
      <c r="MD19" s="862">
        <f t="shared" si="22"/>
        <v>0</v>
      </c>
      <c r="ME19" s="862"/>
      <c r="MF19" s="864"/>
      <c r="MG19" s="100">
        <f>'Федеральные  средства  по  МО'!BY20</f>
        <v>0</v>
      </c>
      <c r="MH19" s="862">
        <f t="shared" si="23"/>
        <v>0</v>
      </c>
      <c r="MI19" s="862"/>
      <c r="MJ19" s="863"/>
      <c r="MK19" s="100">
        <f>'Федеральные  средства  по  МО'!CB20</f>
        <v>0</v>
      </c>
      <c r="ML19" s="864"/>
      <c r="MM19" s="863"/>
      <c r="MN19" s="865"/>
      <c r="MO19" s="100">
        <f>'Федеральные  средства  по  МО'!CC20</f>
        <v>0</v>
      </c>
      <c r="MP19" s="863"/>
      <c r="MQ19" s="862"/>
      <c r="MR19" s="862"/>
    </row>
    <row r="20" spans="1:356" ht="25.5" customHeight="1" x14ac:dyDescent="0.25">
      <c r="A20" s="104" t="s">
        <v>84</v>
      </c>
      <c r="B20" s="263">
        <f t="shared" si="24"/>
        <v>30237329.300000001</v>
      </c>
      <c r="C20" s="846">
        <f t="shared" si="0"/>
        <v>6909318.9199999999</v>
      </c>
      <c r="D20" s="846">
        <f t="shared" si="1"/>
        <v>983310.38</v>
      </c>
      <c r="E20" s="846">
        <f t="shared" si="2"/>
        <v>22344700</v>
      </c>
      <c r="F20" s="263">
        <f t="shared" si="25"/>
        <v>11354728.330000002</v>
      </c>
      <c r="G20" s="846">
        <f t="shared" si="3"/>
        <v>5913728.4100000001</v>
      </c>
      <c r="H20" s="846">
        <f t="shared" si="4"/>
        <v>978121.73</v>
      </c>
      <c r="I20" s="846">
        <f t="shared" si="5"/>
        <v>4462878.1900000004</v>
      </c>
      <c r="J20" s="104"/>
      <c r="K20" s="847">
        <f>M20-'Федеральные  средства  по  МО'!D21</f>
        <v>0</v>
      </c>
      <c r="L20" s="847">
        <f>Q20-'Федеральные  средства  по  МО'!E21</f>
        <v>0</v>
      </c>
      <c r="M20" s="263">
        <f t="shared" si="26"/>
        <v>35230738.579999998</v>
      </c>
      <c r="N20" s="846">
        <f t="shared" si="27"/>
        <v>7162606.0800000001</v>
      </c>
      <c r="O20" s="846">
        <f t="shared" si="28"/>
        <v>983310.38</v>
      </c>
      <c r="P20" s="846">
        <f t="shared" si="29"/>
        <v>27084822.119999997</v>
      </c>
      <c r="Q20" s="263">
        <f t="shared" si="30"/>
        <v>11354728.33</v>
      </c>
      <c r="R20" s="846">
        <f t="shared" si="31"/>
        <v>5913728.4100000001</v>
      </c>
      <c r="S20" s="846">
        <f t="shared" si="32"/>
        <v>978121.73</v>
      </c>
      <c r="T20" s="846">
        <f t="shared" si="33"/>
        <v>4462878.1900000004</v>
      </c>
      <c r="U20" s="102">
        <f>'Федеральные  средства  по  МО'!F21</f>
        <v>4993409.2799999993</v>
      </c>
      <c r="V20" s="865">
        <f>'Проверочная  таблица'!CM22</f>
        <v>253287.16</v>
      </c>
      <c r="W20" s="862">
        <f>'Проверочная  таблица'!CQ22</f>
        <v>0</v>
      </c>
      <c r="X20" s="864">
        <f>'Проверочная  таблица'!CS22</f>
        <v>4740122.1199999992</v>
      </c>
      <c r="Y20" s="103">
        <f>'Федеральные  средства  по  МО'!G21</f>
        <v>0</v>
      </c>
      <c r="Z20" s="865">
        <f>'Проверочная  таблица'!CN22</f>
        <v>0</v>
      </c>
      <c r="AA20" s="862">
        <f>'Проверочная  таблица'!CR22</f>
        <v>0</v>
      </c>
      <c r="AB20" s="864">
        <f>'Проверочная  таблица'!CT22</f>
        <v>0</v>
      </c>
      <c r="AC20" s="99">
        <f>'Федеральные  средства  по  МО'!H21</f>
        <v>0</v>
      </c>
      <c r="AD20" s="862">
        <f t="shared" si="34"/>
        <v>0</v>
      </c>
      <c r="AE20" s="859"/>
      <c r="AF20" s="868"/>
      <c r="AG20" s="100">
        <f>'Федеральные  средства  по  МО'!I21</f>
        <v>0</v>
      </c>
      <c r="AH20" s="862">
        <f t="shared" si="35"/>
        <v>0</v>
      </c>
      <c r="AI20" s="858"/>
      <c r="AJ20" s="859"/>
      <c r="AK20" s="102">
        <f>'Федеральные  средства  по  МО'!J21</f>
        <v>0</v>
      </c>
      <c r="AL20" s="862">
        <f t="shared" si="36"/>
        <v>0</v>
      </c>
      <c r="AM20" s="862"/>
      <c r="AN20" s="863"/>
      <c r="AO20" s="100">
        <f>'Федеральные  средства  по  МО'!K21</f>
        <v>0</v>
      </c>
      <c r="AP20" s="864">
        <f t="shared" si="37"/>
        <v>0</v>
      </c>
      <c r="AQ20" s="867"/>
      <c r="AR20" s="859"/>
      <c r="AS20" s="102">
        <f>'Федеральные  средства  по  МО'!L21</f>
        <v>0</v>
      </c>
      <c r="AT20" s="862">
        <f t="shared" si="38"/>
        <v>0</v>
      </c>
      <c r="AU20" s="863"/>
      <c r="AV20" s="862"/>
      <c r="AW20" s="99">
        <f>'Федеральные  средства  по  МО'!M21</f>
        <v>0</v>
      </c>
      <c r="AX20" s="862">
        <f t="shared" si="39"/>
        <v>0</v>
      </c>
      <c r="AY20" s="867"/>
      <c r="AZ20" s="867"/>
      <c r="BA20" s="100">
        <f>'Федеральные  средства  по  МО'!N21</f>
        <v>0</v>
      </c>
      <c r="BB20" s="867">
        <f t="shared" si="7"/>
        <v>0</v>
      </c>
      <c r="BC20" s="858"/>
      <c r="BD20" s="859"/>
      <c r="BE20" s="100">
        <f>'Федеральные  средства  по  МО'!O21</f>
        <v>0</v>
      </c>
      <c r="BF20" s="867">
        <f t="shared" si="8"/>
        <v>0</v>
      </c>
      <c r="BG20" s="858"/>
      <c r="BH20" s="859"/>
      <c r="BI20" s="100">
        <f>'Федеральные  средства  по  МО'!P21</f>
        <v>0</v>
      </c>
      <c r="BJ20" s="867">
        <f t="shared" si="9"/>
        <v>0</v>
      </c>
      <c r="BK20" s="858"/>
      <c r="BL20" s="859"/>
      <c r="BM20" s="100">
        <f>'Федеральные  средства  по  МО'!Q21</f>
        <v>0</v>
      </c>
      <c r="BN20" s="867">
        <f t="shared" si="10"/>
        <v>0</v>
      </c>
      <c r="BO20" s="858"/>
      <c r="BP20" s="859"/>
      <c r="BQ20" s="100">
        <f>'Федеральные  средства  по  МО'!R21</f>
        <v>0</v>
      </c>
      <c r="BR20" s="867">
        <f t="shared" si="11"/>
        <v>0</v>
      </c>
      <c r="BS20" s="859"/>
      <c r="BT20" s="868"/>
      <c r="BU20" s="100">
        <f>'Федеральные  средства  по  МО'!S21</f>
        <v>0</v>
      </c>
      <c r="BV20" s="867">
        <f t="shared" si="12"/>
        <v>0</v>
      </c>
      <c r="BW20" s="858"/>
      <c r="BX20" s="859"/>
      <c r="BY20" s="102">
        <f>'Федеральные  средства  по  МО'!T21</f>
        <v>2205600</v>
      </c>
      <c r="BZ20" s="862">
        <f t="shared" si="40"/>
        <v>2205600</v>
      </c>
      <c r="CA20" s="863"/>
      <c r="CB20" s="862"/>
      <c r="CC20" s="103">
        <f>'Федеральные  средства  по  МО'!U21</f>
        <v>1210009.49</v>
      </c>
      <c r="CD20" s="862">
        <f t="shared" si="41"/>
        <v>1210009.49</v>
      </c>
      <c r="CE20" s="863"/>
      <c r="CF20" s="862"/>
      <c r="CG20" s="99">
        <f>'Федеральные  средства  по  МО'!V21</f>
        <v>0</v>
      </c>
      <c r="CH20" s="867"/>
      <c r="CI20" s="859"/>
      <c r="CJ20" s="868"/>
      <c r="CK20" s="100">
        <f>'Федеральные  средства  по  МО'!W21</f>
        <v>0</v>
      </c>
      <c r="CL20" s="859"/>
      <c r="CM20" s="858"/>
      <c r="CN20" s="859"/>
      <c r="CO20" s="102">
        <f>'Федеральные  средства  по  МО'!X21</f>
        <v>0</v>
      </c>
      <c r="CP20" s="862">
        <f t="shared" si="42"/>
        <v>0</v>
      </c>
      <c r="CQ20" s="867"/>
      <c r="CR20" s="859"/>
      <c r="CS20" s="100">
        <f>'Федеральные  средства  по  МО'!Y21</f>
        <v>0</v>
      </c>
      <c r="CT20" s="862">
        <f t="shared" si="43"/>
        <v>0</v>
      </c>
      <c r="CU20" s="858"/>
      <c r="CV20" s="859"/>
      <c r="CW20" s="100">
        <f>'Федеральные  средства  по  МО'!Z21</f>
        <v>0</v>
      </c>
      <c r="CX20" s="867">
        <f t="shared" si="15"/>
        <v>0</v>
      </c>
      <c r="CY20" s="859"/>
      <c r="CZ20" s="868"/>
      <c r="DA20" s="100">
        <f>'Федеральные  средства  по  МО'!AA21</f>
        <v>0</v>
      </c>
      <c r="DB20" s="867">
        <f t="shared" si="44"/>
        <v>0</v>
      </c>
      <c r="DC20" s="858"/>
      <c r="DD20" s="859"/>
      <c r="DE20" s="100">
        <f>'Федеральные  средства  по  МО'!AB21</f>
        <v>0</v>
      </c>
      <c r="DF20" s="867"/>
      <c r="DG20" s="859"/>
      <c r="DH20" s="865">
        <f t="shared" si="45"/>
        <v>0</v>
      </c>
      <c r="DI20" s="100">
        <f>'Федеральные  средства  по  МО'!AC21</f>
        <v>0</v>
      </c>
      <c r="DJ20" s="859"/>
      <c r="DK20" s="858"/>
      <c r="DL20" s="865">
        <f t="shared" si="46"/>
        <v>0</v>
      </c>
      <c r="DM20" s="102">
        <f>'Федеральные  средства  по  МО'!AD21</f>
        <v>0</v>
      </c>
      <c r="DN20" s="862">
        <f t="shared" si="47"/>
        <v>0</v>
      </c>
      <c r="DO20" s="863"/>
      <c r="DP20" s="862"/>
      <c r="DQ20" s="103">
        <f>'Федеральные  средства  по  МО'!AE21</f>
        <v>0</v>
      </c>
      <c r="DR20" s="862">
        <f t="shared" si="48"/>
        <v>0</v>
      </c>
      <c r="DS20" s="863"/>
      <c r="DT20" s="862"/>
      <c r="DU20" s="99">
        <f>'Федеральные  средства  по  МО'!AF21</f>
        <v>0</v>
      </c>
      <c r="DV20" s="867">
        <f t="shared" si="16"/>
        <v>0</v>
      </c>
      <c r="DW20" s="859"/>
      <c r="DX20" s="868"/>
      <c r="DY20" s="100">
        <f>'Федеральные  средства  по  МО'!AG21</f>
        <v>0</v>
      </c>
      <c r="DZ20" s="867">
        <f t="shared" si="17"/>
        <v>0</v>
      </c>
      <c r="EA20" s="858"/>
      <c r="EB20" s="859"/>
      <c r="EC20" s="102">
        <f>'Федеральные  средства  по  МО'!AH21</f>
        <v>0</v>
      </c>
      <c r="ED20" s="865"/>
      <c r="EE20" s="862">
        <f>'Проверочная  таблица'!HS22</f>
        <v>0</v>
      </c>
      <c r="EF20" s="863">
        <f>'Проверочная  таблица'!HY22</f>
        <v>0</v>
      </c>
      <c r="EG20" s="100">
        <f>'Федеральные  средства  по  МО'!AI21</f>
        <v>0</v>
      </c>
      <c r="EH20" s="863"/>
      <c r="EI20" s="862">
        <f>'Проверочная  таблица'!HV22</f>
        <v>0</v>
      </c>
      <c r="EJ20" s="863">
        <f>'Проверочная  таблица'!IB22</f>
        <v>0</v>
      </c>
      <c r="EK20" s="1022">
        <f>'Федеральные  средства  по  МО'!AJ21</f>
        <v>0</v>
      </c>
      <c r="EL20" s="1082">
        <f t="shared" si="49"/>
        <v>0</v>
      </c>
      <c r="EM20" s="1083"/>
      <c r="EN20" s="1082"/>
      <c r="EO20" s="1109">
        <f>'Федеральные  средства  по  МО'!AK21</f>
        <v>0</v>
      </c>
      <c r="EP20" s="1082">
        <f t="shared" si="50"/>
        <v>0</v>
      </c>
      <c r="EQ20" s="1083"/>
      <c r="ER20" s="1082"/>
      <c r="ES20" s="1022">
        <f>'Федеральные  средства  по  МО'!AL21</f>
        <v>0</v>
      </c>
      <c r="ET20" s="1082">
        <f t="shared" si="51"/>
        <v>0</v>
      </c>
      <c r="EU20" s="1083"/>
      <c r="EV20" s="1082"/>
      <c r="EW20" s="1109">
        <f>'Федеральные  средства  по  МО'!AM21</f>
        <v>0</v>
      </c>
      <c r="EX20" s="1082">
        <f t="shared" si="52"/>
        <v>0</v>
      </c>
      <c r="EY20" s="1083"/>
      <c r="EZ20" s="1082"/>
      <c r="FA20" s="1077">
        <f>'Федеральные  средства  по  МО'!AN21</f>
        <v>0</v>
      </c>
      <c r="FB20" s="1082">
        <f t="shared" si="53"/>
        <v>0</v>
      </c>
      <c r="FC20" s="1083"/>
      <c r="FD20" s="1082"/>
      <c r="FE20" s="1077">
        <f>'Федеральные  средства  по  МО'!AO21</f>
        <v>0</v>
      </c>
      <c r="FF20" s="1082">
        <f t="shared" si="54"/>
        <v>0</v>
      </c>
      <c r="FG20" s="1083"/>
      <c r="FH20" s="1158"/>
      <c r="FI20" s="102">
        <f>'Федеральные  средства  по  МО'!AP21</f>
        <v>0</v>
      </c>
      <c r="FJ20" s="862">
        <f t="shared" si="55"/>
        <v>0</v>
      </c>
      <c r="FK20" s="863"/>
      <c r="FL20" s="862"/>
      <c r="FM20" s="103">
        <f>'Федеральные  средства  по  МО'!AQ21</f>
        <v>0</v>
      </c>
      <c r="FN20" s="862">
        <f t="shared" si="56"/>
        <v>0</v>
      </c>
      <c r="FO20" s="867"/>
      <c r="FP20" s="858"/>
      <c r="FQ20" s="100">
        <f>'Федеральные  средства  по  МО'!AR21</f>
        <v>0</v>
      </c>
      <c r="FR20" s="867"/>
      <c r="FS20" s="859"/>
      <c r="FT20" s="868"/>
      <c r="FU20" s="100">
        <f>'Федеральные  средства  по  МО'!AS21</f>
        <v>0</v>
      </c>
      <c r="FV20" s="859"/>
      <c r="FW20" s="858"/>
      <c r="FX20" s="859"/>
      <c r="FY20" s="102">
        <f>'Федеральные  средства  по  МО'!AT21</f>
        <v>0</v>
      </c>
      <c r="FZ20" s="865">
        <f>'Проверочная  таблица'!JI22</f>
        <v>0</v>
      </c>
      <c r="GA20" s="862">
        <f>'Проверочная  таблица'!JU22</f>
        <v>0</v>
      </c>
      <c r="GB20" s="862">
        <f>'Проверочная  таблица'!KA22</f>
        <v>0</v>
      </c>
      <c r="GC20" s="103">
        <f>'Федеральные  средства  по  МО'!AU21</f>
        <v>0</v>
      </c>
      <c r="GD20" s="862">
        <f>'Проверочная  таблица'!JL22</f>
        <v>0</v>
      </c>
      <c r="GE20" s="863">
        <f>'Проверочная  таблица'!JX22</f>
        <v>0</v>
      </c>
      <c r="GF20" s="862">
        <f>'Проверочная  таблица'!KD22</f>
        <v>0</v>
      </c>
      <c r="GG20" s="99">
        <f>'Федеральные  средства  по  МО'!AV21</f>
        <v>0</v>
      </c>
      <c r="GH20" s="867">
        <f t="shared" si="57"/>
        <v>0</v>
      </c>
      <c r="GI20" s="859"/>
      <c r="GJ20" s="868"/>
      <c r="GK20" s="100">
        <f>'Федеральные  средства  по  МО'!AW21</f>
        <v>0</v>
      </c>
      <c r="GL20" s="867">
        <f t="shared" si="58"/>
        <v>0</v>
      </c>
      <c r="GM20" s="858"/>
      <c r="GN20" s="859"/>
      <c r="GO20" s="102">
        <f>'Федеральные  средства  по  МО'!AX21</f>
        <v>0</v>
      </c>
      <c r="GP20" s="862"/>
      <c r="GQ20" s="863">
        <f t="shared" si="59"/>
        <v>0</v>
      </c>
      <c r="GR20" s="862"/>
      <c r="GS20" s="100">
        <f>'Федеральные  средства  по  МО'!AY21</f>
        <v>0</v>
      </c>
      <c r="GT20" s="863"/>
      <c r="GU20" s="862">
        <f t="shared" si="60"/>
        <v>0</v>
      </c>
      <c r="GV20" s="864"/>
      <c r="GW20" s="99">
        <f>'Федеральные  средства  по  МО'!AZ21</f>
        <v>0</v>
      </c>
      <c r="GX20" s="859"/>
      <c r="GY20" s="865">
        <f>'Проверочная  таблица'!MB22</f>
        <v>0</v>
      </c>
      <c r="GZ20" s="862">
        <f>'Проверочная  таблица'!MJ22</f>
        <v>0</v>
      </c>
      <c r="HA20" s="103">
        <f>'Федеральные  средства  по  МО'!BA21</f>
        <v>0</v>
      </c>
      <c r="HB20" s="865"/>
      <c r="HC20" s="862">
        <f>'Проверочная  таблица'!MF22</f>
        <v>0</v>
      </c>
      <c r="HD20" s="864">
        <f>'Проверочная  таблица'!MN22</f>
        <v>0</v>
      </c>
      <c r="HE20" s="100">
        <f>'Федеральные  средства  по  МО'!BB21</f>
        <v>311447.5</v>
      </c>
      <c r="HF20" s="862">
        <f t="shared" si="18"/>
        <v>311447.5</v>
      </c>
      <c r="HG20" s="859"/>
      <c r="HH20" s="868"/>
      <c r="HI20" s="100">
        <f>'Федеральные  средства  по  МО'!BC21</f>
        <v>311447.5</v>
      </c>
      <c r="HJ20" s="862">
        <f t="shared" si="19"/>
        <v>311447.5</v>
      </c>
      <c r="HK20" s="858"/>
      <c r="HL20" s="858"/>
      <c r="HM20" s="103">
        <f>'Федеральные  средства  по  МО'!BF21</f>
        <v>4392271.42</v>
      </c>
      <c r="HN20" s="865">
        <f t="shared" si="61"/>
        <v>4392271.42</v>
      </c>
      <c r="HO20" s="862"/>
      <c r="HP20" s="864"/>
      <c r="HQ20" s="99">
        <f>'Федеральные  средства  по  МО'!BG21</f>
        <v>4392271.42</v>
      </c>
      <c r="HR20" s="865">
        <f t="shared" si="20"/>
        <v>4392271.42</v>
      </c>
      <c r="HS20" s="862"/>
      <c r="HT20" s="864"/>
      <c r="HU20" s="103">
        <f>'Федеральные  средства  по  МО'!BD21</f>
        <v>0</v>
      </c>
      <c r="HV20" s="862">
        <f t="shared" si="62"/>
        <v>0</v>
      </c>
      <c r="HW20" s="863"/>
      <c r="HX20" s="865"/>
      <c r="HY20" s="100">
        <f>'Федеральные  средства  по  МО'!BE21</f>
        <v>0</v>
      </c>
      <c r="HZ20" s="862">
        <f t="shared" si="63"/>
        <v>0</v>
      </c>
      <c r="IA20" s="864"/>
      <c r="IB20" s="859"/>
      <c r="IC20" s="100">
        <f>'Федеральные  средства  по  МО'!BH21</f>
        <v>0</v>
      </c>
      <c r="ID20" s="867">
        <f t="shared" si="64"/>
        <v>0</v>
      </c>
      <c r="IE20" s="859"/>
      <c r="IF20" s="868"/>
      <c r="IG20" s="100">
        <f>'Федеральные  средства  по  МО'!BI21</f>
        <v>0</v>
      </c>
      <c r="IH20" s="867">
        <f t="shared" si="21"/>
        <v>0</v>
      </c>
      <c r="II20" s="859"/>
      <c r="IJ20" s="858"/>
      <c r="IK20" s="857"/>
      <c r="IL20" s="858"/>
      <c r="IM20" s="859"/>
      <c r="IN20" s="858"/>
      <c r="IO20" s="860"/>
      <c r="IP20" s="859"/>
      <c r="IQ20" s="858"/>
      <c r="IR20" s="859"/>
      <c r="IS20" s="102">
        <f>'Федеральные  средства  по  МО'!BJ21</f>
        <v>16530000</v>
      </c>
      <c r="IT20" s="865"/>
      <c r="IU20" s="862"/>
      <c r="IV20" s="864">
        <f>'Проверочная  таблица'!PE22</f>
        <v>16530000</v>
      </c>
      <c r="IW20" s="103">
        <f>'Федеральные  средства  по  МО'!BK21</f>
        <v>3026851.58</v>
      </c>
      <c r="IX20" s="865"/>
      <c r="IY20" s="862"/>
      <c r="IZ20" s="864">
        <f>'Проверочная  таблица'!PI22</f>
        <v>3026851.58</v>
      </c>
      <c r="JA20" s="103">
        <f>'Федеральные  средства  по  МО'!BZ21</f>
        <v>0</v>
      </c>
      <c r="JB20" s="865"/>
      <c r="JC20" s="862">
        <f t="shared" si="65"/>
        <v>0</v>
      </c>
      <c r="JD20" s="864"/>
      <c r="JE20" s="99">
        <f>'Федеральные  средства  по  МО'!CA21</f>
        <v>0</v>
      </c>
      <c r="JF20" s="865"/>
      <c r="JG20" s="862">
        <f t="shared" si="66"/>
        <v>0</v>
      </c>
      <c r="JH20" s="864"/>
      <c r="JI20" s="102">
        <f>'Федеральные  средства  по  МО'!BL21</f>
        <v>983310.38</v>
      </c>
      <c r="JJ20" s="865"/>
      <c r="JK20" s="862">
        <f t="shared" si="67"/>
        <v>983310.38</v>
      </c>
      <c r="JL20" s="864"/>
      <c r="JM20" s="99">
        <f>'Федеральные  средства  по  МО'!BM21</f>
        <v>978121.73</v>
      </c>
      <c r="JN20" s="865"/>
      <c r="JO20" s="862">
        <f t="shared" si="68"/>
        <v>978121.73</v>
      </c>
      <c r="JP20" s="863"/>
      <c r="JQ20" s="102">
        <f>'Федеральные  средства  по  МО'!CD21</f>
        <v>0</v>
      </c>
      <c r="JR20" s="862">
        <f>'Проверочная  таблица'!SI22</f>
        <v>0</v>
      </c>
      <c r="JS20" s="863">
        <f t="shared" si="69"/>
        <v>0</v>
      </c>
      <c r="JT20" s="862"/>
      <c r="JU20" s="103">
        <f>'Федеральные  средства  по  МО'!CE21</f>
        <v>0</v>
      </c>
      <c r="JV20" s="862">
        <f>'Проверочная  таблица'!SR22</f>
        <v>0</v>
      </c>
      <c r="JW20" s="863">
        <f t="shared" si="70"/>
        <v>0</v>
      </c>
      <c r="JX20" s="865"/>
      <c r="JY20" s="102">
        <f>'Федеральные  средства  по  МО'!CF21</f>
        <v>0</v>
      </c>
      <c r="JZ20" s="862">
        <f t="shared" si="71"/>
        <v>0</v>
      </c>
      <c r="KA20" s="863"/>
      <c r="KB20" s="862"/>
      <c r="KC20" s="103">
        <f>'Федеральные  средства  по  МО'!CG21</f>
        <v>0</v>
      </c>
      <c r="KD20" s="862">
        <f t="shared" si="72"/>
        <v>0</v>
      </c>
      <c r="KE20" s="863"/>
      <c r="KF20" s="862"/>
      <c r="KG20" s="103">
        <f>'Федеральные  средства  по  МО'!CH21</f>
        <v>0</v>
      </c>
      <c r="KH20" s="865">
        <f>'Проверочная  таблица'!SM22</f>
        <v>0</v>
      </c>
      <c r="KI20" s="862">
        <f>'Проверочная  таблица'!TW22</f>
        <v>0</v>
      </c>
      <c r="KJ20" s="864"/>
      <c r="KK20" s="103">
        <f>'Федеральные  средства  по  МО'!CI21</f>
        <v>0</v>
      </c>
      <c r="KL20" s="865">
        <f>'Проверочная  таблица'!SV22</f>
        <v>0</v>
      </c>
      <c r="KM20" s="862">
        <f>'Проверочная  таблица'!TN22</f>
        <v>0</v>
      </c>
      <c r="KN20" s="863"/>
      <c r="KO20" s="1022">
        <f>'Федеральные  средства  по  МО'!BN21</f>
        <v>0</v>
      </c>
      <c r="KP20" s="1082">
        <f t="shared" si="73"/>
        <v>0</v>
      </c>
      <c r="KQ20" s="1083"/>
      <c r="KR20" s="1082"/>
      <c r="KS20" s="1077">
        <f>'Федеральные  средства  по  МО'!BO21</f>
        <v>0</v>
      </c>
      <c r="KT20" s="1082">
        <f t="shared" si="74"/>
        <v>0</v>
      </c>
      <c r="KU20" s="1105"/>
      <c r="KV20" s="1082"/>
      <c r="KW20" s="1022">
        <f>'Федеральные  средства  по  МО'!BP21</f>
        <v>5814700</v>
      </c>
      <c r="KX20" s="1158">
        <f>'Проверочная  таблица'!QK22</f>
        <v>0</v>
      </c>
      <c r="KY20" s="1082"/>
      <c r="KZ20" s="1083">
        <f>'Проверочная  таблица'!RC22</f>
        <v>5814700</v>
      </c>
      <c r="LA20" s="1023">
        <f>'Федеральные  средства  по  МО'!BQ21</f>
        <v>1436026.61</v>
      </c>
      <c r="LB20" s="1083">
        <f>'Проверочная  таблица'!QN22</f>
        <v>0</v>
      </c>
      <c r="LC20" s="1082">
        <f>'Проверочная  таблица'!QZ22</f>
        <v>0</v>
      </c>
      <c r="LD20" s="1105">
        <f>'Проверочная  таблица'!RF22</f>
        <v>1436026.61</v>
      </c>
      <c r="LE20" s="1077">
        <f>'Федеральные  средства  по  МО'!BR21</f>
        <v>0</v>
      </c>
      <c r="LF20" s="1082">
        <f t="shared" si="75"/>
        <v>0</v>
      </c>
      <c r="LG20" s="1083"/>
      <c r="LH20" s="1082"/>
      <c r="LI20" s="1109">
        <f>'Федеральные  средства  по  МО'!BS21</f>
        <v>0</v>
      </c>
      <c r="LJ20" s="1105">
        <f t="shared" si="76"/>
        <v>0</v>
      </c>
      <c r="LK20" s="1083"/>
      <c r="LL20" s="1158"/>
      <c r="LM20" s="1022">
        <f>'Федеральные  средства  по  МО'!BT21</f>
        <v>0</v>
      </c>
      <c r="LN20" s="1082">
        <f t="shared" si="77"/>
        <v>0</v>
      </c>
      <c r="LO20" s="1083"/>
      <c r="LP20" s="1082"/>
      <c r="LQ20" s="1109">
        <f>'Федеральные  средства  по  МО'!BU21</f>
        <v>0</v>
      </c>
      <c r="LR20" s="1082">
        <f t="shared" si="78"/>
        <v>0</v>
      </c>
      <c r="LS20" s="1083"/>
      <c r="LT20" s="1082"/>
      <c r="LU20" s="102">
        <f>'Федеральные  средства  по  МО'!BV21</f>
        <v>0</v>
      </c>
      <c r="LV20" s="862">
        <f t="shared" si="79"/>
        <v>0</v>
      </c>
      <c r="LW20" s="863"/>
      <c r="LX20" s="862"/>
      <c r="LY20" s="103">
        <f>'Федеральные  средства  по  МО'!BW21</f>
        <v>0</v>
      </c>
      <c r="LZ20" s="862">
        <f t="shared" si="80"/>
        <v>0</v>
      </c>
      <c r="MA20" s="863"/>
      <c r="MB20" s="862"/>
      <c r="MC20" s="100">
        <f>'Федеральные  средства  по  МО'!BX21</f>
        <v>0</v>
      </c>
      <c r="MD20" s="862">
        <f t="shared" si="22"/>
        <v>0</v>
      </c>
      <c r="ME20" s="862"/>
      <c r="MF20" s="864"/>
      <c r="MG20" s="100">
        <f>'Федеральные  средства  по  МО'!BY21</f>
        <v>0</v>
      </c>
      <c r="MH20" s="862">
        <f t="shared" si="23"/>
        <v>0</v>
      </c>
      <c r="MI20" s="862"/>
      <c r="MJ20" s="863"/>
      <c r="MK20" s="100">
        <f>'Федеральные  средства  по  МО'!CB21</f>
        <v>0</v>
      </c>
      <c r="ML20" s="867"/>
      <c r="MM20" s="859"/>
      <c r="MN20" s="868"/>
      <c r="MO20" s="100">
        <f>'Федеральные  средства  по  МО'!CC21</f>
        <v>0</v>
      </c>
      <c r="MP20" s="859"/>
      <c r="MQ20" s="858"/>
      <c r="MR20" s="858"/>
    </row>
    <row r="21" spans="1:356" ht="25.5" customHeight="1" x14ac:dyDescent="0.25">
      <c r="A21" s="101" t="s">
        <v>85</v>
      </c>
      <c r="B21" s="263">
        <f t="shared" si="24"/>
        <v>62541697.049999997</v>
      </c>
      <c r="C21" s="846">
        <f t="shared" si="0"/>
        <v>61941932.5</v>
      </c>
      <c r="D21" s="846">
        <f t="shared" si="1"/>
        <v>599764.55000000005</v>
      </c>
      <c r="E21" s="846">
        <f t="shared" si="2"/>
        <v>0</v>
      </c>
      <c r="F21" s="263">
        <f t="shared" si="25"/>
        <v>17458884.510000002</v>
      </c>
      <c r="G21" s="846">
        <f t="shared" si="3"/>
        <v>17458884.510000002</v>
      </c>
      <c r="H21" s="846">
        <f t="shared" si="4"/>
        <v>0</v>
      </c>
      <c r="I21" s="846">
        <f t="shared" si="5"/>
        <v>0</v>
      </c>
      <c r="J21" s="104"/>
      <c r="K21" s="847">
        <f>M21-'Федеральные  средства  по  МО'!D22</f>
        <v>0</v>
      </c>
      <c r="L21" s="847">
        <f>Q21-'Федеральные  средства  по  МО'!E22</f>
        <v>0</v>
      </c>
      <c r="M21" s="263">
        <f t="shared" si="26"/>
        <v>62541697.049999997</v>
      </c>
      <c r="N21" s="846">
        <f t="shared" si="27"/>
        <v>61941932.5</v>
      </c>
      <c r="O21" s="846">
        <f t="shared" si="28"/>
        <v>599764.55000000005</v>
      </c>
      <c r="P21" s="846">
        <f t="shared" si="29"/>
        <v>0</v>
      </c>
      <c r="Q21" s="263">
        <f t="shared" si="30"/>
        <v>17458884.510000002</v>
      </c>
      <c r="R21" s="846">
        <f t="shared" si="31"/>
        <v>17458884.510000002</v>
      </c>
      <c r="S21" s="846">
        <f t="shared" si="32"/>
        <v>0</v>
      </c>
      <c r="T21" s="846">
        <f t="shared" si="33"/>
        <v>0</v>
      </c>
      <c r="U21" s="102">
        <f>'Федеральные  средства  по  МО'!F22</f>
        <v>0</v>
      </c>
      <c r="V21" s="865">
        <f>'Проверочная  таблица'!CM23</f>
        <v>0</v>
      </c>
      <c r="W21" s="862">
        <f>'Проверочная  таблица'!CQ23</f>
        <v>0</v>
      </c>
      <c r="X21" s="864">
        <f>'Проверочная  таблица'!CS23</f>
        <v>0</v>
      </c>
      <c r="Y21" s="103">
        <f>'Федеральные  средства  по  МО'!G22</f>
        <v>0</v>
      </c>
      <c r="Z21" s="865">
        <f>'Проверочная  таблица'!CN23</f>
        <v>0</v>
      </c>
      <c r="AA21" s="862">
        <f>'Проверочная  таблица'!CR23</f>
        <v>0</v>
      </c>
      <c r="AB21" s="864">
        <f>'Проверочная  таблица'!CT23</f>
        <v>0</v>
      </c>
      <c r="AC21" s="99">
        <f>'Федеральные  средства  по  МО'!H22</f>
        <v>0</v>
      </c>
      <c r="AD21" s="862">
        <f t="shared" si="34"/>
        <v>0</v>
      </c>
      <c r="AE21" s="863"/>
      <c r="AF21" s="865"/>
      <c r="AG21" s="100">
        <f>'Федеральные  средства  по  МО'!I22</f>
        <v>0</v>
      </c>
      <c r="AH21" s="862">
        <f t="shared" si="35"/>
        <v>0</v>
      </c>
      <c r="AI21" s="862"/>
      <c r="AJ21" s="863"/>
      <c r="AK21" s="102">
        <f>'Федеральные  средства  по  МО'!J22</f>
        <v>0</v>
      </c>
      <c r="AL21" s="862">
        <f t="shared" si="36"/>
        <v>0</v>
      </c>
      <c r="AM21" s="862"/>
      <c r="AN21" s="863"/>
      <c r="AO21" s="100">
        <f>'Федеральные  средства  по  МО'!K22</f>
        <v>0</v>
      </c>
      <c r="AP21" s="864">
        <f t="shared" si="37"/>
        <v>0</v>
      </c>
      <c r="AQ21" s="864"/>
      <c r="AR21" s="863"/>
      <c r="AS21" s="102">
        <f>'Федеральные  средства  по  МО'!L22</f>
        <v>0</v>
      </c>
      <c r="AT21" s="862">
        <f t="shared" si="38"/>
        <v>0</v>
      </c>
      <c r="AU21" s="863"/>
      <c r="AV21" s="862"/>
      <c r="AW21" s="99">
        <f>'Федеральные  средства  по  МО'!M22</f>
        <v>0</v>
      </c>
      <c r="AX21" s="862">
        <f t="shared" si="39"/>
        <v>0</v>
      </c>
      <c r="AY21" s="864"/>
      <c r="AZ21" s="864"/>
      <c r="BA21" s="100">
        <f>'Федеральные  средства  по  МО'!N22</f>
        <v>0</v>
      </c>
      <c r="BB21" s="864">
        <f t="shared" si="7"/>
        <v>0</v>
      </c>
      <c r="BC21" s="862"/>
      <c r="BD21" s="863"/>
      <c r="BE21" s="100">
        <f>'Федеральные  средства  по  МО'!O22</f>
        <v>0</v>
      </c>
      <c r="BF21" s="864">
        <f t="shared" si="8"/>
        <v>0</v>
      </c>
      <c r="BG21" s="862"/>
      <c r="BH21" s="863"/>
      <c r="BI21" s="100">
        <f>'Федеральные  средства  по  МО'!P22</f>
        <v>0</v>
      </c>
      <c r="BJ21" s="864">
        <f t="shared" si="9"/>
        <v>0</v>
      </c>
      <c r="BK21" s="862"/>
      <c r="BL21" s="863"/>
      <c r="BM21" s="100">
        <f>'Федеральные  средства  по  МО'!Q22</f>
        <v>0</v>
      </c>
      <c r="BN21" s="864">
        <f t="shared" si="10"/>
        <v>0</v>
      </c>
      <c r="BO21" s="862"/>
      <c r="BP21" s="863"/>
      <c r="BQ21" s="100">
        <f>'Федеральные  средства  по  МО'!R22</f>
        <v>0</v>
      </c>
      <c r="BR21" s="864">
        <f t="shared" si="11"/>
        <v>0</v>
      </c>
      <c r="BS21" s="863"/>
      <c r="BT21" s="865"/>
      <c r="BU21" s="100">
        <f>'Федеральные  средства  по  МО'!S22</f>
        <v>0</v>
      </c>
      <c r="BV21" s="864">
        <f t="shared" si="12"/>
        <v>0</v>
      </c>
      <c r="BW21" s="862"/>
      <c r="BX21" s="863"/>
      <c r="BY21" s="102">
        <f>'Федеральные  средства  по  МО'!T22</f>
        <v>0</v>
      </c>
      <c r="BZ21" s="862">
        <f t="shared" si="40"/>
        <v>0</v>
      </c>
      <c r="CA21" s="863"/>
      <c r="CB21" s="862"/>
      <c r="CC21" s="103">
        <f>'Федеральные  средства  по  МО'!U22</f>
        <v>0</v>
      </c>
      <c r="CD21" s="862">
        <f t="shared" si="41"/>
        <v>0</v>
      </c>
      <c r="CE21" s="863"/>
      <c r="CF21" s="862"/>
      <c r="CG21" s="99">
        <f>'Федеральные  средства  по  МО'!V22</f>
        <v>0</v>
      </c>
      <c r="CH21" s="864"/>
      <c r="CI21" s="863"/>
      <c r="CJ21" s="865"/>
      <c r="CK21" s="100">
        <f>'Федеральные  средства  по  МО'!W22</f>
        <v>0</v>
      </c>
      <c r="CL21" s="863"/>
      <c r="CM21" s="862"/>
      <c r="CN21" s="863"/>
      <c r="CO21" s="102">
        <f>'Федеральные  средства  по  МО'!X22</f>
        <v>0</v>
      </c>
      <c r="CP21" s="862">
        <f t="shared" si="42"/>
        <v>0</v>
      </c>
      <c r="CQ21" s="864"/>
      <c r="CR21" s="863"/>
      <c r="CS21" s="100">
        <f>'Федеральные  средства  по  МО'!Y22</f>
        <v>0</v>
      </c>
      <c r="CT21" s="862">
        <f t="shared" si="43"/>
        <v>0</v>
      </c>
      <c r="CU21" s="862"/>
      <c r="CV21" s="863"/>
      <c r="CW21" s="100">
        <f>'Федеральные  средства  по  МО'!Z22</f>
        <v>0</v>
      </c>
      <c r="CX21" s="864">
        <f t="shared" si="15"/>
        <v>0</v>
      </c>
      <c r="CY21" s="863"/>
      <c r="CZ21" s="865"/>
      <c r="DA21" s="100">
        <f>'Федеральные  средства  по  МО'!AA22</f>
        <v>0</v>
      </c>
      <c r="DB21" s="864">
        <f t="shared" si="44"/>
        <v>0</v>
      </c>
      <c r="DC21" s="862"/>
      <c r="DD21" s="863"/>
      <c r="DE21" s="100">
        <f>'Федеральные  средства  по  МО'!AB22</f>
        <v>0</v>
      </c>
      <c r="DF21" s="864"/>
      <c r="DG21" s="863"/>
      <c r="DH21" s="865">
        <f t="shared" si="45"/>
        <v>0</v>
      </c>
      <c r="DI21" s="100">
        <f>'Федеральные  средства  по  МО'!AC22</f>
        <v>0</v>
      </c>
      <c r="DJ21" s="863"/>
      <c r="DK21" s="862"/>
      <c r="DL21" s="865">
        <f t="shared" si="46"/>
        <v>0</v>
      </c>
      <c r="DM21" s="102">
        <f>'Федеральные  средства  по  МО'!AD22</f>
        <v>0</v>
      </c>
      <c r="DN21" s="862">
        <f t="shared" si="47"/>
        <v>0</v>
      </c>
      <c r="DO21" s="863"/>
      <c r="DP21" s="862"/>
      <c r="DQ21" s="103">
        <f>'Федеральные  средства  по  МО'!AE22</f>
        <v>0</v>
      </c>
      <c r="DR21" s="862">
        <f t="shared" si="48"/>
        <v>0</v>
      </c>
      <c r="DS21" s="863"/>
      <c r="DT21" s="862"/>
      <c r="DU21" s="99">
        <f>'Федеральные  средства  по  МО'!AF22</f>
        <v>0</v>
      </c>
      <c r="DV21" s="864">
        <f t="shared" si="16"/>
        <v>0</v>
      </c>
      <c r="DW21" s="863"/>
      <c r="DX21" s="865"/>
      <c r="DY21" s="100">
        <f>'Федеральные  средства  по  МО'!AG22</f>
        <v>0</v>
      </c>
      <c r="DZ21" s="864">
        <f t="shared" si="17"/>
        <v>0</v>
      </c>
      <c r="EA21" s="862"/>
      <c r="EB21" s="863"/>
      <c r="EC21" s="102">
        <f>'Федеральные  средства  по  МО'!AH22</f>
        <v>599764.55000000005</v>
      </c>
      <c r="ED21" s="865"/>
      <c r="EE21" s="862">
        <f>'Проверочная  таблица'!HS23</f>
        <v>599764.55000000005</v>
      </c>
      <c r="EF21" s="863">
        <f>'Проверочная  таблица'!HY23</f>
        <v>0</v>
      </c>
      <c r="EG21" s="100">
        <f>'Федеральные  средства  по  МО'!AI22</f>
        <v>0</v>
      </c>
      <c r="EH21" s="863"/>
      <c r="EI21" s="862">
        <f>'Проверочная  таблица'!HV23</f>
        <v>0</v>
      </c>
      <c r="EJ21" s="863">
        <f>'Проверочная  таблица'!IB23</f>
        <v>0</v>
      </c>
      <c r="EK21" s="1022">
        <f>'Федеральные  средства  по  МО'!AJ22</f>
        <v>0</v>
      </c>
      <c r="EL21" s="1082">
        <f t="shared" si="49"/>
        <v>0</v>
      </c>
      <c r="EM21" s="1083"/>
      <c r="EN21" s="1082"/>
      <c r="EO21" s="1109">
        <f>'Федеральные  средства  по  МО'!AK22</f>
        <v>0</v>
      </c>
      <c r="EP21" s="1082">
        <f t="shared" si="50"/>
        <v>0</v>
      </c>
      <c r="EQ21" s="1083"/>
      <c r="ER21" s="1082"/>
      <c r="ES21" s="1022">
        <f>'Федеральные  средства  по  МО'!AL22</f>
        <v>0</v>
      </c>
      <c r="ET21" s="1082">
        <f t="shared" si="51"/>
        <v>0</v>
      </c>
      <c r="EU21" s="1083"/>
      <c r="EV21" s="1082"/>
      <c r="EW21" s="1109">
        <f>'Федеральные  средства  по  МО'!AM22</f>
        <v>0</v>
      </c>
      <c r="EX21" s="1082">
        <f t="shared" si="52"/>
        <v>0</v>
      </c>
      <c r="EY21" s="1083"/>
      <c r="EZ21" s="1082"/>
      <c r="FA21" s="1077">
        <f>'Федеральные  средства  по  МО'!AN22</f>
        <v>0</v>
      </c>
      <c r="FB21" s="1082">
        <f t="shared" si="53"/>
        <v>0</v>
      </c>
      <c r="FC21" s="1083"/>
      <c r="FD21" s="1082"/>
      <c r="FE21" s="1077">
        <f>'Федеральные  средства  по  МО'!AO22</f>
        <v>0</v>
      </c>
      <c r="FF21" s="1082">
        <f t="shared" si="54"/>
        <v>0</v>
      </c>
      <c r="FG21" s="1083"/>
      <c r="FH21" s="1158"/>
      <c r="FI21" s="102">
        <f>'Федеральные  средства  по  МО'!AP22</f>
        <v>0</v>
      </c>
      <c r="FJ21" s="862">
        <f t="shared" si="55"/>
        <v>0</v>
      </c>
      <c r="FK21" s="863"/>
      <c r="FL21" s="862"/>
      <c r="FM21" s="103">
        <f>'Федеральные  средства  по  МО'!AQ22</f>
        <v>0</v>
      </c>
      <c r="FN21" s="862">
        <f t="shared" si="56"/>
        <v>0</v>
      </c>
      <c r="FO21" s="864"/>
      <c r="FP21" s="862"/>
      <c r="FQ21" s="100">
        <f>'Федеральные  средства  по  МО'!AR22</f>
        <v>0</v>
      </c>
      <c r="FR21" s="864"/>
      <c r="FS21" s="863"/>
      <c r="FT21" s="865"/>
      <c r="FU21" s="100">
        <f>'Федеральные  средства  по  МО'!AS22</f>
        <v>0</v>
      </c>
      <c r="FV21" s="863"/>
      <c r="FW21" s="862"/>
      <c r="FX21" s="863"/>
      <c r="FY21" s="102">
        <f>'Федеральные  средства  по  МО'!AT22</f>
        <v>0</v>
      </c>
      <c r="FZ21" s="865">
        <f>'Проверочная  таблица'!JI23</f>
        <v>0</v>
      </c>
      <c r="GA21" s="862">
        <f>'Проверочная  таблица'!JU23</f>
        <v>0</v>
      </c>
      <c r="GB21" s="862">
        <f>'Проверочная  таблица'!KA23</f>
        <v>0</v>
      </c>
      <c r="GC21" s="103">
        <f>'Федеральные  средства  по  МО'!AU22</f>
        <v>0</v>
      </c>
      <c r="GD21" s="862">
        <f>'Проверочная  таблица'!JL23</f>
        <v>0</v>
      </c>
      <c r="GE21" s="863">
        <f>'Проверочная  таблица'!JX23</f>
        <v>0</v>
      </c>
      <c r="GF21" s="862">
        <f>'Проверочная  таблица'!KD23</f>
        <v>0</v>
      </c>
      <c r="GG21" s="99">
        <f>'Федеральные  средства  по  МО'!AV22</f>
        <v>0</v>
      </c>
      <c r="GH21" s="864">
        <f t="shared" si="57"/>
        <v>0</v>
      </c>
      <c r="GI21" s="863"/>
      <c r="GJ21" s="865"/>
      <c r="GK21" s="100">
        <f>'Федеральные  средства  по  МО'!AW22</f>
        <v>0</v>
      </c>
      <c r="GL21" s="864">
        <f t="shared" si="58"/>
        <v>0</v>
      </c>
      <c r="GM21" s="862"/>
      <c r="GN21" s="863"/>
      <c r="GO21" s="102">
        <f>'Федеральные  средства  по  МО'!AX22</f>
        <v>0</v>
      </c>
      <c r="GP21" s="862"/>
      <c r="GQ21" s="863">
        <f t="shared" si="59"/>
        <v>0</v>
      </c>
      <c r="GR21" s="862"/>
      <c r="GS21" s="100">
        <f>'Федеральные  средства  по  МО'!AY22</f>
        <v>0</v>
      </c>
      <c r="GT21" s="863"/>
      <c r="GU21" s="862">
        <f t="shared" si="60"/>
        <v>0</v>
      </c>
      <c r="GV21" s="864"/>
      <c r="GW21" s="99">
        <f>'Федеральные  средства  по  МО'!AZ22</f>
        <v>0</v>
      </c>
      <c r="GX21" s="863"/>
      <c r="GY21" s="865">
        <f>'Проверочная  таблица'!MB23</f>
        <v>0</v>
      </c>
      <c r="GZ21" s="862">
        <f>'Проверочная  таблица'!MJ23</f>
        <v>0</v>
      </c>
      <c r="HA21" s="103">
        <f>'Федеральные  средства  по  МО'!BA22</f>
        <v>0</v>
      </c>
      <c r="HB21" s="865"/>
      <c r="HC21" s="862">
        <f>'Проверочная  таблица'!MF23</f>
        <v>0</v>
      </c>
      <c r="HD21" s="864">
        <f>'Проверочная  таблица'!MN23</f>
        <v>0</v>
      </c>
      <c r="HE21" s="100">
        <f>'Федеральные  средства  по  МО'!BB22</f>
        <v>159932.5</v>
      </c>
      <c r="HF21" s="862">
        <f t="shared" si="18"/>
        <v>159932.5</v>
      </c>
      <c r="HG21" s="863"/>
      <c r="HH21" s="865"/>
      <c r="HI21" s="100">
        <f>'Федеральные  средства  по  МО'!BC22</f>
        <v>159932.5</v>
      </c>
      <c r="HJ21" s="862">
        <f t="shared" si="19"/>
        <v>159932.5</v>
      </c>
      <c r="HK21" s="862"/>
      <c r="HL21" s="862"/>
      <c r="HM21" s="103">
        <f>'Федеральные  средства  по  МО'!BF22</f>
        <v>0</v>
      </c>
      <c r="HN21" s="865">
        <f t="shared" si="61"/>
        <v>0</v>
      </c>
      <c r="HO21" s="862"/>
      <c r="HP21" s="864"/>
      <c r="HQ21" s="99">
        <f>'Федеральные  средства  по  МО'!BG22</f>
        <v>0</v>
      </c>
      <c r="HR21" s="865">
        <f t="shared" si="20"/>
        <v>0</v>
      </c>
      <c r="HS21" s="862"/>
      <c r="HT21" s="864"/>
      <c r="HU21" s="103">
        <f>'Федеральные  средства  по  МО'!BD22</f>
        <v>61782000</v>
      </c>
      <c r="HV21" s="862">
        <f t="shared" si="62"/>
        <v>61782000</v>
      </c>
      <c r="HW21" s="863"/>
      <c r="HX21" s="865"/>
      <c r="HY21" s="100">
        <f>'Федеральные  средства  по  МО'!BE22</f>
        <v>17298952.010000002</v>
      </c>
      <c r="HZ21" s="862">
        <f t="shared" si="63"/>
        <v>17298952.010000002</v>
      </c>
      <c r="IA21" s="864"/>
      <c r="IB21" s="863"/>
      <c r="IC21" s="100">
        <f>'Федеральные  средства  по  МО'!BH22</f>
        <v>0</v>
      </c>
      <c r="ID21" s="864">
        <f t="shared" si="64"/>
        <v>0</v>
      </c>
      <c r="IE21" s="863"/>
      <c r="IF21" s="865"/>
      <c r="IG21" s="100">
        <f>'Федеральные  средства  по  МО'!BI22</f>
        <v>0</v>
      </c>
      <c r="IH21" s="864">
        <f t="shared" si="21"/>
        <v>0</v>
      </c>
      <c r="II21" s="863"/>
      <c r="IJ21" s="862"/>
      <c r="IK21" s="103"/>
      <c r="IL21" s="862"/>
      <c r="IM21" s="863"/>
      <c r="IN21" s="862"/>
      <c r="IO21" s="99"/>
      <c r="IP21" s="863"/>
      <c r="IQ21" s="862"/>
      <c r="IR21" s="863"/>
      <c r="IS21" s="102">
        <f>'Федеральные  средства  по  МО'!BJ22</f>
        <v>0</v>
      </c>
      <c r="IT21" s="865"/>
      <c r="IU21" s="862"/>
      <c r="IV21" s="864">
        <f>'Проверочная  таблица'!PE23</f>
        <v>0</v>
      </c>
      <c r="IW21" s="103">
        <f>'Федеральные  средства  по  МО'!BK22</f>
        <v>0</v>
      </c>
      <c r="IX21" s="865"/>
      <c r="IY21" s="862"/>
      <c r="IZ21" s="864">
        <f>'Проверочная  таблица'!PI23</f>
        <v>0</v>
      </c>
      <c r="JA21" s="103">
        <f>'Федеральные  средства  по  МО'!BZ22</f>
        <v>0</v>
      </c>
      <c r="JB21" s="865"/>
      <c r="JC21" s="862">
        <f t="shared" si="65"/>
        <v>0</v>
      </c>
      <c r="JD21" s="864"/>
      <c r="JE21" s="99">
        <f>'Федеральные  средства  по  МО'!CA22</f>
        <v>0</v>
      </c>
      <c r="JF21" s="865"/>
      <c r="JG21" s="862">
        <f t="shared" si="66"/>
        <v>0</v>
      </c>
      <c r="JH21" s="864"/>
      <c r="JI21" s="102">
        <f>'Федеральные  средства  по  МО'!BL22</f>
        <v>0</v>
      </c>
      <c r="JJ21" s="865"/>
      <c r="JK21" s="862">
        <f t="shared" si="67"/>
        <v>0</v>
      </c>
      <c r="JL21" s="864"/>
      <c r="JM21" s="99">
        <f>'Федеральные  средства  по  МО'!BM22</f>
        <v>0</v>
      </c>
      <c r="JN21" s="865"/>
      <c r="JO21" s="862">
        <f t="shared" si="68"/>
        <v>0</v>
      </c>
      <c r="JP21" s="863"/>
      <c r="JQ21" s="102">
        <f>'Федеральные  средства  по  МО'!CD22</f>
        <v>0</v>
      </c>
      <c r="JR21" s="862">
        <f>'Проверочная  таблица'!SI23</f>
        <v>0</v>
      </c>
      <c r="JS21" s="863">
        <f t="shared" si="69"/>
        <v>0</v>
      </c>
      <c r="JT21" s="862"/>
      <c r="JU21" s="103">
        <f>'Федеральные  средства  по  МО'!CE22</f>
        <v>0</v>
      </c>
      <c r="JV21" s="862">
        <f>'Проверочная  таблица'!SR23</f>
        <v>0</v>
      </c>
      <c r="JW21" s="863">
        <f t="shared" si="70"/>
        <v>0</v>
      </c>
      <c r="JX21" s="865"/>
      <c r="JY21" s="102">
        <f>'Федеральные  средства  по  МО'!CF22</f>
        <v>0</v>
      </c>
      <c r="JZ21" s="862">
        <f t="shared" si="71"/>
        <v>0</v>
      </c>
      <c r="KA21" s="863"/>
      <c r="KB21" s="862"/>
      <c r="KC21" s="103">
        <f>'Федеральные  средства  по  МО'!CG22</f>
        <v>0</v>
      </c>
      <c r="KD21" s="862">
        <f t="shared" si="72"/>
        <v>0</v>
      </c>
      <c r="KE21" s="863"/>
      <c r="KF21" s="862"/>
      <c r="KG21" s="103">
        <f>'Федеральные  средства  по  МО'!CH22</f>
        <v>0</v>
      </c>
      <c r="KH21" s="865">
        <f>'Проверочная  таблица'!SM23</f>
        <v>0</v>
      </c>
      <c r="KI21" s="862">
        <f>'Проверочная  таблица'!TW23</f>
        <v>0</v>
      </c>
      <c r="KJ21" s="864"/>
      <c r="KK21" s="103">
        <f>'Федеральные  средства  по  МО'!CI22</f>
        <v>0</v>
      </c>
      <c r="KL21" s="865">
        <f>'Проверочная  таблица'!SV23</f>
        <v>0</v>
      </c>
      <c r="KM21" s="862">
        <f>'Проверочная  таблица'!TN23</f>
        <v>0</v>
      </c>
      <c r="KN21" s="863"/>
      <c r="KO21" s="1022">
        <f>'Федеральные  средства  по  МО'!BN22</f>
        <v>0</v>
      </c>
      <c r="KP21" s="1082">
        <f t="shared" si="73"/>
        <v>0</v>
      </c>
      <c r="KQ21" s="1083"/>
      <c r="KR21" s="1082"/>
      <c r="KS21" s="1077">
        <f>'Федеральные  средства  по  МО'!BO22</f>
        <v>0</v>
      </c>
      <c r="KT21" s="1082">
        <f t="shared" si="74"/>
        <v>0</v>
      </c>
      <c r="KU21" s="1105"/>
      <c r="KV21" s="1082"/>
      <c r="KW21" s="1022">
        <f>'Федеральные  средства  по  МО'!BP22</f>
        <v>0</v>
      </c>
      <c r="KX21" s="1158">
        <f>'Проверочная  таблица'!QK23</f>
        <v>0</v>
      </c>
      <c r="KY21" s="1082"/>
      <c r="KZ21" s="1083">
        <f>'Проверочная  таблица'!RC23</f>
        <v>0</v>
      </c>
      <c r="LA21" s="1023">
        <f>'Федеральные  средства  по  МО'!BQ22</f>
        <v>0</v>
      </c>
      <c r="LB21" s="1083">
        <f>'Проверочная  таблица'!QN23</f>
        <v>0</v>
      </c>
      <c r="LC21" s="1082">
        <f>'Проверочная  таблица'!QZ23</f>
        <v>0</v>
      </c>
      <c r="LD21" s="1105">
        <f>'Проверочная  таблица'!RF23</f>
        <v>0</v>
      </c>
      <c r="LE21" s="1077">
        <f>'Федеральные  средства  по  МО'!BR22</f>
        <v>0</v>
      </c>
      <c r="LF21" s="1082">
        <f t="shared" si="75"/>
        <v>0</v>
      </c>
      <c r="LG21" s="1083"/>
      <c r="LH21" s="1082"/>
      <c r="LI21" s="1109">
        <f>'Федеральные  средства  по  МО'!BS22</f>
        <v>0</v>
      </c>
      <c r="LJ21" s="1105">
        <f t="shared" si="76"/>
        <v>0</v>
      </c>
      <c r="LK21" s="1083"/>
      <c r="LL21" s="1158"/>
      <c r="LM21" s="1022">
        <f>'Федеральные  средства  по  МО'!BT22</f>
        <v>0</v>
      </c>
      <c r="LN21" s="1082">
        <f t="shared" si="77"/>
        <v>0</v>
      </c>
      <c r="LO21" s="1083"/>
      <c r="LP21" s="1082"/>
      <c r="LQ21" s="1109">
        <f>'Федеральные  средства  по  МО'!BU22</f>
        <v>0</v>
      </c>
      <c r="LR21" s="1082">
        <f t="shared" si="78"/>
        <v>0</v>
      </c>
      <c r="LS21" s="1083"/>
      <c r="LT21" s="1082"/>
      <c r="LU21" s="102">
        <f>'Федеральные  средства  по  МО'!BV22</f>
        <v>0</v>
      </c>
      <c r="LV21" s="862">
        <f t="shared" si="79"/>
        <v>0</v>
      </c>
      <c r="LW21" s="863"/>
      <c r="LX21" s="862"/>
      <c r="LY21" s="103">
        <f>'Федеральные  средства  по  МО'!BW22</f>
        <v>0</v>
      </c>
      <c r="LZ21" s="862">
        <f t="shared" si="80"/>
        <v>0</v>
      </c>
      <c r="MA21" s="863"/>
      <c r="MB21" s="862"/>
      <c r="MC21" s="100">
        <f>'Федеральные  средства  по  МО'!BX22</f>
        <v>0</v>
      </c>
      <c r="MD21" s="862">
        <f t="shared" si="22"/>
        <v>0</v>
      </c>
      <c r="ME21" s="862"/>
      <c r="MF21" s="864"/>
      <c r="MG21" s="100">
        <f>'Федеральные  средства  по  МО'!BY22</f>
        <v>0</v>
      </c>
      <c r="MH21" s="862">
        <f t="shared" si="23"/>
        <v>0</v>
      </c>
      <c r="MI21" s="862"/>
      <c r="MJ21" s="863"/>
      <c r="MK21" s="100">
        <f>'Федеральные  средства  по  МО'!CB22</f>
        <v>0</v>
      </c>
      <c r="ML21" s="864"/>
      <c r="MM21" s="863"/>
      <c r="MN21" s="865"/>
      <c r="MO21" s="100">
        <f>'Федеральные  средства  по  МО'!CC22</f>
        <v>0</v>
      </c>
      <c r="MP21" s="863"/>
      <c r="MQ21" s="862"/>
      <c r="MR21" s="862"/>
    </row>
    <row r="22" spans="1:356" ht="25.5" customHeight="1" x14ac:dyDescent="0.25">
      <c r="A22" s="104" t="s">
        <v>86</v>
      </c>
      <c r="B22" s="263">
        <f t="shared" si="24"/>
        <v>2251372.5</v>
      </c>
      <c r="C22" s="846">
        <f t="shared" si="0"/>
        <v>227272.5</v>
      </c>
      <c r="D22" s="846">
        <f t="shared" si="1"/>
        <v>2024100</v>
      </c>
      <c r="E22" s="846">
        <f t="shared" si="2"/>
        <v>0</v>
      </c>
      <c r="F22" s="263">
        <f t="shared" si="25"/>
        <v>227272.5</v>
      </c>
      <c r="G22" s="846">
        <f t="shared" si="3"/>
        <v>227272.5</v>
      </c>
      <c r="H22" s="846">
        <f t="shared" si="4"/>
        <v>0</v>
      </c>
      <c r="I22" s="846">
        <f t="shared" si="5"/>
        <v>0</v>
      </c>
      <c r="J22" s="104"/>
      <c r="K22" s="847">
        <f>M22-'Федеральные  средства  по  МО'!D23</f>
        <v>0</v>
      </c>
      <c r="L22" s="847">
        <f>Q22-'Федеральные  средства  по  МО'!E23</f>
        <v>0</v>
      </c>
      <c r="M22" s="263">
        <f t="shared" si="26"/>
        <v>3636733.96</v>
      </c>
      <c r="N22" s="846">
        <f t="shared" si="27"/>
        <v>1612633.96</v>
      </c>
      <c r="O22" s="846">
        <f t="shared" si="28"/>
        <v>2024100</v>
      </c>
      <c r="P22" s="846">
        <f t="shared" si="29"/>
        <v>0</v>
      </c>
      <c r="Q22" s="263">
        <f t="shared" si="30"/>
        <v>227272.5</v>
      </c>
      <c r="R22" s="846">
        <f t="shared" si="31"/>
        <v>227272.5</v>
      </c>
      <c r="S22" s="846">
        <f t="shared" si="32"/>
        <v>0</v>
      </c>
      <c r="T22" s="846">
        <f t="shared" si="33"/>
        <v>0</v>
      </c>
      <c r="U22" s="102">
        <f>'Федеральные  средства  по  МО'!F23</f>
        <v>1385361.46</v>
      </c>
      <c r="V22" s="865">
        <f>'Проверочная  таблица'!CM24</f>
        <v>1385361.46</v>
      </c>
      <c r="W22" s="862">
        <f>'Проверочная  таблица'!CQ24</f>
        <v>0</v>
      </c>
      <c r="X22" s="864">
        <f>'Проверочная  таблица'!CS24</f>
        <v>0</v>
      </c>
      <c r="Y22" s="103">
        <f>'Федеральные  средства  по  МО'!G23</f>
        <v>0</v>
      </c>
      <c r="Z22" s="865">
        <f>'Проверочная  таблица'!CN24</f>
        <v>0</v>
      </c>
      <c r="AA22" s="862">
        <f>'Проверочная  таблица'!CR24</f>
        <v>0</v>
      </c>
      <c r="AB22" s="864">
        <f>'Проверочная  таблица'!CT24</f>
        <v>0</v>
      </c>
      <c r="AC22" s="99">
        <f>'Федеральные  средства  по  МО'!H23</f>
        <v>0</v>
      </c>
      <c r="AD22" s="862">
        <f t="shared" si="34"/>
        <v>0</v>
      </c>
      <c r="AE22" s="859"/>
      <c r="AF22" s="868"/>
      <c r="AG22" s="100">
        <f>'Федеральные  средства  по  МО'!I23</f>
        <v>0</v>
      </c>
      <c r="AH22" s="862">
        <f t="shared" si="35"/>
        <v>0</v>
      </c>
      <c r="AI22" s="858"/>
      <c r="AJ22" s="859"/>
      <c r="AK22" s="102">
        <f>'Федеральные  средства  по  МО'!J23</f>
        <v>0</v>
      </c>
      <c r="AL22" s="862">
        <f t="shared" si="36"/>
        <v>0</v>
      </c>
      <c r="AM22" s="862"/>
      <c r="AN22" s="863"/>
      <c r="AO22" s="100">
        <f>'Федеральные  средства  по  МО'!K23</f>
        <v>0</v>
      </c>
      <c r="AP22" s="864">
        <f t="shared" si="37"/>
        <v>0</v>
      </c>
      <c r="AQ22" s="867"/>
      <c r="AR22" s="859"/>
      <c r="AS22" s="102">
        <f>'Федеральные  средства  по  МО'!L23</f>
        <v>0</v>
      </c>
      <c r="AT22" s="862">
        <f t="shared" si="38"/>
        <v>0</v>
      </c>
      <c r="AU22" s="863"/>
      <c r="AV22" s="862"/>
      <c r="AW22" s="99">
        <f>'Федеральные  средства  по  МО'!M23</f>
        <v>0</v>
      </c>
      <c r="AX22" s="862">
        <f t="shared" si="39"/>
        <v>0</v>
      </c>
      <c r="AY22" s="867"/>
      <c r="AZ22" s="867"/>
      <c r="BA22" s="100">
        <f>'Федеральные  средства  по  МО'!N23</f>
        <v>0</v>
      </c>
      <c r="BB22" s="867">
        <f t="shared" si="7"/>
        <v>0</v>
      </c>
      <c r="BC22" s="858"/>
      <c r="BD22" s="859"/>
      <c r="BE22" s="100">
        <f>'Федеральные  средства  по  МО'!O23</f>
        <v>0</v>
      </c>
      <c r="BF22" s="867">
        <f t="shared" si="8"/>
        <v>0</v>
      </c>
      <c r="BG22" s="858"/>
      <c r="BH22" s="859"/>
      <c r="BI22" s="100">
        <f>'Федеральные  средства  по  МО'!P23</f>
        <v>0</v>
      </c>
      <c r="BJ22" s="867">
        <f t="shared" si="9"/>
        <v>0</v>
      </c>
      <c r="BK22" s="858"/>
      <c r="BL22" s="859"/>
      <c r="BM22" s="100">
        <f>'Федеральные  средства  по  МО'!Q23</f>
        <v>0</v>
      </c>
      <c r="BN22" s="867">
        <f t="shared" si="10"/>
        <v>0</v>
      </c>
      <c r="BO22" s="858"/>
      <c r="BP22" s="859"/>
      <c r="BQ22" s="100">
        <f>'Федеральные  средства  по  МО'!R23</f>
        <v>0</v>
      </c>
      <c r="BR22" s="867">
        <f t="shared" si="11"/>
        <v>0</v>
      </c>
      <c r="BS22" s="859"/>
      <c r="BT22" s="868"/>
      <c r="BU22" s="100">
        <f>'Федеральные  средства  по  МО'!S23</f>
        <v>0</v>
      </c>
      <c r="BV22" s="867">
        <f t="shared" si="12"/>
        <v>0</v>
      </c>
      <c r="BW22" s="858"/>
      <c r="BX22" s="859"/>
      <c r="BY22" s="102">
        <f>'Федеральные  средства  по  МО'!T23</f>
        <v>0</v>
      </c>
      <c r="BZ22" s="862">
        <f t="shared" si="40"/>
        <v>0</v>
      </c>
      <c r="CA22" s="863"/>
      <c r="CB22" s="862"/>
      <c r="CC22" s="103">
        <f>'Федеральные  средства  по  МО'!U23</f>
        <v>0</v>
      </c>
      <c r="CD22" s="862">
        <f t="shared" si="41"/>
        <v>0</v>
      </c>
      <c r="CE22" s="863"/>
      <c r="CF22" s="862"/>
      <c r="CG22" s="99">
        <f>'Федеральные  средства  по  МО'!V23</f>
        <v>0</v>
      </c>
      <c r="CH22" s="867"/>
      <c r="CI22" s="859"/>
      <c r="CJ22" s="868"/>
      <c r="CK22" s="100">
        <f>'Федеральные  средства  по  МО'!W23</f>
        <v>0</v>
      </c>
      <c r="CL22" s="859"/>
      <c r="CM22" s="858"/>
      <c r="CN22" s="859"/>
      <c r="CO22" s="102">
        <f>'Федеральные  средства  по  МО'!X23</f>
        <v>0</v>
      </c>
      <c r="CP22" s="862">
        <f t="shared" si="42"/>
        <v>0</v>
      </c>
      <c r="CQ22" s="867"/>
      <c r="CR22" s="859"/>
      <c r="CS22" s="100">
        <f>'Федеральные  средства  по  МО'!Y23</f>
        <v>0</v>
      </c>
      <c r="CT22" s="862">
        <f t="shared" si="43"/>
        <v>0</v>
      </c>
      <c r="CU22" s="858"/>
      <c r="CV22" s="859"/>
      <c r="CW22" s="100">
        <f>'Федеральные  средства  по  МО'!Z23</f>
        <v>0</v>
      </c>
      <c r="CX22" s="867">
        <f t="shared" si="15"/>
        <v>0</v>
      </c>
      <c r="CY22" s="859"/>
      <c r="CZ22" s="868"/>
      <c r="DA22" s="100">
        <f>'Федеральные  средства  по  МО'!AA23</f>
        <v>0</v>
      </c>
      <c r="DB22" s="867">
        <f t="shared" si="44"/>
        <v>0</v>
      </c>
      <c r="DC22" s="858"/>
      <c r="DD22" s="859"/>
      <c r="DE22" s="100">
        <f>'Федеральные  средства  по  МО'!AB23</f>
        <v>0</v>
      </c>
      <c r="DF22" s="867"/>
      <c r="DG22" s="859"/>
      <c r="DH22" s="865">
        <f t="shared" si="45"/>
        <v>0</v>
      </c>
      <c r="DI22" s="100">
        <f>'Федеральные  средства  по  МО'!AC23</f>
        <v>0</v>
      </c>
      <c r="DJ22" s="859"/>
      <c r="DK22" s="858"/>
      <c r="DL22" s="865">
        <f t="shared" si="46"/>
        <v>0</v>
      </c>
      <c r="DM22" s="102">
        <f>'Федеральные  средства  по  МО'!AD23</f>
        <v>0</v>
      </c>
      <c r="DN22" s="862">
        <f t="shared" si="47"/>
        <v>0</v>
      </c>
      <c r="DO22" s="863"/>
      <c r="DP22" s="862"/>
      <c r="DQ22" s="103">
        <f>'Федеральные  средства  по  МО'!AE23</f>
        <v>0</v>
      </c>
      <c r="DR22" s="862">
        <f t="shared" si="48"/>
        <v>0</v>
      </c>
      <c r="DS22" s="863"/>
      <c r="DT22" s="862"/>
      <c r="DU22" s="99">
        <f>'Федеральные  средства  по  МО'!AF23</f>
        <v>0</v>
      </c>
      <c r="DV22" s="867">
        <f t="shared" si="16"/>
        <v>0</v>
      </c>
      <c r="DW22" s="859"/>
      <c r="DX22" s="868"/>
      <c r="DY22" s="100">
        <f>'Федеральные  средства  по  МО'!AG23</f>
        <v>0</v>
      </c>
      <c r="DZ22" s="867">
        <f t="shared" si="17"/>
        <v>0</v>
      </c>
      <c r="EA22" s="858"/>
      <c r="EB22" s="859"/>
      <c r="EC22" s="102">
        <f>'Федеральные  средства  по  МО'!AH23</f>
        <v>0</v>
      </c>
      <c r="ED22" s="865"/>
      <c r="EE22" s="862">
        <f>'Проверочная  таблица'!HS24</f>
        <v>0</v>
      </c>
      <c r="EF22" s="863">
        <f>'Проверочная  таблица'!HY24</f>
        <v>0</v>
      </c>
      <c r="EG22" s="100">
        <f>'Федеральные  средства  по  МО'!AI23</f>
        <v>0</v>
      </c>
      <c r="EH22" s="863"/>
      <c r="EI22" s="862">
        <f>'Проверочная  таблица'!HV24</f>
        <v>0</v>
      </c>
      <c r="EJ22" s="863">
        <f>'Проверочная  таблица'!IB24</f>
        <v>0</v>
      </c>
      <c r="EK22" s="1022">
        <f>'Федеральные  средства  по  МО'!AJ23</f>
        <v>0</v>
      </c>
      <c r="EL22" s="1082">
        <f t="shared" si="49"/>
        <v>0</v>
      </c>
      <c r="EM22" s="1083"/>
      <c r="EN22" s="1082"/>
      <c r="EO22" s="1109">
        <f>'Федеральные  средства  по  МО'!AK23</f>
        <v>0</v>
      </c>
      <c r="EP22" s="1082">
        <f t="shared" si="50"/>
        <v>0</v>
      </c>
      <c r="EQ22" s="1083"/>
      <c r="ER22" s="1082"/>
      <c r="ES22" s="1022">
        <f>'Федеральные  средства  по  МО'!AL23</f>
        <v>0</v>
      </c>
      <c r="ET22" s="1082">
        <f t="shared" si="51"/>
        <v>0</v>
      </c>
      <c r="EU22" s="1083"/>
      <c r="EV22" s="1082"/>
      <c r="EW22" s="1109">
        <f>'Федеральные  средства  по  МО'!AM23</f>
        <v>0</v>
      </c>
      <c r="EX22" s="1082">
        <f t="shared" si="52"/>
        <v>0</v>
      </c>
      <c r="EY22" s="1083"/>
      <c r="EZ22" s="1082"/>
      <c r="FA22" s="1077">
        <f>'Федеральные  средства  по  МО'!AN23</f>
        <v>0</v>
      </c>
      <c r="FB22" s="1082">
        <f t="shared" si="53"/>
        <v>0</v>
      </c>
      <c r="FC22" s="1083"/>
      <c r="FD22" s="1082"/>
      <c r="FE22" s="1077">
        <f>'Федеральные  средства  по  МО'!AO23</f>
        <v>0</v>
      </c>
      <c r="FF22" s="1082">
        <f t="shared" si="54"/>
        <v>0</v>
      </c>
      <c r="FG22" s="1083"/>
      <c r="FH22" s="1158"/>
      <c r="FI22" s="102">
        <f>'Федеральные  средства  по  МО'!AP23</f>
        <v>0</v>
      </c>
      <c r="FJ22" s="862">
        <f t="shared" si="55"/>
        <v>0</v>
      </c>
      <c r="FK22" s="863"/>
      <c r="FL22" s="862"/>
      <c r="FM22" s="103">
        <f>'Федеральные  средства  по  МО'!AQ23</f>
        <v>0</v>
      </c>
      <c r="FN22" s="862">
        <f t="shared" si="56"/>
        <v>0</v>
      </c>
      <c r="FO22" s="867"/>
      <c r="FP22" s="858"/>
      <c r="FQ22" s="100">
        <f>'Федеральные  средства  по  МО'!AR23</f>
        <v>0</v>
      </c>
      <c r="FR22" s="867"/>
      <c r="FS22" s="859"/>
      <c r="FT22" s="868"/>
      <c r="FU22" s="100">
        <f>'Федеральные  средства  по  МО'!AS23</f>
        <v>0</v>
      </c>
      <c r="FV22" s="859"/>
      <c r="FW22" s="858"/>
      <c r="FX22" s="859"/>
      <c r="FY22" s="102">
        <f>'Федеральные  средства  по  МО'!AT23</f>
        <v>0</v>
      </c>
      <c r="FZ22" s="865">
        <f>'Проверочная  таблица'!JI24</f>
        <v>0</v>
      </c>
      <c r="GA22" s="862">
        <f>'Проверочная  таблица'!JU24</f>
        <v>0</v>
      </c>
      <c r="GB22" s="862">
        <f>'Проверочная  таблица'!KA24</f>
        <v>0</v>
      </c>
      <c r="GC22" s="103">
        <f>'Федеральные  средства  по  МО'!AU23</f>
        <v>0</v>
      </c>
      <c r="GD22" s="862">
        <f>'Проверочная  таблица'!JL24</f>
        <v>0</v>
      </c>
      <c r="GE22" s="863">
        <f>'Проверочная  таблица'!JX24</f>
        <v>0</v>
      </c>
      <c r="GF22" s="862">
        <f>'Проверочная  таблица'!KD24</f>
        <v>0</v>
      </c>
      <c r="GG22" s="99">
        <f>'Федеральные  средства  по  МО'!AV23</f>
        <v>0</v>
      </c>
      <c r="GH22" s="867">
        <f t="shared" si="57"/>
        <v>0</v>
      </c>
      <c r="GI22" s="859"/>
      <c r="GJ22" s="868"/>
      <c r="GK22" s="100">
        <f>'Федеральные  средства  по  МО'!AW23</f>
        <v>0</v>
      </c>
      <c r="GL22" s="867">
        <f t="shared" si="58"/>
        <v>0</v>
      </c>
      <c r="GM22" s="858"/>
      <c r="GN22" s="859"/>
      <c r="GO22" s="102">
        <f>'Федеральные  средства  по  МО'!AX23</f>
        <v>0</v>
      </c>
      <c r="GP22" s="862"/>
      <c r="GQ22" s="863">
        <f t="shared" si="59"/>
        <v>0</v>
      </c>
      <c r="GR22" s="862"/>
      <c r="GS22" s="100">
        <f>'Федеральные  средства  по  МО'!AY23</f>
        <v>0</v>
      </c>
      <c r="GT22" s="863"/>
      <c r="GU22" s="862">
        <f t="shared" si="60"/>
        <v>0</v>
      </c>
      <c r="GV22" s="864"/>
      <c r="GW22" s="99">
        <f>'Федеральные  средства  по  МО'!AZ23</f>
        <v>2024100</v>
      </c>
      <c r="GX22" s="859"/>
      <c r="GY22" s="865">
        <f>'Проверочная  таблица'!MB24</f>
        <v>2024100</v>
      </c>
      <c r="GZ22" s="862">
        <f>'Проверочная  таблица'!MJ24</f>
        <v>0</v>
      </c>
      <c r="HA22" s="103">
        <f>'Федеральные  средства  по  МО'!BA23</f>
        <v>0</v>
      </c>
      <c r="HB22" s="865"/>
      <c r="HC22" s="862">
        <f>'Проверочная  таблица'!MF24</f>
        <v>0</v>
      </c>
      <c r="HD22" s="864">
        <f>'Проверочная  таблица'!MN24</f>
        <v>0</v>
      </c>
      <c r="HE22" s="100">
        <f>'Федеральные  средства  по  МО'!BB23</f>
        <v>227272.5</v>
      </c>
      <c r="HF22" s="862">
        <f t="shared" si="18"/>
        <v>227272.5</v>
      </c>
      <c r="HG22" s="859"/>
      <c r="HH22" s="868"/>
      <c r="HI22" s="100">
        <f>'Федеральные  средства  по  МО'!BC23</f>
        <v>227272.5</v>
      </c>
      <c r="HJ22" s="862">
        <f t="shared" si="19"/>
        <v>227272.5</v>
      </c>
      <c r="HK22" s="858"/>
      <c r="HL22" s="858"/>
      <c r="HM22" s="103">
        <f>'Федеральные  средства  по  МО'!BF23</f>
        <v>0</v>
      </c>
      <c r="HN22" s="865">
        <f t="shared" si="61"/>
        <v>0</v>
      </c>
      <c r="HO22" s="862"/>
      <c r="HP22" s="864"/>
      <c r="HQ22" s="99">
        <f>'Федеральные  средства  по  МО'!BG23</f>
        <v>0</v>
      </c>
      <c r="HR22" s="865">
        <f t="shared" si="20"/>
        <v>0</v>
      </c>
      <c r="HS22" s="862"/>
      <c r="HT22" s="864"/>
      <c r="HU22" s="103">
        <f>'Федеральные  средства  по  МО'!BD23</f>
        <v>0</v>
      </c>
      <c r="HV22" s="862">
        <f t="shared" si="62"/>
        <v>0</v>
      </c>
      <c r="HW22" s="863"/>
      <c r="HX22" s="865"/>
      <c r="HY22" s="100">
        <f>'Федеральные  средства  по  МО'!BE23</f>
        <v>0</v>
      </c>
      <c r="HZ22" s="862">
        <f t="shared" si="63"/>
        <v>0</v>
      </c>
      <c r="IA22" s="864"/>
      <c r="IB22" s="859"/>
      <c r="IC22" s="100">
        <f>'Федеральные  средства  по  МО'!BH23</f>
        <v>0</v>
      </c>
      <c r="ID22" s="867">
        <f t="shared" si="64"/>
        <v>0</v>
      </c>
      <c r="IE22" s="859"/>
      <c r="IF22" s="868"/>
      <c r="IG22" s="100">
        <f>'Федеральные  средства  по  МО'!BI23</f>
        <v>0</v>
      </c>
      <c r="IH22" s="867">
        <f t="shared" si="21"/>
        <v>0</v>
      </c>
      <c r="II22" s="859"/>
      <c r="IJ22" s="858"/>
      <c r="IK22" s="857"/>
      <c r="IL22" s="858"/>
      <c r="IM22" s="859"/>
      <c r="IN22" s="858"/>
      <c r="IO22" s="860"/>
      <c r="IP22" s="859"/>
      <c r="IQ22" s="858"/>
      <c r="IR22" s="859"/>
      <c r="IS22" s="102">
        <f>'Федеральные  средства  по  МО'!BJ23</f>
        <v>0</v>
      </c>
      <c r="IT22" s="865"/>
      <c r="IU22" s="862"/>
      <c r="IV22" s="864">
        <f>'Проверочная  таблица'!PE24</f>
        <v>0</v>
      </c>
      <c r="IW22" s="103">
        <f>'Федеральные  средства  по  МО'!BK23</f>
        <v>0</v>
      </c>
      <c r="IX22" s="865"/>
      <c r="IY22" s="862"/>
      <c r="IZ22" s="864">
        <f>'Проверочная  таблица'!PI24</f>
        <v>0</v>
      </c>
      <c r="JA22" s="103">
        <f>'Федеральные  средства  по  МО'!BZ23</f>
        <v>0</v>
      </c>
      <c r="JB22" s="865"/>
      <c r="JC22" s="862">
        <f t="shared" si="65"/>
        <v>0</v>
      </c>
      <c r="JD22" s="864"/>
      <c r="JE22" s="99">
        <f>'Федеральные  средства  по  МО'!CA23</f>
        <v>0</v>
      </c>
      <c r="JF22" s="865"/>
      <c r="JG22" s="862">
        <f t="shared" si="66"/>
        <v>0</v>
      </c>
      <c r="JH22" s="864"/>
      <c r="JI22" s="102">
        <f>'Федеральные  средства  по  МО'!BL23</f>
        <v>0</v>
      </c>
      <c r="JJ22" s="865"/>
      <c r="JK22" s="862">
        <f t="shared" si="67"/>
        <v>0</v>
      </c>
      <c r="JL22" s="864"/>
      <c r="JM22" s="99">
        <f>'Федеральные  средства  по  МО'!BM23</f>
        <v>0</v>
      </c>
      <c r="JN22" s="865"/>
      <c r="JO22" s="862">
        <f t="shared" si="68"/>
        <v>0</v>
      </c>
      <c r="JP22" s="863"/>
      <c r="JQ22" s="102">
        <f>'Федеральные  средства  по  МО'!CD23</f>
        <v>0</v>
      </c>
      <c r="JR22" s="862">
        <f>'Проверочная  таблица'!SI24</f>
        <v>0</v>
      </c>
      <c r="JS22" s="863">
        <f t="shared" si="69"/>
        <v>0</v>
      </c>
      <c r="JT22" s="862"/>
      <c r="JU22" s="103">
        <f>'Федеральные  средства  по  МО'!CE23</f>
        <v>0</v>
      </c>
      <c r="JV22" s="862">
        <f>'Проверочная  таблица'!SR24</f>
        <v>0</v>
      </c>
      <c r="JW22" s="863">
        <f t="shared" si="70"/>
        <v>0</v>
      </c>
      <c r="JX22" s="865"/>
      <c r="JY22" s="102">
        <f>'Федеральные  средства  по  МО'!CF23</f>
        <v>0</v>
      </c>
      <c r="JZ22" s="862">
        <f t="shared" si="71"/>
        <v>0</v>
      </c>
      <c r="KA22" s="863"/>
      <c r="KB22" s="862"/>
      <c r="KC22" s="103">
        <f>'Федеральные  средства  по  МО'!CG23</f>
        <v>0</v>
      </c>
      <c r="KD22" s="862">
        <f t="shared" si="72"/>
        <v>0</v>
      </c>
      <c r="KE22" s="863"/>
      <c r="KF22" s="862"/>
      <c r="KG22" s="103">
        <f>'Федеральные  средства  по  МО'!CH23</f>
        <v>0</v>
      </c>
      <c r="KH22" s="865">
        <f>'Проверочная  таблица'!SM24</f>
        <v>0</v>
      </c>
      <c r="KI22" s="862">
        <f>'Проверочная  таблица'!TW24</f>
        <v>0</v>
      </c>
      <c r="KJ22" s="864"/>
      <c r="KK22" s="103">
        <f>'Федеральные  средства  по  МО'!CI23</f>
        <v>0</v>
      </c>
      <c r="KL22" s="865">
        <f>'Проверочная  таблица'!SV24</f>
        <v>0</v>
      </c>
      <c r="KM22" s="862">
        <f>'Проверочная  таблица'!TN24</f>
        <v>0</v>
      </c>
      <c r="KN22" s="863"/>
      <c r="KO22" s="1022">
        <f>'Федеральные  средства  по  МО'!BN23</f>
        <v>0</v>
      </c>
      <c r="KP22" s="1082">
        <f t="shared" si="73"/>
        <v>0</v>
      </c>
      <c r="KQ22" s="1083"/>
      <c r="KR22" s="1082"/>
      <c r="KS22" s="1077">
        <f>'Федеральные  средства  по  МО'!BO23</f>
        <v>0</v>
      </c>
      <c r="KT22" s="1082">
        <f t="shared" si="74"/>
        <v>0</v>
      </c>
      <c r="KU22" s="1105"/>
      <c r="KV22" s="1082"/>
      <c r="KW22" s="1022">
        <f>'Федеральные  средства  по  МО'!BP23</f>
        <v>0</v>
      </c>
      <c r="KX22" s="1158">
        <f>'Проверочная  таблица'!QK24</f>
        <v>0</v>
      </c>
      <c r="KY22" s="1082"/>
      <c r="KZ22" s="1083">
        <f>'Проверочная  таблица'!RC24</f>
        <v>0</v>
      </c>
      <c r="LA22" s="1023">
        <f>'Федеральные  средства  по  МО'!BQ23</f>
        <v>0</v>
      </c>
      <c r="LB22" s="1083">
        <f>'Проверочная  таблица'!QN24</f>
        <v>0</v>
      </c>
      <c r="LC22" s="1082">
        <f>'Проверочная  таблица'!QZ24</f>
        <v>0</v>
      </c>
      <c r="LD22" s="1105">
        <f>'Проверочная  таблица'!RF24</f>
        <v>0</v>
      </c>
      <c r="LE22" s="1077">
        <f>'Федеральные  средства  по  МО'!BR23</f>
        <v>0</v>
      </c>
      <c r="LF22" s="1082">
        <f t="shared" si="75"/>
        <v>0</v>
      </c>
      <c r="LG22" s="1083"/>
      <c r="LH22" s="1082"/>
      <c r="LI22" s="1109">
        <f>'Федеральные  средства  по  МО'!BS23</f>
        <v>0</v>
      </c>
      <c r="LJ22" s="1105">
        <f t="shared" si="76"/>
        <v>0</v>
      </c>
      <c r="LK22" s="1083"/>
      <c r="LL22" s="1158"/>
      <c r="LM22" s="1022">
        <f>'Федеральные  средства  по  МО'!BT23</f>
        <v>0</v>
      </c>
      <c r="LN22" s="1082">
        <f t="shared" si="77"/>
        <v>0</v>
      </c>
      <c r="LO22" s="1083"/>
      <c r="LP22" s="1082"/>
      <c r="LQ22" s="1109">
        <f>'Федеральные  средства  по  МО'!BU23</f>
        <v>0</v>
      </c>
      <c r="LR22" s="1082">
        <f t="shared" si="78"/>
        <v>0</v>
      </c>
      <c r="LS22" s="1083"/>
      <c r="LT22" s="1082"/>
      <c r="LU22" s="102">
        <f>'Федеральные  средства  по  МО'!BV23</f>
        <v>0</v>
      </c>
      <c r="LV22" s="862">
        <f t="shared" si="79"/>
        <v>0</v>
      </c>
      <c r="LW22" s="863"/>
      <c r="LX22" s="862"/>
      <c r="LY22" s="103">
        <f>'Федеральные  средства  по  МО'!BW23</f>
        <v>0</v>
      </c>
      <c r="LZ22" s="862">
        <f t="shared" si="80"/>
        <v>0</v>
      </c>
      <c r="MA22" s="863"/>
      <c r="MB22" s="862"/>
      <c r="MC22" s="100">
        <f>'Федеральные  средства  по  МО'!BX23</f>
        <v>0</v>
      </c>
      <c r="MD22" s="862">
        <f t="shared" si="22"/>
        <v>0</v>
      </c>
      <c r="ME22" s="862"/>
      <c r="MF22" s="864"/>
      <c r="MG22" s="100">
        <f>'Федеральные  средства  по  МО'!BY23</f>
        <v>0</v>
      </c>
      <c r="MH22" s="862">
        <f t="shared" si="23"/>
        <v>0</v>
      </c>
      <c r="MI22" s="862"/>
      <c r="MJ22" s="863"/>
      <c r="MK22" s="100">
        <f>'Федеральные  средства  по  МО'!CB23</f>
        <v>0</v>
      </c>
      <c r="ML22" s="867"/>
      <c r="MM22" s="859"/>
      <c r="MN22" s="868"/>
      <c r="MO22" s="100">
        <f>'Федеральные  средства  по  МО'!CC23</f>
        <v>0</v>
      </c>
      <c r="MP22" s="859"/>
      <c r="MQ22" s="858"/>
      <c r="MR22" s="858"/>
    </row>
    <row r="23" spans="1:356" ht="25.5" customHeight="1" x14ac:dyDescent="0.25">
      <c r="A23" s="101" t="s">
        <v>87</v>
      </c>
      <c r="B23" s="263">
        <f t="shared" si="24"/>
        <v>1546784.4</v>
      </c>
      <c r="C23" s="846">
        <f t="shared" si="0"/>
        <v>185185</v>
      </c>
      <c r="D23" s="846">
        <f t="shared" si="1"/>
        <v>1361599.4</v>
      </c>
      <c r="E23" s="846">
        <f t="shared" si="2"/>
        <v>0</v>
      </c>
      <c r="F23" s="263">
        <f t="shared" si="25"/>
        <v>185185</v>
      </c>
      <c r="G23" s="846">
        <f t="shared" si="3"/>
        <v>185185</v>
      </c>
      <c r="H23" s="846">
        <f t="shared" si="4"/>
        <v>0</v>
      </c>
      <c r="I23" s="846">
        <f t="shared" si="5"/>
        <v>0</v>
      </c>
      <c r="J23" s="104"/>
      <c r="K23" s="847">
        <f>M23-'Федеральные  средства  по  МО'!D24</f>
        <v>0</v>
      </c>
      <c r="L23" s="847">
        <f>Q23-'Федеральные  средства  по  МО'!E24</f>
        <v>0</v>
      </c>
      <c r="M23" s="263">
        <f t="shared" si="26"/>
        <v>1546784.4</v>
      </c>
      <c r="N23" s="846">
        <f t="shared" si="27"/>
        <v>185185</v>
      </c>
      <c r="O23" s="846">
        <f t="shared" si="28"/>
        <v>1361599.4</v>
      </c>
      <c r="P23" s="846">
        <f t="shared" si="29"/>
        <v>0</v>
      </c>
      <c r="Q23" s="263">
        <f t="shared" si="30"/>
        <v>185185</v>
      </c>
      <c r="R23" s="846">
        <f t="shared" si="31"/>
        <v>185185</v>
      </c>
      <c r="S23" s="846">
        <f t="shared" si="32"/>
        <v>0</v>
      </c>
      <c r="T23" s="846">
        <f t="shared" si="33"/>
        <v>0</v>
      </c>
      <c r="U23" s="102">
        <f>'Федеральные  средства  по  МО'!F24</f>
        <v>0</v>
      </c>
      <c r="V23" s="865">
        <f>'Проверочная  таблица'!CM25</f>
        <v>0</v>
      </c>
      <c r="W23" s="862">
        <f>'Проверочная  таблица'!CQ25</f>
        <v>0</v>
      </c>
      <c r="X23" s="864">
        <f>'Проверочная  таблица'!CS25</f>
        <v>0</v>
      </c>
      <c r="Y23" s="103">
        <f>'Федеральные  средства  по  МО'!G24</f>
        <v>0</v>
      </c>
      <c r="Z23" s="865">
        <f>'Проверочная  таблица'!CN25</f>
        <v>0</v>
      </c>
      <c r="AA23" s="862">
        <f>'Проверочная  таблица'!CR25</f>
        <v>0</v>
      </c>
      <c r="AB23" s="864">
        <f>'Проверочная  таблица'!CT25</f>
        <v>0</v>
      </c>
      <c r="AC23" s="99">
        <f>'Федеральные  средства  по  МО'!H24</f>
        <v>0</v>
      </c>
      <c r="AD23" s="862">
        <f t="shared" si="34"/>
        <v>0</v>
      </c>
      <c r="AE23" s="863"/>
      <c r="AF23" s="865"/>
      <c r="AG23" s="100">
        <f>'Федеральные  средства  по  МО'!I24</f>
        <v>0</v>
      </c>
      <c r="AH23" s="862">
        <f t="shared" si="35"/>
        <v>0</v>
      </c>
      <c r="AI23" s="862"/>
      <c r="AJ23" s="863"/>
      <c r="AK23" s="102">
        <f>'Федеральные  средства  по  МО'!J24</f>
        <v>0</v>
      </c>
      <c r="AL23" s="862">
        <f t="shared" si="36"/>
        <v>0</v>
      </c>
      <c r="AM23" s="862"/>
      <c r="AN23" s="863"/>
      <c r="AO23" s="100">
        <f>'Федеральные  средства  по  МО'!K24</f>
        <v>0</v>
      </c>
      <c r="AP23" s="864">
        <f t="shared" si="37"/>
        <v>0</v>
      </c>
      <c r="AQ23" s="864"/>
      <c r="AR23" s="863"/>
      <c r="AS23" s="102">
        <f>'Федеральные  средства  по  МО'!L24</f>
        <v>0</v>
      </c>
      <c r="AT23" s="862">
        <f t="shared" si="38"/>
        <v>0</v>
      </c>
      <c r="AU23" s="863"/>
      <c r="AV23" s="862"/>
      <c r="AW23" s="99">
        <f>'Федеральные  средства  по  МО'!M24</f>
        <v>0</v>
      </c>
      <c r="AX23" s="862">
        <f t="shared" si="39"/>
        <v>0</v>
      </c>
      <c r="AY23" s="864"/>
      <c r="AZ23" s="864"/>
      <c r="BA23" s="100">
        <f>'Федеральные  средства  по  МО'!N24</f>
        <v>0</v>
      </c>
      <c r="BB23" s="864">
        <f t="shared" si="7"/>
        <v>0</v>
      </c>
      <c r="BC23" s="862"/>
      <c r="BD23" s="863"/>
      <c r="BE23" s="100">
        <f>'Федеральные  средства  по  МО'!O24</f>
        <v>0</v>
      </c>
      <c r="BF23" s="864">
        <f t="shared" si="8"/>
        <v>0</v>
      </c>
      <c r="BG23" s="862"/>
      <c r="BH23" s="863"/>
      <c r="BI23" s="100">
        <f>'Федеральные  средства  по  МО'!P24</f>
        <v>0</v>
      </c>
      <c r="BJ23" s="864">
        <f t="shared" si="9"/>
        <v>0</v>
      </c>
      <c r="BK23" s="862"/>
      <c r="BL23" s="863"/>
      <c r="BM23" s="100">
        <f>'Федеральные  средства  по  МО'!Q24</f>
        <v>0</v>
      </c>
      <c r="BN23" s="864">
        <f t="shared" si="10"/>
        <v>0</v>
      </c>
      <c r="BO23" s="862"/>
      <c r="BP23" s="863"/>
      <c r="BQ23" s="100">
        <f>'Федеральные  средства  по  МО'!R24</f>
        <v>0</v>
      </c>
      <c r="BR23" s="864">
        <f t="shared" si="11"/>
        <v>0</v>
      </c>
      <c r="BS23" s="863"/>
      <c r="BT23" s="865"/>
      <c r="BU23" s="100">
        <f>'Федеральные  средства  по  МО'!S24</f>
        <v>0</v>
      </c>
      <c r="BV23" s="864">
        <f t="shared" si="12"/>
        <v>0</v>
      </c>
      <c r="BW23" s="862"/>
      <c r="BX23" s="863"/>
      <c r="BY23" s="102">
        <f>'Федеральные  средства  по  МО'!T24</f>
        <v>0</v>
      </c>
      <c r="BZ23" s="862">
        <f t="shared" si="40"/>
        <v>0</v>
      </c>
      <c r="CA23" s="863"/>
      <c r="CB23" s="862"/>
      <c r="CC23" s="103">
        <f>'Федеральные  средства  по  МО'!U24</f>
        <v>0</v>
      </c>
      <c r="CD23" s="862">
        <f t="shared" si="41"/>
        <v>0</v>
      </c>
      <c r="CE23" s="863"/>
      <c r="CF23" s="862"/>
      <c r="CG23" s="99">
        <f>'Федеральные  средства  по  МО'!V24</f>
        <v>0</v>
      </c>
      <c r="CH23" s="864"/>
      <c r="CI23" s="863"/>
      <c r="CJ23" s="865"/>
      <c r="CK23" s="100">
        <f>'Федеральные  средства  по  МО'!W24</f>
        <v>0</v>
      </c>
      <c r="CL23" s="863"/>
      <c r="CM23" s="862"/>
      <c r="CN23" s="863"/>
      <c r="CO23" s="102">
        <f>'Федеральные  средства  по  МО'!X24</f>
        <v>0</v>
      </c>
      <c r="CP23" s="862">
        <f t="shared" si="42"/>
        <v>0</v>
      </c>
      <c r="CQ23" s="864"/>
      <c r="CR23" s="863"/>
      <c r="CS23" s="100">
        <f>'Федеральные  средства  по  МО'!Y24</f>
        <v>0</v>
      </c>
      <c r="CT23" s="862">
        <f t="shared" si="43"/>
        <v>0</v>
      </c>
      <c r="CU23" s="862"/>
      <c r="CV23" s="863"/>
      <c r="CW23" s="100">
        <f>'Федеральные  средства  по  МО'!Z24</f>
        <v>0</v>
      </c>
      <c r="CX23" s="864">
        <f t="shared" si="15"/>
        <v>0</v>
      </c>
      <c r="CY23" s="863"/>
      <c r="CZ23" s="865"/>
      <c r="DA23" s="100">
        <f>'Федеральные  средства  по  МО'!AA24</f>
        <v>0</v>
      </c>
      <c r="DB23" s="864">
        <f t="shared" si="44"/>
        <v>0</v>
      </c>
      <c r="DC23" s="862"/>
      <c r="DD23" s="863"/>
      <c r="DE23" s="100">
        <f>'Федеральные  средства  по  МО'!AB24</f>
        <v>0</v>
      </c>
      <c r="DF23" s="864"/>
      <c r="DG23" s="863"/>
      <c r="DH23" s="865">
        <f t="shared" si="45"/>
        <v>0</v>
      </c>
      <c r="DI23" s="100">
        <f>'Федеральные  средства  по  МО'!AC24</f>
        <v>0</v>
      </c>
      <c r="DJ23" s="863"/>
      <c r="DK23" s="862"/>
      <c r="DL23" s="865">
        <f t="shared" si="46"/>
        <v>0</v>
      </c>
      <c r="DM23" s="102">
        <f>'Федеральные  средства  по  МО'!AD24</f>
        <v>0</v>
      </c>
      <c r="DN23" s="862">
        <f t="shared" si="47"/>
        <v>0</v>
      </c>
      <c r="DO23" s="863"/>
      <c r="DP23" s="862"/>
      <c r="DQ23" s="103">
        <f>'Федеральные  средства  по  МО'!AE24</f>
        <v>0</v>
      </c>
      <c r="DR23" s="862">
        <f t="shared" si="48"/>
        <v>0</v>
      </c>
      <c r="DS23" s="863"/>
      <c r="DT23" s="862"/>
      <c r="DU23" s="99">
        <f>'Федеральные  средства  по  МО'!AF24</f>
        <v>0</v>
      </c>
      <c r="DV23" s="864">
        <f t="shared" si="16"/>
        <v>0</v>
      </c>
      <c r="DW23" s="863"/>
      <c r="DX23" s="865"/>
      <c r="DY23" s="100">
        <f>'Федеральные  средства  по  МО'!AG24</f>
        <v>0</v>
      </c>
      <c r="DZ23" s="864">
        <f t="shared" si="17"/>
        <v>0</v>
      </c>
      <c r="EA23" s="862"/>
      <c r="EB23" s="863"/>
      <c r="EC23" s="102">
        <f>'Федеральные  средства  по  МО'!AH24</f>
        <v>1361599.4</v>
      </c>
      <c r="ED23" s="865"/>
      <c r="EE23" s="862">
        <f>'Проверочная  таблица'!HS25</f>
        <v>1361599.4</v>
      </c>
      <c r="EF23" s="863">
        <f>'Проверочная  таблица'!HY25</f>
        <v>0</v>
      </c>
      <c r="EG23" s="100">
        <f>'Федеральные  средства  по  МО'!AI24</f>
        <v>0</v>
      </c>
      <c r="EH23" s="863"/>
      <c r="EI23" s="862">
        <f>'Проверочная  таблица'!HV25</f>
        <v>0</v>
      </c>
      <c r="EJ23" s="863">
        <f>'Проверочная  таблица'!IB25</f>
        <v>0</v>
      </c>
      <c r="EK23" s="1022">
        <f>'Федеральные  средства  по  МО'!AJ24</f>
        <v>0</v>
      </c>
      <c r="EL23" s="1082">
        <f t="shared" si="49"/>
        <v>0</v>
      </c>
      <c r="EM23" s="1083"/>
      <c r="EN23" s="1082"/>
      <c r="EO23" s="1109">
        <f>'Федеральные  средства  по  МО'!AK24</f>
        <v>0</v>
      </c>
      <c r="EP23" s="1082">
        <f t="shared" si="50"/>
        <v>0</v>
      </c>
      <c r="EQ23" s="1083"/>
      <c r="ER23" s="1082"/>
      <c r="ES23" s="1022">
        <f>'Федеральные  средства  по  МО'!AL24</f>
        <v>0</v>
      </c>
      <c r="ET23" s="1082">
        <f t="shared" si="51"/>
        <v>0</v>
      </c>
      <c r="EU23" s="1083"/>
      <c r="EV23" s="1082"/>
      <c r="EW23" s="1109">
        <f>'Федеральные  средства  по  МО'!AM24</f>
        <v>0</v>
      </c>
      <c r="EX23" s="1082">
        <f t="shared" si="52"/>
        <v>0</v>
      </c>
      <c r="EY23" s="1083"/>
      <c r="EZ23" s="1082"/>
      <c r="FA23" s="1077">
        <f>'Федеральные  средства  по  МО'!AN24</f>
        <v>0</v>
      </c>
      <c r="FB23" s="1082">
        <f t="shared" si="53"/>
        <v>0</v>
      </c>
      <c r="FC23" s="1083"/>
      <c r="FD23" s="1082"/>
      <c r="FE23" s="1077">
        <f>'Федеральные  средства  по  МО'!AO24</f>
        <v>0</v>
      </c>
      <c r="FF23" s="1082">
        <f t="shared" si="54"/>
        <v>0</v>
      </c>
      <c r="FG23" s="1083"/>
      <c r="FH23" s="1158"/>
      <c r="FI23" s="102">
        <f>'Федеральные  средства  по  МО'!AP24</f>
        <v>0</v>
      </c>
      <c r="FJ23" s="862">
        <f t="shared" si="55"/>
        <v>0</v>
      </c>
      <c r="FK23" s="863"/>
      <c r="FL23" s="862"/>
      <c r="FM23" s="103">
        <f>'Федеральные  средства  по  МО'!AQ24</f>
        <v>0</v>
      </c>
      <c r="FN23" s="862">
        <f t="shared" si="56"/>
        <v>0</v>
      </c>
      <c r="FO23" s="864"/>
      <c r="FP23" s="862"/>
      <c r="FQ23" s="100">
        <f>'Федеральные  средства  по  МО'!AR24</f>
        <v>0</v>
      </c>
      <c r="FR23" s="864"/>
      <c r="FS23" s="863"/>
      <c r="FT23" s="865"/>
      <c r="FU23" s="100">
        <f>'Федеральные  средства  по  МО'!AS24</f>
        <v>0</v>
      </c>
      <c r="FV23" s="863"/>
      <c r="FW23" s="862"/>
      <c r="FX23" s="863"/>
      <c r="FY23" s="102">
        <f>'Федеральные  средства  по  МО'!AT24</f>
        <v>0</v>
      </c>
      <c r="FZ23" s="865">
        <f>'Проверочная  таблица'!JI25</f>
        <v>0</v>
      </c>
      <c r="GA23" s="862">
        <f>'Проверочная  таблица'!JU25</f>
        <v>0</v>
      </c>
      <c r="GB23" s="862">
        <f>'Проверочная  таблица'!KA25</f>
        <v>0</v>
      </c>
      <c r="GC23" s="103">
        <f>'Федеральные  средства  по  МО'!AU24</f>
        <v>0</v>
      </c>
      <c r="GD23" s="862">
        <f>'Проверочная  таблица'!JL25</f>
        <v>0</v>
      </c>
      <c r="GE23" s="863">
        <f>'Проверочная  таблица'!JX25</f>
        <v>0</v>
      </c>
      <c r="GF23" s="862">
        <f>'Проверочная  таблица'!KD25</f>
        <v>0</v>
      </c>
      <c r="GG23" s="99">
        <f>'Федеральные  средства  по  МО'!AV24</f>
        <v>0</v>
      </c>
      <c r="GH23" s="864">
        <f t="shared" si="57"/>
        <v>0</v>
      </c>
      <c r="GI23" s="863"/>
      <c r="GJ23" s="865"/>
      <c r="GK23" s="100">
        <f>'Федеральные  средства  по  МО'!AW24</f>
        <v>0</v>
      </c>
      <c r="GL23" s="864">
        <f t="shared" si="58"/>
        <v>0</v>
      </c>
      <c r="GM23" s="862"/>
      <c r="GN23" s="863"/>
      <c r="GO23" s="102">
        <f>'Федеральные  средства  по  МО'!AX24</f>
        <v>0</v>
      </c>
      <c r="GP23" s="862"/>
      <c r="GQ23" s="863">
        <f t="shared" si="59"/>
        <v>0</v>
      </c>
      <c r="GR23" s="862"/>
      <c r="GS23" s="100">
        <f>'Федеральные  средства  по  МО'!AY24</f>
        <v>0</v>
      </c>
      <c r="GT23" s="863"/>
      <c r="GU23" s="862">
        <f t="shared" si="60"/>
        <v>0</v>
      </c>
      <c r="GV23" s="864"/>
      <c r="GW23" s="99">
        <f>'Федеральные  средства  по  МО'!AZ24</f>
        <v>0</v>
      </c>
      <c r="GX23" s="863"/>
      <c r="GY23" s="865">
        <f>'Проверочная  таблица'!MB25</f>
        <v>0</v>
      </c>
      <c r="GZ23" s="862">
        <f>'Проверочная  таблица'!MJ25</f>
        <v>0</v>
      </c>
      <c r="HA23" s="103">
        <f>'Федеральные  средства  по  МО'!BA24</f>
        <v>0</v>
      </c>
      <c r="HB23" s="865"/>
      <c r="HC23" s="862">
        <f>'Проверочная  таблица'!MF25</f>
        <v>0</v>
      </c>
      <c r="HD23" s="864">
        <f>'Проверочная  таблица'!MN25</f>
        <v>0</v>
      </c>
      <c r="HE23" s="100">
        <f>'Федеральные  средства  по  МО'!BB24</f>
        <v>185185</v>
      </c>
      <c r="HF23" s="862">
        <f t="shared" si="18"/>
        <v>185185</v>
      </c>
      <c r="HG23" s="863"/>
      <c r="HH23" s="865"/>
      <c r="HI23" s="100">
        <f>'Федеральные  средства  по  МО'!BC24</f>
        <v>185185</v>
      </c>
      <c r="HJ23" s="862">
        <f t="shared" si="19"/>
        <v>185185</v>
      </c>
      <c r="HK23" s="862"/>
      <c r="HL23" s="862"/>
      <c r="HM23" s="103">
        <f>'Федеральные  средства  по  МО'!BF24</f>
        <v>0</v>
      </c>
      <c r="HN23" s="865">
        <f t="shared" si="61"/>
        <v>0</v>
      </c>
      <c r="HO23" s="862"/>
      <c r="HP23" s="864"/>
      <c r="HQ23" s="99">
        <f>'Федеральные  средства  по  МО'!BG24</f>
        <v>0</v>
      </c>
      <c r="HR23" s="865">
        <f t="shared" si="20"/>
        <v>0</v>
      </c>
      <c r="HS23" s="862"/>
      <c r="HT23" s="864"/>
      <c r="HU23" s="103">
        <f>'Федеральные  средства  по  МО'!BD24</f>
        <v>0</v>
      </c>
      <c r="HV23" s="862">
        <f t="shared" si="62"/>
        <v>0</v>
      </c>
      <c r="HW23" s="863"/>
      <c r="HX23" s="865"/>
      <c r="HY23" s="100">
        <f>'Федеральные  средства  по  МО'!BE24</f>
        <v>0</v>
      </c>
      <c r="HZ23" s="862">
        <f t="shared" si="63"/>
        <v>0</v>
      </c>
      <c r="IA23" s="864"/>
      <c r="IB23" s="863"/>
      <c r="IC23" s="100">
        <f>'Федеральные  средства  по  МО'!BH24</f>
        <v>0</v>
      </c>
      <c r="ID23" s="864">
        <f t="shared" si="64"/>
        <v>0</v>
      </c>
      <c r="IE23" s="863"/>
      <c r="IF23" s="865"/>
      <c r="IG23" s="100">
        <f>'Федеральные  средства  по  МО'!BI24</f>
        <v>0</v>
      </c>
      <c r="IH23" s="864">
        <f t="shared" si="21"/>
        <v>0</v>
      </c>
      <c r="II23" s="863"/>
      <c r="IJ23" s="862"/>
      <c r="IK23" s="103"/>
      <c r="IL23" s="862"/>
      <c r="IM23" s="863"/>
      <c r="IN23" s="862"/>
      <c r="IO23" s="99"/>
      <c r="IP23" s="863"/>
      <c r="IQ23" s="862"/>
      <c r="IR23" s="863"/>
      <c r="IS23" s="102">
        <f>'Федеральные  средства  по  МО'!BJ24</f>
        <v>0</v>
      </c>
      <c r="IT23" s="865"/>
      <c r="IU23" s="862"/>
      <c r="IV23" s="864">
        <f>'Проверочная  таблица'!PE25</f>
        <v>0</v>
      </c>
      <c r="IW23" s="103">
        <f>'Федеральные  средства  по  МО'!BK24</f>
        <v>0</v>
      </c>
      <c r="IX23" s="865"/>
      <c r="IY23" s="862"/>
      <c r="IZ23" s="864">
        <f>'Проверочная  таблица'!PI25</f>
        <v>0</v>
      </c>
      <c r="JA23" s="103">
        <f>'Федеральные  средства  по  МО'!BZ24</f>
        <v>0</v>
      </c>
      <c r="JB23" s="865"/>
      <c r="JC23" s="862">
        <f t="shared" si="65"/>
        <v>0</v>
      </c>
      <c r="JD23" s="864"/>
      <c r="JE23" s="99">
        <f>'Федеральные  средства  по  МО'!CA24</f>
        <v>0</v>
      </c>
      <c r="JF23" s="865"/>
      <c r="JG23" s="862">
        <f t="shared" si="66"/>
        <v>0</v>
      </c>
      <c r="JH23" s="864"/>
      <c r="JI23" s="102">
        <f>'Федеральные  средства  по  МО'!BL24</f>
        <v>0</v>
      </c>
      <c r="JJ23" s="865"/>
      <c r="JK23" s="862">
        <f t="shared" si="67"/>
        <v>0</v>
      </c>
      <c r="JL23" s="864"/>
      <c r="JM23" s="99">
        <f>'Федеральные  средства  по  МО'!BM24</f>
        <v>0</v>
      </c>
      <c r="JN23" s="865"/>
      <c r="JO23" s="862">
        <f t="shared" si="68"/>
        <v>0</v>
      </c>
      <c r="JP23" s="863"/>
      <c r="JQ23" s="102">
        <f>'Федеральные  средства  по  МО'!CD24</f>
        <v>0</v>
      </c>
      <c r="JR23" s="862">
        <f>'Проверочная  таблица'!SI25</f>
        <v>0</v>
      </c>
      <c r="JS23" s="863">
        <f t="shared" si="69"/>
        <v>0</v>
      </c>
      <c r="JT23" s="862"/>
      <c r="JU23" s="103">
        <f>'Федеральные  средства  по  МО'!CE24</f>
        <v>0</v>
      </c>
      <c r="JV23" s="862">
        <f>'Проверочная  таблица'!SR25</f>
        <v>0</v>
      </c>
      <c r="JW23" s="863">
        <f t="shared" si="70"/>
        <v>0</v>
      </c>
      <c r="JX23" s="865"/>
      <c r="JY23" s="102">
        <f>'Федеральные  средства  по  МО'!CF24</f>
        <v>0</v>
      </c>
      <c r="JZ23" s="862">
        <f t="shared" si="71"/>
        <v>0</v>
      </c>
      <c r="KA23" s="863"/>
      <c r="KB23" s="862"/>
      <c r="KC23" s="103">
        <f>'Федеральные  средства  по  МО'!CG24</f>
        <v>0</v>
      </c>
      <c r="KD23" s="862">
        <f t="shared" si="72"/>
        <v>0</v>
      </c>
      <c r="KE23" s="863"/>
      <c r="KF23" s="862"/>
      <c r="KG23" s="103">
        <f>'Федеральные  средства  по  МО'!CH24</f>
        <v>0</v>
      </c>
      <c r="KH23" s="865">
        <f>'Проверочная  таблица'!SM25</f>
        <v>0</v>
      </c>
      <c r="KI23" s="862">
        <f>'Проверочная  таблица'!TW25</f>
        <v>0</v>
      </c>
      <c r="KJ23" s="864"/>
      <c r="KK23" s="103">
        <f>'Федеральные  средства  по  МО'!CI24</f>
        <v>0</v>
      </c>
      <c r="KL23" s="865">
        <f>'Проверочная  таблица'!SV25</f>
        <v>0</v>
      </c>
      <c r="KM23" s="862">
        <f>'Проверочная  таблица'!TN25</f>
        <v>0</v>
      </c>
      <c r="KN23" s="863"/>
      <c r="KO23" s="1022">
        <f>'Федеральные  средства  по  МО'!BN24</f>
        <v>0</v>
      </c>
      <c r="KP23" s="1082">
        <f t="shared" si="73"/>
        <v>0</v>
      </c>
      <c r="KQ23" s="1083"/>
      <c r="KR23" s="1082"/>
      <c r="KS23" s="1077">
        <f>'Федеральные  средства  по  МО'!BO24</f>
        <v>0</v>
      </c>
      <c r="KT23" s="1082">
        <f t="shared" si="74"/>
        <v>0</v>
      </c>
      <c r="KU23" s="1105"/>
      <c r="KV23" s="1082"/>
      <c r="KW23" s="1022">
        <f>'Федеральные  средства  по  МО'!BP24</f>
        <v>0</v>
      </c>
      <c r="KX23" s="1158">
        <f>'Проверочная  таблица'!QK25</f>
        <v>0</v>
      </c>
      <c r="KY23" s="1082"/>
      <c r="KZ23" s="1083">
        <f>'Проверочная  таблица'!RC25</f>
        <v>0</v>
      </c>
      <c r="LA23" s="1023">
        <f>'Федеральные  средства  по  МО'!BQ24</f>
        <v>0</v>
      </c>
      <c r="LB23" s="1083">
        <f>'Проверочная  таблица'!QN25</f>
        <v>0</v>
      </c>
      <c r="LC23" s="1082">
        <f>'Проверочная  таблица'!QZ25</f>
        <v>0</v>
      </c>
      <c r="LD23" s="1105">
        <f>'Проверочная  таблица'!RF25</f>
        <v>0</v>
      </c>
      <c r="LE23" s="1077">
        <f>'Федеральные  средства  по  МО'!BR24</f>
        <v>0</v>
      </c>
      <c r="LF23" s="1082">
        <f t="shared" si="75"/>
        <v>0</v>
      </c>
      <c r="LG23" s="1083"/>
      <c r="LH23" s="1082"/>
      <c r="LI23" s="1109">
        <f>'Федеральные  средства  по  МО'!BS24</f>
        <v>0</v>
      </c>
      <c r="LJ23" s="1105">
        <f t="shared" si="76"/>
        <v>0</v>
      </c>
      <c r="LK23" s="1083"/>
      <c r="LL23" s="1158"/>
      <c r="LM23" s="1022">
        <f>'Федеральные  средства  по  МО'!BT24</f>
        <v>0</v>
      </c>
      <c r="LN23" s="1082">
        <f t="shared" si="77"/>
        <v>0</v>
      </c>
      <c r="LO23" s="1083"/>
      <c r="LP23" s="1082"/>
      <c r="LQ23" s="1109">
        <f>'Федеральные  средства  по  МО'!BU24</f>
        <v>0</v>
      </c>
      <c r="LR23" s="1082">
        <f t="shared" si="78"/>
        <v>0</v>
      </c>
      <c r="LS23" s="1083"/>
      <c r="LT23" s="1082"/>
      <c r="LU23" s="102">
        <f>'Федеральные  средства  по  МО'!BV24</f>
        <v>0</v>
      </c>
      <c r="LV23" s="862">
        <f t="shared" si="79"/>
        <v>0</v>
      </c>
      <c r="LW23" s="863"/>
      <c r="LX23" s="862"/>
      <c r="LY23" s="103">
        <f>'Федеральные  средства  по  МО'!BW24</f>
        <v>0</v>
      </c>
      <c r="LZ23" s="862">
        <f t="shared" si="80"/>
        <v>0</v>
      </c>
      <c r="MA23" s="863"/>
      <c r="MB23" s="862"/>
      <c r="MC23" s="100">
        <f>'Федеральные  средства  по  МО'!BX24</f>
        <v>0</v>
      </c>
      <c r="MD23" s="862">
        <f t="shared" si="22"/>
        <v>0</v>
      </c>
      <c r="ME23" s="862"/>
      <c r="MF23" s="864"/>
      <c r="MG23" s="100">
        <f>'Федеральные  средства  по  МО'!BY24</f>
        <v>0</v>
      </c>
      <c r="MH23" s="862">
        <f t="shared" si="23"/>
        <v>0</v>
      </c>
      <c r="MI23" s="862"/>
      <c r="MJ23" s="863"/>
      <c r="MK23" s="100">
        <f>'Федеральные  средства  по  МО'!CB24</f>
        <v>0</v>
      </c>
      <c r="ML23" s="864"/>
      <c r="MM23" s="863"/>
      <c r="MN23" s="865"/>
      <c r="MO23" s="100">
        <f>'Федеральные  средства  по  МО'!CC24</f>
        <v>0</v>
      </c>
      <c r="MP23" s="863"/>
      <c r="MQ23" s="862"/>
      <c r="MR23" s="862"/>
    </row>
    <row r="24" spans="1:356" ht="25.5" customHeight="1" x14ac:dyDescent="0.25">
      <c r="A24" s="104" t="s">
        <v>88</v>
      </c>
      <c r="B24" s="263">
        <f t="shared" si="24"/>
        <v>16204210.91</v>
      </c>
      <c r="C24" s="846">
        <f t="shared" si="0"/>
        <v>13106637.5</v>
      </c>
      <c r="D24" s="846">
        <f t="shared" si="1"/>
        <v>3097573.41</v>
      </c>
      <c r="E24" s="846">
        <f t="shared" si="2"/>
        <v>0</v>
      </c>
      <c r="F24" s="263">
        <f t="shared" si="25"/>
        <v>3144880.24</v>
      </c>
      <c r="G24" s="846">
        <f t="shared" si="3"/>
        <v>2268753.16</v>
      </c>
      <c r="H24" s="846">
        <f t="shared" si="4"/>
        <v>876127.08</v>
      </c>
      <c r="I24" s="846">
        <f t="shared" si="5"/>
        <v>0</v>
      </c>
      <c r="J24" s="104"/>
      <c r="K24" s="847">
        <f>M24-'Федеральные  средства  по  МО'!D25</f>
        <v>0</v>
      </c>
      <c r="L24" s="847">
        <f>Q24-'Федеральные  средства  по  МО'!E25</f>
        <v>0</v>
      </c>
      <c r="M24" s="263">
        <f t="shared" si="26"/>
        <v>16204210.91</v>
      </c>
      <c r="N24" s="846">
        <f t="shared" si="27"/>
        <v>13106637.5</v>
      </c>
      <c r="O24" s="846">
        <f t="shared" si="28"/>
        <v>3097573.41</v>
      </c>
      <c r="P24" s="846">
        <f t="shared" si="29"/>
        <v>0</v>
      </c>
      <c r="Q24" s="263">
        <f t="shared" si="30"/>
        <v>3144880.24</v>
      </c>
      <c r="R24" s="846">
        <f t="shared" si="31"/>
        <v>2268753.16</v>
      </c>
      <c r="S24" s="846">
        <f t="shared" si="32"/>
        <v>876127.08</v>
      </c>
      <c r="T24" s="846">
        <f t="shared" si="33"/>
        <v>0</v>
      </c>
      <c r="U24" s="102">
        <f>'Федеральные  средства  по  МО'!F25</f>
        <v>0</v>
      </c>
      <c r="V24" s="865">
        <f>'Проверочная  таблица'!CM26</f>
        <v>0</v>
      </c>
      <c r="W24" s="862">
        <f>'Проверочная  таблица'!CQ26</f>
        <v>0</v>
      </c>
      <c r="X24" s="864">
        <f>'Проверочная  таблица'!CS26</f>
        <v>0</v>
      </c>
      <c r="Y24" s="103">
        <f>'Федеральные  средства  по  МО'!G25</f>
        <v>0</v>
      </c>
      <c r="Z24" s="865">
        <f>'Проверочная  таблица'!CN26</f>
        <v>0</v>
      </c>
      <c r="AA24" s="862">
        <f>'Проверочная  таблица'!CR26</f>
        <v>0</v>
      </c>
      <c r="AB24" s="864">
        <f>'Проверочная  таблица'!CT26</f>
        <v>0</v>
      </c>
      <c r="AC24" s="99">
        <f>'Федеральные  средства  по  МО'!H25</f>
        <v>0</v>
      </c>
      <c r="AD24" s="862">
        <f t="shared" si="34"/>
        <v>0</v>
      </c>
      <c r="AE24" s="859"/>
      <c r="AF24" s="868"/>
      <c r="AG24" s="100">
        <f>'Федеральные  средства  по  МО'!I25</f>
        <v>0</v>
      </c>
      <c r="AH24" s="862">
        <f t="shared" si="35"/>
        <v>0</v>
      </c>
      <c r="AI24" s="858"/>
      <c r="AJ24" s="859"/>
      <c r="AK24" s="102">
        <f>'Федеральные  средства  по  МО'!J25</f>
        <v>0</v>
      </c>
      <c r="AL24" s="862">
        <f t="shared" si="36"/>
        <v>0</v>
      </c>
      <c r="AM24" s="862"/>
      <c r="AN24" s="863"/>
      <c r="AO24" s="100">
        <f>'Федеральные  средства  по  МО'!K25</f>
        <v>0</v>
      </c>
      <c r="AP24" s="864">
        <f t="shared" si="37"/>
        <v>0</v>
      </c>
      <c r="AQ24" s="867"/>
      <c r="AR24" s="859"/>
      <c r="AS24" s="102">
        <f>'Федеральные  средства  по  МО'!L25</f>
        <v>0</v>
      </c>
      <c r="AT24" s="862">
        <f t="shared" si="38"/>
        <v>0</v>
      </c>
      <c r="AU24" s="863"/>
      <c r="AV24" s="862"/>
      <c r="AW24" s="99">
        <f>'Федеральные  средства  по  МО'!M25</f>
        <v>0</v>
      </c>
      <c r="AX24" s="862">
        <f t="shared" si="39"/>
        <v>0</v>
      </c>
      <c r="AY24" s="867"/>
      <c r="AZ24" s="867"/>
      <c r="BA24" s="100">
        <f>'Федеральные  средства  по  МО'!N25</f>
        <v>0</v>
      </c>
      <c r="BB24" s="867">
        <f t="shared" si="7"/>
        <v>0</v>
      </c>
      <c r="BC24" s="858"/>
      <c r="BD24" s="859"/>
      <c r="BE24" s="100">
        <f>'Федеральные  средства  по  МО'!O25</f>
        <v>0</v>
      </c>
      <c r="BF24" s="867">
        <f t="shared" si="8"/>
        <v>0</v>
      </c>
      <c r="BG24" s="858"/>
      <c r="BH24" s="859"/>
      <c r="BI24" s="100">
        <f>'Федеральные  средства  по  МО'!P25</f>
        <v>0</v>
      </c>
      <c r="BJ24" s="867">
        <f t="shared" si="9"/>
        <v>0</v>
      </c>
      <c r="BK24" s="858"/>
      <c r="BL24" s="859"/>
      <c r="BM24" s="100">
        <f>'Федеральные  средства  по  МО'!Q25</f>
        <v>0</v>
      </c>
      <c r="BN24" s="867">
        <f t="shared" si="10"/>
        <v>0</v>
      </c>
      <c r="BO24" s="858"/>
      <c r="BP24" s="859"/>
      <c r="BQ24" s="100">
        <f>'Федеральные  средства  по  МО'!R25</f>
        <v>0</v>
      </c>
      <c r="BR24" s="867">
        <f t="shared" si="11"/>
        <v>0</v>
      </c>
      <c r="BS24" s="859"/>
      <c r="BT24" s="868"/>
      <c r="BU24" s="100">
        <f>'Федеральные  средства  по  МО'!S25</f>
        <v>0</v>
      </c>
      <c r="BV24" s="867">
        <f t="shared" si="12"/>
        <v>0</v>
      </c>
      <c r="BW24" s="858"/>
      <c r="BX24" s="859"/>
      <c r="BY24" s="102">
        <f>'Федеральные  средства  по  МО'!T25</f>
        <v>0</v>
      </c>
      <c r="BZ24" s="862">
        <f t="shared" si="40"/>
        <v>0</v>
      </c>
      <c r="CA24" s="863"/>
      <c r="CB24" s="862"/>
      <c r="CC24" s="103">
        <f>'Федеральные  средства  по  МО'!U25</f>
        <v>0</v>
      </c>
      <c r="CD24" s="862">
        <f t="shared" si="41"/>
        <v>0</v>
      </c>
      <c r="CE24" s="863"/>
      <c r="CF24" s="862"/>
      <c r="CG24" s="99">
        <f>'Федеральные  средства  по  МО'!V25</f>
        <v>0</v>
      </c>
      <c r="CH24" s="867"/>
      <c r="CI24" s="859"/>
      <c r="CJ24" s="868"/>
      <c r="CK24" s="100">
        <f>'Федеральные  средства  по  МО'!W25</f>
        <v>0</v>
      </c>
      <c r="CL24" s="859"/>
      <c r="CM24" s="858"/>
      <c r="CN24" s="859"/>
      <c r="CO24" s="102">
        <f>'Федеральные  средства  по  МО'!X25</f>
        <v>0</v>
      </c>
      <c r="CP24" s="862">
        <f t="shared" si="42"/>
        <v>0</v>
      </c>
      <c r="CQ24" s="867"/>
      <c r="CR24" s="859"/>
      <c r="CS24" s="100">
        <f>'Федеральные  средства  по  МО'!Y25</f>
        <v>0</v>
      </c>
      <c r="CT24" s="862">
        <f t="shared" si="43"/>
        <v>0</v>
      </c>
      <c r="CU24" s="858"/>
      <c r="CV24" s="859"/>
      <c r="CW24" s="100">
        <f>'Федеральные  средства  по  МО'!Z25</f>
        <v>0</v>
      </c>
      <c r="CX24" s="867">
        <f t="shared" si="15"/>
        <v>0</v>
      </c>
      <c r="CY24" s="859"/>
      <c r="CZ24" s="868"/>
      <c r="DA24" s="100">
        <f>'Федеральные  средства  по  МО'!AA25</f>
        <v>0</v>
      </c>
      <c r="DB24" s="867">
        <f t="shared" si="44"/>
        <v>0</v>
      </c>
      <c r="DC24" s="858"/>
      <c r="DD24" s="859"/>
      <c r="DE24" s="100">
        <f>'Федеральные  средства  по  МО'!AB25</f>
        <v>0</v>
      </c>
      <c r="DF24" s="867"/>
      <c r="DG24" s="859"/>
      <c r="DH24" s="865">
        <f t="shared" si="45"/>
        <v>0</v>
      </c>
      <c r="DI24" s="100">
        <f>'Федеральные  средства  по  МО'!AC25</f>
        <v>0</v>
      </c>
      <c r="DJ24" s="859"/>
      <c r="DK24" s="858"/>
      <c r="DL24" s="865">
        <f t="shared" si="46"/>
        <v>0</v>
      </c>
      <c r="DM24" s="102">
        <f>'Федеральные  средства  по  МО'!AD25</f>
        <v>0</v>
      </c>
      <c r="DN24" s="862">
        <f t="shared" si="47"/>
        <v>0</v>
      </c>
      <c r="DO24" s="863"/>
      <c r="DP24" s="862"/>
      <c r="DQ24" s="103">
        <f>'Федеральные  средства  по  МО'!AE25</f>
        <v>0</v>
      </c>
      <c r="DR24" s="862">
        <f t="shared" si="48"/>
        <v>0</v>
      </c>
      <c r="DS24" s="863"/>
      <c r="DT24" s="862"/>
      <c r="DU24" s="99">
        <f>'Федеральные  средства  по  МО'!AF25</f>
        <v>0</v>
      </c>
      <c r="DV24" s="867">
        <f t="shared" si="16"/>
        <v>0</v>
      </c>
      <c r="DW24" s="859"/>
      <c r="DX24" s="868"/>
      <c r="DY24" s="100">
        <f>'Федеральные  средства  по  МО'!AG25</f>
        <v>0</v>
      </c>
      <c r="DZ24" s="867">
        <f t="shared" si="17"/>
        <v>0</v>
      </c>
      <c r="EA24" s="858"/>
      <c r="EB24" s="859"/>
      <c r="EC24" s="102">
        <f>'Федеральные  средства  по  МО'!AH25</f>
        <v>1777353.43</v>
      </c>
      <c r="ED24" s="865"/>
      <c r="EE24" s="862">
        <f>'Проверочная  таблица'!HS26</f>
        <v>1777353.43</v>
      </c>
      <c r="EF24" s="863">
        <f>'Проверочная  таблица'!HY26</f>
        <v>0</v>
      </c>
      <c r="EG24" s="100">
        <f>'Федеральные  средства  по  МО'!AI25</f>
        <v>0</v>
      </c>
      <c r="EH24" s="863"/>
      <c r="EI24" s="862">
        <f>'Проверочная  таблица'!HV26</f>
        <v>0</v>
      </c>
      <c r="EJ24" s="863">
        <f>'Проверочная  таблица'!IB26</f>
        <v>0</v>
      </c>
      <c r="EK24" s="1022">
        <f>'Федеральные  средства  по  МО'!AJ25</f>
        <v>0</v>
      </c>
      <c r="EL24" s="1082">
        <f t="shared" si="49"/>
        <v>0</v>
      </c>
      <c r="EM24" s="1083"/>
      <c r="EN24" s="1082"/>
      <c r="EO24" s="1109">
        <f>'Федеральные  средства  по  МО'!AK25</f>
        <v>0</v>
      </c>
      <c r="EP24" s="1082">
        <f t="shared" si="50"/>
        <v>0</v>
      </c>
      <c r="EQ24" s="1083"/>
      <c r="ER24" s="1082"/>
      <c r="ES24" s="1022">
        <f>'Федеральные  средства  по  МО'!AL25</f>
        <v>0</v>
      </c>
      <c r="ET24" s="1082">
        <f t="shared" si="51"/>
        <v>0</v>
      </c>
      <c r="EU24" s="1083"/>
      <c r="EV24" s="1082"/>
      <c r="EW24" s="1109">
        <f>'Федеральные  средства  по  МО'!AM25</f>
        <v>0</v>
      </c>
      <c r="EX24" s="1082">
        <f t="shared" si="52"/>
        <v>0</v>
      </c>
      <c r="EY24" s="1083"/>
      <c r="EZ24" s="1082"/>
      <c r="FA24" s="1077">
        <f>'Федеральные  средства  по  МО'!AN25</f>
        <v>0</v>
      </c>
      <c r="FB24" s="1082">
        <f t="shared" si="53"/>
        <v>0</v>
      </c>
      <c r="FC24" s="1083"/>
      <c r="FD24" s="1082"/>
      <c r="FE24" s="1077">
        <f>'Федеральные  средства  по  МО'!AO25</f>
        <v>0</v>
      </c>
      <c r="FF24" s="1082">
        <f t="shared" si="54"/>
        <v>0</v>
      </c>
      <c r="FG24" s="1083"/>
      <c r="FH24" s="1158"/>
      <c r="FI24" s="102">
        <f>'Федеральные  средства  по  МО'!AP25</f>
        <v>0</v>
      </c>
      <c r="FJ24" s="862">
        <f t="shared" si="55"/>
        <v>0</v>
      </c>
      <c r="FK24" s="863"/>
      <c r="FL24" s="862"/>
      <c r="FM24" s="103">
        <f>'Федеральные  средства  по  МО'!AQ25</f>
        <v>0</v>
      </c>
      <c r="FN24" s="862">
        <f t="shared" si="56"/>
        <v>0</v>
      </c>
      <c r="FO24" s="867"/>
      <c r="FP24" s="858"/>
      <c r="FQ24" s="100">
        <f>'Федеральные  средства  по  МО'!AR25</f>
        <v>0</v>
      </c>
      <c r="FR24" s="867"/>
      <c r="FS24" s="859"/>
      <c r="FT24" s="868"/>
      <c r="FU24" s="100">
        <f>'Федеральные  средства  по  МО'!AS25</f>
        <v>0</v>
      </c>
      <c r="FV24" s="859"/>
      <c r="FW24" s="858"/>
      <c r="FX24" s="859"/>
      <c r="FY24" s="102">
        <f>'Федеральные  средства  по  МО'!AT25</f>
        <v>0</v>
      </c>
      <c r="FZ24" s="865">
        <f>'Проверочная  таблица'!JI26</f>
        <v>0</v>
      </c>
      <c r="GA24" s="862">
        <f>'Проверочная  таблица'!JU26</f>
        <v>0</v>
      </c>
      <c r="GB24" s="862">
        <f>'Проверочная  таблица'!KA26</f>
        <v>0</v>
      </c>
      <c r="GC24" s="103">
        <f>'Федеральные  средства  по  МО'!AU25</f>
        <v>0</v>
      </c>
      <c r="GD24" s="862">
        <f>'Проверочная  таблица'!JL26</f>
        <v>0</v>
      </c>
      <c r="GE24" s="863">
        <f>'Проверочная  таблица'!JX26</f>
        <v>0</v>
      </c>
      <c r="GF24" s="862">
        <f>'Проверочная  таблица'!KD26</f>
        <v>0</v>
      </c>
      <c r="GG24" s="99">
        <f>'Федеральные  средства  по  МО'!AV25</f>
        <v>0</v>
      </c>
      <c r="GH24" s="867">
        <f t="shared" si="57"/>
        <v>0</v>
      </c>
      <c r="GI24" s="859"/>
      <c r="GJ24" s="868"/>
      <c r="GK24" s="100">
        <f>'Федеральные  средства  по  МО'!AW25</f>
        <v>0</v>
      </c>
      <c r="GL24" s="867">
        <f t="shared" si="58"/>
        <v>0</v>
      </c>
      <c r="GM24" s="858"/>
      <c r="GN24" s="859"/>
      <c r="GO24" s="102">
        <f>'Федеральные  средства  по  МО'!AX25</f>
        <v>0</v>
      </c>
      <c r="GP24" s="862"/>
      <c r="GQ24" s="863">
        <f t="shared" si="59"/>
        <v>0</v>
      </c>
      <c r="GR24" s="862"/>
      <c r="GS24" s="100">
        <f>'Федеральные  средства  по  МО'!AY25</f>
        <v>0</v>
      </c>
      <c r="GT24" s="863"/>
      <c r="GU24" s="862">
        <f t="shared" si="60"/>
        <v>0</v>
      </c>
      <c r="GV24" s="864"/>
      <c r="GW24" s="99">
        <f>'Федеральные  средства  по  МО'!AZ25</f>
        <v>0</v>
      </c>
      <c r="GX24" s="859"/>
      <c r="GY24" s="865">
        <f>'Проверочная  таблица'!MB26</f>
        <v>0</v>
      </c>
      <c r="GZ24" s="862">
        <f>'Проверочная  таблица'!MJ26</f>
        <v>0</v>
      </c>
      <c r="HA24" s="103">
        <f>'Федеральные  средства  по  МО'!BA25</f>
        <v>0</v>
      </c>
      <c r="HB24" s="865"/>
      <c r="HC24" s="862">
        <f>'Проверочная  таблица'!MF26</f>
        <v>0</v>
      </c>
      <c r="HD24" s="864">
        <f>'Проверочная  таблица'!MN26</f>
        <v>0</v>
      </c>
      <c r="HE24" s="100">
        <f>'Федеральные  средства  по  МО'!BB25</f>
        <v>210437.5</v>
      </c>
      <c r="HF24" s="862">
        <f t="shared" si="18"/>
        <v>210437.5</v>
      </c>
      <c r="HG24" s="859"/>
      <c r="HH24" s="868"/>
      <c r="HI24" s="100">
        <f>'Федеральные  средства  по  МО'!BC25</f>
        <v>210437.5</v>
      </c>
      <c r="HJ24" s="862">
        <f t="shared" si="19"/>
        <v>210437.5</v>
      </c>
      <c r="HK24" s="858"/>
      <c r="HL24" s="858"/>
      <c r="HM24" s="103">
        <f>'Федеральные  средства  по  МО'!BF25</f>
        <v>0</v>
      </c>
      <c r="HN24" s="865">
        <f t="shared" si="61"/>
        <v>0</v>
      </c>
      <c r="HO24" s="862"/>
      <c r="HP24" s="864"/>
      <c r="HQ24" s="99">
        <f>'Федеральные  средства  по  МО'!BG25</f>
        <v>0</v>
      </c>
      <c r="HR24" s="865">
        <f t="shared" si="20"/>
        <v>0</v>
      </c>
      <c r="HS24" s="862"/>
      <c r="HT24" s="864"/>
      <c r="HU24" s="103">
        <f>'Федеральные  средства  по  МО'!BD25</f>
        <v>12896200</v>
      </c>
      <c r="HV24" s="862">
        <f t="shared" si="62"/>
        <v>12896200</v>
      </c>
      <c r="HW24" s="863"/>
      <c r="HX24" s="865"/>
      <c r="HY24" s="100">
        <f>'Федеральные  средства  по  МО'!BE25</f>
        <v>2058315.66</v>
      </c>
      <c r="HZ24" s="862">
        <f t="shared" si="63"/>
        <v>2058315.66</v>
      </c>
      <c r="IA24" s="864"/>
      <c r="IB24" s="859"/>
      <c r="IC24" s="100">
        <f>'Федеральные  средства  по  МО'!BH25</f>
        <v>0</v>
      </c>
      <c r="ID24" s="867">
        <f t="shared" si="64"/>
        <v>0</v>
      </c>
      <c r="IE24" s="859"/>
      <c r="IF24" s="868"/>
      <c r="IG24" s="100">
        <f>'Федеральные  средства  по  МО'!BI25</f>
        <v>0</v>
      </c>
      <c r="IH24" s="867">
        <f t="shared" si="21"/>
        <v>0</v>
      </c>
      <c r="II24" s="859"/>
      <c r="IJ24" s="858"/>
      <c r="IK24" s="857"/>
      <c r="IL24" s="858"/>
      <c r="IM24" s="859"/>
      <c r="IN24" s="858"/>
      <c r="IO24" s="860"/>
      <c r="IP24" s="859"/>
      <c r="IQ24" s="858"/>
      <c r="IR24" s="859"/>
      <c r="IS24" s="102">
        <f>'Федеральные  средства  по  МО'!BJ25</f>
        <v>0</v>
      </c>
      <c r="IT24" s="865"/>
      <c r="IU24" s="862"/>
      <c r="IV24" s="864">
        <f>'Проверочная  таблица'!PE26</f>
        <v>0</v>
      </c>
      <c r="IW24" s="103">
        <f>'Федеральные  средства  по  МО'!BK25</f>
        <v>0</v>
      </c>
      <c r="IX24" s="865"/>
      <c r="IY24" s="862"/>
      <c r="IZ24" s="864">
        <f>'Проверочная  таблица'!PI26</f>
        <v>0</v>
      </c>
      <c r="JA24" s="103">
        <f>'Федеральные  средства  по  МО'!BZ25</f>
        <v>0</v>
      </c>
      <c r="JB24" s="865"/>
      <c r="JC24" s="862">
        <f t="shared" si="65"/>
        <v>0</v>
      </c>
      <c r="JD24" s="864"/>
      <c r="JE24" s="99">
        <f>'Федеральные  средства  по  МО'!CA25</f>
        <v>0</v>
      </c>
      <c r="JF24" s="865"/>
      <c r="JG24" s="862">
        <f t="shared" si="66"/>
        <v>0</v>
      </c>
      <c r="JH24" s="864"/>
      <c r="JI24" s="102">
        <f>'Федеральные  средства  по  МО'!BL25</f>
        <v>1320219.98</v>
      </c>
      <c r="JJ24" s="865"/>
      <c r="JK24" s="862">
        <f t="shared" si="67"/>
        <v>1320219.98</v>
      </c>
      <c r="JL24" s="864"/>
      <c r="JM24" s="99">
        <f>'Федеральные  средства  по  МО'!BM25</f>
        <v>876127.08</v>
      </c>
      <c r="JN24" s="865"/>
      <c r="JO24" s="862">
        <f t="shared" si="68"/>
        <v>876127.08</v>
      </c>
      <c r="JP24" s="863"/>
      <c r="JQ24" s="102">
        <f>'Федеральные  средства  по  МО'!CD25</f>
        <v>0</v>
      </c>
      <c r="JR24" s="862">
        <f>'Проверочная  таблица'!SI26</f>
        <v>0</v>
      </c>
      <c r="JS24" s="863">
        <f t="shared" si="69"/>
        <v>0</v>
      </c>
      <c r="JT24" s="862"/>
      <c r="JU24" s="103">
        <f>'Федеральные  средства  по  МО'!CE25</f>
        <v>0</v>
      </c>
      <c r="JV24" s="862">
        <f>'Проверочная  таблица'!SR26</f>
        <v>0</v>
      </c>
      <c r="JW24" s="863">
        <f t="shared" si="70"/>
        <v>0</v>
      </c>
      <c r="JX24" s="865"/>
      <c r="JY24" s="102">
        <f>'Федеральные  средства  по  МО'!CF25</f>
        <v>0</v>
      </c>
      <c r="JZ24" s="862">
        <f t="shared" si="71"/>
        <v>0</v>
      </c>
      <c r="KA24" s="863"/>
      <c r="KB24" s="862"/>
      <c r="KC24" s="103">
        <f>'Федеральные  средства  по  МО'!CG25</f>
        <v>0</v>
      </c>
      <c r="KD24" s="862">
        <f t="shared" si="72"/>
        <v>0</v>
      </c>
      <c r="KE24" s="863"/>
      <c r="KF24" s="862"/>
      <c r="KG24" s="103">
        <f>'Федеральные  средства  по  МО'!CH25</f>
        <v>0</v>
      </c>
      <c r="KH24" s="865">
        <f>'Проверочная  таблица'!SM26</f>
        <v>0</v>
      </c>
      <c r="KI24" s="862">
        <f>'Проверочная  таблица'!TW26</f>
        <v>0</v>
      </c>
      <c r="KJ24" s="864"/>
      <c r="KK24" s="103">
        <f>'Федеральные  средства  по  МО'!CI25</f>
        <v>0</v>
      </c>
      <c r="KL24" s="865">
        <f>'Проверочная  таблица'!SV26</f>
        <v>0</v>
      </c>
      <c r="KM24" s="862">
        <f>'Проверочная  таблица'!TN26</f>
        <v>0</v>
      </c>
      <c r="KN24" s="863"/>
      <c r="KO24" s="1022">
        <f>'Федеральные  средства  по  МО'!BN25</f>
        <v>0</v>
      </c>
      <c r="KP24" s="1082">
        <f t="shared" si="73"/>
        <v>0</v>
      </c>
      <c r="KQ24" s="1083"/>
      <c r="KR24" s="1082"/>
      <c r="KS24" s="1077">
        <f>'Федеральные  средства  по  МО'!BO25</f>
        <v>0</v>
      </c>
      <c r="KT24" s="1082">
        <f t="shared" si="74"/>
        <v>0</v>
      </c>
      <c r="KU24" s="1105"/>
      <c r="KV24" s="1082"/>
      <c r="KW24" s="1022">
        <f>'Федеральные  средства  по  МО'!BP25</f>
        <v>0</v>
      </c>
      <c r="KX24" s="1158">
        <f>'Проверочная  таблица'!QK26</f>
        <v>0</v>
      </c>
      <c r="KY24" s="1082"/>
      <c r="KZ24" s="1083">
        <f>'Проверочная  таблица'!RC26</f>
        <v>0</v>
      </c>
      <c r="LA24" s="1023">
        <f>'Федеральные  средства  по  МО'!BQ25</f>
        <v>0</v>
      </c>
      <c r="LB24" s="1083">
        <f>'Проверочная  таблица'!QN26</f>
        <v>0</v>
      </c>
      <c r="LC24" s="1082">
        <f>'Проверочная  таблица'!QZ26</f>
        <v>0</v>
      </c>
      <c r="LD24" s="1105">
        <f>'Проверочная  таблица'!RF26</f>
        <v>0</v>
      </c>
      <c r="LE24" s="1077">
        <f>'Федеральные  средства  по  МО'!BR25</f>
        <v>0</v>
      </c>
      <c r="LF24" s="1082">
        <f t="shared" si="75"/>
        <v>0</v>
      </c>
      <c r="LG24" s="1083"/>
      <c r="LH24" s="1082"/>
      <c r="LI24" s="1109">
        <f>'Федеральные  средства  по  МО'!BS25</f>
        <v>0</v>
      </c>
      <c r="LJ24" s="1105">
        <f t="shared" si="76"/>
        <v>0</v>
      </c>
      <c r="LK24" s="1083"/>
      <c r="LL24" s="1158"/>
      <c r="LM24" s="1022">
        <f>'Федеральные  средства  по  МО'!BT25</f>
        <v>0</v>
      </c>
      <c r="LN24" s="1082">
        <f t="shared" si="77"/>
        <v>0</v>
      </c>
      <c r="LO24" s="1083"/>
      <c r="LP24" s="1082"/>
      <c r="LQ24" s="1109">
        <f>'Федеральные  средства  по  МО'!BU25</f>
        <v>0</v>
      </c>
      <c r="LR24" s="1082">
        <f t="shared" si="78"/>
        <v>0</v>
      </c>
      <c r="LS24" s="1083"/>
      <c r="LT24" s="1082"/>
      <c r="LU24" s="102">
        <f>'Федеральные  средства  по  МО'!BV25</f>
        <v>0</v>
      </c>
      <c r="LV24" s="862">
        <f t="shared" si="79"/>
        <v>0</v>
      </c>
      <c r="LW24" s="863"/>
      <c r="LX24" s="862"/>
      <c r="LY24" s="103">
        <f>'Федеральные  средства  по  МО'!BW25</f>
        <v>0</v>
      </c>
      <c r="LZ24" s="862">
        <f t="shared" si="80"/>
        <v>0</v>
      </c>
      <c r="MA24" s="863"/>
      <c r="MB24" s="862"/>
      <c r="MC24" s="100">
        <f>'Федеральные  средства  по  МО'!BX25</f>
        <v>0</v>
      </c>
      <c r="MD24" s="862">
        <f t="shared" si="22"/>
        <v>0</v>
      </c>
      <c r="ME24" s="862"/>
      <c r="MF24" s="864"/>
      <c r="MG24" s="100">
        <f>'Федеральные  средства  по  МО'!BY25</f>
        <v>0</v>
      </c>
      <c r="MH24" s="862">
        <f t="shared" si="23"/>
        <v>0</v>
      </c>
      <c r="MI24" s="862"/>
      <c r="MJ24" s="863"/>
      <c r="MK24" s="100">
        <f>'Федеральные  средства  по  МО'!CB25</f>
        <v>0</v>
      </c>
      <c r="ML24" s="867"/>
      <c r="MM24" s="859"/>
      <c r="MN24" s="868"/>
      <c r="MO24" s="100">
        <f>'Федеральные  средства  по  МО'!CC25</f>
        <v>0</v>
      </c>
      <c r="MP24" s="859"/>
      <c r="MQ24" s="858"/>
      <c r="MR24" s="858"/>
    </row>
    <row r="25" spans="1:356" ht="25.5" customHeight="1" x14ac:dyDescent="0.25">
      <c r="A25" s="101" t="s">
        <v>89</v>
      </c>
      <c r="B25" s="263">
        <f t="shared" si="24"/>
        <v>56059977.25</v>
      </c>
      <c r="C25" s="846">
        <f t="shared" si="0"/>
        <v>37710066.43</v>
      </c>
      <c r="D25" s="846">
        <f t="shared" si="1"/>
        <v>1819910.82</v>
      </c>
      <c r="E25" s="846">
        <f t="shared" si="2"/>
        <v>16530000.000000002</v>
      </c>
      <c r="F25" s="263">
        <f t="shared" si="25"/>
        <v>15283640.989999998</v>
      </c>
      <c r="G25" s="846">
        <f t="shared" si="3"/>
        <v>10857260.77</v>
      </c>
      <c r="H25" s="846">
        <f t="shared" si="4"/>
        <v>1290252.19</v>
      </c>
      <c r="I25" s="846">
        <f t="shared" si="5"/>
        <v>3136128.03</v>
      </c>
      <c r="J25" s="104"/>
      <c r="K25" s="847">
        <f>M25-'Федеральные  средства  по  МО'!D26</f>
        <v>0</v>
      </c>
      <c r="L25" s="847">
        <f>Q25-'Федеральные  средства  по  МО'!E26</f>
        <v>0</v>
      </c>
      <c r="M25" s="263">
        <f t="shared" si="26"/>
        <v>65190921.200000003</v>
      </c>
      <c r="N25" s="846">
        <f t="shared" si="27"/>
        <v>44099106.210000001</v>
      </c>
      <c r="O25" s="846">
        <f t="shared" si="28"/>
        <v>1819910.82</v>
      </c>
      <c r="P25" s="846">
        <f t="shared" si="29"/>
        <v>19271904.170000002</v>
      </c>
      <c r="Q25" s="263">
        <f t="shared" si="30"/>
        <v>15283640.989999998</v>
      </c>
      <c r="R25" s="846">
        <f t="shared" si="31"/>
        <v>10857260.77</v>
      </c>
      <c r="S25" s="846">
        <f t="shared" si="32"/>
        <v>1290252.19</v>
      </c>
      <c r="T25" s="846">
        <f t="shared" si="33"/>
        <v>3136128.03</v>
      </c>
      <c r="U25" s="102">
        <f>'Федеральные  средства  по  МО'!F26</f>
        <v>9130943.9499999993</v>
      </c>
      <c r="V25" s="865">
        <f>'Проверочная  таблица'!CM27</f>
        <v>6389039.7799999993</v>
      </c>
      <c r="W25" s="862">
        <f>'Проверочная  таблица'!CQ27</f>
        <v>0</v>
      </c>
      <c r="X25" s="864">
        <f>'Проверочная  таблица'!CS27</f>
        <v>2741904.17</v>
      </c>
      <c r="Y25" s="103">
        <f>'Федеральные  средства  по  МО'!G26</f>
        <v>0</v>
      </c>
      <c r="Z25" s="865">
        <f>'Проверочная  таблица'!CN27</f>
        <v>0</v>
      </c>
      <c r="AA25" s="862">
        <f>'Проверочная  таблица'!CR27</f>
        <v>0</v>
      </c>
      <c r="AB25" s="864">
        <f>'Проверочная  таблица'!CT27</f>
        <v>0</v>
      </c>
      <c r="AC25" s="99">
        <f>'Федеральные  средства  по  МО'!H26</f>
        <v>0</v>
      </c>
      <c r="AD25" s="862">
        <f t="shared" si="34"/>
        <v>0</v>
      </c>
      <c r="AE25" s="863"/>
      <c r="AF25" s="865"/>
      <c r="AG25" s="100">
        <f>'Федеральные  средства  по  МО'!I26</f>
        <v>0</v>
      </c>
      <c r="AH25" s="862">
        <f t="shared" si="35"/>
        <v>0</v>
      </c>
      <c r="AI25" s="862"/>
      <c r="AJ25" s="863"/>
      <c r="AK25" s="102">
        <f>'Федеральные  средства  по  МО'!J26</f>
        <v>0</v>
      </c>
      <c r="AL25" s="862">
        <f t="shared" si="36"/>
        <v>0</v>
      </c>
      <c r="AM25" s="862"/>
      <c r="AN25" s="863"/>
      <c r="AO25" s="100">
        <f>'Федеральные  средства  по  МО'!K26</f>
        <v>0</v>
      </c>
      <c r="AP25" s="864">
        <f t="shared" si="37"/>
        <v>0</v>
      </c>
      <c r="AQ25" s="864"/>
      <c r="AR25" s="863"/>
      <c r="AS25" s="102">
        <f>'Федеральные  средства  по  МО'!L26</f>
        <v>0</v>
      </c>
      <c r="AT25" s="862">
        <f t="shared" si="38"/>
        <v>0</v>
      </c>
      <c r="AU25" s="863"/>
      <c r="AV25" s="862"/>
      <c r="AW25" s="99">
        <f>'Федеральные  средства  по  МО'!M26</f>
        <v>0</v>
      </c>
      <c r="AX25" s="862">
        <f t="shared" si="39"/>
        <v>0</v>
      </c>
      <c r="AY25" s="864"/>
      <c r="AZ25" s="864"/>
      <c r="BA25" s="100">
        <f>'Федеральные  средства  по  МО'!N26</f>
        <v>0</v>
      </c>
      <c r="BB25" s="864">
        <f t="shared" si="7"/>
        <v>0</v>
      </c>
      <c r="BC25" s="862"/>
      <c r="BD25" s="863"/>
      <c r="BE25" s="100">
        <f>'Федеральные  средства  по  МО'!O26</f>
        <v>0</v>
      </c>
      <c r="BF25" s="864">
        <f t="shared" si="8"/>
        <v>0</v>
      </c>
      <c r="BG25" s="862"/>
      <c r="BH25" s="863"/>
      <c r="BI25" s="100">
        <f>'Федеральные  средства  по  МО'!P26</f>
        <v>0</v>
      </c>
      <c r="BJ25" s="864">
        <f t="shared" si="9"/>
        <v>0</v>
      </c>
      <c r="BK25" s="862"/>
      <c r="BL25" s="863"/>
      <c r="BM25" s="100">
        <f>'Федеральные  средства  по  МО'!Q26</f>
        <v>0</v>
      </c>
      <c r="BN25" s="864">
        <f t="shared" si="10"/>
        <v>0</v>
      </c>
      <c r="BO25" s="862"/>
      <c r="BP25" s="863"/>
      <c r="BQ25" s="100">
        <f>'Федеральные  средства  по  МО'!R26</f>
        <v>0</v>
      </c>
      <c r="BR25" s="864">
        <f t="shared" si="11"/>
        <v>0</v>
      </c>
      <c r="BS25" s="863"/>
      <c r="BT25" s="865"/>
      <c r="BU25" s="100">
        <f>'Федеральные  средства  по  МО'!S26</f>
        <v>0</v>
      </c>
      <c r="BV25" s="864">
        <f t="shared" si="12"/>
        <v>0</v>
      </c>
      <c r="BW25" s="862"/>
      <c r="BX25" s="863"/>
      <c r="BY25" s="102">
        <f>'Федеральные  средства  по  МО'!T26</f>
        <v>0</v>
      </c>
      <c r="BZ25" s="862">
        <f t="shared" si="40"/>
        <v>0</v>
      </c>
      <c r="CA25" s="863"/>
      <c r="CB25" s="862"/>
      <c r="CC25" s="103">
        <f>'Федеральные  средства  по  МО'!U26</f>
        <v>0</v>
      </c>
      <c r="CD25" s="862">
        <f t="shared" si="41"/>
        <v>0</v>
      </c>
      <c r="CE25" s="863"/>
      <c r="CF25" s="862"/>
      <c r="CG25" s="99">
        <f>'Федеральные  средства  по  МО'!V26</f>
        <v>0</v>
      </c>
      <c r="CH25" s="864"/>
      <c r="CI25" s="863"/>
      <c r="CJ25" s="865"/>
      <c r="CK25" s="100">
        <f>'Федеральные  средства  по  МО'!W26</f>
        <v>0</v>
      </c>
      <c r="CL25" s="863"/>
      <c r="CM25" s="862"/>
      <c r="CN25" s="863"/>
      <c r="CO25" s="102">
        <f>'Федеральные  средства  по  МО'!X26</f>
        <v>0</v>
      </c>
      <c r="CP25" s="862">
        <f t="shared" si="42"/>
        <v>0</v>
      </c>
      <c r="CQ25" s="864"/>
      <c r="CR25" s="863"/>
      <c r="CS25" s="100">
        <f>'Федеральные  средства  по  МО'!Y26</f>
        <v>0</v>
      </c>
      <c r="CT25" s="862">
        <f t="shared" si="43"/>
        <v>0</v>
      </c>
      <c r="CU25" s="862"/>
      <c r="CV25" s="863"/>
      <c r="CW25" s="100">
        <f>'Федеральные  средства  по  МО'!Z26</f>
        <v>0</v>
      </c>
      <c r="CX25" s="864">
        <f t="shared" si="15"/>
        <v>0</v>
      </c>
      <c r="CY25" s="863"/>
      <c r="CZ25" s="865"/>
      <c r="DA25" s="100">
        <f>'Федеральные  средства  по  МО'!AA26</f>
        <v>0</v>
      </c>
      <c r="DB25" s="864">
        <f t="shared" si="44"/>
        <v>0</v>
      </c>
      <c r="DC25" s="862"/>
      <c r="DD25" s="863"/>
      <c r="DE25" s="100">
        <f>'Федеральные  средства  по  МО'!AB26</f>
        <v>0</v>
      </c>
      <c r="DF25" s="864"/>
      <c r="DG25" s="863"/>
      <c r="DH25" s="865">
        <f t="shared" si="45"/>
        <v>0</v>
      </c>
      <c r="DI25" s="100">
        <f>'Федеральные  средства  по  МО'!AC26</f>
        <v>0</v>
      </c>
      <c r="DJ25" s="863"/>
      <c r="DK25" s="862"/>
      <c r="DL25" s="865">
        <f t="shared" si="46"/>
        <v>0</v>
      </c>
      <c r="DM25" s="102">
        <f>'Федеральные  средства  по  МО'!AD26</f>
        <v>33031600</v>
      </c>
      <c r="DN25" s="862">
        <f t="shared" si="47"/>
        <v>33031600</v>
      </c>
      <c r="DO25" s="863"/>
      <c r="DP25" s="862"/>
      <c r="DQ25" s="103">
        <f>'Федеральные  средства  по  МО'!AE26</f>
        <v>6178794.3399999999</v>
      </c>
      <c r="DR25" s="862">
        <f t="shared" si="48"/>
        <v>6178794.3399999999</v>
      </c>
      <c r="DS25" s="863"/>
      <c r="DT25" s="862"/>
      <c r="DU25" s="99">
        <f>'Федеральные  средства  по  МО'!AF26</f>
        <v>0</v>
      </c>
      <c r="DV25" s="864">
        <f t="shared" si="16"/>
        <v>0</v>
      </c>
      <c r="DW25" s="863"/>
      <c r="DX25" s="865"/>
      <c r="DY25" s="100">
        <f>'Федеральные  средства  по  МО'!AG26</f>
        <v>0</v>
      </c>
      <c r="DZ25" s="864">
        <f t="shared" si="17"/>
        <v>0</v>
      </c>
      <c r="EA25" s="862"/>
      <c r="EB25" s="863"/>
      <c r="EC25" s="102">
        <f>'Федеральные  средства  по  МО'!AH26</f>
        <v>0</v>
      </c>
      <c r="ED25" s="865"/>
      <c r="EE25" s="862">
        <f>'Проверочная  таблица'!HS27</f>
        <v>0</v>
      </c>
      <c r="EF25" s="863">
        <f>'Проверочная  таблица'!HY27</f>
        <v>0</v>
      </c>
      <c r="EG25" s="100">
        <f>'Федеральные  средства  по  МО'!AI26</f>
        <v>0</v>
      </c>
      <c r="EH25" s="863"/>
      <c r="EI25" s="862">
        <f>'Проверочная  таблица'!HV27</f>
        <v>0</v>
      </c>
      <c r="EJ25" s="863">
        <f>'Проверочная  таблица'!IB27</f>
        <v>0</v>
      </c>
      <c r="EK25" s="1022">
        <f>'Федеральные  средства  по  МО'!AJ26</f>
        <v>0</v>
      </c>
      <c r="EL25" s="1082">
        <f t="shared" si="49"/>
        <v>0</v>
      </c>
      <c r="EM25" s="1083"/>
      <c r="EN25" s="1082"/>
      <c r="EO25" s="1109">
        <f>'Федеральные  средства  по  МО'!AK26</f>
        <v>0</v>
      </c>
      <c r="EP25" s="1082">
        <f t="shared" si="50"/>
        <v>0</v>
      </c>
      <c r="EQ25" s="1083"/>
      <c r="ER25" s="1082"/>
      <c r="ES25" s="1022">
        <f>'Федеральные  средства  по  МО'!AL26</f>
        <v>0</v>
      </c>
      <c r="ET25" s="1082">
        <f t="shared" si="51"/>
        <v>0</v>
      </c>
      <c r="EU25" s="1083"/>
      <c r="EV25" s="1082"/>
      <c r="EW25" s="1109">
        <f>'Федеральные  средства  по  МО'!AM26</f>
        <v>0</v>
      </c>
      <c r="EX25" s="1082">
        <f t="shared" si="52"/>
        <v>0</v>
      </c>
      <c r="EY25" s="1083"/>
      <c r="EZ25" s="1082"/>
      <c r="FA25" s="1077">
        <f>'Федеральные  средства  по  МО'!AN26</f>
        <v>0</v>
      </c>
      <c r="FB25" s="1082">
        <f t="shared" si="53"/>
        <v>0</v>
      </c>
      <c r="FC25" s="1083"/>
      <c r="FD25" s="1082"/>
      <c r="FE25" s="1077">
        <f>'Федеральные  средства  по  МО'!AO26</f>
        <v>0</v>
      </c>
      <c r="FF25" s="1082">
        <f t="shared" si="54"/>
        <v>0</v>
      </c>
      <c r="FG25" s="1083"/>
      <c r="FH25" s="1158"/>
      <c r="FI25" s="102">
        <f>'Федеральные  средства  по  МО'!AP26</f>
        <v>0</v>
      </c>
      <c r="FJ25" s="862">
        <f t="shared" si="55"/>
        <v>0</v>
      </c>
      <c r="FK25" s="863"/>
      <c r="FL25" s="862"/>
      <c r="FM25" s="103">
        <f>'Федеральные  средства  по  МО'!AQ26</f>
        <v>0</v>
      </c>
      <c r="FN25" s="862">
        <f t="shared" si="56"/>
        <v>0</v>
      </c>
      <c r="FO25" s="864"/>
      <c r="FP25" s="862"/>
      <c r="FQ25" s="100">
        <f>'Федеральные  средства  по  МО'!AR26</f>
        <v>0</v>
      </c>
      <c r="FR25" s="864"/>
      <c r="FS25" s="863"/>
      <c r="FT25" s="865"/>
      <c r="FU25" s="100">
        <f>'Федеральные  средства  по  МО'!AS26</f>
        <v>0</v>
      </c>
      <c r="FV25" s="863"/>
      <c r="FW25" s="862"/>
      <c r="FX25" s="863"/>
      <c r="FY25" s="102">
        <f>'Федеральные  средства  по  МО'!AT26</f>
        <v>0</v>
      </c>
      <c r="FZ25" s="865">
        <f>'Проверочная  таблица'!JI27</f>
        <v>0</v>
      </c>
      <c r="GA25" s="862">
        <f>'Проверочная  таблица'!JU27</f>
        <v>0</v>
      </c>
      <c r="GB25" s="862">
        <f>'Проверочная  таблица'!KA27</f>
        <v>0</v>
      </c>
      <c r="GC25" s="103">
        <f>'Федеральные  средства  по  МО'!AU26</f>
        <v>0</v>
      </c>
      <c r="GD25" s="862">
        <f>'Проверочная  таблица'!JL27</f>
        <v>0</v>
      </c>
      <c r="GE25" s="863">
        <f>'Проверочная  таблица'!JX27</f>
        <v>0</v>
      </c>
      <c r="GF25" s="862">
        <f>'Проверочная  таблица'!KD27</f>
        <v>0</v>
      </c>
      <c r="GG25" s="99">
        <f>'Федеральные  средства  по  МО'!AV26</f>
        <v>0</v>
      </c>
      <c r="GH25" s="864">
        <f t="shared" si="57"/>
        <v>0</v>
      </c>
      <c r="GI25" s="863"/>
      <c r="GJ25" s="865"/>
      <c r="GK25" s="100">
        <f>'Федеральные  средства  по  МО'!AW26</f>
        <v>0</v>
      </c>
      <c r="GL25" s="864">
        <f t="shared" si="58"/>
        <v>0</v>
      </c>
      <c r="GM25" s="862"/>
      <c r="GN25" s="863"/>
      <c r="GO25" s="102">
        <f>'Федеральные  средства  по  МО'!AX26</f>
        <v>0</v>
      </c>
      <c r="GP25" s="862"/>
      <c r="GQ25" s="863">
        <f t="shared" si="59"/>
        <v>0</v>
      </c>
      <c r="GR25" s="862"/>
      <c r="GS25" s="100">
        <f>'Федеральные  средства  по  МО'!AY26</f>
        <v>0</v>
      </c>
      <c r="GT25" s="863"/>
      <c r="GU25" s="862">
        <f t="shared" si="60"/>
        <v>0</v>
      </c>
      <c r="GV25" s="864"/>
      <c r="GW25" s="99">
        <f>'Федеральные  средства  по  МО'!AZ26</f>
        <v>0</v>
      </c>
      <c r="GX25" s="863"/>
      <c r="GY25" s="865">
        <f>'Проверочная  таблица'!MB27</f>
        <v>0</v>
      </c>
      <c r="GZ25" s="862">
        <f>'Проверочная  таблица'!MJ27</f>
        <v>0</v>
      </c>
      <c r="HA25" s="103">
        <f>'Федеральные  средства  по  МО'!BA26</f>
        <v>0</v>
      </c>
      <c r="HB25" s="865"/>
      <c r="HC25" s="862">
        <f>'Проверочная  таблица'!MF27</f>
        <v>0</v>
      </c>
      <c r="HD25" s="864">
        <f>'Проверочная  таблица'!MN27</f>
        <v>0</v>
      </c>
      <c r="HE25" s="100">
        <f>'Федеральные  средства  по  МО'!BB26</f>
        <v>286195</v>
      </c>
      <c r="HF25" s="862">
        <f t="shared" si="18"/>
        <v>286195</v>
      </c>
      <c r="HG25" s="863"/>
      <c r="HH25" s="865"/>
      <c r="HI25" s="100">
        <f>'Федеральные  средства  по  МО'!BC26</f>
        <v>286195</v>
      </c>
      <c r="HJ25" s="862">
        <f t="shared" si="19"/>
        <v>286195</v>
      </c>
      <c r="HK25" s="862"/>
      <c r="HL25" s="862"/>
      <c r="HM25" s="103">
        <f>'Федеральные  средства  по  МО'!BF26</f>
        <v>4392271.43</v>
      </c>
      <c r="HN25" s="865">
        <f t="shared" si="61"/>
        <v>4392271.43</v>
      </c>
      <c r="HO25" s="862"/>
      <c r="HP25" s="864"/>
      <c r="HQ25" s="99">
        <f>'Федеральные  средства  по  МО'!BG26</f>
        <v>4392271.43</v>
      </c>
      <c r="HR25" s="865">
        <f t="shared" si="20"/>
        <v>4392271.43</v>
      </c>
      <c r="HS25" s="862"/>
      <c r="HT25" s="864"/>
      <c r="HU25" s="103">
        <f>'Федеральные  средства  по  МО'!BD26</f>
        <v>0</v>
      </c>
      <c r="HV25" s="862">
        <f t="shared" si="62"/>
        <v>0</v>
      </c>
      <c r="HW25" s="863"/>
      <c r="HX25" s="865"/>
      <c r="HY25" s="100">
        <f>'Федеральные  средства  по  МО'!BE26</f>
        <v>0</v>
      </c>
      <c r="HZ25" s="862">
        <f t="shared" si="63"/>
        <v>0</v>
      </c>
      <c r="IA25" s="864"/>
      <c r="IB25" s="863"/>
      <c r="IC25" s="100">
        <f>'Федеральные  средства  по  МО'!BH26</f>
        <v>0</v>
      </c>
      <c r="ID25" s="864">
        <f t="shared" si="64"/>
        <v>0</v>
      </c>
      <c r="IE25" s="863"/>
      <c r="IF25" s="865"/>
      <c r="IG25" s="100">
        <f>'Федеральные  средства  по  МО'!BI26</f>
        <v>0</v>
      </c>
      <c r="IH25" s="864">
        <f t="shared" si="21"/>
        <v>0</v>
      </c>
      <c r="II25" s="863"/>
      <c r="IJ25" s="862"/>
      <c r="IK25" s="103"/>
      <c r="IL25" s="862"/>
      <c r="IM25" s="863"/>
      <c r="IN25" s="862"/>
      <c r="IO25" s="99"/>
      <c r="IP25" s="863"/>
      <c r="IQ25" s="862"/>
      <c r="IR25" s="863"/>
      <c r="IS25" s="102">
        <f>'Федеральные  средства  по  МО'!BJ26</f>
        <v>16530000</v>
      </c>
      <c r="IT25" s="865"/>
      <c r="IU25" s="862"/>
      <c r="IV25" s="864">
        <f>'Проверочная  таблица'!PE27</f>
        <v>16530000</v>
      </c>
      <c r="IW25" s="103">
        <f>'Федеральные  средства  по  МО'!BK26</f>
        <v>3136128.03</v>
      </c>
      <c r="IX25" s="865"/>
      <c r="IY25" s="862"/>
      <c r="IZ25" s="864">
        <f>'Проверочная  таблица'!PI27</f>
        <v>3136128.03</v>
      </c>
      <c r="JA25" s="103">
        <f>'Федеральные  средства  по  МО'!BZ26</f>
        <v>0</v>
      </c>
      <c r="JB25" s="865"/>
      <c r="JC25" s="862">
        <f t="shared" si="65"/>
        <v>0</v>
      </c>
      <c r="JD25" s="864"/>
      <c r="JE25" s="99">
        <f>'Федеральные  средства  по  МО'!CA26</f>
        <v>0</v>
      </c>
      <c r="JF25" s="865"/>
      <c r="JG25" s="862">
        <f t="shared" si="66"/>
        <v>0</v>
      </c>
      <c r="JH25" s="864"/>
      <c r="JI25" s="102">
        <f>'Федеральные  средства  по  МО'!BL26</f>
        <v>1819910.82</v>
      </c>
      <c r="JJ25" s="865"/>
      <c r="JK25" s="862">
        <f t="shared" si="67"/>
        <v>1819910.82</v>
      </c>
      <c r="JL25" s="864"/>
      <c r="JM25" s="99">
        <f>'Федеральные  средства  по  МО'!BM26</f>
        <v>1290252.19</v>
      </c>
      <c r="JN25" s="865"/>
      <c r="JO25" s="862">
        <f t="shared" si="68"/>
        <v>1290252.19</v>
      </c>
      <c r="JP25" s="863"/>
      <c r="JQ25" s="102">
        <f>'Федеральные  средства  по  МО'!CD26</f>
        <v>0</v>
      </c>
      <c r="JR25" s="862">
        <f>'Проверочная  таблица'!SI27</f>
        <v>0</v>
      </c>
      <c r="JS25" s="863">
        <f t="shared" si="69"/>
        <v>0</v>
      </c>
      <c r="JT25" s="862"/>
      <c r="JU25" s="103">
        <f>'Федеральные  средства  по  МО'!CE26</f>
        <v>0</v>
      </c>
      <c r="JV25" s="862">
        <f>'Проверочная  таблица'!SR27</f>
        <v>0</v>
      </c>
      <c r="JW25" s="863">
        <f t="shared" si="70"/>
        <v>0</v>
      </c>
      <c r="JX25" s="865"/>
      <c r="JY25" s="102">
        <f>'Федеральные  средства  по  МО'!CF26</f>
        <v>0</v>
      </c>
      <c r="JZ25" s="862">
        <f t="shared" si="71"/>
        <v>0</v>
      </c>
      <c r="KA25" s="863"/>
      <c r="KB25" s="862"/>
      <c r="KC25" s="103">
        <f>'Федеральные  средства  по  МО'!CG26</f>
        <v>0</v>
      </c>
      <c r="KD25" s="862">
        <f t="shared" si="72"/>
        <v>0</v>
      </c>
      <c r="KE25" s="863"/>
      <c r="KF25" s="862"/>
      <c r="KG25" s="103">
        <f>'Федеральные  средства  по  МО'!CH26</f>
        <v>0</v>
      </c>
      <c r="KH25" s="865">
        <f>'Проверочная  таблица'!SM27</f>
        <v>0</v>
      </c>
      <c r="KI25" s="862">
        <f>'Проверочная  таблица'!TW27</f>
        <v>0</v>
      </c>
      <c r="KJ25" s="864"/>
      <c r="KK25" s="103">
        <f>'Федеральные  средства  по  МО'!CI26</f>
        <v>0</v>
      </c>
      <c r="KL25" s="865">
        <f>'Проверочная  таблица'!SV27</f>
        <v>0</v>
      </c>
      <c r="KM25" s="862">
        <f>'Проверочная  таблица'!TN27</f>
        <v>0</v>
      </c>
      <c r="KN25" s="863"/>
      <c r="KO25" s="1022">
        <f>'Федеральные  средства  по  МО'!BN26</f>
        <v>0</v>
      </c>
      <c r="KP25" s="1082">
        <f t="shared" si="73"/>
        <v>0</v>
      </c>
      <c r="KQ25" s="1083"/>
      <c r="KR25" s="1082"/>
      <c r="KS25" s="1077">
        <f>'Федеральные  средства  по  МО'!BO26</f>
        <v>0</v>
      </c>
      <c r="KT25" s="1082">
        <f t="shared" si="74"/>
        <v>0</v>
      </c>
      <c r="KU25" s="1105"/>
      <c r="KV25" s="1082"/>
      <c r="KW25" s="1022">
        <f>'Федеральные  средства  по  МО'!BP26</f>
        <v>0</v>
      </c>
      <c r="KX25" s="1158">
        <f>'Проверочная  таблица'!QK27</f>
        <v>0</v>
      </c>
      <c r="KY25" s="1082"/>
      <c r="KZ25" s="1083">
        <f>'Проверочная  таблица'!RC27</f>
        <v>0</v>
      </c>
      <c r="LA25" s="1023">
        <f>'Федеральные  средства  по  МО'!BQ26</f>
        <v>0</v>
      </c>
      <c r="LB25" s="1083">
        <f>'Проверочная  таблица'!QN27</f>
        <v>0</v>
      </c>
      <c r="LC25" s="1082">
        <f>'Проверочная  таблица'!QZ27</f>
        <v>0</v>
      </c>
      <c r="LD25" s="1105">
        <f>'Проверочная  таблица'!RF27</f>
        <v>0</v>
      </c>
      <c r="LE25" s="1077">
        <f>'Федеральные  средства  по  МО'!BR26</f>
        <v>0</v>
      </c>
      <c r="LF25" s="1082">
        <f t="shared" si="75"/>
        <v>0</v>
      </c>
      <c r="LG25" s="1083"/>
      <c r="LH25" s="1082"/>
      <c r="LI25" s="1109">
        <f>'Федеральные  средства  по  МО'!BS26</f>
        <v>0</v>
      </c>
      <c r="LJ25" s="1105">
        <f t="shared" si="76"/>
        <v>0</v>
      </c>
      <c r="LK25" s="1083"/>
      <c r="LL25" s="1158"/>
      <c r="LM25" s="1022">
        <f>'Федеральные  средства  по  МО'!BT26</f>
        <v>0</v>
      </c>
      <c r="LN25" s="1082">
        <f t="shared" si="77"/>
        <v>0</v>
      </c>
      <c r="LO25" s="1083"/>
      <c r="LP25" s="1082"/>
      <c r="LQ25" s="1109">
        <f>'Федеральные  средства  по  МО'!BU26</f>
        <v>0</v>
      </c>
      <c r="LR25" s="1082">
        <f t="shared" si="78"/>
        <v>0</v>
      </c>
      <c r="LS25" s="1083"/>
      <c r="LT25" s="1082"/>
      <c r="LU25" s="102">
        <f>'Федеральные  средства  по  МО'!BV26</f>
        <v>0</v>
      </c>
      <c r="LV25" s="862">
        <f t="shared" si="79"/>
        <v>0</v>
      </c>
      <c r="LW25" s="863"/>
      <c r="LX25" s="862"/>
      <c r="LY25" s="103">
        <f>'Федеральные  средства  по  МО'!BW26</f>
        <v>0</v>
      </c>
      <c r="LZ25" s="862">
        <f t="shared" si="80"/>
        <v>0</v>
      </c>
      <c r="MA25" s="863"/>
      <c r="MB25" s="862"/>
      <c r="MC25" s="100">
        <f>'Федеральные  средства  по  МО'!BX26</f>
        <v>0</v>
      </c>
      <c r="MD25" s="862">
        <f t="shared" si="22"/>
        <v>0</v>
      </c>
      <c r="ME25" s="862"/>
      <c r="MF25" s="864"/>
      <c r="MG25" s="100">
        <f>'Федеральные  средства  по  МО'!BY26</f>
        <v>0</v>
      </c>
      <c r="MH25" s="862">
        <f t="shared" si="23"/>
        <v>0</v>
      </c>
      <c r="MI25" s="862"/>
      <c r="MJ25" s="863"/>
      <c r="MK25" s="100">
        <f>'Федеральные  средства  по  МО'!CB26</f>
        <v>0</v>
      </c>
      <c r="ML25" s="864"/>
      <c r="MM25" s="863"/>
      <c r="MN25" s="865"/>
      <c r="MO25" s="100">
        <f>'Федеральные  средства  по  МО'!CC26</f>
        <v>0</v>
      </c>
      <c r="MP25" s="863"/>
      <c r="MQ25" s="862"/>
      <c r="MR25" s="862"/>
    </row>
    <row r="26" spans="1:356" ht="25.5" customHeight="1" x14ac:dyDescent="0.25">
      <c r="A26" s="101" t="s">
        <v>90</v>
      </c>
      <c r="B26" s="263">
        <f t="shared" si="24"/>
        <v>1182580.3599999999</v>
      </c>
      <c r="C26" s="846">
        <f t="shared" si="0"/>
        <v>176767.5</v>
      </c>
      <c r="D26" s="846">
        <f t="shared" si="1"/>
        <v>1005812.86</v>
      </c>
      <c r="E26" s="846">
        <f t="shared" si="2"/>
        <v>0</v>
      </c>
      <c r="F26" s="263">
        <f t="shared" si="25"/>
        <v>176767.5</v>
      </c>
      <c r="G26" s="846">
        <f t="shared" si="3"/>
        <v>176767.5</v>
      </c>
      <c r="H26" s="846">
        <f t="shared" si="4"/>
        <v>0</v>
      </c>
      <c r="I26" s="846">
        <f t="shared" si="5"/>
        <v>0</v>
      </c>
      <c r="J26" s="104"/>
      <c r="K26" s="847">
        <f>M26-'Федеральные  средства  по  МО'!D27</f>
        <v>0</v>
      </c>
      <c r="L26" s="847">
        <f>Q26-'Федеральные  средства  по  МО'!E27</f>
        <v>0</v>
      </c>
      <c r="M26" s="263">
        <f t="shared" si="26"/>
        <v>1182580.3599999999</v>
      </c>
      <c r="N26" s="846">
        <f t="shared" si="27"/>
        <v>176767.5</v>
      </c>
      <c r="O26" s="846">
        <f t="shared" si="28"/>
        <v>1005812.86</v>
      </c>
      <c r="P26" s="846">
        <f t="shared" si="29"/>
        <v>0</v>
      </c>
      <c r="Q26" s="263">
        <f t="shared" si="30"/>
        <v>176767.5</v>
      </c>
      <c r="R26" s="846">
        <f t="shared" si="31"/>
        <v>176767.5</v>
      </c>
      <c r="S26" s="846">
        <f t="shared" si="32"/>
        <v>0</v>
      </c>
      <c r="T26" s="846">
        <f t="shared" si="33"/>
        <v>0</v>
      </c>
      <c r="U26" s="102">
        <f>'Федеральные  средства  по  МО'!F27</f>
        <v>0</v>
      </c>
      <c r="V26" s="865">
        <f>'Проверочная  таблица'!CM28</f>
        <v>0</v>
      </c>
      <c r="W26" s="862">
        <f>'Проверочная  таблица'!CQ28</f>
        <v>0</v>
      </c>
      <c r="X26" s="864">
        <f>'Проверочная  таблица'!CS28</f>
        <v>0</v>
      </c>
      <c r="Y26" s="103">
        <f>'Федеральные  средства  по  МО'!G27</f>
        <v>0</v>
      </c>
      <c r="Z26" s="865">
        <f>'Проверочная  таблица'!CN28</f>
        <v>0</v>
      </c>
      <c r="AA26" s="862">
        <f>'Проверочная  таблица'!CR28</f>
        <v>0</v>
      </c>
      <c r="AB26" s="864">
        <f>'Проверочная  таблица'!CT28</f>
        <v>0</v>
      </c>
      <c r="AC26" s="99">
        <f>'Федеральные  средства  по  МО'!H27</f>
        <v>0</v>
      </c>
      <c r="AD26" s="862">
        <f t="shared" si="34"/>
        <v>0</v>
      </c>
      <c r="AE26" s="863"/>
      <c r="AF26" s="865"/>
      <c r="AG26" s="100">
        <f>'Федеральные  средства  по  МО'!I27</f>
        <v>0</v>
      </c>
      <c r="AH26" s="862">
        <f t="shared" si="35"/>
        <v>0</v>
      </c>
      <c r="AI26" s="862"/>
      <c r="AJ26" s="863"/>
      <c r="AK26" s="102">
        <f>'Федеральные  средства  по  МО'!J27</f>
        <v>0</v>
      </c>
      <c r="AL26" s="862">
        <f t="shared" si="36"/>
        <v>0</v>
      </c>
      <c r="AM26" s="862"/>
      <c r="AN26" s="863"/>
      <c r="AO26" s="100">
        <f>'Федеральные  средства  по  МО'!K27</f>
        <v>0</v>
      </c>
      <c r="AP26" s="864">
        <f t="shared" si="37"/>
        <v>0</v>
      </c>
      <c r="AQ26" s="864"/>
      <c r="AR26" s="863"/>
      <c r="AS26" s="102">
        <f>'Федеральные  средства  по  МО'!L27</f>
        <v>0</v>
      </c>
      <c r="AT26" s="862">
        <f t="shared" si="38"/>
        <v>0</v>
      </c>
      <c r="AU26" s="863"/>
      <c r="AV26" s="862"/>
      <c r="AW26" s="99">
        <f>'Федеральные  средства  по  МО'!M27</f>
        <v>0</v>
      </c>
      <c r="AX26" s="862">
        <f t="shared" si="39"/>
        <v>0</v>
      </c>
      <c r="AY26" s="864"/>
      <c r="AZ26" s="864"/>
      <c r="BA26" s="100">
        <f>'Федеральные  средства  по  МО'!N27</f>
        <v>0</v>
      </c>
      <c r="BB26" s="864">
        <f t="shared" si="7"/>
        <v>0</v>
      </c>
      <c r="BC26" s="862"/>
      <c r="BD26" s="863"/>
      <c r="BE26" s="100">
        <f>'Федеральные  средства  по  МО'!O27</f>
        <v>0</v>
      </c>
      <c r="BF26" s="864">
        <f t="shared" si="8"/>
        <v>0</v>
      </c>
      <c r="BG26" s="862"/>
      <c r="BH26" s="863"/>
      <c r="BI26" s="100">
        <f>'Федеральные  средства  по  МО'!P27</f>
        <v>0</v>
      </c>
      <c r="BJ26" s="864">
        <f t="shared" si="9"/>
        <v>0</v>
      </c>
      <c r="BK26" s="862"/>
      <c r="BL26" s="863"/>
      <c r="BM26" s="100">
        <f>'Федеральные  средства  по  МО'!Q27</f>
        <v>0</v>
      </c>
      <c r="BN26" s="864">
        <f t="shared" si="10"/>
        <v>0</v>
      </c>
      <c r="BO26" s="862"/>
      <c r="BP26" s="863"/>
      <c r="BQ26" s="100">
        <f>'Федеральные  средства  по  МО'!R27</f>
        <v>0</v>
      </c>
      <c r="BR26" s="864">
        <f t="shared" si="11"/>
        <v>0</v>
      </c>
      <c r="BS26" s="863"/>
      <c r="BT26" s="865"/>
      <c r="BU26" s="100">
        <f>'Федеральные  средства  по  МО'!S27</f>
        <v>0</v>
      </c>
      <c r="BV26" s="864">
        <f t="shared" si="12"/>
        <v>0</v>
      </c>
      <c r="BW26" s="862"/>
      <c r="BX26" s="863"/>
      <c r="BY26" s="102">
        <f>'Федеральные  средства  по  МО'!T27</f>
        <v>0</v>
      </c>
      <c r="BZ26" s="862">
        <f t="shared" si="40"/>
        <v>0</v>
      </c>
      <c r="CA26" s="863"/>
      <c r="CB26" s="862"/>
      <c r="CC26" s="103">
        <f>'Федеральные  средства  по  МО'!U27</f>
        <v>0</v>
      </c>
      <c r="CD26" s="862">
        <f t="shared" si="41"/>
        <v>0</v>
      </c>
      <c r="CE26" s="863"/>
      <c r="CF26" s="862"/>
      <c r="CG26" s="99">
        <f>'Федеральные  средства  по  МО'!V27</f>
        <v>0</v>
      </c>
      <c r="CH26" s="864"/>
      <c r="CI26" s="863"/>
      <c r="CJ26" s="865"/>
      <c r="CK26" s="100">
        <f>'Федеральные  средства  по  МО'!W27</f>
        <v>0</v>
      </c>
      <c r="CL26" s="863"/>
      <c r="CM26" s="862"/>
      <c r="CN26" s="863"/>
      <c r="CO26" s="102">
        <f>'Федеральные  средства  по  МО'!X27</f>
        <v>0</v>
      </c>
      <c r="CP26" s="862">
        <f t="shared" si="42"/>
        <v>0</v>
      </c>
      <c r="CQ26" s="864"/>
      <c r="CR26" s="863"/>
      <c r="CS26" s="100">
        <f>'Федеральные  средства  по  МО'!Y27</f>
        <v>0</v>
      </c>
      <c r="CT26" s="862">
        <f t="shared" si="43"/>
        <v>0</v>
      </c>
      <c r="CU26" s="862"/>
      <c r="CV26" s="863"/>
      <c r="CW26" s="100">
        <f>'Федеральные  средства  по  МО'!Z27</f>
        <v>0</v>
      </c>
      <c r="CX26" s="864">
        <f t="shared" si="15"/>
        <v>0</v>
      </c>
      <c r="CY26" s="863"/>
      <c r="CZ26" s="865"/>
      <c r="DA26" s="100">
        <f>'Федеральные  средства  по  МО'!AA27</f>
        <v>0</v>
      </c>
      <c r="DB26" s="864">
        <f t="shared" si="44"/>
        <v>0</v>
      </c>
      <c r="DC26" s="862"/>
      <c r="DD26" s="863"/>
      <c r="DE26" s="100">
        <f>'Федеральные  средства  по  МО'!AB27</f>
        <v>0</v>
      </c>
      <c r="DF26" s="864"/>
      <c r="DG26" s="863"/>
      <c r="DH26" s="865">
        <f t="shared" si="45"/>
        <v>0</v>
      </c>
      <c r="DI26" s="100">
        <f>'Федеральные  средства  по  МО'!AC27</f>
        <v>0</v>
      </c>
      <c r="DJ26" s="863"/>
      <c r="DK26" s="862"/>
      <c r="DL26" s="865">
        <f t="shared" si="46"/>
        <v>0</v>
      </c>
      <c r="DM26" s="102">
        <f>'Федеральные  средства  по  МО'!AD27</f>
        <v>0</v>
      </c>
      <c r="DN26" s="862">
        <f t="shared" si="47"/>
        <v>0</v>
      </c>
      <c r="DO26" s="863"/>
      <c r="DP26" s="862"/>
      <c r="DQ26" s="103">
        <f>'Федеральные  средства  по  МО'!AE27</f>
        <v>0</v>
      </c>
      <c r="DR26" s="862">
        <f t="shared" si="48"/>
        <v>0</v>
      </c>
      <c r="DS26" s="863"/>
      <c r="DT26" s="862"/>
      <c r="DU26" s="99">
        <f>'Федеральные  средства  по  МО'!AF27</f>
        <v>0</v>
      </c>
      <c r="DV26" s="864">
        <f t="shared" si="16"/>
        <v>0</v>
      </c>
      <c r="DW26" s="863"/>
      <c r="DX26" s="865"/>
      <c r="DY26" s="100">
        <f>'Федеральные  средства  по  МО'!AG27</f>
        <v>0</v>
      </c>
      <c r="DZ26" s="864">
        <f t="shared" si="17"/>
        <v>0</v>
      </c>
      <c r="EA26" s="862"/>
      <c r="EB26" s="863"/>
      <c r="EC26" s="102">
        <f>'Федеральные  средства  по  МО'!AH27</f>
        <v>0</v>
      </c>
      <c r="ED26" s="865"/>
      <c r="EE26" s="862">
        <f>'Проверочная  таблица'!HS28</f>
        <v>0</v>
      </c>
      <c r="EF26" s="863">
        <f>'Проверочная  таблица'!HY28</f>
        <v>0</v>
      </c>
      <c r="EG26" s="100">
        <f>'Федеральные  средства  по  МО'!AI27</f>
        <v>0</v>
      </c>
      <c r="EH26" s="863"/>
      <c r="EI26" s="862">
        <f>'Проверочная  таблица'!HV28</f>
        <v>0</v>
      </c>
      <c r="EJ26" s="863">
        <f>'Проверочная  таблица'!IB28</f>
        <v>0</v>
      </c>
      <c r="EK26" s="1022">
        <f>'Федеральные  средства  по  МО'!AJ27</f>
        <v>0</v>
      </c>
      <c r="EL26" s="1082">
        <f t="shared" si="49"/>
        <v>0</v>
      </c>
      <c r="EM26" s="1083"/>
      <c r="EN26" s="1082"/>
      <c r="EO26" s="1109">
        <f>'Федеральные  средства  по  МО'!AK27</f>
        <v>0</v>
      </c>
      <c r="EP26" s="1082">
        <f t="shared" si="50"/>
        <v>0</v>
      </c>
      <c r="EQ26" s="1083"/>
      <c r="ER26" s="1082"/>
      <c r="ES26" s="1022">
        <f>'Федеральные  средства  по  МО'!AL27</f>
        <v>0</v>
      </c>
      <c r="ET26" s="1082">
        <f t="shared" si="51"/>
        <v>0</v>
      </c>
      <c r="EU26" s="1083"/>
      <c r="EV26" s="1082"/>
      <c r="EW26" s="1109">
        <f>'Федеральные  средства  по  МО'!AM27</f>
        <v>0</v>
      </c>
      <c r="EX26" s="1082">
        <f t="shared" si="52"/>
        <v>0</v>
      </c>
      <c r="EY26" s="1083"/>
      <c r="EZ26" s="1082"/>
      <c r="FA26" s="1077">
        <f>'Федеральные  средства  по  МО'!AN27</f>
        <v>0</v>
      </c>
      <c r="FB26" s="1082">
        <f t="shared" si="53"/>
        <v>0</v>
      </c>
      <c r="FC26" s="1083"/>
      <c r="FD26" s="1082"/>
      <c r="FE26" s="1077">
        <f>'Федеральные  средства  по  МО'!AO27</f>
        <v>0</v>
      </c>
      <c r="FF26" s="1082">
        <f t="shared" si="54"/>
        <v>0</v>
      </c>
      <c r="FG26" s="1083"/>
      <c r="FH26" s="1158"/>
      <c r="FI26" s="102">
        <f>'Федеральные  средства  по  МО'!AP27</f>
        <v>0</v>
      </c>
      <c r="FJ26" s="862">
        <f t="shared" si="55"/>
        <v>0</v>
      </c>
      <c r="FK26" s="863"/>
      <c r="FL26" s="862"/>
      <c r="FM26" s="103">
        <f>'Федеральные  средства  по  МО'!AQ27</f>
        <v>0</v>
      </c>
      <c r="FN26" s="862">
        <f t="shared" si="56"/>
        <v>0</v>
      </c>
      <c r="FO26" s="864"/>
      <c r="FP26" s="862"/>
      <c r="FQ26" s="100">
        <f>'Федеральные  средства  по  МО'!AR27</f>
        <v>0</v>
      </c>
      <c r="FR26" s="864"/>
      <c r="FS26" s="863"/>
      <c r="FT26" s="865"/>
      <c r="FU26" s="100">
        <f>'Федеральные  средства  по  МО'!AS27</f>
        <v>0</v>
      </c>
      <c r="FV26" s="863"/>
      <c r="FW26" s="862"/>
      <c r="FX26" s="863"/>
      <c r="FY26" s="102">
        <f>'Федеральные  средства  по  МО'!AT27</f>
        <v>0</v>
      </c>
      <c r="FZ26" s="865">
        <f>'Проверочная  таблица'!JI28</f>
        <v>0</v>
      </c>
      <c r="GA26" s="862">
        <f>'Проверочная  таблица'!JU28</f>
        <v>0</v>
      </c>
      <c r="GB26" s="862">
        <f>'Проверочная  таблица'!KA28</f>
        <v>0</v>
      </c>
      <c r="GC26" s="103">
        <f>'Федеральные  средства  по  МО'!AU27</f>
        <v>0</v>
      </c>
      <c r="GD26" s="862">
        <f>'Проверочная  таблица'!JL28</f>
        <v>0</v>
      </c>
      <c r="GE26" s="863">
        <f>'Проверочная  таблица'!JX28</f>
        <v>0</v>
      </c>
      <c r="GF26" s="862">
        <f>'Проверочная  таблица'!KD28</f>
        <v>0</v>
      </c>
      <c r="GG26" s="99">
        <f>'Федеральные  средства  по  МО'!AV27</f>
        <v>0</v>
      </c>
      <c r="GH26" s="864">
        <f t="shared" si="57"/>
        <v>0</v>
      </c>
      <c r="GI26" s="863"/>
      <c r="GJ26" s="865"/>
      <c r="GK26" s="100">
        <f>'Федеральные  средства  по  МО'!AW27</f>
        <v>0</v>
      </c>
      <c r="GL26" s="864">
        <f t="shared" si="58"/>
        <v>0</v>
      </c>
      <c r="GM26" s="862"/>
      <c r="GN26" s="863"/>
      <c r="GO26" s="102">
        <f>'Федеральные  средства  по  МО'!AX27</f>
        <v>0</v>
      </c>
      <c r="GP26" s="862"/>
      <c r="GQ26" s="863">
        <f t="shared" si="59"/>
        <v>0</v>
      </c>
      <c r="GR26" s="862"/>
      <c r="GS26" s="100">
        <f>'Федеральные  средства  по  МО'!AY27</f>
        <v>0</v>
      </c>
      <c r="GT26" s="863"/>
      <c r="GU26" s="862">
        <f t="shared" si="60"/>
        <v>0</v>
      </c>
      <c r="GV26" s="864"/>
      <c r="GW26" s="99">
        <f>'Федеральные  средства  по  МО'!AZ27</f>
        <v>0</v>
      </c>
      <c r="GX26" s="863"/>
      <c r="GY26" s="865">
        <f>'Проверочная  таблица'!MB28</f>
        <v>0</v>
      </c>
      <c r="GZ26" s="862">
        <f>'Проверочная  таблица'!MJ28</f>
        <v>0</v>
      </c>
      <c r="HA26" s="103">
        <f>'Федеральные  средства  по  МО'!BA27</f>
        <v>0</v>
      </c>
      <c r="HB26" s="865"/>
      <c r="HC26" s="862">
        <f>'Проверочная  таблица'!MF28</f>
        <v>0</v>
      </c>
      <c r="HD26" s="864">
        <f>'Проверочная  таблица'!MN28</f>
        <v>0</v>
      </c>
      <c r="HE26" s="100">
        <f>'Федеральные  средства  по  МО'!BB27</f>
        <v>176767.5</v>
      </c>
      <c r="HF26" s="862">
        <f t="shared" si="18"/>
        <v>176767.5</v>
      </c>
      <c r="HG26" s="863"/>
      <c r="HH26" s="865"/>
      <c r="HI26" s="100">
        <f>'Федеральные  средства  по  МО'!BC27</f>
        <v>176767.5</v>
      </c>
      <c r="HJ26" s="862">
        <f t="shared" si="19"/>
        <v>176767.5</v>
      </c>
      <c r="HK26" s="862"/>
      <c r="HL26" s="862"/>
      <c r="HM26" s="103">
        <f>'Федеральные  средства  по  МО'!BF27</f>
        <v>0</v>
      </c>
      <c r="HN26" s="865">
        <f t="shared" si="61"/>
        <v>0</v>
      </c>
      <c r="HO26" s="862"/>
      <c r="HP26" s="864"/>
      <c r="HQ26" s="99">
        <f>'Федеральные  средства  по  МО'!BG27</f>
        <v>0</v>
      </c>
      <c r="HR26" s="865">
        <f t="shared" si="20"/>
        <v>0</v>
      </c>
      <c r="HS26" s="862"/>
      <c r="HT26" s="864"/>
      <c r="HU26" s="103">
        <f>'Федеральные  средства  по  МО'!BD27</f>
        <v>0</v>
      </c>
      <c r="HV26" s="862">
        <f t="shared" si="62"/>
        <v>0</v>
      </c>
      <c r="HW26" s="863"/>
      <c r="HX26" s="865"/>
      <c r="HY26" s="100">
        <f>'Федеральные  средства  по  МО'!BE27</f>
        <v>0</v>
      </c>
      <c r="HZ26" s="862">
        <f t="shared" si="63"/>
        <v>0</v>
      </c>
      <c r="IA26" s="864"/>
      <c r="IB26" s="863"/>
      <c r="IC26" s="100">
        <f>'Федеральные  средства  по  МО'!BH27</f>
        <v>0</v>
      </c>
      <c r="ID26" s="864">
        <f t="shared" si="64"/>
        <v>0</v>
      </c>
      <c r="IE26" s="863"/>
      <c r="IF26" s="865"/>
      <c r="IG26" s="100">
        <f>'Федеральные  средства  по  МО'!BI27</f>
        <v>0</v>
      </c>
      <c r="IH26" s="864">
        <f t="shared" si="21"/>
        <v>0</v>
      </c>
      <c r="II26" s="863"/>
      <c r="IJ26" s="862"/>
      <c r="IK26" s="103"/>
      <c r="IL26" s="862"/>
      <c r="IM26" s="863"/>
      <c r="IN26" s="862"/>
      <c r="IO26" s="99"/>
      <c r="IP26" s="863"/>
      <c r="IQ26" s="862"/>
      <c r="IR26" s="863"/>
      <c r="IS26" s="102">
        <f>'Федеральные  средства  по  МО'!BJ27</f>
        <v>0</v>
      </c>
      <c r="IT26" s="865"/>
      <c r="IU26" s="862"/>
      <c r="IV26" s="864">
        <f>'Проверочная  таблица'!PE28</f>
        <v>0</v>
      </c>
      <c r="IW26" s="103">
        <f>'Федеральные  средства  по  МО'!BK27</f>
        <v>0</v>
      </c>
      <c r="IX26" s="865"/>
      <c r="IY26" s="862"/>
      <c r="IZ26" s="864">
        <f>'Проверочная  таблица'!PI28</f>
        <v>0</v>
      </c>
      <c r="JA26" s="103">
        <f>'Федеральные  средства  по  МО'!BZ27</f>
        <v>0</v>
      </c>
      <c r="JB26" s="865"/>
      <c r="JC26" s="862">
        <f t="shared" si="65"/>
        <v>0</v>
      </c>
      <c r="JD26" s="864"/>
      <c r="JE26" s="99">
        <f>'Федеральные  средства  по  МО'!CA27</f>
        <v>0</v>
      </c>
      <c r="JF26" s="865"/>
      <c r="JG26" s="862">
        <f t="shared" si="66"/>
        <v>0</v>
      </c>
      <c r="JH26" s="864"/>
      <c r="JI26" s="102">
        <f>'Федеральные  средства  по  МО'!BL27</f>
        <v>1005812.86</v>
      </c>
      <c r="JJ26" s="865"/>
      <c r="JK26" s="862">
        <f t="shared" si="67"/>
        <v>1005812.86</v>
      </c>
      <c r="JL26" s="864"/>
      <c r="JM26" s="99">
        <f>'Федеральные  средства  по  МО'!BM27</f>
        <v>0</v>
      </c>
      <c r="JN26" s="865"/>
      <c r="JO26" s="862">
        <f t="shared" si="68"/>
        <v>0</v>
      </c>
      <c r="JP26" s="863"/>
      <c r="JQ26" s="102">
        <f>'Федеральные  средства  по  МО'!CD27</f>
        <v>0</v>
      </c>
      <c r="JR26" s="862">
        <f>'Проверочная  таблица'!SI28</f>
        <v>0</v>
      </c>
      <c r="JS26" s="863">
        <f t="shared" si="69"/>
        <v>0</v>
      </c>
      <c r="JT26" s="862"/>
      <c r="JU26" s="103">
        <f>'Федеральные  средства  по  МО'!CE27</f>
        <v>0</v>
      </c>
      <c r="JV26" s="862">
        <f>'Проверочная  таблица'!SR28</f>
        <v>0</v>
      </c>
      <c r="JW26" s="863">
        <f t="shared" si="70"/>
        <v>0</v>
      </c>
      <c r="JX26" s="865"/>
      <c r="JY26" s="102">
        <f>'Федеральные  средства  по  МО'!CF27</f>
        <v>0</v>
      </c>
      <c r="JZ26" s="862">
        <f t="shared" si="71"/>
        <v>0</v>
      </c>
      <c r="KA26" s="863"/>
      <c r="KB26" s="862"/>
      <c r="KC26" s="103">
        <f>'Федеральные  средства  по  МО'!CG27</f>
        <v>0</v>
      </c>
      <c r="KD26" s="862">
        <f t="shared" si="72"/>
        <v>0</v>
      </c>
      <c r="KE26" s="863"/>
      <c r="KF26" s="862"/>
      <c r="KG26" s="103">
        <f>'Федеральные  средства  по  МО'!CH27</f>
        <v>0</v>
      </c>
      <c r="KH26" s="865">
        <f>'Проверочная  таблица'!SM28</f>
        <v>0</v>
      </c>
      <c r="KI26" s="862">
        <f>'Проверочная  таблица'!TW28</f>
        <v>0</v>
      </c>
      <c r="KJ26" s="864"/>
      <c r="KK26" s="103">
        <f>'Федеральные  средства  по  МО'!CI27</f>
        <v>0</v>
      </c>
      <c r="KL26" s="865">
        <f>'Проверочная  таблица'!SV28</f>
        <v>0</v>
      </c>
      <c r="KM26" s="862">
        <f>'Проверочная  таблица'!TN28</f>
        <v>0</v>
      </c>
      <c r="KN26" s="863"/>
      <c r="KO26" s="1022">
        <f>'Федеральные  средства  по  МО'!BN27</f>
        <v>0</v>
      </c>
      <c r="KP26" s="1082">
        <f t="shared" si="73"/>
        <v>0</v>
      </c>
      <c r="KQ26" s="1083"/>
      <c r="KR26" s="1082"/>
      <c r="KS26" s="1077">
        <f>'Федеральные  средства  по  МО'!BO27</f>
        <v>0</v>
      </c>
      <c r="KT26" s="1082">
        <f t="shared" si="74"/>
        <v>0</v>
      </c>
      <c r="KU26" s="1105"/>
      <c r="KV26" s="1082"/>
      <c r="KW26" s="1022">
        <f>'Федеральные  средства  по  МО'!BP27</f>
        <v>0</v>
      </c>
      <c r="KX26" s="1158">
        <f>'Проверочная  таблица'!QK28</f>
        <v>0</v>
      </c>
      <c r="KY26" s="1082"/>
      <c r="KZ26" s="1083">
        <f>'Проверочная  таблица'!RC28</f>
        <v>0</v>
      </c>
      <c r="LA26" s="1023">
        <f>'Федеральные  средства  по  МО'!BQ27</f>
        <v>0</v>
      </c>
      <c r="LB26" s="1083">
        <f>'Проверочная  таблица'!QN28</f>
        <v>0</v>
      </c>
      <c r="LC26" s="1082">
        <f>'Проверочная  таблица'!QZ28</f>
        <v>0</v>
      </c>
      <c r="LD26" s="1105">
        <f>'Проверочная  таблица'!RF28</f>
        <v>0</v>
      </c>
      <c r="LE26" s="1077">
        <f>'Федеральные  средства  по  МО'!BR27</f>
        <v>0</v>
      </c>
      <c r="LF26" s="1082">
        <f t="shared" si="75"/>
        <v>0</v>
      </c>
      <c r="LG26" s="1083"/>
      <c r="LH26" s="1082"/>
      <c r="LI26" s="1109">
        <f>'Федеральные  средства  по  МО'!BS27</f>
        <v>0</v>
      </c>
      <c r="LJ26" s="1105">
        <f t="shared" si="76"/>
        <v>0</v>
      </c>
      <c r="LK26" s="1083"/>
      <c r="LL26" s="1158"/>
      <c r="LM26" s="1022">
        <f>'Федеральные  средства  по  МО'!BT27</f>
        <v>0</v>
      </c>
      <c r="LN26" s="1082">
        <f t="shared" si="77"/>
        <v>0</v>
      </c>
      <c r="LO26" s="1083"/>
      <c r="LP26" s="1082"/>
      <c r="LQ26" s="1109">
        <f>'Федеральные  средства  по  МО'!BU27</f>
        <v>0</v>
      </c>
      <c r="LR26" s="1082">
        <f t="shared" si="78"/>
        <v>0</v>
      </c>
      <c r="LS26" s="1083"/>
      <c r="LT26" s="1082"/>
      <c r="LU26" s="102">
        <f>'Федеральные  средства  по  МО'!BV27</f>
        <v>0</v>
      </c>
      <c r="LV26" s="862">
        <f t="shared" si="79"/>
        <v>0</v>
      </c>
      <c r="LW26" s="863"/>
      <c r="LX26" s="862"/>
      <c r="LY26" s="103">
        <f>'Федеральные  средства  по  МО'!BW27</f>
        <v>0</v>
      </c>
      <c r="LZ26" s="862">
        <f t="shared" si="80"/>
        <v>0</v>
      </c>
      <c r="MA26" s="863"/>
      <c r="MB26" s="862"/>
      <c r="MC26" s="100">
        <f>'Федеральные  средства  по  МО'!BX27</f>
        <v>0</v>
      </c>
      <c r="MD26" s="862">
        <f t="shared" si="22"/>
        <v>0</v>
      </c>
      <c r="ME26" s="862"/>
      <c r="MF26" s="864"/>
      <c r="MG26" s="100">
        <f>'Федеральные  средства  по  МО'!BY27</f>
        <v>0</v>
      </c>
      <c r="MH26" s="862">
        <f t="shared" si="23"/>
        <v>0</v>
      </c>
      <c r="MI26" s="862"/>
      <c r="MJ26" s="863"/>
      <c r="MK26" s="100">
        <f>'Федеральные  средства  по  МО'!CB27</f>
        <v>0</v>
      </c>
      <c r="ML26" s="864"/>
      <c r="MM26" s="863"/>
      <c r="MN26" s="865"/>
      <c r="MO26" s="100">
        <f>'Федеральные  средства  по  МО'!CC27</f>
        <v>0</v>
      </c>
      <c r="MP26" s="863"/>
      <c r="MQ26" s="862"/>
      <c r="MR26" s="862"/>
    </row>
    <row r="27" spans="1:356" ht="25.5" customHeight="1" thickBot="1" x14ac:dyDescent="0.3">
      <c r="A27" s="105" t="s">
        <v>91</v>
      </c>
      <c r="B27" s="263">
        <f t="shared" si="24"/>
        <v>305537154.76999998</v>
      </c>
      <c r="C27" s="846">
        <f t="shared" si="0"/>
        <v>257388121.69</v>
      </c>
      <c r="D27" s="846">
        <f t="shared" si="1"/>
        <v>31619033.079999998</v>
      </c>
      <c r="E27" s="846">
        <f t="shared" si="2"/>
        <v>16530000</v>
      </c>
      <c r="F27" s="263">
        <f t="shared" si="25"/>
        <v>105111420.92999999</v>
      </c>
      <c r="G27" s="846">
        <f t="shared" si="3"/>
        <v>69902888.569999993</v>
      </c>
      <c r="H27" s="846">
        <f t="shared" si="4"/>
        <v>20578292.489999998</v>
      </c>
      <c r="I27" s="846">
        <f t="shared" si="5"/>
        <v>14630239.869999999</v>
      </c>
      <c r="J27" s="104"/>
      <c r="K27" s="847">
        <f>M27-'Федеральные  средства  по  МО'!D28</f>
        <v>0</v>
      </c>
      <c r="L27" s="847">
        <f>Q27-'Федеральные  средства  по  МО'!E28</f>
        <v>0</v>
      </c>
      <c r="M27" s="263">
        <f t="shared" si="26"/>
        <v>305673478.36000001</v>
      </c>
      <c r="N27" s="846">
        <f t="shared" si="27"/>
        <v>257524445.28</v>
      </c>
      <c r="O27" s="846">
        <f t="shared" si="28"/>
        <v>31619033.079999998</v>
      </c>
      <c r="P27" s="846">
        <f t="shared" si="29"/>
        <v>16530000</v>
      </c>
      <c r="Q27" s="263">
        <f t="shared" si="30"/>
        <v>105247744.51999998</v>
      </c>
      <c r="R27" s="846">
        <f t="shared" si="31"/>
        <v>70039212.159999996</v>
      </c>
      <c r="S27" s="846">
        <f t="shared" si="32"/>
        <v>20578292.489999998</v>
      </c>
      <c r="T27" s="846">
        <f t="shared" si="33"/>
        <v>14630239.869999999</v>
      </c>
      <c r="U27" s="107">
        <f>'Федеральные  средства  по  МО'!F28</f>
        <v>136323.58999999985</v>
      </c>
      <c r="V27" s="875">
        <f>'Проверочная  таблица'!CM29</f>
        <v>136323.58999999985</v>
      </c>
      <c r="W27" s="869">
        <f>'Проверочная  таблица'!CQ29</f>
        <v>0</v>
      </c>
      <c r="X27" s="871">
        <f>'Проверочная  таблица'!CS29</f>
        <v>0</v>
      </c>
      <c r="Y27" s="108">
        <f>'Федеральные  средства  по  МО'!G28</f>
        <v>136323.59</v>
      </c>
      <c r="Z27" s="875">
        <f>'Проверочная  таблица'!CN29</f>
        <v>136323.59</v>
      </c>
      <c r="AA27" s="869">
        <f>'Проверочная  таблица'!CR29</f>
        <v>0</v>
      </c>
      <c r="AB27" s="871">
        <f>'Проверочная  таблица'!CT29</f>
        <v>0</v>
      </c>
      <c r="AC27" s="441">
        <f>'Федеральные  средства  по  МО'!H28</f>
        <v>0</v>
      </c>
      <c r="AD27" s="869">
        <f t="shared" si="34"/>
        <v>0</v>
      </c>
      <c r="AE27" s="859"/>
      <c r="AF27" s="868"/>
      <c r="AG27" s="106">
        <f>'Федеральные  средства  по  МО'!I28</f>
        <v>0</v>
      </c>
      <c r="AH27" s="869">
        <f t="shared" si="35"/>
        <v>0</v>
      </c>
      <c r="AI27" s="858"/>
      <c r="AJ27" s="859"/>
      <c r="AK27" s="107">
        <f>'Федеральные  средства  по  МО'!J28</f>
        <v>0</v>
      </c>
      <c r="AL27" s="869">
        <f t="shared" si="36"/>
        <v>0</v>
      </c>
      <c r="AM27" s="869"/>
      <c r="AN27" s="870"/>
      <c r="AO27" s="106">
        <f>'Федеральные  средства  по  МО'!K28</f>
        <v>0</v>
      </c>
      <c r="AP27" s="871">
        <f t="shared" si="37"/>
        <v>0</v>
      </c>
      <c r="AQ27" s="867"/>
      <c r="AR27" s="859"/>
      <c r="AS27" s="107">
        <f>'Федеральные  средства  по  МО'!L28</f>
        <v>0</v>
      </c>
      <c r="AT27" s="869">
        <f t="shared" si="38"/>
        <v>0</v>
      </c>
      <c r="AU27" s="870"/>
      <c r="AV27" s="869"/>
      <c r="AW27" s="441">
        <f>'Федеральные  средства  по  МО'!M28</f>
        <v>0</v>
      </c>
      <c r="AX27" s="869">
        <f t="shared" si="39"/>
        <v>0</v>
      </c>
      <c r="AY27" s="867"/>
      <c r="AZ27" s="867"/>
      <c r="BA27" s="106">
        <f>'Федеральные  средства  по  МО'!N28</f>
        <v>0</v>
      </c>
      <c r="BB27" s="867">
        <f>BA27</f>
        <v>0</v>
      </c>
      <c r="BC27" s="872"/>
      <c r="BD27" s="873"/>
      <c r="BE27" s="106">
        <f>'Федеральные  средства  по  МО'!O28</f>
        <v>0</v>
      </c>
      <c r="BF27" s="867">
        <f>BE27</f>
        <v>0</v>
      </c>
      <c r="BG27" s="872"/>
      <c r="BH27" s="873"/>
      <c r="BI27" s="106">
        <f>'Федеральные  средства  по  МО'!P28</f>
        <v>0</v>
      </c>
      <c r="BJ27" s="867">
        <f>BI27</f>
        <v>0</v>
      </c>
      <c r="BK27" s="872"/>
      <c r="BL27" s="873"/>
      <c r="BM27" s="106">
        <f>'Федеральные  средства  по  МО'!Q28</f>
        <v>0</v>
      </c>
      <c r="BN27" s="867">
        <f>BM27</f>
        <v>0</v>
      </c>
      <c r="BO27" s="872"/>
      <c r="BP27" s="873"/>
      <c r="BQ27" s="106">
        <f>'Федеральные  средства  по  МО'!R28</f>
        <v>0</v>
      </c>
      <c r="BR27" s="867">
        <f>BQ27</f>
        <v>0</v>
      </c>
      <c r="BS27" s="859"/>
      <c r="BT27" s="868"/>
      <c r="BU27" s="106">
        <f>'Федеральные  средства  по  МО'!S28</f>
        <v>0</v>
      </c>
      <c r="BV27" s="867">
        <f t="shared" si="12"/>
        <v>0</v>
      </c>
      <c r="BW27" s="858"/>
      <c r="BX27" s="859"/>
      <c r="BY27" s="107">
        <f>'Федеральные  средства  по  МО'!T28</f>
        <v>0</v>
      </c>
      <c r="BZ27" s="869">
        <f t="shared" si="40"/>
        <v>0</v>
      </c>
      <c r="CA27" s="870"/>
      <c r="CB27" s="869"/>
      <c r="CC27" s="108">
        <f>'Федеральные  средства  по  МО'!U28</f>
        <v>0</v>
      </c>
      <c r="CD27" s="869">
        <f t="shared" si="41"/>
        <v>0</v>
      </c>
      <c r="CE27" s="870"/>
      <c r="CF27" s="869"/>
      <c r="CG27" s="441">
        <f>'Федеральные  средства  по  МО'!V28</f>
        <v>0</v>
      </c>
      <c r="CH27" s="874"/>
      <c r="CI27" s="873"/>
      <c r="CJ27" s="925"/>
      <c r="CK27" s="106">
        <f>'Федеральные  средства  по  МО'!W28</f>
        <v>0</v>
      </c>
      <c r="CL27" s="873"/>
      <c r="CM27" s="872"/>
      <c r="CN27" s="873"/>
      <c r="CO27" s="107">
        <f>'Федеральные  средства  по  МО'!X28</f>
        <v>0</v>
      </c>
      <c r="CP27" s="869">
        <f t="shared" si="42"/>
        <v>0</v>
      </c>
      <c r="CQ27" s="874"/>
      <c r="CR27" s="873"/>
      <c r="CS27" s="106">
        <f>'Федеральные  средства  по  МО'!Y28</f>
        <v>0</v>
      </c>
      <c r="CT27" s="869">
        <f t="shared" si="43"/>
        <v>0</v>
      </c>
      <c r="CU27" s="872"/>
      <c r="CV27" s="873"/>
      <c r="CW27" s="106">
        <f>'Федеральные  средства  по  МО'!Z28</f>
        <v>0</v>
      </c>
      <c r="CX27" s="867">
        <f t="shared" si="15"/>
        <v>0</v>
      </c>
      <c r="CY27" s="859"/>
      <c r="CZ27" s="868"/>
      <c r="DA27" s="106">
        <f>'Федеральные  средства  по  МО'!AA28</f>
        <v>0</v>
      </c>
      <c r="DB27" s="867">
        <f t="shared" si="44"/>
        <v>0</v>
      </c>
      <c r="DC27" s="858"/>
      <c r="DD27" s="859"/>
      <c r="DE27" s="106">
        <f>'Федеральные  средства  по  МО'!AB28</f>
        <v>0</v>
      </c>
      <c r="DF27" s="874"/>
      <c r="DG27" s="873"/>
      <c r="DH27" s="875">
        <f t="shared" si="45"/>
        <v>0</v>
      </c>
      <c r="DI27" s="106">
        <f>'Федеральные  средства  по  МО'!AC28</f>
        <v>0</v>
      </c>
      <c r="DJ27" s="873"/>
      <c r="DK27" s="872"/>
      <c r="DL27" s="875">
        <f t="shared" si="46"/>
        <v>0</v>
      </c>
      <c r="DM27" s="107">
        <f>'Федеральные  средства  по  МО'!AD28</f>
        <v>0</v>
      </c>
      <c r="DN27" s="869">
        <f t="shared" si="47"/>
        <v>0</v>
      </c>
      <c r="DO27" s="870"/>
      <c r="DP27" s="869"/>
      <c r="DQ27" s="108">
        <f>'Федеральные  средства  по  МО'!AE28</f>
        <v>0</v>
      </c>
      <c r="DR27" s="869">
        <f t="shared" si="48"/>
        <v>0</v>
      </c>
      <c r="DS27" s="870"/>
      <c r="DT27" s="869"/>
      <c r="DU27" s="441">
        <f>'Федеральные  средства  по  МО'!AF28</f>
        <v>0</v>
      </c>
      <c r="DV27" s="867">
        <f t="shared" si="16"/>
        <v>0</v>
      </c>
      <c r="DW27" s="859"/>
      <c r="DX27" s="868"/>
      <c r="DY27" s="106">
        <f>'Федеральные  средства  по  МО'!AG28</f>
        <v>0</v>
      </c>
      <c r="DZ27" s="867">
        <f t="shared" si="17"/>
        <v>0</v>
      </c>
      <c r="EA27" s="858"/>
      <c r="EB27" s="859"/>
      <c r="EC27" s="107">
        <f>'Федеральные  средства  по  МО'!AH28</f>
        <v>422687.81</v>
      </c>
      <c r="ED27" s="875"/>
      <c r="EE27" s="869">
        <f>'Проверочная  таблица'!HS29</f>
        <v>422687.81</v>
      </c>
      <c r="EF27" s="870">
        <f>'Проверочная  таблица'!HY29</f>
        <v>0</v>
      </c>
      <c r="EG27" s="106">
        <f>'Федеральные  средства  по  МО'!AI28</f>
        <v>216967.9</v>
      </c>
      <c r="EH27" s="870"/>
      <c r="EI27" s="869">
        <f>'Проверочная  таблица'!HV29</f>
        <v>216967.9</v>
      </c>
      <c r="EJ27" s="870">
        <f>'Проверочная  таблица'!IB29</f>
        <v>0</v>
      </c>
      <c r="EK27" s="1024">
        <f>'Федеральные  средства  по  МО'!AJ28</f>
        <v>0</v>
      </c>
      <c r="EL27" s="1084">
        <f t="shared" si="49"/>
        <v>0</v>
      </c>
      <c r="EM27" s="1085"/>
      <c r="EN27" s="1084"/>
      <c r="EO27" s="1110">
        <f>'Федеральные  средства  по  МО'!AK28</f>
        <v>0</v>
      </c>
      <c r="EP27" s="1084">
        <f t="shared" si="50"/>
        <v>0</v>
      </c>
      <c r="EQ27" s="1085"/>
      <c r="ER27" s="1084"/>
      <c r="ES27" s="1024">
        <f>'Федеральные  средства  по  МО'!AL28</f>
        <v>0</v>
      </c>
      <c r="ET27" s="1084">
        <f t="shared" si="51"/>
        <v>0</v>
      </c>
      <c r="EU27" s="1085"/>
      <c r="EV27" s="1084"/>
      <c r="EW27" s="1110">
        <f>'Федеральные  средства  по  МО'!AM28</f>
        <v>0</v>
      </c>
      <c r="EX27" s="1084">
        <f t="shared" si="52"/>
        <v>0</v>
      </c>
      <c r="EY27" s="1085"/>
      <c r="EZ27" s="1084"/>
      <c r="FA27" s="1078">
        <f>'Федеральные  средства  по  МО'!AN28</f>
        <v>257152431.69</v>
      </c>
      <c r="FB27" s="1084">
        <f t="shared" si="53"/>
        <v>257152431.69</v>
      </c>
      <c r="FC27" s="1085"/>
      <c r="FD27" s="1084"/>
      <c r="FE27" s="1078">
        <f>'Федеральные  средства  по  МО'!AO28</f>
        <v>69667198.569999993</v>
      </c>
      <c r="FF27" s="1084">
        <f t="shared" si="54"/>
        <v>69667198.569999993</v>
      </c>
      <c r="FG27" s="1085"/>
      <c r="FH27" s="1159"/>
      <c r="FI27" s="107">
        <f>'Федеральные  средства  по  МО'!AP28</f>
        <v>0</v>
      </c>
      <c r="FJ27" s="869">
        <f t="shared" si="55"/>
        <v>0</v>
      </c>
      <c r="FK27" s="870"/>
      <c r="FL27" s="869"/>
      <c r="FM27" s="108">
        <f>'Федеральные  средства  по  МО'!AQ28</f>
        <v>0</v>
      </c>
      <c r="FN27" s="869">
        <f t="shared" si="56"/>
        <v>0</v>
      </c>
      <c r="FO27" s="867"/>
      <c r="FP27" s="858"/>
      <c r="FQ27" s="106">
        <f>'Федеральные  средства  по  МО'!AR28</f>
        <v>0</v>
      </c>
      <c r="FR27" s="867"/>
      <c r="FS27" s="859"/>
      <c r="FT27" s="868"/>
      <c r="FU27" s="106">
        <f>'Федеральные  средства  по  МО'!AS28</f>
        <v>0</v>
      </c>
      <c r="FV27" s="859"/>
      <c r="FW27" s="858"/>
      <c r="FX27" s="859"/>
      <c r="FY27" s="107">
        <f>'Федеральные  средства  по  МО'!AT28</f>
        <v>0</v>
      </c>
      <c r="FZ27" s="875">
        <f>'Проверочная  таблица'!JI29</f>
        <v>0</v>
      </c>
      <c r="GA27" s="869">
        <f>'Проверочная  таблица'!JU29</f>
        <v>0</v>
      </c>
      <c r="GB27" s="869">
        <f>'Проверочная  таблица'!KA29</f>
        <v>0</v>
      </c>
      <c r="GC27" s="108">
        <f>'Федеральные  средства  по  МО'!AU28</f>
        <v>0</v>
      </c>
      <c r="GD27" s="869">
        <f>'Проверочная  таблица'!JL29</f>
        <v>0</v>
      </c>
      <c r="GE27" s="870">
        <f>'Проверочная  таблица'!JX29</f>
        <v>0</v>
      </c>
      <c r="GF27" s="869">
        <f>'Проверочная  таблица'!KD29</f>
        <v>0</v>
      </c>
      <c r="GG27" s="441">
        <f>'Федеральные  средства  по  МО'!AV28</f>
        <v>0</v>
      </c>
      <c r="GH27" s="867">
        <f t="shared" si="57"/>
        <v>0</v>
      </c>
      <c r="GI27" s="859"/>
      <c r="GJ27" s="868"/>
      <c r="GK27" s="106">
        <f>'Федеральные  средства  по  МО'!AW28</f>
        <v>0</v>
      </c>
      <c r="GL27" s="867">
        <f t="shared" si="58"/>
        <v>0</v>
      </c>
      <c r="GM27" s="858"/>
      <c r="GN27" s="859"/>
      <c r="GO27" s="107">
        <f>'Федеральные  средства  по  МО'!AX28</f>
        <v>0</v>
      </c>
      <c r="GP27" s="869"/>
      <c r="GQ27" s="870">
        <f t="shared" si="59"/>
        <v>0</v>
      </c>
      <c r="GR27" s="869"/>
      <c r="GS27" s="106">
        <f>'Федеральные  средства  по  МО'!AY28</f>
        <v>0</v>
      </c>
      <c r="GT27" s="870"/>
      <c r="GU27" s="869">
        <f t="shared" si="60"/>
        <v>0</v>
      </c>
      <c r="GV27" s="871"/>
      <c r="GW27" s="441">
        <f>'Федеральные  средства  по  МО'!AZ28</f>
        <v>16935600</v>
      </c>
      <c r="GX27" s="859"/>
      <c r="GY27" s="875">
        <f>'Проверочная  таблица'!MB29</f>
        <v>16935600</v>
      </c>
      <c r="GZ27" s="869">
        <f>'Проверочная  таблица'!MJ29</f>
        <v>0</v>
      </c>
      <c r="HA27" s="108">
        <f>'Федеральные  средства  по  МО'!BA28</f>
        <v>16935600.009999998</v>
      </c>
      <c r="HB27" s="875"/>
      <c r="HC27" s="869">
        <f>'Проверочная  таблица'!MF29</f>
        <v>16935600.009999998</v>
      </c>
      <c r="HD27" s="871">
        <f>'Проверочная  таблица'!MN29</f>
        <v>0</v>
      </c>
      <c r="HE27" s="106">
        <f>'Федеральные  средства  по  МО'!BB28</f>
        <v>235690</v>
      </c>
      <c r="HF27" s="862">
        <f t="shared" si="18"/>
        <v>235690</v>
      </c>
      <c r="HG27" s="859"/>
      <c r="HH27" s="868"/>
      <c r="HI27" s="106">
        <f>'Федеральные  средства  по  МО'!BC28</f>
        <v>235690</v>
      </c>
      <c r="HJ27" s="862">
        <f t="shared" si="19"/>
        <v>235690</v>
      </c>
      <c r="HK27" s="858"/>
      <c r="HL27" s="858"/>
      <c r="HM27" s="108">
        <f>'Федеральные  средства  по  МО'!BF28</f>
        <v>0</v>
      </c>
      <c r="HN27" s="875">
        <f t="shared" si="61"/>
        <v>0</v>
      </c>
      <c r="HO27" s="869"/>
      <c r="HP27" s="871"/>
      <c r="HQ27" s="441">
        <f>'Федеральные  средства  по  МО'!BG28</f>
        <v>0</v>
      </c>
      <c r="HR27" s="875">
        <f t="shared" si="20"/>
        <v>0</v>
      </c>
      <c r="HS27" s="869"/>
      <c r="HT27" s="871"/>
      <c r="HU27" s="108">
        <f>'Федеральные  средства  по  МО'!BD28</f>
        <v>0</v>
      </c>
      <c r="HV27" s="869">
        <f t="shared" si="62"/>
        <v>0</v>
      </c>
      <c r="HW27" s="870"/>
      <c r="HX27" s="875"/>
      <c r="HY27" s="106">
        <f>'Федеральные  средства  по  МО'!BE28</f>
        <v>0</v>
      </c>
      <c r="HZ27" s="869">
        <f t="shared" si="63"/>
        <v>0</v>
      </c>
      <c r="IA27" s="871"/>
      <c r="IB27" s="859"/>
      <c r="IC27" s="106">
        <f>'Федеральные  средства  по  МО'!BH28</f>
        <v>0</v>
      </c>
      <c r="ID27" s="867">
        <f t="shared" si="64"/>
        <v>0</v>
      </c>
      <c r="IE27" s="859"/>
      <c r="IF27" s="868"/>
      <c r="IG27" s="106">
        <f>'Федеральные  средства  по  МО'!BI28</f>
        <v>0</v>
      </c>
      <c r="IH27" s="867">
        <f t="shared" si="21"/>
        <v>0</v>
      </c>
      <c r="II27" s="859"/>
      <c r="IJ27" s="858"/>
      <c r="IK27" s="857"/>
      <c r="IL27" s="858"/>
      <c r="IM27" s="859"/>
      <c r="IN27" s="858"/>
      <c r="IO27" s="860"/>
      <c r="IP27" s="859"/>
      <c r="IQ27" s="858"/>
      <c r="IR27" s="859"/>
      <c r="IS27" s="107">
        <f>'Федеральные  средства  по  МО'!BJ28</f>
        <v>16530000</v>
      </c>
      <c r="IT27" s="875"/>
      <c r="IU27" s="869"/>
      <c r="IV27" s="871">
        <f>'Проверочная  таблица'!PE29</f>
        <v>16530000</v>
      </c>
      <c r="IW27" s="108">
        <f>'Федеральные  средства  по  МО'!BK28</f>
        <v>14630239.869999999</v>
      </c>
      <c r="IX27" s="875"/>
      <c r="IY27" s="869"/>
      <c r="IZ27" s="871">
        <f>'Проверочная  таблица'!PI29</f>
        <v>14630239.869999999</v>
      </c>
      <c r="JA27" s="108">
        <f>'Федеральные  средства  по  МО'!BZ28</f>
        <v>12871198.51</v>
      </c>
      <c r="JB27" s="875"/>
      <c r="JC27" s="869">
        <f t="shared" si="65"/>
        <v>12871198.51</v>
      </c>
      <c r="JD27" s="871"/>
      <c r="JE27" s="441">
        <f>'Федеральные  средства  по  МО'!CA28</f>
        <v>2544037.5299999998</v>
      </c>
      <c r="JF27" s="875"/>
      <c r="JG27" s="869">
        <f t="shared" si="66"/>
        <v>2544037.5299999998</v>
      </c>
      <c r="JH27" s="871"/>
      <c r="JI27" s="107">
        <f>'Федеральные  средства  по  МО'!BL28</f>
        <v>1389546.76</v>
      </c>
      <c r="JJ27" s="875"/>
      <c r="JK27" s="869">
        <f t="shared" si="67"/>
        <v>1389546.76</v>
      </c>
      <c r="JL27" s="871"/>
      <c r="JM27" s="441">
        <f>'Федеральные  средства  по  МО'!BM28</f>
        <v>881687.05</v>
      </c>
      <c r="JN27" s="875"/>
      <c r="JO27" s="869">
        <f t="shared" si="68"/>
        <v>881687.05</v>
      </c>
      <c r="JP27" s="870"/>
      <c r="JQ27" s="107">
        <f>'Федеральные  средства  по  МО'!CD28</f>
        <v>0</v>
      </c>
      <c r="JR27" s="869">
        <f>'Проверочная  таблица'!SI29</f>
        <v>0</v>
      </c>
      <c r="JS27" s="870">
        <f t="shared" si="69"/>
        <v>0</v>
      </c>
      <c r="JT27" s="869"/>
      <c r="JU27" s="108">
        <f>'Федеральные  средства  по  МО'!CE28</f>
        <v>0</v>
      </c>
      <c r="JV27" s="869">
        <f>'Проверочная  таблица'!SR29</f>
        <v>0</v>
      </c>
      <c r="JW27" s="870">
        <f t="shared" si="70"/>
        <v>0</v>
      </c>
      <c r="JX27" s="875"/>
      <c r="JY27" s="107">
        <f>'Федеральные  средства  по  МО'!CF28</f>
        <v>0</v>
      </c>
      <c r="JZ27" s="869">
        <f t="shared" si="71"/>
        <v>0</v>
      </c>
      <c r="KA27" s="870"/>
      <c r="KB27" s="869"/>
      <c r="KC27" s="108">
        <f>'Федеральные  средства  по  МО'!CG28</f>
        <v>0</v>
      </c>
      <c r="KD27" s="869">
        <f t="shared" si="72"/>
        <v>0</v>
      </c>
      <c r="KE27" s="870"/>
      <c r="KF27" s="869"/>
      <c r="KG27" s="108">
        <f>'Федеральные  средства  по  МО'!CH28</f>
        <v>0</v>
      </c>
      <c r="KH27" s="875">
        <f>'Проверочная  таблица'!SM29</f>
        <v>0</v>
      </c>
      <c r="KI27" s="869">
        <f>'Проверочная  таблица'!TW29</f>
        <v>0</v>
      </c>
      <c r="KJ27" s="871"/>
      <c r="KK27" s="108">
        <f>'Федеральные  средства  по  МО'!CI28</f>
        <v>0</v>
      </c>
      <c r="KL27" s="875">
        <f>'Проверочная  таблица'!SV29</f>
        <v>0</v>
      </c>
      <c r="KM27" s="869">
        <f>'Проверочная  таблица'!TN29</f>
        <v>0</v>
      </c>
      <c r="KN27" s="870"/>
      <c r="KO27" s="1024">
        <f>'Федеральные  средства  по  МО'!BN28</f>
        <v>0</v>
      </c>
      <c r="KP27" s="1084">
        <f t="shared" si="73"/>
        <v>0</v>
      </c>
      <c r="KQ27" s="1085"/>
      <c r="KR27" s="1084"/>
      <c r="KS27" s="1078">
        <f>'Федеральные  средства  по  МО'!BO28</f>
        <v>0</v>
      </c>
      <c r="KT27" s="1084">
        <f t="shared" si="74"/>
        <v>0</v>
      </c>
      <c r="KU27" s="1106"/>
      <c r="KV27" s="1084"/>
      <c r="KW27" s="1024">
        <f>'Федеральные  средства  по  МО'!BP28</f>
        <v>0</v>
      </c>
      <c r="KX27" s="1159">
        <f>'Проверочная  таблица'!QK29</f>
        <v>0</v>
      </c>
      <c r="KY27" s="1084"/>
      <c r="KZ27" s="1085">
        <f>'Проверочная  таблица'!RC29</f>
        <v>0</v>
      </c>
      <c r="LA27" s="1025">
        <f>'Федеральные  средства  по  МО'!BQ28</f>
        <v>0</v>
      </c>
      <c r="LB27" s="1085">
        <f>'Проверочная  таблица'!QN29</f>
        <v>0</v>
      </c>
      <c r="LC27" s="1084">
        <f>'Проверочная  таблица'!QZ29</f>
        <v>0</v>
      </c>
      <c r="LD27" s="1106">
        <f>'Проверочная  таблица'!RF29</f>
        <v>0</v>
      </c>
      <c r="LE27" s="1078">
        <f>'Федеральные  средства  по  МО'!BR28</f>
        <v>0</v>
      </c>
      <c r="LF27" s="1084">
        <f t="shared" si="75"/>
        <v>0</v>
      </c>
      <c r="LG27" s="1085"/>
      <c r="LH27" s="1084"/>
      <c r="LI27" s="1110">
        <f>'Федеральные  средства  по  МО'!BS28</f>
        <v>0</v>
      </c>
      <c r="LJ27" s="1106">
        <f t="shared" si="76"/>
        <v>0</v>
      </c>
      <c r="LK27" s="1085"/>
      <c r="LL27" s="1159"/>
      <c r="LM27" s="1024">
        <f>'Федеральные  средства  по  МО'!BT28</f>
        <v>0</v>
      </c>
      <c r="LN27" s="1084">
        <f t="shared" si="77"/>
        <v>0</v>
      </c>
      <c r="LO27" s="1085"/>
      <c r="LP27" s="1084"/>
      <c r="LQ27" s="1110">
        <f>'Федеральные  средства  по  МО'!BU28</f>
        <v>0</v>
      </c>
      <c r="LR27" s="1084">
        <f t="shared" si="78"/>
        <v>0</v>
      </c>
      <c r="LS27" s="1085"/>
      <c r="LT27" s="1084"/>
      <c r="LU27" s="107">
        <f>'Федеральные  средства  по  МО'!BV28</f>
        <v>0</v>
      </c>
      <c r="LV27" s="869">
        <f t="shared" si="79"/>
        <v>0</v>
      </c>
      <c r="LW27" s="870"/>
      <c r="LX27" s="869"/>
      <c r="LY27" s="108">
        <f>'Федеральные  средства  по  МО'!BW28</f>
        <v>0</v>
      </c>
      <c r="LZ27" s="869">
        <f t="shared" si="80"/>
        <v>0</v>
      </c>
      <c r="MA27" s="870"/>
      <c r="MB27" s="869"/>
      <c r="MC27" s="100">
        <f>'Федеральные  средства  по  МО'!BX28</f>
        <v>0</v>
      </c>
      <c r="MD27" s="862">
        <f t="shared" si="22"/>
        <v>0</v>
      </c>
      <c r="ME27" s="862"/>
      <c r="MF27" s="864"/>
      <c r="MG27" s="100">
        <f>'Федеральные  средства  по  МО'!BY28</f>
        <v>0</v>
      </c>
      <c r="MH27" s="862">
        <f t="shared" si="23"/>
        <v>0</v>
      </c>
      <c r="MI27" s="862"/>
      <c r="MJ27" s="863"/>
      <c r="MK27" s="106">
        <f>'Федеральные  средства  по  МО'!CB28</f>
        <v>0</v>
      </c>
      <c r="ML27" s="867"/>
      <c r="MM27" s="859"/>
      <c r="MN27" s="868"/>
      <c r="MO27" s="106">
        <f>'Федеральные  средства  по  МО'!CC28</f>
        <v>0</v>
      </c>
      <c r="MP27" s="859"/>
      <c r="MQ27" s="858"/>
      <c r="MR27" s="858"/>
    </row>
    <row r="28" spans="1:356" ht="25.5" customHeight="1" thickBot="1" x14ac:dyDescent="0.3">
      <c r="A28" s="159" t="s">
        <v>99</v>
      </c>
      <c r="B28" s="113">
        <f t="shared" ref="B28" si="81">SUM(B10:B27)</f>
        <v>894323686.75999999</v>
      </c>
      <c r="C28" s="876">
        <f t="shared" ref="C28:I28" si="82">SUM(C10:C27)</f>
        <v>599211040.97000003</v>
      </c>
      <c r="D28" s="876">
        <f t="shared" si="82"/>
        <v>178733905.99000001</v>
      </c>
      <c r="E28" s="876">
        <f t="shared" si="82"/>
        <v>116378739.8</v>
      </c>
      <c r="F28" s="113">
        <f t="shared" si="82"/>
        <v>336430819.42000002</v>
      </c>
      <c r="G28" s="876">
        <f t="shared" si="82"/>
        <v>230856886.52999997</v>
      </c>
      <c r="H28" s="876">
        <f t="shared" si="82"/>
        <v>46504115.390000001</v>
      </c>
      <c r="I28" s="876">
        <f t="shared" si="82"/>
        <v>59069817.499999993</v>
      </c>
      <c r="J28" s="104"/>
      <c r="K28" s="847">
        <f>M28-'Федеральные  средства  по  МО'!D29</f>
        <v>0</v>
      </c>
      <c r="L28" s="847">
        <f>Q28-'Федеральные  средства  по  МО'!E29</f>
        <v>0</v>
      </c>
      <c r="M28" s="113">
        <f t="shared" ref="M28" si="83">SUM(M10:M27)</f>
        <v>951084238.96000004</v>
      </c>
      <c r="N28" s="876">
        <f t="shared" ref="N28:T28" si="84">SUM(N10:N27)</f>
        <v>607375052.95999992</v>
      </c>
      <c r="O28" s="876">
        <f t="shared" si="84"/>
        <v>178733905.99000001</v>
      </c>
      <c r="P28" s="876">
        <f t="shared" si="84"/>
        <v>164975280.00999999</v>
      </c>
      <c r="Q28" s="113">
        <f t="shared" si="84"/>
        <v>336974502.02999997</v>
      </c>
      <c r="R28" s="876">
        <f t="shared" si="84"/>
        <v>230993210.11999997</v>
      </c>
      <c r="S28" s="876">
        <f t="shared" si="84"/>
        <v>46504115.390000001</v>
      </c>
      <c r="T28" s="876">
        <f t="shared" si="84"/>
        <v>59477176.519999996</v>
      </c>
      <c r="U28" s="111">
        <f t="shared" ref="U28:AJ28" si="85">SUM(U10:U27)</f>
        <v>56760552.200000003</v>
      </c>
      <c r="V28" s="883">
        <f t="shared" si="85"/>
        <v>8164011.9899999993</v>
      </c>
      <c r="W28" s="877">
        <f t="shared" si="85"/>
        <v>0</v>
      </c>
      <c r="X28" s="879">
        <f t="shared" si="85"/>
        <v>48596540.210000001</v>
      </c>
      <c r="Y28" s="114">
        <f t="shared" si="85"/>
        <v>543682.61</v>
      </c>
      <c r="Z28" s="883">
        <f t="shared" si="85"/>
        <v>136323.59</v>
      </c>
      <c r="AA28" s="877">
        <f t="shared" si="85"/>
        <v>0</v>
      </c>
      <c r="AB28" s="879">
        <f t="shared" si="85"/>
        <v>407359.02</v>
      </c>
      <c r="AC28" s="111">
        <f t="shared" si="85"/>
        <v>0</v>
      </c>
      <c r="AD28" s="877">
        <f t="shared" si="85"/>
        <v>0</v>
      </c>
      <c r="AE28" s="880">
        <f t="shared" si="85"/>
        <v>0</v>
      </c>
      <c r="AF28" s="876">
        <f t="shared" si="85"/>
        <v>0</v>
      </c>
      <c r="AG28" s="114">
        <f t="shared" si="85"/>
        <v>0</v>
      </c>
      <c r="AH28" s="877">
        <f t="shared" si="85"/>
        <v>0</v>
      </c>
      <c r="AI28" s="876">
        <f t="shared" si="85"/>
        <v>0</v>
      </c>
      <c r="AJ28" s="880">
        <f t="shared" si="85"/>
        <v>0</v>
      </c>
      <c r="AK28" s="111">
        <f t="shared" ref="AK28:AR28" si="86">SUM(AK10:AK27)</f>
        <v>51498700</v>
      </c>
      <c r="AL28" s="877">
        <f t="shared" si="86"/>
        <v>51498700</v>
      </c>
      <c r="AM28" s="877">
        <f t="shared" si="86"/>
        <v>0</v>
      </c>
      <c r="AN28" s="878">
        <f t="shared" si="86"/>
        <v>0</v>
      </c>
      <c r="AO28" s="110">
        <f t="shared" si="86"/>
        <v>317974.63</v>
      </c>
      <c r="AP28" s="878">
        <f t="shared" si="86"/>
        <v>317974.63</v>
      </c>
      <c r="AQ28" s="876">
        <f t="shared" si="86"/>
        <v>0</v>
      </c>
      <c r="AR28" s="882">
        <f t="shared" si="86"/>
        <v>0</v>
      </c>
      <c r="AS28" s="111">
        <f t="shared" ref="AS28:AZ28" si="87">SUM(AS10:AS27)</f>
        <v>0</v>
      </c>
      <c r="AT28" s="877">
        <f t="shared" si="87"/>
        <v>0</v>
      </c>
      <c r="AU28" s="878">
        <f t="shared" si="87"/>
        <v>0</v>
      </c>
      <c r="AV28" s="877">
        <f t="shared" si="87"/>
        <v>0</v>
      </c>
      <c r="AW28" s="775">
        <f t="shared" si="87"/>
        <v>0</v>
      </c>
      <c r="AX28" s="877">
        <f t="shared" si="87"/>
        <v>0</v>
      </c>
      <c r="AY28" s="876">
        <f t="shared" si="87"/>
        <v>0</v>
      </c>
      <c r="AZ28" s="882">
        <f t="shared" si="87"/>
        <v>0</v>
      </c>
      <c r="BA28" s="110">
        <f>SUM(BA10:BA27)</f>
        <v>4955800</v>
      </c>
      <c r="BB28" s="876">
        <f t="shared" ref="BB28:BD28" si="88">SUM(BB10:BB27)</f>
        <v>4955800</v>
      </c>
      <c r="BC28" s="877">
        <f t="shared" si="88"/>
        <v>0</v>
      </c>
      <c r="BD28" s="878">
        <f t="shared" si="88"/>
        <v>0</v>
      </c>
      <c r="BE28" s="110">
        <f>SUM(BE10:BE27)</f>
        <v>0</v>
      </c>
      <c r="BF28" s="876">
        <f t="shared" ref="BF28:EB28" si="89">SUM(BF10:BF27)</f>
        <v>0</v>
      </c>
      <c r="BG28" s="877">
        <f t="shared" si="89"/>
        <v>0</v>
      </c>
      <c r="BH28" s="878">
        <f t="shared" si="89"/>
        <v>0</v>
      </c>
      <c r="BI28" s="110">
        <f t="shared" si="89"/>
        <v>0</v>
      </c>
      <c r="BJ28" s="876">
        <f t="shared" si="89"/>
        <v>0</v>
      </c>
      <c r="BK28" s="877">
        <f t="shared" si="89"/>
        <v>0</v>
      </c>
      <c r="BL28" s="878">
        <f t="shared" si="89"/>
        <v>0</v>
      </c>
      <c r="BM28" s="110">
        <f t="shared" si="89"/>
        <v>0</v>
      </c>
      <c r="BN28" s="876">
        <f t="shared" si="89"/>
        <v>0</v>
      </c>
      <c r="BO28" s="877">
        <f t="shared" si="89"/>
        <v>0</v>
      </c>
      <c r="BP28" s="878">
        <f t="shared" si="89"/>
        <v>0</v>
      </c>
      <c r="BQ28" s="111">
        <f t="shared" si="89"/>
        <v>0</v>
      </c>
      <c r="BR28" s="876">
        <f t="shared" si="89"/>
        <v>0</v>
      </c>
      <c r="BS28" s="880">
        <f t="shared" si="89"/>
        <v>0</v>
      </c>
      <c r="BT28" s="876">
        <f t="shared" si="89"/>
        <v>0</v>
      </c>
      <c r="BU28" s="775">
        <f t="shared" si="89"/>
        <v>0</v>
      </c>
      <c r="BV28" s="881">
        <f t="shared" si="89"/>
        <v>0</v>
      </c>
      <c r="BW28" s="876">
        <f t="shared" si="89"/>
        <v>0</v>
      </c>
      <c r="BX28" s="882">
        <f t="shared" si="89"/>
        <v>0</v>
      </c>
      <c r="BY28" s="111">
        <f t="shared" ref="BY28:CF28" si="90">SUM(BY10:BY27)</f>
        <v>7259700</v>
      </c>
      <c r="BZ28" s="877">
        <f t="shared" si="90"/>
        <v>7259700</v>
      </c>
      <c r="CA28" s="878">
        <f t="shared" si="90"/>
        <v>0</v>
      </c>
      <c r="CB28" s="877">
        <f t="shared" si="90"/>
        <v>0</v>
      </c>
      <c r="CC28" s="114">
        <f t="shared" si="90"/>
        <v>2884599.34</v>
      </c>
      <c r="CD28" s="877">
        <f t="shared" si="90"/>
        <v>2884599.34</v>
      </c>
      <c r="CE28" s="878">
        <f t="shared" si="90"/>
        <v>0</v>
      </c>
      <c r="CF28" s="877">
        <f t="shared" si="90"/>
        <v>0</v>
      </c>
      <c r="CG28" s="111">
        <f t="shared" si="89"/>
        <v>0</v>
      </c>
      <c r="CH28" s="877">
        <f t="shared" si="89"/>
        <v>0</v>
      </c>
      <c r="CI28" s="878">
        <f t="shared" si="89"/>
        <v>0</v>
      </c>
      <c r="CJ28" s="877">
        <f t="shared" si="89"/>
        <v>0</v>
      </c>
      <c r="CK28" s="775">
        <f t="shared" si="89"/>
        <v>0</v>
      </c>
      <c r="CL28" s="883">
        <f t="shared" si="89"/>
        <v>0</v>
      </c>
      <c r="CM28" s="877">
        <f t="shared" si="89"/>
        <v>0</v>
      </c>
      <c r="CN28" s="878">
        <f t="shared" si="89"/>
        <v>0</v>
      </c>
      <c r="CO28" s="111">
        <f>SUM(CO10:CO27)</f>
        <v>0</v>
      </c>
      <c r="CP28" s="883">
        <f>SUM(CP10:CP27)</f>
        <v>0</v>
      </c>
      <c r="CQ28" s="877">
        <f>SUM(CQ10:CQ27)</f>
        <v>0</v>
      </c>
      <c r="CR28" s="878">
        <f>SUM(CR10:CR27)</f>
        <v>0</v>
      </c>
      <c r="CS28" s="110">
        <f>SUM(CS10:CS27)</f>
        <v>0</v>
      </c>
      <c r="CT28" s="883">
        <f t="shared" ref="CT28" si="91">SUM(CT10:CT27)</f>
        <v>0</v>
      </c>
      <c r="CU28" s="877">
        <f>SUM(CU10:CU27)</f>
        <v>0</v>
      </c>
      <c r="CV28" s="878">
        <f>SUM(CV10:CV27)</f>
        <v>0</v>
      </c>
      <c r="CW28" s="111">
        <f t="shared" si="89"/>
        <v>0</v>
      </c>
      <c r="CX28" s="876">
        <f t="shared" si="89"/>
        <v>0</v>
      </c>
      <c r="CY28" s="880">
        <f t="shared" si="89"/>
        <v>0</v>
      </c>
      <c r="CZ28" s="876">
        <f t="shared" si="89"/>
        <v>0</v>
      </c>
      <c r="DA28" s="775">
        <f t="shared" si="89"/>
        <v>0</v>
      </c>
      <c r="DB28" s="881">
        <f t="shared" si="89"/>
        <v>0</v>
      </c>
      <c r="DC28" s="876">
        <f t="shared" si="89"/>
        <v>0</v>
      </c>
      <c r="DD28" s="882">
        <f t="shared" si="89"/>
        <v>0</v>
      </c>
      <c r="DE28" s="111">
        <f t="shared" si="89"/>
        <v>0</v>
      </c>
      <c r="DF28" s="877">
        <f t="shared" si="89"/>
        <v>0</v>
      </c>
      <c r="DG28" s="878">
        <f t="shared" si="89"/>
        <v>0</v>
      </c>
      <c r="DH28" s="877">
        <f t="shared" si="89"/>
        <v>0</v>
      </c>
      <c r="DI28" s="775">
        <f t="shared" si="89"/>
        <v>0</v>
      </c>
      <c r="DJ28" s="883">
        <f t="shared" si="89"/>
        <v>0</v>
      </c>
      <c r="DK28" s="877">
        <f t="shared" si="89"/>
        <v>0</v>
      </c>
      <c r="DL28" s="878">
        <f t="shared" si="89"/>
        <v>0</v>
      </c>
      <c r="DM28" s="111">
        <f t="shared" ref="DM28:DT28" si="92">SUM(DM10:DM27)</f>
        <v>33031600</v>
      </c>
      <c r="DN28" s="877">
        <f t="shared" si="92"/>
        <v>33031600</v>
      </c>
      <c r="DO28" s="878">
        <f t="shared" si="92"/>
        <v>0</v>
      </c>
      <c r="DP28" s="877">
        <f t="shared" si="92"/>
        <v>0</v>
      </c>
      <c r="DQ28" s="114">
        <f t="shared" si="92"/>
        <v>6178794.3399999999</v>
      </c>
      <c r="DR28" s="877">
        <f t="shared" si="92"/>
        <v>6178794.3399999999</v>
      </c>
      <c r="DS28" s="878">
        <f t="shared" si="92"/>
        <v>0</v>
      </c>
      <c r="DT28" s="877">
        <f t="shared" si="92"/>
        <v>0</v>
      </c>
      <c r="DU28" s="111">
        <f t="shared" si="89"/>
        <v>0</v>
      </c>
      <c r="DV28" s="876">
        <f t="shared" si="89"/>
        <v>0</v>
      </c>
      <c r="DW28" s="880">
        <f t="shared" si="89"/>
        <v>0</v>
      </c>
      <c r="DX28" s="876">
        <f t="shared" si="89"/>
        <v>0</v>
      </c>
      <c r="DY28" s="775">
        <f t="shared" si="89"/>
        <v>0</v>
      </c>
      <c r="DZ28" s="881">
        <f t="shared" si="89"/>
        <v>0</v>
      </c>
      <c r="EA28" s="876">
        <f t="shared" si="89"/>
        <v>0</v>
      </c>
      <c r="EB28" s="880">
        <f t="shared" si="89"/>
        <v>0</v>
      </c>
      <c r="EC28" s="111">
        <f>SUM(EC10:EC27)</f>
        <v>8645445.790000001</v>
      </c>
      <c r="ED28" s="883">
        <f t="shared" ref="ED28:EF28" si="93">SUM(ED10:ED27)</f>
        <v>0</v>
      </c>
      <c r="EE28" s="877">
        <f t="shared" si="93"/>
        <v>8193305.9899999993</v>
      </c>
      <c r="EF28" s="878">
        <f t="shared" si="93"/>
        <v>452139.8</v>
      </c>
      <c r="EG28" s="110">
        <f>SUM(EG10:EG27)</f>
        <v>721795.68</v>
      </c>
      <c r="EH28" s="878">
        <f t="shared" ref="EH28:FP28" si="94">SUM(EH10:EH27)</f>
        <v>0</v>
      </c>
      <c r="EI28" s="877">
        <f t="shared" si="94"/>
        <v>721795.68</v>
      </c>
      <c r="EJ28" s="878">
        <f t="shared" si="94"/>
        <v>0</v>
      </c>
      <c r="EK28" s="1026">
        <f t="shared" ref="EK28:ER28" si="95">SUM(EK10:EK27)</f>
        <v>0</v>
      </c>
      <c r="EL28" s="1086">
        <f t="shared" si="95"/>
        <v>0</v>
      </c>
      <c r="EM28" s="1087">
        <f t="shared" si="95"/>
        <v>0</v>
      </c>
      <c r="EN28" s="1086">
        <f t="shared" si="95"/>
        <v>0</v>
      </c>
      <c r="EO28" s="1193">
        <f t="shared" si="95"/>
        <v>0</v>
      </c>
      <c r="EP28" s="1086">
        <f t="shared" si="95"/>
        <v>0</v>
      </c>
      <c r="EQ28" s="1087">
        <f t="shared" si="95"/>
        <v>0</v>
      </c>
      <c r="ER28" s="1086">
        <f t="shared" si="95"/>
        <v>0</v>
      </c>
      <c r="ES28" s="1026">
        <f t="shared" si="94"/>
        <v>102925152.14</v>
      </c>
      <c r="ET28" s="1086">
        <f t="shared" si="94"/>
        <v>102925152.14</v>
      </c>
      <c r="EU28" s="1087">
        <f t="shared" si="94"/>
        <v>0</v>
      </c>
      <c r="EV28" s="1086">
        <f t="shared" si="94"/>
        <v>0</v>
      </c>
      <c r="EW28" s="1193">
        <f t="shared" si="94"/>
        <v>64741594.849999994</v>
      </c>
      <c r="EX28" s="1086">
        <f t="shared" si="94"/>
        <v>64741594.849999994</v>
      </c>
      <c r="EY28" s="1087">
        <f t="shared" si="94"/>
        <v>0</v>
      </c>
      <c r="EZ28" s="1086">
        <f t="shared" si="94"/>
        <v>0</v>
      </c>
      <c r="FA28" s="1026">
        <f t="shared" si="94"/>
        <v>257152431.69</v>
      </c>
      <c r="FB28" s="1086">
        <f t="shared" si="94"/>
        <v>257152431.69</v>
      </c>
      <c r="FC28" s="1087">
        <f t="shared" si="94"/>
        <v>0</v>
      </c>
      <c r="FD28" s="1086">
        <f t="shared" si="94"/>
        <v>0</v>
      </c>
      <c r="FE28" s="1088">
        <f t="shared" si="94"/>
        <v>69667198.569999993</v>
      </c>
      <c r="FF28" s="1086">
        <f t="shared" si="94"/>
        <v>69667198.569999993</v>
      </c>
      <c r="FG28" s="1087">
        <f t="shared" si="94"/>
        <v>0</v>
      </c>
      <c r="FH28" s="1086">
        <f t="shared" si="94"/>
        <v>0</v>
      </c>
      <c r="FI28" s="111">
        <f t="shared" si="94"/>
        <v>0</v>
      </c>
      <c r="FJ28" s="877">
        <f t="shared" si="94"/>
        <v>0</v>
      </c>
      <c r="FK28" s="878">
        <f t="shared" si="94"/>
        <v>0</v>
      </c>
      <c r="FL28" s="877">
        <f t="shared" si="94"/>
        <v>0</v>
      </c>
      <c r="FM28" s="114">
        <f t="shared" si="94"/>
        <v>0</v>
      </c>
      <c r="FN28" s="877">
        <f t="shared" si="94"/>
        <v>0</v>
      </c>
      <c r="FO28" s="876">
        <f t="shared" si="94"/>
        <v>0</v>
      </c>
      <c r="FP28" s="876">
        <f t="shared" si="94"/>
        <v>0</v>
      </c>
      <c r="FQ28" s="111">
        <f t="shared" ref="FQ28:IW28" si="96">SUM(FQ10:FQ27)</f>
        <v>0</v>
      </c>
      <c r="FR28" s="876">
        <f t="shared" si="96"/>
        <v>0</v>
      </c>
      <c r="FS28" s="880">
        <f t="shared" si="96"/>
        <v>0</v>
      </c>
      <c r="FT28" s="876">
        <f t="shared" si="96"/>
        <v>0</v>
      </c>
      <c r="FU28" s="775">
        <f t="shared" si="96"/>
        <v>0</v>
      </c>
      <c r="FV28" s="881">
        <f t="shared" si="96"/>
        <v>0</v>
      </c>
      <c r="FW28" s="876">
        <f t="shared" si="96"/>
        <v>0</v>
      </c>
      <c r="FX28" s="876">
        <f t="shared" si="96"/>
        <v>0</v>
      </c>
      <c r="FY28" s="114">
        <f t="shared" si="96"/>
        <v>0</v>
      </c>
      <c r="FZ28" s="883">
        <f t="shared" si="96"/>
        <v>0</v>
      </c>
      <c r="GA28" s="877">
        <f t="shared" si="96"/>
        <v>0</v>
      </c>
      <c r="GB28" s="877">
        <f t="shared" si="96"/>
        <v>0</v>
      </c>
      <c r="GC28" s="114">
        <f t="shared" si="96"/>
        <v>0</v>
      </c>
      <c r="GD28" s="877">
        <f t="shared" si="96"/>
        <v>0</v>
      </c>
      <c r="GE28" s="878">
        <f t="shared" si="96"/>
        <v>0</v>
      </c>
      <c r="GF28" s="877">
        <f t="shared" si="96"/>
        <v>0</v>
      </c>
      <c r="GG28" s="111">
        <f t="shared" si="96"/>
        <v>0</v>
      </c>
      <c r="GH28" s="876">
        <f t="shared" si="96"/>
        <v>0</v>
      </c>
      <c r="GI28" s="880">
        <f t="shared" si="96"/>
        <v>0</v>
      </c>
      <c r="GJ28" s="876">
        <f t="shared" si="96"/>
        <v>0</v>
      </c>
      <c r="GK28" s="775">
        <f t="shared" si="96"/>
        <v>0</v>
      </c>
      <c r="GL28" s="881">
        <f t="shared" si="96"/>
        <v>0</v>
      </c>
      <c r="GM28" s="876">
        <f t="shared" si="96"/>
        <v>0</v>
      </c>
      <c r="GN28" s="880">
        <f t="shared" si="96"/>
        <v>0</v>
      </c>
      <c r="GO28" s="111">
        <f t="shared" si="96"/>
        <v>11600</v>
      </c>
      <c r="GP28" s="877">
        <f t="shared" si="96"/>
        <v>0</v>
      </c>
      <c r="GQ28" s="878">
        <f t="shared" si="96"/>
        <v>11600</v>
      </c>
      <c r="GR28" s="877">
        <f t="shared" si="96"/>
        <v>0</v>
      </c>
      <c r="GS28" s="110">
        <f t="shared" si="96"/>
        <v>0</v>
      </c>
      <c r="GT28" s="878">
        <f t="shared" si="96"/>
        <v>0</v>
      </c>
      <c r="GU28" s="877">
        <f t="shared" si="96"/>
        <v>0</v>
      </c>
      <c r="GV28" s="878">
        <f t="shared" si="96"/>
        <v>0</v>
      </c>
      <c r="GW28" s="111">
        <f t="shared" ref="GW28:HD28" si="97">SUM(GW10:GW27)</f>
        <v>30086200</v>
      </c>
      <c r="GX28" s="881">
        <f t="shared" si="97"/>
        <v>0</v>
      </c>
      <c r="GY28" s="883">
        <f t="shared" si="97"/>
        <v>30086200</v>
      </c>
      <c r="GZ28" s="877">
        <f t="shared" si="97"/>
        <v>0</v>
      </c>
      <c r="HA28" s="775">
        <f t="shared" si="97"/>
        <v>18759465.879999999</v>
      </c>
      <c r="HB28" s="883">
        <f t="shared" si="97"/>
        <v>0</v>
      </c>
      <c r="HC28" s="877">
        <f t="shared" si="97"/>
        <v>18759465.879999999</v>
      </c>
      <c r="HD28" s="878">
        <f t="shared" si="97"/>
        <v>0</v>
      </c>
      <c r="HE28" s="110">
        <f t="shared" si="96"/>
        <v>3703700</v>
      </c>
      <c r="HF28" s="876">
        <f t="shared" si="96"/>
        <v>3703700</v>
      </c>
      <c r="HG28" s="880">
        <f t="shared" si="96"/>
        <v>0</v>
      </c>
      <c r="HH28" s="876">
        <f t="shared" si="96"/>
        <v>0</v>
      </c>
      <c r="HI28" s="775">
        <f t="shared" si="96"/>
        <v>3703700</v>
      </c>
      <c r="HJ28" s="881">
        <f t="shared" si="96"/>
        <v>3703700</v>
      </c>
      <c r="HK28" s="876">
        <f t="shared" si="96"/>
        <v>0</v>
      </c>
      <c r="HL28" s="876">
        <f t="shared" si="96"/>
        <v>0</v>
      </c>
      <c r="HM28" s="114">
        <f t="shared" ref="HM28:HT28" si="98">SUM(HM10:HM27)</f>
        <v>21961357.140000001</v>
      </c>
      <c r="HN28" s="883">
        <f t="shared" si="98"/>
        <v>21961357.140000001</v>
      </c>
      <c r="HO28" s="877">
        <f t="shared" si="98"/>
        <v>0</v>
      </c>
      <c r="HP28" s="879">
        <f t="shared" si="98"/>
        <v>0</v>
      </c>
      <c r="HQ28" s="775">
        <f t="shared" si="98"/>
        <v>21961357.130000003</v>
      </c>
      <c r="HR28" s="881">
        <f t="shared" si="98"/>
        <v>21961357.130000003</v>
      </c>
      <c r="HS28" s="876">
        <f t="shared" si="98"/>
        <v>0</v>
      </c>
      <c r="HT28" s="880">
        <f t="shared" si="98"/>
        <v>0</v>
      </c>
      <c r="HU28" s="111">
        <f>SUM(HU10:HU27)</f>
        <v>74678200</v>
      </c>
      <c r="HV28" s="883">
        <f t="shared" ref="HV28:HX28" si="99">SUM(HV10:HV27)</f>
        <v>74678200</v>
      </c>
      <c r="HW28" s="883">
        <f t="shared" si="99"/>
        <v>0</v>
      </c>
      <c r="HX28" s="877">
        <f t="shared" si="99"/>
        <v>0</v>
      </c>
      <c r="HY28" s="114">
        <f>SUM(HY10:HY27)</f>
        <v>19357267.670000002</v>
      </c>
      <c r="HZ28" s="877">
        <f t="shared" ref="HZ28" si="100">SUM(HZ10:HZ27)</f>
        <v>19357267.670000002</v>
      </c>
      <c r="IA28" s="879">
        <f>SUM(IA10:IA27)</f>
        <v>0</v>
      </c>
      <c r="IB28" s="880">
        <f>SUM(IB10:IB27)</f>
        <v>0</v>
      </c>
      <c r="IC28" s="111">
        <f t="shared" si="96"/>
        <v>0</v>
      </c>
      <c r="ID28" s="876">
        <f t="shared" si="96"/>
        <v>0</v>
      </c>
      <c r="IE28" s="880">
        <f t="shared" si="96"/>
        <v>0</v>
      </c>
      <c r="IF28" s="876">
        <f t="shared" si="96"/>
        <v>0</v>
      </c>
      <c r="IG28" s="114">
        <f t="shared" si="96"/>
        <v>0</v>
      </c>
      <c r="IH28" s="876">
        <f t="shared" si="96"/>
        <v>0</v>
      </c>
      <c r="II28" s="880">
        <f t="shared" si="96"/>
        <v>0</v>
      </c>
      <c r="IJ28" s="876">
        <f t="shared" si="96"/>
        <v>0</v>
      </c>
      <c r="IK28" s="117">
        <f t="shared" si="96"/>
        <v>0</v>
      </c>
      <c r="IL28" s="876">
        <f t="shared" si="96"/>
        <v>0</v>
      </c>
      <c r="IM28" s="880">
        <f t="shared" si="96"/>
        <v>0</v>
      </c>
      <c r="IN28" s="876">
        <f t="shared" si="96"/>
        <v>0</v>
      </c>
      <c r="IO28" s="419">
        <f t="shared" si="96"/>
        <v>0</v>
      </c>
      <c r="IP28" s="881">
        <f t="shared" si="96"/>
        <v>0</v>
      </c>
      <c r="IQ28" s="876">
        <f t="shared" si="96"/>
        <v>0</v>
      </c>
      <c r="IR28" s="880">
        <f t="shared" si="96"/>
        <v>0</v>
      </c>
      <c r="IS28" s="111">
        <f t="shared" si="96"/>
        <v>110111900</v>
      </c>
      <c r="IT28" s="883">
        <f t="shared" si="96"/>
        <v>0</v>
      </c>
      <c r="IU28" s="877">
        <f t="shared" si="96"/>
        <v>0</v>
      </c>
      <c r="IV28" s="879">
        <f t="shared" si="96"/>
        <v>110111900</v>
      </c>
      <c r="IW28" s="775">
        <f t="shared" si="96"/>
        <v>57633790.889999993</v>
      </c>
      <c r="IX28" s="883">
        <f t="shared" ref="IX28:MR28" si="101">SUM(IX10:IX27)</f>
        <v>0</v>
      </c>
      <c r="IY28" s="877">
        <f t="shared" si="101"/>
        <v>0</v>
      </c>
      <c r="IZ28" s="878">
        <f t="shared" si="101"/>
        <v>57633790.889999993</v>
      </c>
      <c r="JA28" s="111">
        <f t="shared" ref="JA28:JH28" si="102">SUM(JA10:JA27)</f>
        <v>56858699.999999993</v>
      </c>
      <c r="JB28" s="883">
        <f t="shared" si="102"/>
        <v>0</v>
      </c>
      <c r="JC28" s="877">
        <f t="shared" si="102"/>
        <v>56858699.999999993</v>
      </c>
      <c r="JD28" s="879">
        <f t="shared" si="102"/>
        <v>0</v>
      </c>
      <c r="JE28" s="775">
        <f t="shared" si="102"/>
        <v>8836939.8599999994</v>
      </c>
      <c r="JF28" s="881">
        <f t="shared" si="102"/>
        <v>0</v>
      </c>
      <c r="JG28" s="876">
        <f t="shared" si="102"/>
        <v>8836939.8599999994</v>
      </c>
      <c r="JH28" s="880">
        <f t="shared" si="102"/>
        <v>0</v>
      </c>
      <c r="JI28" s="111">
        <f t="shared" si="101"/>
        <v>21761800</v>
      </c>
      <c r="JJ28" s="883">
        <f t="shared" si="101"/>
        <v>0</v>
      </c>
      <c r="JK28" s="877">
        <f t="shared" si="101"/>
        <v>21761800</v>
      </c>
      <c r="JL28" s="879">
        <f t="shared" si="101"/>
        <v>0</v>
      </c>
      <c r="JM28" s="775">
        <f t="shared" si="101"/>
        <v>9161144.8200000003</v>
      </c>
      <c r="JN28" s="883">
        <f t="shared" ref="JN28:KF28" si="103">SUM(JN10:JN27)</f>
        <v>0</v>
      </c>
      <c r="JO28" s="877">
        <f t="shared" si="103"/>
        <v>9161144.8200000003</v>
      </c>
      <c r="JP28" s="879">
        <f t="shared" si="103"/>
        <v>0</v>
      </c>
      <c r="JQ28" s="111">
        <f t="shared" si="103"/>
        <v>61822300</v>
      </c>
      <c r="JR28" s="877">
        <f t="shared" si="103"/>
        <v>0</v>
      </c>
      <c r="JS28" s="878">
        <f t="shared" si="103"/>
        <v>61822300</v>
      </c>
      <c r="JT28" s="877">
        <f t="shared" si="103"/>
        <v>0</v>
      </c>
      <c r="JU28" s="114">
        <f t="shared" si="103"/>
        <v>9024769.1500000004</v>
      </c>
      <c r="JV28" s="877">
        <f t="shared" si="103"/>
        <v>0</v>
      </c>
      <c r="JW28" s="878">
        <f t="shared" si="103"/>
        <v>9024769.1500000004</v>
      </c>
      <c r="JX28" s="877">
        <f t="shared" si="103"/>
        <v>0</v>
      </c>
      <c r="JY28" s="111">
        <f t="shared" si="103"/>
        <v>0</v>
      </c>
      <c r="JZ28" s="877">
        <f t="shared" si="103"/>
        <v>0</v>
      </c>
      <c r="KA28" s="878">
        <f t="shared" si="103"/>
        <v>0</v>
      </c>
      <c r="KB28" s="877">
        <f t="shared" si="103"/>
        <v>0</v>
      </c>
      <c r="KC28" s="114">
        <f t="shared" si="103"/>
        <v>0</v>
      </c>
      <c r="KD28" s="877">
        <f t="shared" si="103"/>
        <v>0</v>
      </c>
      <c r="KE28" s="878">
        <f t="shared" si="103"/>
        <v>0</v>
      </c>
      <c r="KF28" s="877">
        <f t="shared" si="103"/>
        <v>0</v>
      </c>
      <c r="KG28" s="111">
        <f t="shared" ref="KG28:MB28" si="104">SUM(KG10:KG27)</f>
        <v>0</v>
      </c>
      <c r="KH28" s="883">
        <f t="shared" si="104"/>
        <v>0</v>
      </c>
      <c r="KI28" s="877">
        <f t="shared" si="104"/>
        <v>0</v>
      </c>
      <c r="KJ28" s="879">
        <f t="shared" si="104"/>
        <v>0</v>
      </c>
      <c r="KK28" s="775">
        <f t="shared" si="104"/>
        <v>0</v>
      </c>
      <c r="KL28" s="883">
        <f t="shared" si="104"/>
        <v>0</v>
      </c>
      <c r="KM28" s="877">
        <f t="shared" si="104"/>
        <v>0</v>
      </c>
      <c r="KN28" s="879">
        <f t="shared" si="104"/>
        <v>0</v>
      </c>
      <c r="KO28" s="1026">
        <f t="shared" si="104"/>
        <v>0</v>
      </c>
      <c r="KP28" s="1086">
        <f t="shared" si="104"/>
        <v>0</v>
      </c>
      <c r="KQ28" s="1087">
        <f t="shared" si="104"/>
        <v>0</v>
      </c>
      <c r="KR28" s="1086">
        <f t="shared" si="104"/>
        <v>0</v>
      </c>
      <c r="KS28" s="1088">
        <f t="shared" si="104"/>
        <v>0</v>
      </c>
      <c r="KT28" s="1086">
        <f t="shared" si="104"/>
        <v>0</v>
      </c>
      <c r="KU28" s="1086">
        <f t="shared" si="104"/>
        <v>0</v>
      </c>
      <c r="KV28" s="1086">
        <f t="shared" si="104"/>
        <v>0</v>
      </c>
      <c r="KW28" s="1026">
        <f t="shared" ref="KW28:LD28" si="105">SUM(KW10:KW27)</f>
        <v>5814700</v>
      </c>
      <c r="KX28" s="1177">
        <f t="shared" si="105"/>
        <v>0</v>
      </c>
      <c r="KY28" s="1086">
        <f t="shared" si="105"/>
        <v>0</v>
      </c>
      <c r="KZ28" s="1087">
        <f t="shared" si="105"/>
        <v>5814700</v>
      </c>
      <c r="LA28" s="1038">
        <f t="shared" si="105"/>
        <v>1436026.61</v>
      </c>
      <c r="LB28" s="1087">
        <f t="shared" si="105"/>
        <v>0</v>
      </c>
      <c r="LC28" s="1086">
        <f t="shared" si="105"/>
        <v>0</v>
      </c>
      <c r="LD28" s="1178">
        <f t="shared" si="105"/>
        <v>1436026.61</v>
      </c>
      <c r="LE28" s="1026">
        <f t="shared" si="104"/>
        <v>0</v>
      </c>
      <c r="LF28" s="1086">
        <f t="shared" si="104"/>
        <v>0</v>
      </c>
      <c r="LG28" s="1087">
        <f t="shared" si="104"/>
        <v>0</v>
      </c>
      <c r="LH28" s="1086">
        <f t="shared" si="104"/>
        <v>0</v>
      </c>
      <c r="LI28" s="1088">
        <f t="shared" si="104"/>
        <v>0</v>
      </c>
      <c r="LJ28" s="1086">
        <f t="shared" si="104"/>
        <v>0</v>
      </c>
      <c r="LK28" s="1087">
        <f t="shared" si="104"/>
        <v>0</v>
      </c>
      <c r="LL28" s="1086">
        <f t="shared" si="104"/>
        <v>0</v>
      </c>
      <c r="LM28" s="1026">
        <f t="shared" ref="LM28:LT28" si="106">SUM(LM10:LM27)</f>
        <v>0</v>
      </c>
      <c r="LN28" s="1086">
        <f t="shared" si="106"/>
        <v>0</v>
      </c>
      <c r="LO28" s="1087">
        <f t="shared" si="106"/>
        <v>0</v>
      </c>
      <c r="LP28" s="1086">
        <f t="shared" si="106"/>
        <v>0</v>
      </c>
      <c r="LQ28" s="1088">
        <f t="shared" si="106"/>
        <v>0</v>
      </c>
      <c r="LR28" s="1086">
        <f t="shared" si="106"/>
        <v>0</v>
      </c>
      <c r="LS28" s="1087">
        <f t="shared" si="106"/>
        <v>0</v>
      </c>
      <c r="LT28" s="1086">
        <f t="shared" si="106"/>
        <v>0</v>
      </c>
      <c r="LU28" s="111">
        <f t="shared" si="104"/>
        <v>0</v>
      </c>
      <c r="LV28" s="877">
        <f t="shared" si="104"/>
        <v>0</v>
      </c>
      <c r="LW28" s="878">
        <f t="shared" si="104"/>
        <v>0</v>
      </c>
      <c r="LX28" s="877">
        <f t="shared" si="104"/>
        <v>0</v>
      </c>
      <c r="LY28" s="114">
        <f t="shared" si="104"/>
        <v>0</v>
      </c>
      <c r="LZ28" s="877">
        <f t="shared" si="104"/>
        <v>0</v>
      </c>
      <c r="MA28" s="878">
        <f t="shared" si="104"/>
        <v>0</v>
      </c>
      <c r="MB28" s="877">
        <f t="shared" si="104"/>
        <v>0</v>
      </c>
      <c r="MC28" s="111">
        <f t="shared" si="101"/>
        <v>42044400</v>
      </c>
      <c r="MD28" s="876">
        <f t="shared" si="101"/>
        <v>42044400</v>
      </c>
      <c r="ME28" s="880">
        <f t="shared" si="101"/>
        <v>0</v>
      </c>
      <c r="MF28" s="876">
        <f t="shared" si="101"/>
        <v>0</v>
      </c>
      <c r="MG28" s="775">
        <f t="shared" si="101"/>
        <v>42044400</v>
      </c>
      <c r="MH28" s="881">
        <f t="shared" si="101"/>
        <v>42044400</v>
      </c>
      <c r="MI28" s="876">
        <f t="shared" si="101"/>
        <v>0</v>
      </c>
      <c r="MJ28" s="880">
        <f t="shared" si="101"/>
        <v>0</v>
      </c>
      <c r="MK28" s="111">
        <f t="shared" si="101"/>
        <v>0</v>
      </c>
      <c r="ML28" s="876">
        <f t="shared" si="101"/>
        <v>0</v>
      </c>
      <c r="MM28" s="880">
        <f t="shared" si="101"/>
        <v>0</v>
      </c>
      <c r="MN28" s="876">
        <f t="shared" si="101"/>
        <v>0</v>
      </c>
      <c r="MO28" s="775">
        <f t="shared" si="101"/>
        <v>0</v>
      </c>
      <c r="MP28" s="881">
        <f t="shared" si="101"/>
        <v>0</v>
      </c>
      <c r="MQ28" s="876">
        <f t="shared" si="101"/>
        <v>0</v>
      </c>
      <c r="MR28" s="876">
        <f t="shared" si="101"/>
        <v>0</v>
      </c>
    </row>
    <row r="29" spans="1:356" ht="25.5" customHeight="1" x14ac:dyDescent="0.25">
      <c r="A29" s="104"/>
      <c r="B29" s="160"/>
      <c r="C29" s="884"/>
      <c r="D29" s="884"/>
      <c r="E29" s="884"/>
      <c r="F29" s="160"/>
      <c r="G29" s="884"/>
      <c r="H29" s="884"/>
      <c r="I29" s="884"/>
      <c r="J29" s="104"/>
      <c r="K29" s="847">
        <f>M29-'Федеральные  средства  по  МО'!D30</f>
        <v>0</v>
      </c>
      <c r="L29" s="847">
        <f>Q29-'Федеральные  средства  по  МО'!E30</f>
        <v>0</v>
      </c>
      <c r="M29" s="160"/>
      <c r="N29" s="884"/>
      <c r="O29" s="884"/>
      <c r="P29" s="884"/>
      <c r="Q29" s="160"/>
      <c r="R29" s="884"/>
      <c r="S29" s="884"/>
      <c r="T29" s="884"/>
      <c r="U29" s="201"/>
      <c r="V29" s="888"/>
      <c r="W29" s="885"/>
      <c r="X29" s="886"/>
      <c r="Y29" s="119"/>
      <c r="Z29" s="888"/>
      <c r="AA29" s="885"/>
      <c r="AB29" s="887"/>
      <c r="AC29" s="201"/>
      <c r="AD29" s="888"/>
      <c r="AE29" s="885"/>
      <c r="AF29" s="886"/>
      <c r="AG29" s="119"/>
      <c r="AH29" s="888"/>
      <c r="AI29" s="885"/>
      <c r="AJ29" s="886"/>
      <c r="AK29" s="201"/>
      <c r="AL29" s="888"/>
      <c r="AM29" s="885"/>
      <c r="AN29" s="886"/>
      <c r="AO29" s="119"/>
      <c r="AP29" s="888"/>
      <c r="AQ29" s="885"/>
      <c r="AR29" s="887"/>
      <c r="AS29" s="201"/>
      <c r="AT29" s="885"/>
      <c r="AU29" s="886"/>
      <c r="AV29" s="885"/>
      <c r="AW29" s="1156"/>
      <c r="AX29" s="885"/>
      <c r="AY29" s="885"/>
      <c r="AZ29" s="887"/>
      <c r="BA29" s="119"/>
      <c r="BB29" s="889"/>
      <c r="BC29" s="885"/>
      <c r="BD29" s="886"/>
      <c r="BE29" s="635"/>
      <c r="BF29" s="889"/>
      <c r="BG29" s="885"/>
      <c r="BH29" s="886"/>
      <c r="BI29" s="554"/>
      <c r="BJ29" s="889"/>
      <c r="BK29" s="889"/>
      <c r="BL29" s="890"/>
      <c r="BM29" s="116"/>
      <c r="BN29" s="889"/>
      <c r="BO29" s="885"/>
      <c r="BP29" s="886"/>
      <c r="BQ29" s="554"/>
      <c r="BR29" s="889"/>
      <c r="BS29" s="890"/>
      <c r="BT29" s="889"/>
      <c r="BU29" s="892"/>
      <c r="BV29" s="888"/>
      <c r="BW29" s="885"/>
      <c r="BX29" s="886"/>
      <c r="BY29" s="554"/>
      <c r="BZ29" s="889"/>
      <c r="CA29" s="890"/>
      <c r="CB29" s="889"/>
      <c r="CC29" s="892"/>
      <c r="CD29" s="888"/>
      <c r="CE29" s="885"/>
      <c r="CF29" s="886"/>
      <c r="CG29" s="554"/>
      <c r="CH29" s="893"/>
      <c r="CI29" s="889"/>
      <c r="CJ29" s="890"/>
      <c r="CK29" s="116"/>
      <c r="CL29" s="888"/>
      <c r="CM29" s="885"/>
      <c r="CN29" s="886"/>
      <c r="CO29" s="554"/>
      <c r="CP29" s="893"/>
      <c r="CQ29" s="889"/>
      <c r="CR29" s="890"/>
      <c r="CS29" s="116"/>
      <c r="CT29" s="893"/>
      <c r="CU29" s="885"/>
      <c r="CV29" s="886"/>
      <c r="CW29" s="554"/>
      <c r="CX29" s="893"/>
      <c r="CY29" s="889"/>
      <c r="CZ29" s="890"/>
      <c r="DA29" s="116"/>
      <c r="DB29" s="888"/>
      <c r="DC29" s="885"/>
      <c r="DD29" s="886"/>
      <c r="DE29" s="554"/>
      <c r="DF29" s="893"/>
      <c r="DG29" s="889"/>
      <c r="DH29" s="890"/>
      <c r="DI29" s="116"/>
      <c r="DJ29" s="888"/>
      <c r="DK29" s="885"/>
      <c r="DL29" s="886"/>
      <c r="DM29" s="554"/>
      <c r="DN29" s="889"/>
      <c r="DO29" s="890"/>
      <c r="DP29" s="889"/>
      <c r="DQ29" s="123"/>
      <c r="DR29" s="885"/>
      <c r="DS29" s="886"/>
      <c r="DT29" s="885"/>
      <c r="DU29" s="554"/>
      <c r="DV29" s="893"/>
      <c r="DW29" s="889"/>
      <c r="DX29" s="890"/>
      <c r="DY29" s="116"/>
      <c r="DZ29" s="888"/>
      <c r="EA29" s="885"/>
      <c r="EB29" s="886"/>
      <c r="EC29" s="554"/>
      <c r="ED29" s="893"/>
      <c r="EE29" s="889"/>
      <c r="EF29" s="890"/>
      <c r="EG29" s="116"/>
      <c r="EH29" s="886"/>
      <c r="EI29" s="885"/>
      <c r="EJ29" s="886"/>
      <c r="EK29" s="1089"/>
      <c r="EL29" s="1090"/>
      <c r="EM29" s="1091"/>
      <c r="EN29" s="1090"/>
      <c r="EO29" s="1092"/>
      <c r="EP29" s="1093"/>
      <c r="EQ29" s="1094"/>
      <c r="ER29" s="1093"/>
      <c r="ES29" s="1190"/>
      <c r="ET29" s="1191"/>
      <c r="EU29" s="1091"/>
      <c r="EV29" s="1090"/>
      <c r="EW29" s="1092"/>
      <c r="EX29" s="1093"/>
      <c r="EY29" s="1094"/>
      <c r="EZ29" s="1093"/>
      <c r="FA29" s="1089"/>
      <c r="FB29" s="1090"/>
      <c r="FC29" s="1091"/>
      <c r="FD29" s="1090"/>
      <c r="FE29" s="1092"/>
      <c r="FF29" s="1093"/>
      <c r="FG29" s="1094"/>
      <c r="FH29" s="1093"/>
      <c r="FI29" s="201"/>
      <c r="FJ29" s="885"/>
      <c r="FK29" s="886"/>
      <c r="FL29" s="885"/>
      <c r="FM29" s="972"/>
      <c r="FN29" s="885"/>
      <c r="FO29" s="885"/>
      <c r="FP29" s="885"/>
      <c r="FQ29" s="119"/>
      <c r="FR29" s="888"/>
      <c r="FS29" s="885"/>
      <c r="FT29" s="886"/>
      <c r="FU29" s="118"/>
      <c r="FV29" s="888"/>
      <c r="FW29" s="885"/>
      <c r="FX29" s="885"/>
      <c r="FY29" s="891"/>
      <c r="FZ29" s="893"/>
      <c r="GA29" s="889"/>
      <c r="GB29" s="890"/>
      <c r="GC29" s="116"/>
      <c r="GD29" s="888"/>
      <c r="GE29" s="885"/>
      <c r="GF29" s="886"/>
      <c r="GG29" s="112"/>
      <c r="GH29" s="893"/>
      <c r="GI29" s="893"/>
      <c r="GJ29" s="889"/>
      <c r="GK29" s="892"/>
      <c r="GL29" s="888"/>
      <c r="GM29" s="885"/>
      <c r="GN29" s="886"/>
      <c r="GO29" s="554"/>
      <c r="GP29" s="893"/>
      <c r="GQ29" s="889"/>
      <c r="GR29" s="890"/>
      <c r="GS29" s="116"/>
      <c r="GT29" s="888"/>
      <c r="GU29" s="885"/>
      <c r="GV29" s="886"/>
      <c r="GW29" s="554"/>
      <c r="GX29" s="893"/>
      <c r="GY29" s="889"/>
      <c r="GZ29" s="890"/>
      <c r="HA29" s="116"/>
      <c r="HB29" s="888"/>
      <c r="HC29" s="885"/>
      <c r="HD29" s="886"/>
      <c r="HE29" s="112"/>
      <c r="HF29" s="893"/>
      <c r="HG29" s="889"/>
      <c r="HH29" s="890"/>
      <c r="HI29" s="116"/>
      <c r="HJ29" s="893"/>
      <c r="HK29" s="885"/>
      <c r="HL29" s="885"/>
      <c r="HM29" s="891"/>
      <c r="HN29" s="893"/>
      <c r="HO29" s="889"/>
      <c r="HP29" s="890"/>
      <c r="HQ29" s="116"/>
      <c r="HR29" s="888"/>
      <c r="HS29" s="885"/>
      <c r="HT29" s="886"/>
      <c r="HU29" s="554"/>
      <c r="HV29" s="893"/>
      <c r="HW29" s="889"/>
      <c r="HX29" s="890"/>
      <c r="HY29" s="116"/>
      <c r="HZ29" s="889"/>
      <c r="IA29" s="887"/>
      <c r="IB29" s="886"/>
      <c r="IC29" s="554"/>
      <c r="ID29" s="893"/>
      <c r="IE29" s="889"/>
      <c r="IF29" s="890"/>
      <c r="IG29" s="634"/>
      <c r="IH29" s="889"/>
      <c r="II29" s="890"/>
      <c r="IJ29" s="889"/>
      <c r="IK29" s="891"/>
      <c r="IL29" s="889"/>
      <c r="IM29" s="890"/>
      <c r="IN29" s="889"/>
      <c r="IO29" s="892"/>
      <c r="IP29" s="888"/>
      <c r="IQ29" s="885"/>
      <c r="IR29" s="886"/>
      <c r="IS29" s="554"/>
      <c r="IT29" s="893"/>
      <c r="IU29" s="889"/>
      <c r="IV29" s="890"/>
      <c r="IW29" s="116"/>
      <c r="IX29" s="888"/>
      <c r="IY29" s="885"/>
      <c r="IZ29" s="886"/>
      <c r="JA29" s="201"/>
      <c r="JB29" s="885"/>
      <c r="JC29" s="886"/>
      <c r="JD29" s="885"/>
      <c r="JE29" s="894"/>
      <c r="JF29" s="888"/>
      <c r="JG29" s="885"/>
      <c r="JH29" s="886"/>
      <c r="JI29" s="112"/>
      <c r="JJ29" s="893"/>
      <c r="JK29" s="889"/>
      <c r="JL29" s="890"/>
      <c r="JM29" s="116"/>
      <c r="JN29" s="888"/>
      <c r="JO29" s="885"/>
      <c r="JP29" s="886"/>
      <c r="JQ29" s="201"/>
      <c r="JR29" s="885"/>
      <c r="JS29" s="886"/>
      <c r="JT29" s="885"/>
      <c r="JU29" s="972"/>
      <c r="JV29" s="885"/>
      <c r="JW29" s="886"/>
      <c r="JX29" s="885"/>
      <c r="JY29" s="201"/>
      <c r="JZ29" s="888"/>
      <c r="KA29" s="885"/>
      <c r="KB29" s="886"/>
      <c r="KC29" s="118"/>
      <c r="KD29" s="888"/>
      <c r="KE29" s="885"/>
      <c r="KF29" s="886"/>
      <c r="KG29" s="201"/>
      <c r="KH29" s="888"/>
      <c r="KI29" s="885"/>
      <c r="KJ29" s="886"/>
      <c r="KK29" s="118"/>
      <c r="KL29" s="888"/>
      <c r="KM29" s="885"/>
      <c r="KN29" s="886"/>
      <c r="KO29" s="1089"/>
      <c r="KP29" s="1090"/>
      <c r="KQ29" s="1091"/>
      <c r="KR29" s="1090"/>
      <c r="KS29" s="1092"/>
      <c r="KT29" s="1093"/>
      <c r="KU29" s="1093"/>
      <c r="KV29" s="1093"/>
      <c r="KW29" s="1089"/>
      <c r="KX29" s="1090"/>
      <c r="KY29" s="1091"/>
      <c r="KZ29" s="1179"/>
      <c r="LA29" s="1183"/>
      <c r="LB29" s="1094"/>
      <c r="LC29" s="1093"/>
      <c r="LD29" s="1181"/>
      <c r="LE29" s="1089"/>
      <c r="LF29" s="1090"/>
      <c r="LG29" s="1091"/>
      <c r="LH29" s="1090"/>
      <c r="LI29" s="1092"/>
      <c r="LJ29" s="1093"/>
      <c r="LK29" s="1094"/>
      <c r="LL29" s="1093"/>
      <c r="LM29" s="1089"/>
      <c r="LN29" s="1090"/>
      <c r="LO29" s="1091"/>
      <c r="LP29" s="1090"/>
      <c r="LQ29" s="1092"/>
      <c r="LR29" s="1093"/>
      <c r="LS29" s="1094"/>
      <c r="LT29" s="1093"/>
      <c r="LU29" s="112"/>
      <c r="LV29" s="893"/>
      <c r="LW29" s="893"/>
      <c r="LX29" s="889"/>
      <c r="LY29" s="123"/>
      <c r="LZ29" s="885"/>
      <c r="MA29" s="886"/>
      <c r="MB29" s="885"/>
      <c r="MC29" s="112"/>
      <c r="MD29" s="893"/>
      <c r="ME29" s="889"/>
      <c r="MF29" s="890"/>
      <c r="MG29" s="116"/>
      <c r="MH29" s="888"/>
      <c r="MI29" s="885"/>
      <c r="MJ29" s="886"/>
      <c r="MK29" s="201"/>
      <c r="ML29" s="885"/>
      <c r="MM29" s="886"/>
      <c r="MN29" s="885"/>
      <c r="MO29" s="894"/>
      <c r="MP29" s="888"/>
      <c r="MQ29" s="885"/>
      <c r="MR29" s="885"/>
    </row>
    <row r="30" spans="1:356" ht="25.5" customHeight="1" x14ac:dyDescent="0.25">
      <c r="A30" s="101" t="s">
        <v>5</v>
      </c>
      <c r="B30" s="100">
        <f t="shared" ref="B30:B31" si="107">SUM(C30:E30)</f>
        <v>360880227.5</v>
      </c>
      <c r="C30" s="862">
        <f t="shared" ref="C30:C31" si="108">N30-V30</f>
        <v>360880227.5</v>
      </c>
      <c r="D30" s="862">
        <f t="shared" ref="D30:D31" si="109">O30-W30</f>
        <v>0</v>
      </c>
      <c r="E30" s="862">
        <f t="shared" ref="E30:E31" si="110">P30-X30</f>
        <v>0</v>
      </c>
      <c r="F30" s="100">
        <f t="shared" ref="F30:F31" si="111">SUM(G30:I30)</f>
        <v>63014912.100000001</v>
      </c>
      <c r="G30" s="862">
        <f t="shared" ref="G30:G31" si="112">R30-Z30</f>
        <v>63014912.100000001</v>
      </c>
      <c r="H30" s="862">
        <f t="shared" ref="H30:H31" si="113">S30-AA30</f>
        <v>0</v>
      </c>
      <c r="I30" s="862">
        <f t="shared" ref="I30:I31" si="114">T30-AB30</f>
        <v>0</v>
      </c>
      <c r="J30" s="104"/>
      <c r="K30" s="847">
        <f>M30-'Федеральные  средства  по  МО'!D31</f>
        <v>0</v>
      </c>
      <c r="L30" s="847">
        <f>Q30-'Федеральные  средства  по  МО'!E31</f>
        <v>0</v>
      </c>
      <c r="M30" s="100">
        <f t="shared" ref="M30:M31" si="115">U30+AC30+BA30+BI30+BQ30+CG30+CW30+CO30+DE30+DU30+EC30+HU30+FQ30+FY30+GG30+HE30+GW30+IC30+IK30+IS30+JI30+MC30+JA30+MK30+KG30+HM30+BY30+DM30+JQ30+AK30+JY30+LU30+FA30+LE30+KW30+GO30+AS30+LM30+ES30+KO30+EK30+FI30</f>
        <v>364582321.98000002</v>
      </c>
      <c r="N30" s="862">
        <f t="shared" ref="N30:N31" si="116">V30+AD30+BB30+BJ30+BR30+CH30+CX30+CP30+DF30+DV30+ED30+HV30+FR30+FZ30+GH30+HF30+GX30+ID30+IL30+IT30+JJ30+MD30+JB30+ML30+KH30+HN30+BZ30+DN30+JR30+AL30+JZ30+LV30+FB30+LF30+KX30+GP30+AT30+LN30+ET30+KP30+EL30+FJ30</f>
        <v>364582321.98000002</v>
      </c>
      <c r="O30" s="862">
        <f t="shared" ref="O30:O31" si="117">W30+AE30+BC30+BK30+BS30+CI30+CY30+CQ30+DG30+DW30+EE30+HW30+FS30+GA30+GI30+HG30+GY30+IE30+IM30+IU30+JK30+ME30+JC30+MM30+KI30+HO30+CA30+DO30+JS30+AM30+KA30+LW30+FC30+LG30+KY30+GQ30+AU30+LO30+EU30+KQ30+EM30+FK30</f>
        <v>0</v>
      </c>
      <c r="P30" s="862">
        <f t="shared" ref="P30:P31" si="118">X30+AF30+BD30+BL30+BT30+CJ30+CZ30+CR30+DH30+DX30+EF30+HX30+FT30+GB30+GJ30+HH30+GZ30+IF30+IN30+IV30+JL30+MF30+JD30+MN30+KJ30+HP30+CB30+DP30+JT30+AN30+KB30+LX30+FD30+LH30+KZ30+GR30+AV30+LP30+EV30+KR30+EN30+FL30</f>
        <v>0</v>
      </c>
      <c r="Q30" s="100">
        <f t="shared" ref="Q30:Q31" si="119">Y30+AG30+BE30+BM30+BU30+CK30+DA30+CS30+DI30+DY30+EG30+HY30+FU30+GC30+GK30+HI30+HA30+IG30+IO30+IW30+JM30+MG30+JE30+MO30+KK30+HQ30+CC30+DQ30+JU30+AO30+KC30+LY30+FE30+LI30+LA30+GS30+AW30+LQ30+EW30+KS30+EO30+FM30</f>
        <v>63109883.690000005</v>
      </c>
      <c r="R30" s="862">
        <f t="shared" ref="R30:R31" si="120">Z30+AH30+BF30+BN30+BV30+CL30+DB30+CT30+DJ30+DZ30+EH30+HZ30+FV30+GD30+GL30+HJ30+HB30+IH30+IP30+IX30+JN30+MH30+JF30+MP30+KL30+HR30+CD30+DR30+JV30+AP30+KD30+LZ30+FF30+LJ30+LB30+GT30+AX30+LR30+EX30+KT30+EP30+FN30</f>
        <v>63109883.690000005</v>
      </c>
      <c r="S30" s="862">
        <f t="shared" ref="S30:S31" si="121">AA30+AI30+BG30+BO30+BW30+CM30+DC30+CU30+DK30+EA30+EI30+IA30+FW30+GE30+GM30+HK30+HC30+II30+IQ30+IY30+JO30+MI30+JG30+MQ30+KM30+HS30+CE30+DS30+JW30+AQ30+KE30+MA30+FG30+LK30+LC30+GU30+AY30+LS30+EY30+KU30+EQ30+FO30</f>
        <v>0</v>
      </c>
      <c r="T30" s="862">
        <f t="shared" ref="T30:T31" si="122">AB30+AJ30+BH30+BP30+BX30+CN30+DD30+CV30+DL30+EB30+EJ30+IB30+FX30+GF30+GN30+HL30+HD30+IJ30+IR30+IZ30+JP30+MJ30+JH30+MR30+KN30+HT30+CF30+DT30+JX30+AR30+KF30+MB30+FH30+LL30+LD30+GV30+AZ30+LT30+EZ30+KV30+ER30+FP30</f>
        <v>0</v>
      </c>
      <c r="U30" s="100">
        <f>'Федеральные  средства  по  МО'!F31</f>
        <v>3702094.4800000004</v>
      </c>
      <c r="V30" s="865">
        <f>U30</f>
        <v>3702094.4800000004</v>
      </c>
      <c r="W30" s="862"/>
      <c r="X30" s="864"/>
      <c r="Y30" s="100">
        <f>'Федеральные  средства  по  МО'!G31</f>
        <v>94971.59</v>
      </c>
      <c r="Z30" s="865">
        <f>Y30</f>
        <v>94971.59</v>
      </c>
      <c r="AA30" s="862"/>
      <c r="AB30" s="864"/>
      <c r="AC30" s="100">
        <f>'Федеральные  средства  по  МО'!H31</f>
        <v>0</v>
      </c>
      <c r="AD30" s="862">
        <f t="shared" ref="AD30:AD31" si="123">AC30</f>
        <v>0</v>
      </c>
      <c r="AE30" s="863"/>
      <c r="AF30" s="865"/>
      <c r="AG30" s="100">
        <f>'Федеральные  средства  по  МО'!I31</f>
        <v>0</v>
      </c>
      <c r="AH30" s="862">
        <f t="shared" ref="AH30:AH31" si="124">AG30</f>
        <v>0</v>
      </c>
      <c r="AI30" s="862"/>
      <c r="AJ30" s="863"/>
      <c r="AK30" s="102">
        <f>'Федеральные  средства  по  МО'!J31</f>
        <v>0</v>
      </c>
      <c r="AL30" s="862">
        <f t="shared" ref="AL30:AL31" si="125">AK30</f>
        <v>0</v>
      </c>
      <c r="AM30" s="862"/>
      <c r="AN30" s="863"/>
      <c r="AO30" s="100">
        <f>'Федеральные  средства  по  МО'!K31</f>
        <v>0</v>
      </c>
      <c r="AP30" s="864">
        <f t="shared" ref="AP30:AP31" si="126">AO30</f>
        <v>0</v>
      </c>
      <c r="AQ30" s="862"/>
      <c r="AR30" s="864"/>
      <c r="AS30" s="102">
        <f>'Федеральные  средства  по  МО'!L31</f>
        <v>0</v>
      </c>
      <c r="AT30" s="862">
        <f t="shared" ref="AT30:AT31" si="127">AS30</f>
        <v>0</v>
      </c>
      <c r="AU30" s="863"/>
      <c r="AV30" s="862"/>
      <c r="AW30" s="99">
        <f>'Федеральные  средства  по  МО'!M31</f>
        <v>0</v>
      </c>
      <c r="AX30" s="862">
        <f t="shared" ref="AX30:AX31" si="128">AW30</f>
        <v>0</v>
      </c>
      <c r="AY30" s="862"/>
      <c r="AZ30" s="864"/>
      <c r="BA30" s="100">
        <f>'Федеральные  средства  по  МО'!N31</f>
        <v>0</v>
      </c>
      <c r="BB30" s="864">
        <f t="shared" ref="BB30:BB31" si="129">BA30</f>
        <v>0</v>
      </c>
      <c r="BC30" s="862"/>
      <c r="BD30" s="863"/>
      <c r="BE30" s="100">
        <f>'Федеральные  средства  по  МО'!O31</f>
        <v>0</v>
      </c>
      <c r="BF30" s="862">
        <f>BE30</f>
        <v>0</v>
      </c>
      <c r="BG30" s="862"/>
      <c r="BH30" s="864"/>
      <c r="BI30" s="100">
        <f>'Федеральные  средства  по  МО'!P31</f>
        <v>0</v>
      </c>
      <c r="BJ30" s="864">
        <f t="shared" ref="BJ30:BJ31" si="130">BI30</f>
        <v>0</v>
      </c>
      <c r="BK30" s="862"/>
      <c r="BL30" s="863"/>
      <c r="BM30" s="100">
        <f>'Федеральные  средства  по  МО'!Q31</f>
        <v>0</v>
      </c>
      <c r="BN30" s="862">
        <f>BM30</f>
        <v>0</v>
      </c>
      <c r="BO30" s="862"/>
      <c r="BP30" s="864"/>
      <c r="BQ30" s="100">
        <f>'Федеральные  средства  по  МО'!R31</f>
        <v>0</v>
      </c>
      <c r="BR30" s="864">
        <f t="shared" ref="BR30:BR31" si="131">BQ30</f>
        <v>0</v>
      </c>
      <c r="BS30" s="863"/>
      <c r="BT30" s="865"/>
      <c r="BU30" s="100">
        <f>'Федеральные  средства  по  МО'!S31</f>
        <v>0</v>
      </c>
      <c r="BV30" s="862">
        <f>BU30</f>
        <v>0</v>
      </c>
      <c r="BW30" s="862"/>
      <c r="BX30" s="864"/>
      <c r="BY30" s="102">
        <f>'Федеральные  средства  по  МО'!T31</f>
        <v>0</v>
      </c>
      <c r="BZ30" s="862">
        <f t="shared" ref="BZ30:BZ31" si="132">BY30</f>
        <v>0</v>
      </c>
      <c r="CA30" s="863"/>
      <c r="CB30" s="862"/>
      <c r="CC30" s="103">
        <f>'Федеральные  средства  по  МО'!U31</f>
        <v>0</v>
      </c>
      <c r="CD30" s="862">
        <f t="shared" ref="CD30:CD31" si="133">CC30</f>
        <v>0</v>
      </c>
      <c r="CE30" s="863"/>
      <c r="CF30" s="862"/>
      <c r="CG30" s="100">
        <f>'Федеральные  средства  по  МО'!V31</f>
        <v>0</v>
      </c>
      <c r="CH30" s="864">
        <f>CG30</f>
        <v>0</v>
      </c>
      <c r="CI30" s="863"/>
      <c r="CJ30" s="865"/>
      <c r="CK30" s="100">
        <f>'Федеральные  средства  по  МО'!W31</f>
        <v>0</v>
      </c>
      <c r="CL30" s="862">
        <f>CK30</f>
        <v>0</v>
      </c>
      <c r="CM30" s="862"/>
      <c r="CN30" s="864"/>
      <c r="CO30" s="100">
        <f>'Федеральные  средства  по  МО'!X31</f>
        <v>0</v>
      </c>
      <c r="CP30" s="862">
        <f t="shared" ref="CP30:CP31" si="134">CO30</f>
        <v>0</v>
      </c>
      <c r="CQ30" s="862"/>
      <c r="CR30" s="863"/>
      <c r="CS30" s="100">
        <f>'Федеральные  средства  по  МО'!Y31</f>
        <v>0</v>
      </c>
      <c r="CT30" s="862">
        <f t="shared" ref="CT30:CT31" si="135">CS30</f>
        <v>0</v>
      </c>
      <c r="CU30" s="862"/>
      <c r="CV30" s="864"/>
      <c r="CW30" s="100">
        <f>'Федеральные  средства  по  МО'!Z31</f>
        <v>0</v>
      </c>
      <c r="CX30" s="864">
        <f t="shared" ref="CX30:CX31" si="136">CW30</f>
        <v>0</v>
      </c>
      <c r="CY30" s="863"/>
      <c r="CZ30" s="865"/>
      <c r="DA30" s="100">
        <f>'Федеральные  средства  по  МО'!AA31</f>
        <v>0</v>
      </c>
      <c r="DB30" s="862">
        <f>DA30</f>
        <v>0</v>
      </c>
      <c r="DC30" s="862"/>
      <c r="DD30" s="864"/>
      <c r="DE30" s="100">
        <f>'Федеральные  средства  по  МО'!AB31</f>
        <v>112406700</v>
      </c>
      <c r="DF30" s="862">
        <f>DE30</f>
        <v>112406700</v>
      </c>
      <c r="DG30" s="862"/>
      <c r="DH30" s="863"/>
      <c r="DI30" s="100">
        <f>'Федеральные  средства  по  МО'!AC31</f>
        <v>56214109.990000002</v>
      </c>
      <c r="DJ30" s="862">
        <f>DI30</f>
        <v>56214109.990000002</v>
      </c>
      <c r="DK30" s="862"/>
      <c r="DL30" s="864"/>
      <c r="DM30" s="102">
        <f>'Федеральные  средства  по  МО'!AD31</f>
        <v>0</v>
      </c>
      <c r="DN30" s="862">
        <f t="shared" ref="DN30:DN31" si="137">DM30</f>
        <v>0</v>
      </c>
      <c r="DO30" s="863"/>
      <c r="DP30" s="862"/>
      <c r="DQ30" s="103">
        <f>'Федеральные  средства  по  МО'!AE31</f>
        <v>0</v>
      </c>
      <c r="DR30" s="862">
        <f t="shared" ref="DR30:DR31" si="138">DQ30</f>
        <v>0</v>
      </c>
      <c r="DS30" s="863"/>
      <c r="DT30" s="862"/>
      <c r="DU30" s="100">
        <f>'Федеральные  средства  по  МО'!AF31</f>
        <v>0</v>
      </c>
      <c r="DV30" s="864">
        <f t="shared" ref="DV30:DV31" si="139">DU30</f>
        <v>0</v>
      </c>
      <c r="DW30" s="863"/>
      <c r="DX30" s="865"/>
      <c r="DY30" s="100">
        <f>'Федеральные  средства  по  МО'!AG31</f>
        <v>0</v>
      </c>
      <c r="DZ30" s="862">
        <f>DY30</f>
        <v>0</v>
      </c>
      <c r="EA30" s="862"/>
      <c r="EB30" s="864"/>
      <c r="EC30" s="100">
        <f>'Федеральные  средства  по  МО'!AH31</f>
        <v>0</v>
      </c>
      <c r="ED30" s="862">
        <f>EC30</f>
        <v>0</v>
      </c>
      <c r="EE30" s="862"/>
      <c r="EF30" s="863"/>
      <c r="EG30" s="100">
        <f>'Федеральные  средства  по  МО'!AI31</f>
        <v>0</v>
      </c>
      <c r="EH30" s="863">
        <f>EG30</f>
        <v>0</v>
      </c>
      <c r="EI30" s="862"/>
      <c r="EJ30" s="864"/>
      <c r="EK30" s="1022">
        <f>'Федеральные  средства  по  МО'!AJ31</f>
        <v>206549700</v>
      </c>
      <c r="EL30" s="1082">
        <f t="shared" ref="EL30:EL31" si="140">EK30</f>
        <v>206549700</v>
      </c>
      <c r="EM30" s="1083"/>
      <c r="EN30" s="1082"/>
      <c r="EO30" s="1109">
        <f>'Федеральные  средства  по  МО'!AK31</f>
        <v>0</v>
      </c>
      <c r="EP30" s="1082">
        <f t="shared" ref="EP30:EP31" si="141">EQ30</f>
        <v>0</v>
      </c>
      <c r="EQ30" s="1083"/>
      <c r="ER30" s="1082"/>
      <c r="ES30" s="1023"/>
      <c r="ET30" s="1105"/>
      <c r="EU30" s="1083"/>
      <c r="EV30" s="1082"/>
      <c r="EW30" s="1077"/>
      <c r="EX30" s="1082">
        <f t="shared" ref="EX30:EX31" si="142">EY30</f>
        <v>0</v>
      </c>
      <c r="EY30" s="1083"/>
      <c r="EZ30" s="1082"/>
      <c r="FA30" s="1022">
        <f>'Федеральные  средства  по  МО'!AN31</f>
        <v>0</v>
      </c>
      <c r="FB30" s="1082">
        <f t="shared" ref="FB30:FB31" si="143">FA30</f>
        <v>0</v>
      </c>
      <c r="FC30" s="1083"/>
      <c r="FD30" s="1082"/>
      <c r="FE30" s="1077">
        <f>'Федеральные  средства  по  МО'!AO31</f>
        <v>0</v>
      </c>
      <c r="FF30" s="1082">
        <f t="shared" ref="FF30:FF31" si="144">FE30</f>
        <v>0</v>
      </c>
      <c r="FG30" s="1083"/>
      <c r="FH30" s="1082"/>
      <c r="FI30" s="102">
        <f>'Федеральные  средства  по  МО'!AP31</f>
        <v>0</v>
      </c>
      <c r="FJ30" s="862">
        <f t="shared" ref="FJ30:FJ31" si="145">FI30</f>
        <v>0</v>
      </c>
      <c r="FK30" s="863"/>
      <c r="FL30" s="862"/>
      <c r="FM30" s="103">
        <f>'Федеральные  средства  по  МО'!AQ31</f>
        <v>0</v>
      </c>
      <c r="FN30" s="862">
        <f t="shared" ref="FN30:FN31" si="146">FM30</f>
        <v>0</v>
      </c>
      <c r="FO30" s="862"/>
      <c r="FP30" s="862"/>
      <c r="FQ30" s="100">
        <f>'Федеральные  средства  по  МО'!AR31</f>
        <v>728000</v>
      </c>
      <c r="FR30" s="862">
        <f>FQ30</f>
        <v>728000</v>
      </c>
      <c r="FS30" s="863"/>
      <c r="FT30" s="862"/>
      <c r="FU30" s="100">
        <f>'Федеральные  средства  по  МО'!AS31</f>
        <v>728000</v>
      </c>
      <c r="FV30" s="862">
        <f>FU30</f>
        <v>728000</v>
      </c>
      <c r="FW30" s="862"/>
      <c r="FX30" s="862"/>
      <c r="FY30" s="100">
        <f>'Федеральные  средства  по  МО'!AT31</f>
        <v>0</v>
      </c>
      <c r="FZ30" s="862">
        <f>FY30</f>
        <v>0</v>
      </c>
      <c r="GA30" s="862"/>
      <c r="GB30" s="864"/>
      <c r="GC30" s="100">
        <f>'Федеральные  средства  по  МО'!AU31</f>
        <v>0</v>
      </c>
      <c r="GD30" s="862">
        <f>GC30</f>
        <v>0</v>
      </c>
      <c r="GE30" s="862"/>
      <c r="GF30" s="863"/>
      <c r="GG30" s="100">
        <f>'Федеральные  средства  по  МО'!AV31</f>
        <v>0</v>
      </c>
      <c r="GH30" s="864">
        <f t="shared" ref="GH30:GH31" si="147">GG30</f>
        <v>0</v>
      </c>
      <c r="GI30" s="863"/>
      <c r="GJ30" s="865"/>
      <c r="GK30" s="100">
        <f>'Федеральные  средства  по  МО'!AW31</f>
        <v>0</v>
      </c>
      <c r="GL30" s="862">
        <f>GK30</f>
        <v>0</v>
      </c>
      <c r="GM30" s="862"/>
      <c r="GN30" s="863"/>
      <c r="GO30" s="102">
        <f>'Федеральные  средства  по  МО'!AX31</f>
        <v>0</v>
      </c>
      <c r="GP30" s="862"/>
      <c r="GQ30" s="863">
        <f t="shared" ref="GQ30:GQ31" si="148">GO30</f>
        <v>0</v>
      </c>
      <c r="GR30" s="862"/>
      <c r="GS30" s="100">
        <f>'Федеральные  средства  по  МО'!AY31</f>
        <v>0</v>
      </c>
      <c r="GT30" s="863"/>
      <c r="GU30" s="862">
        <f t="shared" ref="GU30:GU31" si="149">GS30</f>
        <v>0</v>
      </c>
      <c r="GV30" s="864"/>
      <c r="GW30" s="100">
        <f>'Федеральные  средства  по  МО'!AZ31</f>
        <v>0</v>
      </c>
      <c r="GX30" s="862">
        <f>GW30</f>
        <v>0</v>
      </c>
      <c r="GY30" s="862"/>
      <c r="GZ30" s="864"/>
      <c r="HA30" s="100">
        <f>'Федеральные  средства  по  МО'!BA31</f>
        <v>0</v>
      </c>
      <c r="HB30" s="862">
        <f>HA30</f>
        <v>0</v>
      </c>
      <c r="HC30" s="862"/>
      <c r="HD30" s="864"/>
      <c r="HE30" s="100">
        <f>'Федеральные  средства  по  МО'!BB31</f>
        <v>109427.5</v>
      </c>
      <c r="HF30" s="862">
        <f>HE30</f>
        <v>109427.5</v>
      </c>
      <c r="HG30" s="862"/>
      <c r="HH30" s="864"/>
      <c r="HI30" s="100">
        <f>'Федеральные  средства  по  МО'!BC31</f>
        <v>109427.5</v>
      </c>
      <c r="HJ30" s="862">
        <f>HI30</f>
        <v>109427.5</v>
      </c>
      <c r="HK30" s="862"/>
      <c r="HL30" s="862"/>
      <c r="HM30" s="99">
        <f>'Федеральные  средства  по  МО'!BF31</f>
        <v>0</v>
      </c>
      <c r="HN30" s="862">
        <f>HM30</f>
        <v>0</v>
      </c>
      <c r="HO30" s="862"/>
      <c r="HP30" s="864"/>
      <c r="HQ30" s="100">
        <f>'Федеральные  средства  по  МО'!BG31</f>
        <v>0</v>
      </c>
      <c r="HR30" s="862">
        <f>HQ30</f>
        <v>0</v>
      </c>
      <c r="HS30" s="862"/>
      <c r="HT30" s="864"/>
      <c r="HU30" s="100">
        <f>'Федеральные  средства  по  МО'!BD31</f>
        <v>0</v>
      </c>
      <c r="HV30" s="862">
        <f t="shared" ref="HV30:HV31" si="150">HU30</f>
        <v>0</v>
      </c>
      <c r="HW30" s="865"/>
      <c r="HX30" s="865"/>
      <c r="HY30" s="100">
        <f>'Федеральные  средства  по  МО'!BE31</f>
        <v>0</v>
      </c>
      <c r="HZ30" s="862">
        <f t="shared" ref="HZ30:HZ31" si="151">HY30</f>
        <v>0</v>
      </c>
      <c r="IA30" s="864"/>
      <c r="IB30" s="864"/>
      <c r="IC30" s="100">
        <f>'Федеральные  средства  по  МО'!BH31</f>
        <v>0</v>
      </c>
      <c r="ID30" s="862">
        <f>IC30</f>
        <v>0</v>
      </c>
      <c r="IE30" s="862"/>
      <c r="IF30" s="864"/>
      <c r="IG30" s="100">
        <f>'Федеральные  средства  по  МО'!BI31</f>
        <v>0</v>
      </c>
      <c r="IH30" s="862">
        <f>IG30</f>
        <v>0</v>
      </c>
      <c r="II30" s="863"/>
      <c r="IJ30" s="862"/>
      <c r="IK30" s="103"/>
      <c r="IL30" s="862">
        <f>IK30</f>
        <v>0</v>
      </c>
      <c r="IM30" s="863"/>
      <c r="IN30" s="862"/>
      <c r="IO30" s="99"/>
      <c r="IP30" s="862">
        <f>IO30</f>
        <v>0</v>
      </c>
      <c r="IQ30" s="862"/>
      <c r="IR30" s="864"/>
      <c r="IS30" s="100">
        <f>'Федеральные  средства  по  МО'!BJ31</f>
        <v>30556500</v>
      </c>
      <c r="IT30" s="862">
        <f>IS30</f>
        <v>30556500</v>
      </c>
      <c r="IU30" s="862"/>
      <c r="IV30" s="864"/>
      <c r="IW30" s="100">
        <f>'Федеральные  средства  по  МО'!BK31</f>
        <v>5205661.43</v>
      </c>
      <c r="IX30" s="862">
        <f>IW30</f>
        <v>5205661.43</v>
      </c>
      <c r="IY30" s="862"/>
      <c r="IZ30" s="863"/>
      <c r="JA30" s="100">
        <f>'Федеральные  средства  по  МО'!BZ31</f>
        <v>0</v>
      </c>
      <c r="JB30" s="862">
        <f>JA30</f>
        <v>0</v>
      </c>
      <c r="JC30" s="863"/>
      <c r="JD30" s="862"/>
      <c r="JE30" s="100">
        <f>'Федеральные  средства  по  МО'!CA31</f>
        <v>0</v>
      </c>
      <c r="JF30" s="862">
        <f>JE30</f>
        <v>0</v>
      </c>
      <c r="JG30" s="862"/>
      <c r="JH30" s="864"/>
      <c r="JI30" s="100">
        <f>'Федеральные  средства  по  МО'!BL31</f>
        <v>0</v>
      </c>
      <c r="JJ30" s="862">
        <f>JI30</f>
        <v>0</v>
      </c>
      <c r="JK30" s="862"/>
      <c r="JL30" s="864"/>
      <c r="JM30" s="100">
        <f>'Федеральные  средства  по  МО'!BM31</f>
        <v>0</v>
      </c>
      <c r="JN30" s="862">
        <f>JM30</f>
        <v>0</v>
      </c>
      <c r="JO30" s="862"/>
      <c r="JP30" s="864"/>
      <c r="JQ30" s="102">
        <f>'Федеральные  средства  по  МО'!CD31</f>
        <v>0</v>
      </c>
      <c r="JR30" s="862">
        <f>'Проверочная  таблица'!SI32</f>
        <v>0</v>
      </c>
      <c r="JS30" s="863">
        <f t="shared" ref="JS30:JS31" si="152">JQ30-JR30</f>
        <v>0</v>
      </c>
      <c r="JT30" s="862"/>
      <c r="JU30" s="103">
        <f>'Федеральные  средства  по  МО'!CE31</f>
        <v>0</v>
      </c>
      <c r="JV30" s="862">
        <f>'Проверочная  таблица'!SR32</f>
        <v>0</v>
      </c>
      <c r="JW30" s="863">
        <f t="shared" ref="JW30:JW31" si="153">JU30-JV30</f>
        <v>0</v>
      </c>
      <c r="JX30" s="862"/>
      <c r="JY30" s="102">
        <f>'Федеральные  средства  по  МО'!CF31</f>
        <v>0</v>
      </c>
      <c r="JZ30" s="862">
        <f t="shared" ref="JZ30:JZ31" si="154">JY30</f>
        <v>0</v>
      </c>
      <c r="KA30" s="863"/>
      <c r="KB30" s="862"/>
      <c r="KC30" s="103">
        <f>'Федеральные  средства  по  МО'!CG31</f>
        <v>0</v>
      </c>
      <c r="KD30" s="862">
        <f t="shared" ref="KD30:KD31" si="155">KC30</f>
        <v>0</v>
      </c>
      <c r="KE30" s="863"/>
      <c r="KF30" s="862"/>
      <c r="KG30" s="100">
        <f>'Федеральные  средства  по  МО'!CH31</f>
        <v>0</v>
      </c>
      <c r="KH30" s="862">
        <f>KG30</f>
        <v>0</v>
      </c>
      <c r="KI30" s="863"/>
      <c r="KJ30" s="862"/>
      <c r="KK30" s="100">
        <f>'Федеральные  средства  по  МО'!CI31</f>
        <v>0</v>
      </c>
      <c r="KL30" s="862">
        <f>KK30</f>
        <v>0</v>
      </c>
      <c r="KM30" s="862"/>
      <c r="KN30" s="864"/>
      <c r="KO30" s="1022">
        <f>'Федеральные  средства  по  МО'!BN31</f>
        <v>0</v>
      </c>
      <c r="KP30" s="1082">
        <f t="shared" ref="KP30:KP31" si="156">KO30</f>
        <v>0</v>
      </c>
      <c r="KQ30" s="1083"/>
      <c r="KR30" s="1082"/>
      <c r="KS30" s="1077">
        <f>'Федеральные  средства  по  МО'!BO31</f>
        <v>0</v>
      </c>
      <c r="KT30" s="1082">
        <f t="shared" ref="KT30:KT31" si="157">KS30</f>
        <v>0</v>
      </c>
      <c r="KU30" s="1082"/>
      <c r="KV30" s="1082"/>
      <c r="KW30" s="1022">
        <f>'Федеральные  средства  по  МО'!BP31</f>
        <v>10529900</v>
      </c>
      <c r="KX30" s="1082">
        <f>KW30</f>
        <v>10529900</v>
      </c>
      <c r="KY30" s="1083"/>
      <c r="KZ30" s="1158"/>
      <c r="LA30" s="1023">
        <f>'Федеральные  средства  по  МО'!BQ31</f>
        <v>757713.18</v>
      </c>
      <c r="LB30" s="1082">
        <f>LA30</f>
        <v>757713.18</v>
      </c>
      <c r="LC30" s="1082"/>
      <c r="LD30" s="1105">
        <f>'Проверочная  таблица'!RF32</f>
        <v>0</v>
      </c>
      <c r="LE30" s="1022">
        <f>'Федеральные  средства  по  МО'!BR31</f>
        <v>0</v>
      </c>
      <c r="LF30" s="1082">
        <f t="shared" ref="LF30:LF31" si="158">LE30</f>
        <v>0</v>
      </c>
      <c r="LG30" s="1083"/>
      <c r="LH30" s="1082"/>
      <c r="LI30" s="1109">
        <f>'Федеральные  средства  по  МО'!BS31</f>
        <v>0</v>
      </c>
      <c r="LJ30" s="1082">
        <f t="shared" ref="LJ30:LJ31" si="159">LI30</f>
        <v>0</v>
      </c>
      <c r="LK30" s="1083"/>
      <c r="LL30" s="1082"/>
      <c r="LM30" s="1022">
        <f>'Федеральные  средства  по  МО'!BT31</f>
        <v>0</v>
      </c>
      <c r="LN30" s="1082">
        <f t="shared" ref="LN30:LN31" si="160">LM30</f>
        <v>0</v>
      </c>
      <c r="LO30" s="1083"/>
      <c r="LP30" s="1082"/>
      <c r="LQ30" s="1109">
        <f>'Федеральные  средства  по  МО'!BU31</f>
        <v>0</v>
      </c>
      <c r="LR30" s="1082">
        <f t="shared" ref="LR30:LR31" si="161">LQ30</f>
        <v>0</v>
      </c>
      <c r="LS30" s="1083"/>
      <c r="LT30" s="1082"/>
      <c r="LU30" s="102">
        <f>'Федеральные  средства  по  МО'!BV31</f>
        <v>0</v>
      </c>
      <c r="LV30" s="862">
        <f t="shared" ref="LV30:LV31" si="162">LU30</f>
        <v>0</v>
      </c>
      <c r="LW30" s="863"/>
      <c r="LX30" s="862"/>
      <c r="LY30" s="103">
        <f>'Федеральные  средства  по  МО'!BW31</f>
        <v>0</v>
      </c>
      <c r="LZ30" s="862">
        <f t="shared" ref="LZ30:LZ31" si="163">LY30</f>
        <v>0</v>
      </c>
      <c r="MA30" s="863"/>
      <c r="MB30" s="862"/>
      <c r="MC30" s="100">
        <f>'Федеральные  средства  по  МО'!BX31</f>
        <v>0</v>
      </c>
      <c r="MD30" s="862">
        <f>MC30</f>
        <v>0</v>
      </c>
      <c r="ME30" s="862"/>
      <c r="MF30" s="864"/>
      <c r="MG30" s="100">
        <f>'Федеральные  средства  по  МО'!BY31</f>
        <v>0</v>
      </c>
      <c r="MH30" s="862">
        <f>MG30</f>
        <v>0</v>
      </c>
      <c r="MI30" s="862"/>
      <c r="MJ30" s="863"/>
      <c r="MK30" s="100">
        <f>'Федеральные  средства  по  МО'!CB31</f>
        <v>0</v>
      </c>
      <c r="ML30" s="862">
        <f>MK30</f>
        <v>0</v>
      </c>
      <c r="MM30" s="863"/>
      <c r="MN30" s="862"/>
      <c r="MO30" s="100">
        <f>'Федеральные  средства  по  МО'!CC31</f>
        <v>0</v>
      </c>
      <c r="MP30" s="862">
        <f>MO30</f>
        <v>0</v>
      </c>
      <c r="MQ30" s="862"/>
      <c r="MR30" s="862"/>
    </row>
    <row r="31" spans="1:356" ht="25.5" customHeight="1" thickBot="1" x14ac:dyDescent="0.3">
      <c r="A31" s="104" t="s">
        <v>6</v>
      </c>
      <c r="B31" s="263">
        <f t="shared" si="107"/>
        <v>809435329.73000002</v>
      </c>
      <c r="C31" s="846">
        <f t="shared" si="108"/>
        <v>809435329.73000002</v>
      </c>
      <c r="D31" s="846">
        <f t="shared" si="109"/>
        <v>0</v>
      </c>
      <c r="E31" s="846">
        <f t="shared" si="110"/>
        <v>0</v>
      </c>
      <c r="F31" s="263">
        <f t="shared" si="111"/>
        <v>269195963.29000002</v>
      </c>
      <c r="G31" s="846">
        <f t="shared" si="112"/>
        <v>269195963.29000002</v>
      </c>
      <c r="H31" s="846">
        <f t="shared" si="113"/>
        <v>0</v>
      </c>
      <c r="I31" s="846">
        <f t="shared" si="114"/>
        <v>0</v>
      </c>
      <c r="J31" s="104"/>
      <c r="K31" s="847">
        <f>M31-'Федеральные  средства  по  МО'!D32</f>
        <v>0</v>
      </c>
      <c r="L31" s="847">
        <f>Q31-'Федеральные  средства  по  МО'!E32</f>
        <v>0</v>
      </c>
      <c r="M31" s="263">
        <f t="shared" si="115"/>
        <v>912401826.79999995</v>
      </c>
      <c r="N31" s="846">
        <f t="shared" si="116"/>
        <v>912401826.79999995</v>
      </c>
      <c r="O31" s="846">
        <f t="shared" si="117"/>
        <v>0</v>
      </c>
      <c r="P31" s="846">
        <f t="shared" si="118"/>
        <v>0</v>
      </c>
      <c r="Q31" s="263">
        <f t="shared" si="119"/>
        <v>372162460.36000001</v>
      </c>
      <c r="R31" s="846">
        <f t="shared" si="120"/>
        <v>372162460.36000001</v>
      </c>
      <c r="S31" s="846">
        <f t="shared" si="121"/>
        <v>0</v>
      </c>
      <c r="T31" s="846">
        <f t="shared" si="122"/>
        <v>0</v>
      </c>
      <c r="U31" s="100">
        <f>'Федеральные  средства  по  МО'!F32</f>
        <v>102966497.06999999</v>
      </c>
      <c r="V31" s="865">
        <f>U31</f>
        <v>102966497.06999999</v>
      </c>
      <c r="W31" s="869"/>
      <c r="X31" s="871"/>
      <c r="Y31" s="100">
        <f>'Федеральные  средства  по  МО'!G32</f>
        <v>102966497.06999999</v>
      </c>
      <c r="Z31" s="865">
        <f>Y31</f>
        <v>102966497.06999999</v>
      </c>
      <c r="AA31" s="862"/>
      <c r="AB31" s="864"/>
      <c r="AC31" s="100">
        <f>'Федеральные  средства  по  МО'!H32</f>
        <v>0</v>
      </c>
      <c r="AD31" s="869">
        <f t="shared" si="123"/>
        <v>0</v>
      </c>
      <c r="AE31" s="863"/>
      <c r="AF31" s="865"/>
      <c r="AG31" s="100">
        <f>'Федеральные  средства  по  МО'!I32</f>
        <v>0</v>
      </c>
      <c r="AH31" s="869">
        <f t="shared" si="124"/>
        <v>0</v>
      </c>
      <c r="AI31" s="862"/>
      <c r="AJ31" s="863"/>
      <c r="AK31" s="107">
        <f>'Федеральные  средства  по  МО'!J32</f>
        <v>0</v>
      </c>
      <c r="AL31" s="869">
        <f t="shared" si="125"/>
        <v>0</v>
      </c>
      <c r="AM31" s="869"/>
      <c r="AN31" s="870"/>
      <c r="AO31" s="106">
        <f>'Федеральные  средства  по  МО'!K32</f>
        <v>0</v>
      </c>
      <c r="AP31" s="871">
        <f t="shared" si="126"/>
        <v>0</v>
      </c>
      <c r="AQ31" s="862"/>
      <c r="AR31" s="864"/>
      <c r="AS31" s="102">
        <f>'Федеральные  средства  по  МО'!L32</f>
        <v>0</v>
      </c>
      <c r="AT31" s="862">
        <f t="shared" si="127"/>
        <v>0</v>
      </c>
      <c r="AU31" s="863"/>
      <c r="AV31" s="862"/>
      <c r="AW31" s="99">
        <f>'Федеральные  средства  по  МО'!M32</f>
        <v>0</v>
      </c>
      <c r="AX31" s="869">
        <f t="shared" si="128"/>
        <v>0</v>
      </c>
      <c r="AY31" s="862"/>
      <c r="AZ31" s="864"/>
      <c r="BA31" s="100">
        <f>'Федеральные  средства  по  МО'!N32</f>
        <v>0</v>
      </c>
      <c r="BB31" s="864">
        <f t="shared" si="129"/>
        <v>0</v>
      </c>
      <c r="BC31" s="862"/>
      <c r="BD31" s="863"/>
      <c r="BE31" s="100">
        <f>'Федеральные  средства  по  МО'!O32</f>
        <v>0</v>
      </c>
      <c r="BF31" s="862">
        <f>BE31</f>
        <v>0</v>
      </c>
      <c r="BG31" s="862"/>
      <c r="BH31" s="864"/>
      <c r="BI31" s="100">
        <f>'Федеральные  средства  по  МО'!P32</f>
        <v>0</v>
      </c>
      <c r="BJ31" s="864">
        <f t="shared" si="130"/>
        <v>0</v>
      </c>
      <c r="BK31" s="862"/>
      <c r="BL31" s="863"/>
      <c r="BM31" s="100">
        <f>'Федеральные  средства  по  МО'!Q32</f>
        <v>0</v>
      </c>
      <c r="BN31" s="862">
        <f>BM31</f>
        <v>0</v>
      </c>
      <c r="BO31" s="862"/>
      <c r="BP31" s="864"/>
      <c r="BQ31" s="100">
        <f>'Федеральные  средства  по  МО'!R32</f>
        <v>0</v>
      </c>
      <c r="BR31" s="864">
        <f t="shared" si="131"/>
        <v>0</v>
      </c>
      <c r="BS31" s="863"/>
      <c r="BT31" s="865"/>
      <c r="BU31" s="100">
        <f>'Федеральные  средства  по  МО'!S32</f>
        <v>0</v>
      </c>
      <c r="BV31" s="862">
        <f>BU31</f>
        <v>0</v>
      </c>
      <c r="BW31" s="862"/>
      <c r="BX31" s="864"/>
      <c r="BY31" s="102">
        <f>'Федеральные  средства  по  МО'!T32</f>
        <v>0</v>
      </c>
      <c r="BZ31" s="862">
        <f t="shared" si="132"/>
        <v>0</v>
      </c>
      <c r="CA31" s="863"/>
      <c r="CB31" s="862"/>
      <c r="CC31" s="103">
        <f>'Федеральные  средства  по  МО'!U32</f>
        <v>0</v>
      </c>
      <c r="CD31" s="862">
        <f t="shared" si="133"/>
        <v>0</v>
      </c>
      <c r="CE31" s="863"/>
      <c r="CF31" s="862"/>
      <c r="CG31" s="100">
        <f>'Федеральные  средства  по  МО'!V32</f>
        <v>0</v>
      </c>
      <c r="CH31" s="864">
        <f>CG31</f>
        <v>0</v>
      </c>
      <c r="CI31" s="863"/>
      <c r="CJ31" s="865"/>
      <c r="CK31" s="100">
        <f>'Федеральные  средства  по  МО'!W32</f>
        <v>0</v>
      </c>
      <c r="CL31" s="862">
        <f>CK31</f>
        <v>0</v>
      </c>
      <c r="CM31" s="862"/>
      <c r="CN31" s="864"/>
      <c r="CO31" s="100">
        <f>'Федеральные  средства  по  МО'!X32</f>
        <v>0</v>
      </c>
      <c r="CP31" s="862">
        <f t="shared" si="134"/>
        <v>0</v>
      </c>
      <c r="CQ31" s="862"/>
      <c r="CR31" s="863"/>
      <c r="CS31" s="100">
        <f>'Федеральные  средства  по  МО'!Y32</f>
        <v>0</v>
      </c>
      <c r="CT31" s="862">
        <f t="shared" si="135"/>
        <v>0</v>
      </c>
      <c r="CU31" s="862"/>
      <c r="CV31" s="864"/>
      <c r="CW31" s="100">
        <f>'Федеральные  средства  по  МО'!Z32</f>
        <v>215872500</v>
      </c>
      <c r="CX31" s="864">
        <f t="shared" si="136"/>
        <v>215872500</v>
      </c>
      <c r="CY31" s="863"/>
      <c r="CZ31" s="865"/>
      <c r="DA31" s="100">
        <f>'Федеральные  средства  по  МО'!AA32</f>
        <v>92114236.219999999</v>
      </c>
      <c r="DB31" s="862">
        <f>DA31</f>
        <v>92114236.219999999</v>
      </c>
      <c r="DC31" s="862"/>
      <c r="DD31" s="864"/>
      <c r="DE31" s="100">
        <f>'Федеральные  средства  по  МО'!AB32</f>
        <v>31914800</v>
      </c>
      <c r="DF31" s="862">
        <f>DE31</f>
        <v>31914800</v>
      </c>
      <c r="DG31" s="846"/>
      <c r="DH31" s="895"/>
      <c r="DI31" s="100">
        <f>'Федеральные  средства  по  МО'!AC32</f>
        <v>15010240.199999999</v>
      </c>
      <c r="DJ31" s="862">
        <f>DI31</f>
        <v>15010240.199999999</v>
      </c>
      <c r="DK31" s="862"/>
      <c r="DL31" s="864"/>
      <c r="DM31" s="102">
        <f>'Федеральные  средства  по  МО'!AD32</f>
        <v>144552900</v>
      </c>
      <c r="DN31" s="862">
        <f t="shared" si="137"/>
        <v>144552900</v>
      </c>
      <c r="DO31" s="863"/>
      <c r="DP31" s="862"/>
      <c r="DQ31" s="103">
        <f>'Федеральные  средства  по  МО'!AE32</f>
        <v>83076721.569999993</v>
      </c>
      <c r="DR31" s="862">
        <f t="shared" si="138"/>
        <v>83076721.569999993</v>
      </c>
      <c r="DS31" s="863"/>
      <c r="DT31" s="862"/>
      <c r="DU31" s="100">
        <f>'Федеральные  средства  по  МО'!AF32</f>
        <v>0</v>
      </c>
      <c r="DV31" s="864">
        <f t="shared" si="139"/>
        <v>0</v>
      </c>
      <c r="DW31" s="863"/>
      <c r="DX31" s="865"/>
      <c r="DY31" s="100">
        <f>'Федеральные  средства  по  МО'!AG32</f>
        <v>0</v>
      </c>
      <c r="DZ31" s="862">
        <f>DY31</f>
        <v>0</v>
      </c>
      <c r="EA31" s="862"/>
      <c r="EB31" s="864"/>
      <c r="EC31" s="100">
        <f>'Федеральные  средства  по  МО'!AH32</f>
        <v>422954.21</v>
      </c>
      <c r="ED31" s="862">
        <f>EC31</f>
        <v>422954.21</v>
      </c>
      <c r="EE31" s="846"/>
      <c r="EF31" s="895"/>
      <c r="EG31" s="100">
        <f>'Федеральные  средства  по  МО'!AI32</f>
        <v>0</v>
      </c>
      <c r="EH31" s="863">
        <f>EG31</f>
        <v>0</v>
      </c>
      <c r="EI31" s="862"/>
      <c r="EJ31" s="864"/>
      <c r="EK31" s="1022">
        <f>'Федеральные  средства  по  МО'!AJ32</f>
        <v>0</v>
      </c>
      <c r="EL31" s="1082">
        <f t="shared" si="140"/>
        <v>0</v>
      </c>
      <c r="EM31" s="1083"/>
      <c r="EN31" s="1082"/>
      <c r="EO31" s="1109">
        <f>'Федеральные  средства  по  МО'!AK32</f>
        <v>0</v>
      </c>
      <c r="EP31" s="1082">
        <f t="shared" si="141"/>
        <v>0</v>
      </c>
      <c r="EQ31" s="1083"/>
      <c r="ER31" s="1082"/>
      <c r="ES31" s="1025"/>
      <c r="ET31" s="1105"/>
      <c r="EU31" s="1083"/>
      <c r="EV31" s="1082"/>
      <c r="EW31" s="1077"/>
      <c r="EX31" s="1082">
        <f t="shared" si="142"/>
        <v>0</v>
      </c>
      <c r="EY31" s="1083"/>
      <c r="EZ31" s="1082"/>
      <c r="FA31" s="1022">
        <f>'Федеральные  средства  по  МО'!AN32</f>
        <v>167105803.02000001</v>
      </c>
      <c r="FB31" s="1082">
        <f t="shared" si="143"/>
        <v>167105803.02000001</v>
      </c>
      <c r="FC31" s="1083"/>
      <c r="FD31" s="1082"/>
      <c r="FE31" s="1077">
        <f>'Федеральные  средства  по  МО'!AO32</f>
        <v>15110859.050000001</v>
      </c>
      <c r="FF31" s="1082">
        <f t="shared" si="144"/>
        <v>15110859.050000001</v>
      </c>
      <c r="FG31" s="1083"/>
      <c r="FH31" s="1082"/>
      <c r="FI31" s="102">
        <f>'Федеральные  средства  по  МО'!AP32</f>
        <v>0</v>
      </c>
      <c r="FJ31" s="862">
        <f t="shared" si="145"/>
        <v>0</v>
      </c>
      <c r="FK31" s="863"/>
      <c r="FL31" s="862"/>
      <c r="FM31" s="103">
        <f>'Федеральные  средства  по  МО'!AQ32</f>
        <v>0</v>
      </c>
      <c r="FN31" s="862">
        <f t="shared" si="146"/>
        <v>0</v>
      </c>
      <c r="FO31" s="862"/>
      <c r="FP31" s="862"/>
      <c r="FQ31" s="100">
        <f>'Федеральные  средства  по  МО'!AR32</f>
        <v>0</v>
      </c>
      <c r="FR31" s="862">
        <f>FQ31</f>
        <v>0</v>
      </c>
      <c r="FS31" s="863"/>
      <c r="FT31" s="862"/>
      <c r="FU31" s="100">
        <f>'Федеральные  средства  по  МО'!AS32</f>
        <v>0</v>
      </c>
      <c r="FV31" s="862">
        <f>FU31</f>
        <v>0</v>
      </c>
      <c r="FW31" s="862"/>
      <c r="FX31" s="862"/>
      <c r="FY31" s="100">
        <f>'Федеральные  средства  по  МО'!AT32</f>
        <v>0</v>
      </c>
      <c r="FZ31" s="862">
        <f>FY31</f>
        <v>0</v>
      </c>
      <c r="GA31" s="846"/>
      <c r="GB31" s="896"/>
      <c r="GC31" s="100">
        <f>'Федеральные  средства  по  МО'!AU32</f>
        <v>0</v>
      </c>
      <c r="GD31" s="862">
        <f>GC31</f>
        <v>0</v>
      </c>
      <c r="GE31" s="862"/>
      <c r="GF31" s="863"/>
      <c r="GG31" s="100">
        <f>'Федеральные  средства  по  МО'!AV32</f>
        <v>0</v>
      </c>
      <c r="GH31" s="864">
        <f t="shared" si="147"/>
        <v>0</v>
      </c>
      <c r="GI31" s="863"/>
      <c r="GJ31" s="865"/>
      <c r="GK31" s="100">
        <f>'Федеральные  средства  по  МО'!AW32</f>
        <v>0</v>
      </c>
      <c r="GL31" s="862">
        <f>GK31</f>
        <v>0</v>
      </c>
      <c r="GM31" s="862"/>
      <c r="GN31" s="863"/>
      <c r="GO31" s="102">
        <f>'Федеральные  средства  по  МО'!AX32</f>
        <v>0</v>
      </c>
      <c r="GP31" s="862"/>
      <c r="GQ31" s="863">
        <f t="shared" si="148"/>
        <v>0</v>
      </c>
      <c r="GR31" s="862"/>
      <c r="GS31" s="100">
        <f>'Федеральные  средства  по  МО'!AY32</f>
        <v>0</v>
      </c>
      <c r="GT31" s="863"/>
      <c r="GU31" s="862">
        <f t="shared" si="149"/>
        <v>0</v>
      </c>
      <c r="GV31" s="864"/>
      <c r="GW31" s="100">
        <f>'Федеральные  средства  по  МО'!AZ32</f>
        <v>0</v>
      </c>
      <c r="GX31" s="862">
        <f>GW31</f>
        <v>0</v>
      </c>
      <c r="GY31" s="846"/>
      <c r="GZ31" s="896"/>
      <c r="HA31" s="100">
        <f>'Федеральные  средства  по  МО'!BA32</f>
        <v>0</v>
      </c>
      <c r="HB31" s="862">
        <f>HA31</f>
        <v>0</v>
      </c>
      <c r="HC31" s="862"/>
      <c r="HD31" s="864"/>
      <c r="HE31" s="100">
        <f>'Федеральные  средства  по  МО'!BB32</f>
        <v>227272.5</v>
      </c>
      <c r="HF31" s="862">
        <f>HE31</f>
        <v>227272.5</v>
      </c>
      <c r="HG31" s="846"/>
      <c r="HH31" s="896"/>
      <c r="HI31" s="100">
        <f>'Федеральные  средства  по  МО'!BC32</f>
        <v>0</v>
      </c>
      <c r="HJ31" s="862">
        <f>HI31</f>
        <v>0</v>
      </c>
      <c r="HK31" s="862"/>
      <c r="HL31" s="862"/>
      <c r="HM31" s="99">
        <f>'Федеральные  средства  по  МО'!BF32</f>
        <v>0</v>
      </c>
      <c r="HN31" s="862">
        <f>HM31</f>
        <v>0</v>
      </c>
      <c r="HO31" s="846"/>
      <c r="HP31" s="896"/>
      <c r="HQ31" s="100">
        <f>'Федеральные  средства  по  МО'!BG32</f>
        <v>0</v>
      </c>
      <c r="HR31" s="862">
        <f>HQ31</f>
        <v>0</v>
      </c>
      <c r="HS31" s="862"/>
      <c r="HT31" s="864"/>
      <c r="HU31" s="100">
        <f>'Федеральные  средства  по  МО'!BD32</f>
        <v>0</v>
      </c>
      <c r="HV31" s="862">
        <f t="shared" si="150"/>
        <v>0</v>
      </c>
      <c r="HW31" s="865"/>
      <c r="HX31" s="865"/>
      <c r="HY31" s="100">
        <f>'Федеральные  средства  по  МО'!BE32</f>
        <v>0</v>
      </c>
      <c r="HZ31" s="862">
        <f t="shared" si="151"/>
        <v>0</v>
      </c>
      <c r="IA31" s="864"/>
      <c r="IB31" s="864"/>
      <c r="IC31" s="100">
        <f>'Федеральные  средства  по  МО'!BH32</f>
        <v>0</v>
      </c>
      <c r="ID31" s="862">
        <f>IC31</f>
        <v>0</v>
      </c>
      <c r="IE31" s="846"/>
      <c r="IF31" s="896"/>
      <c r="IG31" s="106">
        <f>'Федеральные  средства  по  МО'!BI32</f>
        <v>0</v>
      </c>
      <c r="IH31" s="862">
        <f>IG31</f>
        <v>0</v>
      </c>
      <c r="II31" s="895"/>
      <c r="IJ31" s="846"/>
      <c r="IK31" s="866"/>
      <c r="IL31" s="862">
        <f>IK31</f>
        <v>0</v>
      </c>
      <c r="IM31" s="895"/>
      <c r="IN31" s="846"/>
      <c r="IO31" s="866"/>
      <c r="IP31" s="862">
        <f>IO31</f>
        <v>0</v>
      </c>
      <c r="IQ31" s="862"/>
      <c r="IR31" s="864"/>
      <c r="IS31" s="100">
        <f>'Федеральные  средства  по  МО'!BJ32</f>
        <v>149637000</v>
      </c>
      <c r="IT31" s="862">
        <f>IS31</f>
        <v>149637000</v>
      </c>
      <c r="IU31" s="846"/>
      <c r="IV31" s="896"/>
      <c r="IW31" s="100">
        <f>'Федеральные  средства  по  МО'!BK32</f>
        <v>61901181.770000003</v>
      </c>
      <c r="IX31" s="862">
        <f>IW31</f>
        <v>61901181.770000003</v>
      </c>
      <c r="IY31" s="862"/>
      <c r="IZ31" s="863"/>
      <c r="JA31" s="100">
        <f>'Федеральные  средства  по  МО'!BZ32</f>
        <v>0</v>
      </c>
      <c r="JB31" s="862">
        <f>JA31</f>
        <v>0</v>
      </c>
      <c r="JC31" s="863"/>
      <c r="JD31" s="862"/>
      <c r="JE31" s="100">
        <f>'Федеральные  средства  по  МО'!CA32</f>
        <v>0</v>
      </c>
      <c r="JF31" s="862">
        <f>JE31</f>
        <v>0</v>
      </c>
      <c r="JG31" s="862"/>
      <c r="JH31" s="864"/>
      <c r="JI31" s="100">
        <f>'Федеральные  средства  по  МО'!BL32</f>
        <v>0</v>
      </c>
      <c r="JJ31" s="862">
        <f>JI31</f>
        <v>0</v>
      </c>
      <c r="JK31" s="846"/>
      <c r="JL31" s="896"/>
      <c r="JM31" s="100">
        <f>'Федеральные  средства  по  МО'!BM32</f>
        <v>0</v>
      </c>
      <c r="JN31" s="862">
        <f>JM31</f>
        <v>0</v>
      </c>
      <c r="JO31" s="862"/>
      <c r="JP31" s="864"/>
      <c r="JQ31" s="102">
        <f>'Федеральные  средства  по  МО'!CD32</f>
        <v>0</v>
      </c>
      <c r="JR31" s="862">
        <f>'Проверочная  таблица'!SI33</f>
        <v>0</v>
      </c>
      <c r="JS31" s="863">
        <f t="shared" si="152"/>
        <v>0</v>
      </c>
      <c r="JT31" s="862"/>
      <c r="JU31" s="103">
        <f>'Федеральные  средства  по  МО'!CE32</f>
        <v>0</v>
      </c>
      <c r="JV31" s="862">
        <f>'Проверочная  таблица'!SR33</f>
        <v>0</v>
      </c>
      <c r="JW31" s="863">
        <f t="shared" si="153"/>
        <v>0</v>
      </c>
      <c r="JX31" s="862"/>
      <c r="JY31" s="102">
        <f>'Федеральные  средства  по  МО'!CF32</f>
        <v>0</v>
      </c>
      <c r="JZ31" s="862">
        <f t="shared" si="154"/>
        <v>0</v>
      </c>
      <c r="KA31" s="863"/>
      <c r="KB31" s="862"/>
      <c r="KC31" s="103">
        <f>'Федеральные  средства  по  МО'!CG32</f>
        <v>0</v>
      </c>
      <c r="KD31" s="862">
        <f t="shared" si="155"/>
        <v>0</v>
      </c>
      <c r="KE31" s="863"/>
      <c r="KF31" s="862"/>
      <c r="KG31" s="100">
        <f>'Федеральные  средства  по  МО'!CH32</f>
        <v>0</v>
      </c>
      <c r="KH31" s="862">
        <f>KG31</f>
        <v>0</v>
      </c>
      <c r="KI31" s="863"/>
      <c r="KJ31" s="862"/>
      <c r="KK31" s="100">
        <f>'Федеральные  средства  по  МО'!CI32</f>
        <v>0</v>
      </c>
      <c r="KL31" s="862">
        <f>KK31</f>
        <v>0</v>
      </c>
      <c r="KM31" s="862"/>
      <c r="KN31" s="864"/>
      <c r="KO31" s="1022">
        <f>'Федеральные  средства  по  МО'!BN32</f>
        <v>19621700</v>
      </c>
      <c r="KP31" s="1082">
        <f t="shared" si="156"/>
        <v>19621700</v>
      </c>
      <c r="KQ31" s="1083"/>
      <c r="KR31" s="1082"/>
      <c r="KS31" s="1077">
        <f>'Федеральные  средства  по  МО'!BO32</f>
        <v>0</v>
      </c>
      <c r="KT31" s="1082">
        <f t="shared" si="157"/>
        <v>0</v>
      </c>
      <c r="KU31" s="1082"/>
      <c r="KV31" s="1082"/>
      <c r="KW31" s="1022">
        <f>'Федеральные  средства  по  МО'!BP32</f>
        <v>2080400</v>
      </c>
      <c r="KX31" s="1082">
        <f>KW31</f>
        <v>2080400</v>
      </c>
      <c r="KY31" s="1083"/>
      <c r="KZ31" s="1158"/>
      <c r="LA31" s="1023">
        <f>'Федеральные  средства  по  МО'!BQ32</f>
        <v>1982724.48</v>
      </c>
      <c r="LB31" s="1082">
        <f>LA31</f>
        <v>1982724.48</v>
      </c>
      <c r="LC31" s="1082"/>
      <c r="LD31" s="1105">
        <f>'Проверочная  таблица'!RF33</f>
        <v>0</v>
      </c>
      <c r="LE31" s="1022">
        <f>'Федеральные  средства  по  МО'!BR32</f>
        <v>0</v>
      </c>
      <c r="LF31" s="1082">
        <f t="shared" si="158"/>
        <v>0</v>
      </c>
      <c r="LG31" s="1083"/>
      <c r="LH31" s="1082"/>
      <c r="LI31" s="1109">
        <f>'Федеральные  средства  по  МО'!BS32</f>
        <v>0</v>
      </c>
      <c r="LJ31" s="1082">
        <f t="shared" si="159"/>
        <v>0</v>
      </c>
      <c r="LK31" s="1083"/>
      <c r="LL31" s="1082"/>
      <c r="LM31" s="1022">
        <f>'Федеральные  средства  по  МО'!BT32</f>
        <v>0</v>
      </c>
      <c r="LN31" s="1082">
        <f t="shared" si="160"/>
        <v>0</v>
      </c>
      <c r="LO31" s="1083"/>
      <c r="LP31" s="1082"/>
      <c r="LQ31" s="1109">
        <f>'Федеральные  средства  по  МО'!BU32</f>
        <v>0</v>
      </c>
      <c r="LR31" s="1082">
        <f t="shared" si="161"/>
        <v>0</v>
      </c>
      <c r="LS31" s="1083"/>
      <c r="LT31" s="1082"/>
      <c r="LU31" s="102">
        <f>'Федеральные  средства  по  МО'!BV32</f>
        <v>78000000</v>
      </c>
      <c r="LV31" s="862">
        <f t="shared" si="162"/>
        <v>78000000</v>
      </c>
      <c r="LW31" s="863"/>
      <c r="LX31" s="862"/>
      <c r="LY31" s="103">
        <f>'Федеральные  средства  по  МО'!BW32</f>
        <v>0</v>
      </c>
      <c r="LZ31" s="862">
        <f t="shared" si="163"/>
        <v>0</v>
      </c>
      <c r="MA31" s="863"/>
      <c r="MB31" s="862"/>
      <c r="MC31" s="100">
        <f>'Федеральные  средства  по  МО'!BX32</f>
        <v>0</v>
      </c>
      <c r="MD31" s="862">
        <f>MC31</f>
        <v>0</v>
      </c>
      <c r="ME31" s="846"/>
      <c r="MF31" s="896"/>
      <c r="MG31" s="100">
        <f>'Федеральные  средства  по  МО'!BY32</f>
        <v>0</v>
      </c>
      <c r="MH31" s="862">
        <f>MG31</f>
        <v>0</v>
      </c>
      <c r="MI31" s="862"/>
      <c r="MJ31" s="863"/>
      <c r="MK31" s="100">
        <f>'Федеральные  средства  по  МО'!CB32</f>
        <v>0</v>
      </c>
      <c r="ML31" s="862">
        <f>MK31</f>
        <v>0</v>
      </c>
      <c r="MM31" s="863"/>
      <c r="MN31" s="862"/>
      <c r="MO31" s="100">
        <f>'Федеральные  средства  по  МО'!CC32</f>
        <v>0</v>
      </c>
      <c r="MP31" s="862">
        <f>MO31</f>
        <v>0</v>
      </c>
      <c r="MQ31" s="862"/>
      <c r="MR31" s="862"/>
    </row>
    <row r="32" spans="1:356" ht="25.5" customHeight="1" thickBot="1" x14ac:dyDescent="0.3">
      <c r="A32" s="159" t="s">
        <v>7</v>
      </c>
      <c r="B32" s="113">
        <f t="shared" ref="B32" si="164">SUM(B30:B31)</f>
        <v>1170315557.23</v>
      </c>
      <c r="C32" s="876">
        <f>SUM(C30:C31)</f>
        <v>1170315557.23</v>
      </c>
      <c r="D32" s="876">
        <f>SUM(D30:D31)</f>
        <v>0</v>
      </c>
      <c r="E32" s="876">
        <f>SUM(E30:E31)</f>
        <v>0</v>
      </c>
      <c r="F32" s="113">
        <f t="shared" ref="F32" si="165">SUM(F30:F31)</f>
        <v>332210875.39000005</v>
      </c>
      <c r="G32" s="876">
        <f>SUM(G30:G31)</f>
        <v>332210875.39000005</v>
      </c>
      <c r="H32" s="876">
        <f>SUM(H30:H31)</f>
        <v>0</v>
      </c>
      <c r="I32" s="876">
        <f>SUM(I30:I31)</f>
        <v>0</v>
      </c>
      <c r="J32" s="104"/>
      <c r="K32" s="847">
        <f>M32-'Федеральные  средства  по  МО'!D33</f>
        <v>0</v>
      </c>
      <c r="L32" s="847">
        <f>Q32-'Федеральные  средства  по  МО'!E33</f>
        <v>0</v>
      </c>
      <c r="M32" s="113">
        <f t="shared" ref="M32" si="166">SUM(M30:M31)</f>
        <v>1276984148.78</v>
      </c>
      <c r="N32" s="876">
        <f t="shared" ref="N32:T32" si="167">SUM(N30:N31)</f>
        <v>1276984148.78</v>
      </c>
      <c r="O32" s="876">
        <f t="shared" si="167"/>
        <v>0</v>
      </c>
      <c r="P32" s="876">
        <f t="shared" si="167"/>
        <v>0</v>
      </c>
      <c r="Q32" s="113">
        <f t="shared" si="167"/>
        <v>435272344.05000001</v>
      </c>
      <c r="R32" s="876">
        <f t="shared" si="167"/>
        <v>435272344.05000001</v>
      </c>
      <c r="S32" s="876">
        <f t="shared" si="167"/>
        <v>0</v>
      </c>
      <c r="T32" s="876">
        <f t="shared" si="167"/>
        <v>0</v>
      </c>
      <c r="U32" s="634">
        <f t="shared" ref="U32:AJ32" si="168">SUM(U30:U31)</f>
        <v>106668591.55</v>
      </c>
      <c r="V32" s="900">
        <f t="shared" si="168"/>
        <v>106668591.55</v>
      </c>
      <c r="W32" s="897">
        <f t="shared" si="168"/>
        <v>0</v>
      </c>
      <c r="X32" s="899">
        <f t="shared" si="168"/>
        <v>0</v>
      </c>
      <c r="Y32" s="116">
        <f t="shared" si="168"/>
        <v>103061468.66</v>
      </c>
      <c r="Z32" s="900">
        <f t="shared" si="168"/>
        <v>103061468.66</v>
      </c>
      <c r="AA32" s="897">
        <f t="shared" si="168"/>
        <v>0</v>
      </c>
      <c r="AB32" s="899">
        <f t="shared" si="168"/>
        <v>0</v>
      </c>
      <c r="AC32" s="634">
        <f t="shared" si="168"/>
        <v>0</v>
      </c>
      <c r="AD32" s="900">
        <f t="shared" si="168"/>
        <v>0</v>
      </c>
      <c r="AE32" s="897">
        <f t="shared" si="168"/>
        <v>0</v>
      </c>
      <c r="AF32" s="899">
        <f t="shared" si="168"/>
        <v>0</v>
      </c>
      <c r="AG32" s="116">
        <f t="shared" si="168"/>
        <v>0</v>
      </c>
      <c r="AH32" s="900">
        <f t="shared" si="168"/>
        <v>0</v>
      </c>
      <c r="AI32" s="897">
        <f t="shared" si="168"/>
        <v>0</v>
      </c>
      <c r="AJ32" s="898">
        <f t="shared" si="168"/>
        <v>0</v>
      </c>
      <c r="AK32" s="634">
        <f t="shared" ref="AK32:AR32" si="169">SUM(AK30:AK31)</f>
        <v>0</v>
      </c>
      <c r="AL32" s="900">
        <f t="shared" si="169"/>
        <v>0</v>
      </c>
      <c r="AM32" s="897">
        <f t="shared" si="169"/>
        <v>0</v>
      </c>
      <c r="AN32" s="899">
        <f t="shared" si="169"/>
        <v>0</v>
      </c>
      <c r="AO32" s="116">
        <f t="shared" si="169"/>
        <v>0</v>
      </c>
      <c r="AP32" s="900">
        <f t="shared" si="169"/>
        <v>0</v>
      </c>
      <c r="AQ32" s="897">
        <f t="shared" si="169"/>
        <v>0</v>
      </c>
      <c r="AR32" s="899">
        <f t="shared" si="169"/>
        <v>0</v>
      </c>
      <c r="AS32" s="634">
        <f t="shared" ref="AS32:AZ32" si="170">SUM(AS30:AS31)</f>
        <v>0</v>
      </c>
      <c r="AT32" s="897">
        <f t="shared" si="170"/>
        <v>0</v>
      </c>
      <c r="AU32" s="898">
        <f t="shared" si="170"/>
        <v>0</v>
      </c>
      <c r="AV32" s="876">
        <f t="shared" si="170"/>
        <v>0</v>
      </c>
      <c r="AW32" s="892">
        <f t="shared" si="170"/>
        <v>0</v>
      </c>
      <c r="AX32" s="897">
        <f t="shared" si="170"/>
        <v>0</v>
      </c>
      <c r="AY32" s="897">
        <f t="shared" si="170"/>
        <v>0</v>
      </c>
      <c r="AZ32" s="899">
        <f t="shared" si="170"/>
        <v>0</v>
      </c>
      <c r="BA32" s="113">
        <f>SUM(BA30:BA31)</f>
        <v>0</v>
      </c>
      <c r="BB32" s="897">
        <f t="shared" ref="BB32:BD32" si="171">SUM(BB30:BB31)</f>
        <v>0</v>
      </c>
      <c r="BC32" s="897">
        <f t="shared" si="171"/>
        <v>0</v>
      </c>
      <c r="BD32" s="899">
        <f t="shared" si="171"/>
        <v>0</v>
      </c>
      <c r="BE32" s="634">
        <f>SUM(BE30:BE31)</f>
        <v>0</v>
      </c>
      <c r="BF32" s="897">
        <f t="shared" ref="BF32:EB32" si="172">SUM(BF30:BF31)</f>
        <v>0</v>
      </c>
      <c r="BG32" s="897">
        <f t="shared" si="172"/>
        <v>0</v>
      </c>
      <c r="BH32" s="899">
        <f t="shared" si="172"/>
        <v>0</v>
      </c>
      <c r="BI32" s="115">
        <f t="shared" si="172"/>
        <v>0</v>
      </c>
      <c r="BJ32" s="897">
        <f t="shared" si="172"/>
        <v>0</v>
      </c>
      <c r="BK32" s="897">
        <f t="shared" si="172"/>
        <v>0</v>
      </c>
      <c r="BL32" s="899">
        <f t="shared" si="172"/>
        <v>0</v>
      </c>
      <c r="BM32" s="113">
        <f t="shared" si="172"/>
        <v>0</v>
      </c>
      <c r="BN32" s="897">
        <f t="shared" si="172"/>
        <v>0</v>
      </c>
      <c r="BO32" s="897">
        <f t="shared" si="172"/>
        <v>0</v>
      </c>
      <c r="BP32" s="899">
        <f t="shared" si="172"/>
        <v>0</v>
      </c>
      <c r="BQ32" s="113">
        <f t="shared" si="172"/>
        <v>0</v>
      </c>
      <c r="BR32" s="900">
        <f t="shared" si="172"/>
        <v>0</v>
      </c>
      <c r="BS32" s="900">
        <f t="shared" si="172"/>
        <v>0</v>
      </c>
      <c r="BT32" s="876">
        <f t="shared" si="172"/>
        <v>0</v>
      </c>
      <c r="BU32" s="419">
        <f t="shared" si="172"/>
        <v>0</v>
      </c>
      <c r="BV32" s="900">
        <f t="shared" si="172"/>
        <v>0</v>
      </c>
      <c r="BW32" s="897">
        <f t="shared" si="172"/>
        <v>0</v>
      </c>
      <c r="BX32" s="899">
        <f t="shared" si="172"/>
        <v>0</v>
      </c>
      <c r="BY32" s="113">
        <f t="shared" ref="BY32:CF32" si="173">SUM(BY30:BY31)</f>
        <v>0</v>
      </c>
      <c r="BZ32" s="900">
        <f t="shared" si="173"/>
        <v>0</v>
      </c>
      <c r="CA32" s="900">
        <f t="shared" si="173"/>
        <v>0</v>
      </c>
      <c r="CB32" s="876">
        <f t="shared" si="173"/>
        <v>0</v>
      </c>
      <c r="CC32" s="419">
        <f t="shared" si="173"/>
        <v>0</v>
      </c>
      <c r="CD32" s="900">
        <f t="shared" si="173"/>
        <v>0</v>
      </c>
      <c r="CE32" s="897">
        <f t="shared" si="173"/>
        <v>0</v>
      </c>
      <c r="CF32" s="899">
        <f t="shared" si="173"/>
        <v>0</v>
      </c>
      <c r="CG32" s="115">
        <f t="shared" si="172"/>
        <v>0</v>
      </c>
      <c r="CH32" s="900">
        <f t="shared" si="172"/>
        <v>0</v>
      </c>
      <c r="CI32" s="897">
        <f t="shared" si="172"/>
        <v>0</v>
      </c>
      <c r="CJ32" s="899">
        <f t="shared" si="172"/>
        <v>0</v>
      </c>
      <c r="CK32" s="116">
        <f t="shared" si="172"/>
        <v>0</v>
      </c>
      <c r="CL32" s="900">
        <f t="shared" si="172"/>
        <v>0</v>
      </c>
      <c r="CM32" s="897">
        <f t="shared" si="172"/>
        <v>0</v>
      </c>
      <c r="CN32" s="899">
        <f t="shared" si="172"/>
        <v>0</v>
      </c>
      <c r="CO32" s="115">
        <f>SUM(CO30:CO31)</f>
        <v>0</v>
      </c>
      <c r="CP32" s="900">
        <f>SUM(CP30:CP31)</f>
        <v>0</v>
      </c>
      <c r="CQ32" s="897">
        <f>SUM(CQ30:CQ31)</f>
        <v>0</v>
      </c>
      <c r="CR32" s="899">
        <f>SUM(CR30:CR31)</f>
        <v>0</v>
      </c>
      <c r="CS32" s="116">
        <f>SUM(CS30:CS31)</f>
        <v>0</v>
      </c>
      <c r="CT32" s="900">
        <f t="shared" ref="CT32" si="174">SUM(CT30:CT31)</f>
        <v>0</v>
      </c>
      <c r="CU32" s="897">
        <f>SUM(CU30:CU31)</f>
        <v>0</v>
      </c>
      <c r="CV32" s="899">
        <f>SUM(CV30:CV31)</f>
        <v>0</v>
      </c>
      <c r="CW32" s="115">
        <f t="shared" si="172"/>
        <v>215872500</v>
      </c>
      <c r="CX32" s="900">
        <f t="shared" si="172"/>
        <v>215872500</v>
      </c>
      <c r="CY32" s="897">
        <f t="shared" si="172"/>
        <v>0</v>
      </c>
      <c r="CZ32" s="899">
        <f t="shared" si="172"/>
        <v>0</v>
      </c>
      <c r="DA32" s="116">
        <f t="shared" si="172"/>
        <v>92114236.219999999</v>
      </c>
      <c r="DB32" s="900">
        <f t="shared" si="172"/>
        <v>92114236.219999999</v>
      </c>
      <c r="DC32" s="897">
        <f t="shared" si="172"/>
        <v>0</v>
      </c>
      <c r="DD32" s="899">
        <f t="shared" si="172"/>
        <v>0</v>
      </c>
      <c r="DE32" s="115">
        <f t="shared" si="172"/>
        <v>144321500</v>
      </c>
      <c r="DF32" s="900">
        <f t="shared" si="172"/>
        <v>144321500</v>
      </c>
      <c r="DG32" s="897">
        <f t="shared" si="172"/>
        <v>0</v>
      </c>
      <c r="DH32" s="899">
        <f t="shared" si="172"/>
        <v>0</v>
      </c>
      <c r="DI32" s="116">
        <f t="shared" si="172"/>
        <v>71224350.189999998</v>
      </c>
      <c r="DJ32" s="900">
        <f t="shared" si="172"/>
        <v>71224350.189999998</v>
      </c>
      <c r="DK32" s="897">
        <f t="shared" si="172"/>
        <v>0</v>
      </c>
      <c r="DL32" s="899">
        <f t="shared" si="172"/>
        <v>0</v>
      </c>
      <c r="DM32" s="115">
        <f t="shared" ref="DM32:DT32" si="175">SUM(DM30:DM31)</f>
        <v>144552900</v>
      </c>
      <c r="DN32" s="876">
        <f t="shared" si="175"/>
        <v>144552900</v>
      </c>
      <c r="DO32" s="898">
        <f t="shared" si="175"/>
        <v>0</v>
      </c>
      <c r="DP32" s="876">
        <f t="shared" si="175"/>
        <v>0</v>
      </c>
      <c r="DQ32" s="123">
        <f t="shared" si="175"/>
        <v>83076721.569999993</v>
      </c>
      <c r="DR32" s="876">
        <f t="shared" si="175"/>
        <v>83076721.569999993</v>
      </c>
      <c r="DS32" s="898">
        <f t="shared" si="175"/>
        <v>0</v>
      </c>
      <c r="DT32" s="876">
        <f t="shared" si="175"/>
        <v>0</v>
      </c>
      <c r="DU32" s="115">
        <f t="shared" si="172"/>
        <v>0</v>
      </c>
      <c r="DV32" s="900">
        <f t="shared" si="172"/>
        <v>0</v>
      </c>
      <c r="DW32" s="897">
        <f t="shared" si="172"/>
        <v>0</v>
      </c>
      <c r="DX32" s="899">
        <f t="shared" si="172"/>
        <v>0</v>
      </c>
      <c r="DY32" s="116">
        <f t="shared" si="172"/>
        <v>0</v>
      </c>
      <c r="DZ32" s="900">
        <f t="shared" si="172"/>
        <v>0</v>
      </c>
      <c r="EA32" s="897">
        <f t="shared" si="172"/>
        <v>0</v>
      </c>
      <c r="EB32" s="899">
        <f t="shared" si="172"/>
        <v>0</v>
      </c>
      <c r="EC32" s="115">
        <f>SUM(EC30:EC31)</f>
        <v>422954.21</v>
      </c>
      <c r="ED32" s="900">
        <f t="shared" ref="ED32:EF32" si="176">SUM(ED30:ED31)</f>
        <v>422954.21</v>
      </c>
      <c r="EE32" s="897">
        <f t="shared" si="176"/>
        <v>0</v>
      </c>
      <c r="EF32" s="898">
        <f t="shared" si="176"/>
        <v>0</v>
      </c>
      <c r="EG32" s="113">
        <f>SUM(EG30:EG31)</f>
        <v>0</v>
      </c>
      <c r="EH32" s="898">
        <f t="shared" ref="EH32:FP32" si="177">SUM(EH30:EH31)</f>
        <v>0</v>
      </c>
      <c r="EI32" s="876">
        <f t="shared" si="177"/>
        <v>0</v>
      </c>
      <c r="EJ32" s="899">
        <f t="shared" si="177"/>
        <v>0</v>
      </c>
      <c r="EK32" s="1030">
        <f t="shared" ref="EK32:ER32" si="178">SUM(EK30:EK31)</f>
        <v>206549700</v>
      </c>
      <c r="EL32" s="1107">
        <f t="shared" si="178"/>
        <v>206549700</v>
      </c>
      <c r="EM32" s="1096">
        <f t="shared" si="178"/>
        <v>0</v>
      </c>
      <c r="EN32" s="1095">
        <f t="shared" si="178"/>
        <v>0</v>
      </c>
      <c r="EO32" s="1092">
        <f t="shared" si="178"/>
        <v>0</v>
      </c>
      <c r="EP32" s="1107">
        <f t="shared" si="178"/>
        <v>0</v>
      </c>
      <c r="EQ32" s="1096">
        <f t="shared" si="178"/>
        <v>0</v>
      </c>
      <c r="ER32" s="1095">
        <f t="shared" si="178"/>
        <v>0</v>
      </c>
      <c r="ES32" s="1030">
        <f t="shared" si="177"/>
        <v>0</v>
      </c>
      <c r="ET32" s="1095">
        <f t="shared" si="177"/>
        <v>0</v>
      </c>
      <c r="EU32" s="1096">
        <f t="shared" si="177"/>
        <v>0</v>
      </c>
      <c r="EV32" s="1095">
        <f t="shared" si="177"/>
        <v>0</v>
      </c>
      <c r="EW32" s="1092">
        <f t="shared" si="177"/>
        <v>0</v>
      </c>
      <c r="EX32" s="1107">
        <f t="shared" si="177"/>
        <v>0</v>
      </c>
      <c r="EY32" s="1096">
        <f t="shared" si="177"/>
        <v>0</v>
      </c>
      <c r="EZ32" s="1095">
        <f t="shared" si="177"/>
        <v>0</v>
      </c>
      <c r="FA32" s="1030">
        <f t="shared" si="177"/>
        <v>167105803.02000001</v>
      </c>
      <c r="FB32" s="1095">
        <f t="shared" si="177"/>
        <v>167105803.02000001</v>
      </c>
      <c r="FC32" s="1096">
        <f t="shared" si="177"/>
        <v>0</v>
      </c>
      <c r="FD32" s="1095">
        <f t="shared" si="177"/>
        <v>0</v>
      </c>
      <c r="FE32" s="1092">
        <f t="shared" si="177"/>
        <v>15110859.050000001</v>
      </c>
      <c r="FF32" s="1095">
        <f t="shared" si="177"/>
        <v>15110859.050000001</v>
      </c>
      <c r="FG32" s="1096">
        <f t="shared" si="177"/>
        <v>0</v>
      </c>
      <c r="FH32" s="1095">
        <f t="shared" si="177"/>
        <v>0</v>
      </c>
      <c r="FI32" s="115">
        <f t="shared" si="177"/>
        <v>0</v>
      </c>
      <c r="FJ32" s="897">
        <f t="shared" si="177"/>
        <v>0</v>
      </c>
      <c r="FK32" s="898">
        <f t="shared" si="177"/>
        <v>0</v>
      </c>
      <c r="FL32" s="897">
        <f t="shared" si="177"/>
        <v>0</v>
      </c>
      <c r="FM32" s="117">
        <f t="shared" si="177"/>
        <v>0</v>
      </c>
      <c r="FN32" s="897">
        <f t="shared" si="177"/>
        <v>0</v>
      </c>
      <c r="FO32" s="897">
        <f t="shared" si="177"/>
        <v>0</v>
      </c>
      <c r="FP32" s="876">
        <f t="shared" si="177"/>
        <v>0</v>
      </c>
      <c r="FQ32" s="113">
        <f t="shared" ref="FQ32:IW32" si="179">SUM(FQ30:FQ31)</f>
        <v>728000</v>
      </c>
      <c r="FR32" s="900">
        <f t="shared" si="179"/>
        <v>728000</v>
      </c>
      <c r="FS32" s="897">
        <f t="shared" si="179"/>
        <v>0</v>
      </c>
      <c r="FT32" s="899">
        <f t="shared" si="179"/>
        <v>0</v>
      </c>
      <c r="FU32" s="113">
        <f t="shared" si="179"/>
        <v>728000</v>
      </c>
      <c r="FV32" s="900">
        <f t="shared" si="179"/>
        <v>728000</v>
      </c>
      <c r="FW32" s="897">
        <f t="shared" si="179"/>
        <v>0</v>
      </c>
      <c r="FX32" s="897">
        <f t="shared" si="179"/>
        <v>0</v>
      </c>
      <c r="FY32" s="117">
        <f t="shared" si="179"/>
        <v>0</v>
      </c>
      <c r="FZ32" s="900">
        <f t="shared" si="179"/>
        <v>0</v>
      </c>
      <c r="GA32" s="897">
        <f t="shared" si="179"/>
        <v>0</v>
      </c>
      <c r="GB32" s="899">
        <f t="shared" si="179"/>
        <v>0</v>
      </c>
      <c r="GC32" s="113">
        <f t="shared" si="179"/>
        <v>0</v>
      </c>
      <c r="GD32" s="900">
        <f t="shared" si="179"/>
        <v>0</v>
      </c>
      <c r="GE32" s="897">
        <f t="shared" si="179"/>
        <v>0</v>
      </c>
      <c r="GF32" s="898">
        <f t="shared" si="179"/>
        <v>0</v>
      </c>
      <c r="GG32" s="113">
        <f t="shared" si="179"/>
        <v>0</v>
      </c>
      <c r="GH32" s="900">
        <f t="shared" si="179"/>
        <v>0</v>
      </c>
      <c r="GI32" s="900">
        <f t="shared" si="179"/>
        <v>0</v>
      </c>
      <c r="GJ32" s="876">
        <f t="shared" si="179"/>
        <v>0</v>
      </c>
      <c r="GK32" s="419">
        <f t="shared" si="179"/>
        <v>0</v>
      </c>
      <c r="GL32" s="900">
        <f t="shared" si="179"/>
        <v>0</v>
      </c>
      <c r="GM32" s="897">
        <f t="shared" si="179"/>
        <v>0</v>
      </c>
      <c r="GN32" s="898">
        <f t="shared" si="179"/>
        <v>0</v>
      </c>
      <c r="GO32" s="115">
        <f t="shared" si="179"/>
        <v>0</v>
      </c>
      <c r="GP32" s="900">
        <f t="shared" si="179"/>
        <v>0</v>
      </c>
      <c r="GQ32" s="897">
        <f t="shared" si="179"/>
        <v>0</v>
      </c>
      <c r="GR32" s="899">
        <f t="shared" si="179"/>
        <v>0</v>
      </c>
      <c r="GS32" s="113">
        <f t="shared" si="179"/>
        <v>0</v>
      </c>
      <c r="GT32" s="900">
        <f t="shared" si="179"/>
        <v>0</v>
      </c>
      <c r="GU32" s="897">
        <f t="shared" si="179"/>
        <v>0</v>
      </c>
      <c r="GV32" s="899">
        <f t="shared" si="179"/>
        <v>0</v>
      </c>
      <c r="GW32" s="115">
        <f t="shared" ref="GW32:HD32" si="180">SUM(GW30:GW31)</f>
        <v>0</v>
      </c>
      <c r="GX32" s="900">
        <f t="shared" si="180"/>
        <v>0</v>
      </c>
      <c r="GY32" s="897">
        <f t="shared" si="180"/>
        <v>0</v>
      </c>
      <c r="GZ32" s="899">
        <f t="shared" si="180"/>
        <v>0</v>
      </c>
      <c r="HA32" s="113">
        <f t="shared" si="180"/>
        <v>0</v>
      </c>
      <c r="HB32" s="900">
        <f t="shared" si="180"/>
        <v>0</v>
      </c>
      <c r="HC32" s="897">
        <f t="shared" si="180"/>
        <v>0</v>
      </c>
      <c r="HD32" s="899">
        <f t="shared" si="180"/>
        <v>0</v>
      </c>
      <c r="HE32" s="113">
        <f t="shared" si="179"/>
        <v>336700</v>
      </c>
      <c r="HF32" s="900">
        <f t="shared" si="179"/>
        <v>336700</v>
      </c>
      <c r="HG32" s="897">
        <f t="shared" si="179"/>
        <v>0</v>
      </c>
      <c r="HH32" s="899">
        <f t="shared" si="179"/>
        <v>0</v>
      </c>
      <c r="HI32" s="116">
        <f t="shared" si="179"/>
        <v>109427.5</v>
      </c>
      <c r="HJ32" s="900">
        <f t="shared" si="179"/>
        <v>109427.5</v>
      </c>
      <c r="HK32" s="897">
        <f t="shared" si="179"/>
        <v>0</v>
      </c>
      <c r="HL32" s="897">
        <f t="shared" si="179"/>
        <v>0</v>
      </c>
      <c r="HM32" s="117">
        <f t="shared" ref="HM32:HT32" si="181">SUM(HM30:HM31)</f>
        <v>0</v>
      </c>
      <c r="HN32" s="900">
        <f t="shared" si="181"/>
        <v>0</v>
      </c>
      <c r="HO32" s="897">
        <f t="shared" si="181"/>
        <v>0</v>
      </c>
      <c r="HP32" s="899">
        <f t="shared" si="181"/>
        <v>0</v>
      </c>
      <c r="HQ32" s="113">
        <f t="shared" si="181"/>
        <v>0</v>
      </c>
      <c r="HR32" s="900">
        <f t="shared" si="181"/>
        <v>0</v>
      </c>
      <c r="HS32" s="897">
        <f t="shared" si="181"/>
        <v>0</v>
      </c>
      <c r="HT32" s="899">
        <f t="shared" si="181"/>
        <v>0</v>
      </c>
      <c r="HU32" s="115">
        <f>SUM(HU30:HU31)</f>
        <v>0</v>
      </c>
      <c r="HV32" s="900">
        <f t="shared" ref="HV32:HX32" si="182">SUM(HV30:HV31)</f>
        <v>0</v>
      </c>
      <c r="HW32" s="897">
        <f t="shared" si="182"/>
        <v>0</v>
      </c>
      <c r="HX32" s="899">
        <f t="shared" si="182"/>
        <v>0</v>
      </c>
      <c r="HY32" s="116">
        <f>SUM(HY30:HY31)</f>
        <v>0</v>
      </c>
      <c r="HZ32" s="897">
        <f t="shared" ref="HZ32" si="183">SUM(HZ30:HZ31)</f>
        <v>0</v>
      </c>
      <c r="IA32" s="899">
        <f>SUM(IA30:IA31)</f>
        <v>0</v>
      </c>
      <c r="IB32" s="899">
        <f>SUM(IB30:IB31)</f>
        <v>0</v>
      </c>
      <c r="IC32" s="115">
        <f t="shared" si="179"/>
        <v>0</v>
      </c>
      <c r="ID32" s="900">
        <f t="shared" si="179"/>
        <v>0</v>
      </c>
      <c r="IE32" s="897">
        <f t="shared" si="179"/>
        <v>0</v>
      </c>
      <c r="IF32" s="899">
        <f t="shared" si="179"/>
        <v>0</v>
      </c>
      <c r="IG32" s="634">
        <f t="shared" si="179"/>
        <v>0</v>
      </c>
      <c r="IH32" s="876">
        <f t="shared" si="179"/>
        <v>0</v>
      </c>
      <c r="II32" s="898">
        <f t="shared" si="179"/>
        <v>0</v>
      </c>
      <c r="IJ32" s="876">
        <f t="shared" si="179"/>
        <v>0</v>
      </c>
      <c r="IK32" s="419">
        <f t="shared" si="179"/>
        <v>0</v>
      </c>
      <c r="IL32" s="900">
        <f t="shared" si="179"/>
        <v>0</v>
      </c>
      <c r="IM32" s="900">
        <f t="shared" si="179"/>
        <v>0</v>
      </c>
      <c r="IN32" s="876">
        <f t="shared" si="179"/>
        <v>0</v>
      </c>
      <c r="IO32" s="892">
        <f t="shared" si="179"/>
        <v>0</v>
      </c>
      <c r="IP32" s="900">
        <f t="shared" si="179"/>
        <v>0</v>
      </c>
      <c r="IQ32" s="897">
        <f t="shared" si="179"/>
        <v>0</v>
      </c>
      <c r="IR32" s="899">
        <f t="shared" si="179"/>
        <v>0</v>
      </c>
      <c r="IS32" s="115">
        <f t="shared" si="179"/>
        <v>180193500</v>
      </c>
      <c r="IT32" s="900">
        <f t="shared" si="179"/>
        <v>180193500</v>
      </c>
      <c r="IU32" s="897">
        <f t="shared" si="179"/>
        <v>0</v>
      </c>
      <c r="IV32" s="899">
        <f t="shared" si="179"/>
        <v>0</v>
      </c>
      <c r="IW32" s="116">
        <f t="shared" si="179"/>
        <v>67106843.200000003</v>
      </c>
      <c r="IX32" s="900">
        <f t="shared" ref="IX32:MR32" si="184">SUM(IX30:IX31)</f>
        <v>67106843.200000003</v>
      </c>
      <c r="IY32" s="897">
        <f t="shared" si="184"/>
        <v>0</v>
      </c>
      <c r="IZ32" s="898">
        <f t="shared" si="184"/>
        <v>0</v>
      </c>
      <c r="JA32" s="115">
        <f t="shared" ref="JA32:JH32" si="185">SUM(JA30:JA31)</f>
        <v>0</v>
      </c>
      <c r="JB32" s="897">
        <f t="shared" si="185"/>
        <v>0</v>
      </c>
      <c r="JC32" s="898">
        <f t="shared" si="185"/>
        <v>0</v>
      </c>
      <c r="JD32" s="897">
        <f t="shared" si="185"/>
        <v>0</v>
      </c>
      <c r="JE32" s="419">
        <f t="shared" si="185"/>
        <v>0</v>
      </c>
      <c r="JF32" s="900">
        <f t="shared" si="185"/>
        <v>0</v>
      </c>
      <c r="JG32" s="897">
        <f t="shared" si="185"/>
        <v>0</v>
      </c>
      <c r="JH32" s="899">
        <f t="shared" si="185"/>
        <v>0</v>
      </c>
      <c r="JI32" s="113">
        <f t="shared" si="184"/>
        <v>0</v>
      </c>
      <c r="JJ32" s="900">
        <f t="shared" si="184"/>
        <v>0</v>
      </c>
      <c r="JK32" s="897">
        <f t="shared" si="184"/>
        <v>0</v>
      </c>
      <c r="JL32" s="899">
        <f t="shared" si="184"/>
        <v>0</v>
      </c>
      <c r="JM32" s="116">
        <f t="shared" si="184"/>
        <v>0</v>
      </c>
      <c r="JN32" s="900">
        <f t="shared" si="184"/>
        <v>0</v>
      </c>
      <c r="JO32" s="897">
        <f t="shared" si="184"/>
        <v>0</v>
      </c>
      <c r="JP32" s="899">
        <f t="shared" si="184"/>
        <v>0</v>
      </c>
      <c r="JQ32" s="115">
        <f t="shared" si="184"/>
        <v>0</v>
      </c>
      <c r="JR32" s="897">
        <f t="shared" si="184"/>
        <v>0</v>
      </c>
      <c r="JS32" s="898">
        <f t="shared" si="184"/>
        <v>0</v>
      </c>
      <c r="JT32" s="897">
        <f t="shared" si="184"/>
        <v>0</v>
      </c>
      <c r="JU32" s="117">
        <f t="shared" si="184"/>
        <v>0</v>
      </c>
      <c r="JV32" s="897">
        <f t="shared" si="184"/>
        <v>0</v>
      </c>
      <c r="JW32" s="898">
        <f t="shared" si="184"/>
        <v>0</v>
      </c>
      <c r="JX32" s="897">
        <f t="shared" si="184"/>
        <v>0</v>
      </c>
      <c r="JY32" s="115">
        <f t="shared" si="184"/>
        <v>0</v>
      </c>
      <c r="JZ32" s="900">
        <f t="shared" si="184"/>
        <v>0</v>
      </c>
      <c r="KA32" s="897">
        <f t="shared" si="184"/>
        <v>0</v>
      </c>
      <c r="KB32" s="899">
        <f t="shared" si="184"/>
        <v>0</v>
      </c>
      <c r="KC32" s="113">
        <f t="shared" si="184"/>
        <v>0</v>
      </c>
      <c r="KD32" s="900">
        <f t="shared" si="184"/>
        <v>0</v>
      </c>
      <c r="KE32" s="897">
        <f t="shared" si="184"/>
        <v>0</v>
      </c>
      <c r="KF32" s="899">
        <f t="shared" si="184"/>
        <v>0</v>
      </c>
      <c r="KG32" s="115">
        <f t="shared" ref="KG32:MB32" si="186">SUM(KG30:KG31)</f>
        <v>0</v>
      </c>
      <c r="KH32" s="900">
        <f t="shared" si="186"/>
        <v>0</v>
      </c>
      <c r="KI32" s="897">
        <f t="shared" si="186"/>
        <v>0</v>
      </c>
      <c r="KJ32" s="899">
        <f t="shared" si="186"/>
        <v>0</v>
      </c>
      <c r="KK32" s="113">
        <f t="shared" si="186"/>
        <v>0</v>
      </c>
      <c r="KL32" s="900">
        <f t="shared" si="186"/>
        <v>0</v>
      </c>
      <c r="KM32" s="897">
        <f t="shared" si="186"/>
        <v>0</v>
      </c>
      <c r="KN32" s="899">
        <f t="shared" si="186"/>
        <v>0</v>
      </c>
      <c r="KO32" s="1030">
        <f t="shared" si="186"/>
        <v>19621700</v>
      </c>
      <c r="KP32" s="1107">
        <f t="shared" si="186"/>
        <v>19621700</v>
      </c>
      <c r="KQ32" s="1096">
        <f t="shared" si="186"/>
        <v>0</v>
      </c>
      <c r="KR32" s="1107">
        <f t="shared" si="186"/>
        <v>0</v>
      </c>
      <c r="KS32" s="1194">
        <f t="shared" si="186"/>
        <v>0</v>
      </c>
      <c r="KT32" s="1095">
        <f t="shared" si="186"/>
        <v>0</v>
      </c>
      <c r="KU32" s="1107">
        <f t="shared" si="186"/>
        <v>0</v>
      </c>
      <c r="KV32" s="1095">
        <f t="shared" si="186"/>
        <v>0</v>
      </c>
      <c r="KW32" s="1030">
        <f t="shared" ref="KW32:LD32" si="187">SUM(KW30:KW31)</f>
        <v>12610300</v>
      </c>
      <c r="KX32" s="1107">
        <f t="shared" si="187"/>
        <v>12610300</v>
      </c>
      <c r="KY32" s="1096">
        <f t="shared" si="187"/>
        <v>0</v>
      </c>
      <c r="KZ32" s="1180">
        <f t="shared" si="187"/>
        <v>0</v>
      </c>
      <c r="LA32" s="1027">
        <f t="shared" si="187"/>
        <v>2740437.66</v>
      </c>
      <c r="LB32" s="1096">
        <f t="shared" si="187"/>
        <v>2740437.66</v>
      </c>
      <c r="LC32" s="1107">
        <f t="shared" si="187"/>
        <v>0</v>
      </c>
      <c r="LD32" s="1182">
        <f t="shared" si="187"/>
        <v>0</v>
      </c>
      <c r="LE32" s="1030">
        <f t="shared" si="186"/>
        <v>0</v>
      </c>
      <c r="LF32" s="1107">
        <f t="shared" si="186"/>
        <v>0</v>
      </c>
      <c r="LG32" s="1096">
        <f t="shared" si="186"/>
        <v>0</v>
      </c>
      <c r="LH32" s="1107">
        <f t="shared" si="186"/>
        <v>0</v>
      </c>
      <c r="LI32" s="1092">
        <f t="shared" si="186"/>
        <v>0</v>
      </c>
      <c r="LJ32" s="1095">
        <f t="shared" si="186"/>
        <v>0</v>
      </c>
      <c r="LK32" s="1096">
        <f t="shared" si="186"/>
        <v>0</v>
      </c>
      <c r="LL32" s="1095">
        <f t="shared" si="186"/>
        <v>0</v>
      </c>
      <c r="LM32" s="1030">
        <f t="shared" ref="LM32:LT32" si="188">SUM(LM30:LM31)</f>
        <v>0</v>
      </c>
      <c r="LN32" s="1107">
        <f t="shared" si="188"/>
        <v>0</v>
      </c>
      <c r="LO32" s="1096">
        <f t="shared" si="188"/>
        <v>0</v>
      </c>
      <c r="LP32" s="1107">
        <f t="shared" si="188"/>
        <v>0</v>
      </c>
      <c r="LQ32" s="1092">
        <f t="shared" si="188"/>
        <v>0</v>
      </c>
      <c r="LR32" s="1095">
        <f t="shared" si="188"/>
        <v>0</v>
      </c>
      <c r="LS32" s="1096">
        <f t="shared" si="188"/>
        <v>0</v>
      </c>
      <c r="LT32" s="1095">
        <f t="shared" si="188"/>
        <v>0</v>
      </c>
      <c r="LU32" s="113">
        <f t="shared" si="186"/>
        <v>78000000</v>
      </c>
      <c r="LV32" s="900">
        <f t="shared" si="186"/>
        <v>78000000</v>
      </c>
      <c r="LW32" s="900">
        <f t="shared" si="186"/>
        <v>0</v>
      </c>
      <c r="LX32" s="897">
        <f t="shared" si="186"/>
        <v>0</v>
      </c>
      <c r="LY32" s="123">
        <f t="shared" si="186"/>
        <v>0</v>
      </c>
      <c r="LZ32" s="876">
        <f t="shared" si="186"/>
        <v>0</v>
      </c>
      <c r="MA32" s="898">
        <f t="shared" si="186"/>
        <v>0</v>
      </c>
      <c r="MB32" s="876">
        <f t="shared" si="186"/>
        <v>0</v>
      </c>
      <c r="MC32" s="113">
        <f t="shared" si="184"/>
        <v>0</v>
      </c>
      <c r="MD32" s="900">
        <f t="shared" si="184"/>
        <v>0</v>
      </c>
      <c r="ME32" s="897">
        <f t="shared" si="184"/>
        <v>0</v>
      </c>
      <c r="MF32" s="899">
        <f t="shared" si="184"/>
        <v>0</v>
      </c>
      <c r="MG32" s="116">
        <f t="shared" si="184"/>
        <v>0</v>
      </c>
      <c r="MH32" s="900">
        <f t="shared" si="184"/>
        <v>0</v>
      </c>
      <c r="MI32" s="897">
        <f t="shared" si="184"/>
        <v>0</v>
      </c>
      <c r="MJ32" s="898">
        <f t="shared" si="184"/>
        <v>0</v>
      </c>
      <c r="MK32" s="115">
        <f t="shared" si="184"/>
        <v>0</v>
      </c>
      <c r="ML32" s="876">
        <f t="shared" si="184"/>
        <v>0</v>
      </c>
      <c r="MM32" s="898">
        <f t="shared" si="184"/>
        <v>0</v>
      </c>
      <c r="MN32" s="876">
        <f t="shared" si="184"/>
        <v>0</v>
      </c>
      <c r="MO32" s="419">
        <f t="shared" si="184"/>
        <v>0</v>
      </c>
      <c r="MP32" s="900">
        <f t="shared" si="184"/>
        <v>0</v>
      </c>
      <c r="MQ32" s="897">
        <f t="shared" si="184"/>
        <v>0</v>
      </c>
      <c r="MR32" s="897">
        <f t="shared" si="184"/>
        <v>0</v>
      </c>
    </row>
    <row r="33" spans="1:356" ht="25.5" customHeight="1" x14ac:dyDescent="0.25">
      <c r="A33" s="95"/>
      <c r="B33" s="124"/>
      <c r="C33" s="901"/>
      <c r="D33" s="901"/>
      <c r="E33" s="901"/>
      <c r="F33" s="124"/>
      <c r="G33" s="901"/>
      <c r="H33" s="901"/>
      <c r="I33" s="901"/>
      <c r="J33" s="104"/>
      <c r="K33" s="847">
        <f>M33-'Федеральные  средства  по  МО'!D34</f>
        <v>0</v>
      </c>
      <c r="L33" s="847">
        <f>Q33-'Федеральные  средства  по  МО'!E34</f>
        <v>0</v>
      </c>
      <c r="M33" s="124"/>
      <c r="N33" s="901"/>
      <c r="O33" s="901"/>
      <c r="P33" s="901"/>
      <c r="Q33" s="124"/>
      <c r="R33" s="901"/>
      <c r="S33" s="901"/>
      <c r="T33" s="901"/>
      <c r="U33" s="205"/>
      <c r="V33" s="903"/>
      <c r="W33" s="901"/>
      <c r="X33" s="902"/>
      <c r="Y33" s="124"/>
      <c r="Z33" s="903"/>
      <c r="AA33" s="901"/>
      <c r="AB33" s="902"/>
      <c r="AC33" s="205"/>
      <c r="AD33" s="903"/>
      <c r="AE33" s="901"/>
      <c r="AF33" s="902"/>
      <c r="AG33" s="124"/>
      <c r="AH33" s="903"/>
      <c r="AI33" s="901"/>
      <c r="AJ33" s="904"/>
      <c r="AK33" s="205"/>
      <c r="AL33" s="903"/>
      <c r="AM33" s="901"/>
      <c r="AN33" s="902"/>
      <c r="AO33" s="124"/>
      <c r="AP33" s="903"/>
      <c r="AQ33" s="901"/>
      <c r="AR33" s="902"/>
      <c r="AS33" s="205"/>
      <c r="AT33" s="901"/>
      <c r="AU33" s="902"/>
      <c r="AV33" s="902"/>
      <c r="AW33" s="124"/>
      <c r="AX33" s="901"/>
      <c r="AY33" s="901"/>
      <c r="AZ33" s="902"/>
      <c r="BA33" s="127"/>
      <c r="BB33" s="901"/>
      <c r="BC33" s="901"/>
      <c r="BD33" s="902"/>
      <c r="BE33" s="636"/>
      <c r="BF33" s="901"/>
      <c r="BG33" s="901"/>
      <c r="BH33" s="902"/>
      <c r="BI33" s="202"/>
      <c r="BJ33" s="901"/>
      <c r="BK33" s="901"/>
      <c r="BL33" s="902"/>
      <c r="BM33" s="125"/>
      <c r="BN33" s="901"/>
      <c r="BO33" s="901"/>
      <c r="BP33" s="902"/>
      <c r="BQ33" s="127"/>
      <c r="BR33" s="903"/>
      <c r="BS33" s="901"/>
      <c r="BT33" s="902"/>
      <c r="BU33" s="125"/>
      <c r="BV33" s="903"/>
      <c r="BW33" s="901"/>
      <c r="BX33" s="902"/>
      <c r="BY33" s="127"/>
      <c r="BZ33" s="903"/>
      <c r="CA33" s="901"/>
      <c r="CB33" s="902"/>
      <c r="CC33" s="125"/>
      <c r="CD33" s="903"/>
      <c r="CE33" s="901"/>
      <c r="CF33" s="902"/>
      <c r="CG33" s="202"/>
      <c r="CH33" s="903"/>
      <c r="CI33" s="901"/>
      <c r="CJ33" s="902"/>
      <c r="CK33" s="125"/>
      <c r="CL33" s="903"/>
      <c r="CM33" s="901"/>
      <c r="CN33" s="902"/>
      <c r="CO33" s="202"/>
      <c r="CP33" s="903"/>
      <c r="CQ33" s="901"/>
      <c r="CR33" s="902"/>
      <c r="CS33" s="125"/>
      <c r="CT33" s="903"/>
      <c r="CU33" s="901"/>
      <c r="CV33" s="902"/>
      <c r="CW33" s="202"/>
      <c r="CX33" s="903"/>
      <c r="CY33" s="901"/>
      <c r="CZ33" s="902"/>
      <c r="DA33" s="125"/>
      <c r="DB33" s="903"/>
      <c r="DC33" s="901"/>
      <c r="DD33" s="902"/>
      <c r="DE33" s="202"/>
      <c r="DF33" s="903"/>
      <c r="DG33" s="901"/>
      <c r="DH33" s="902"/>
      <c r="DI33" s="125"/>
      <c r="DJ33" s="903"/>
      <c r="DK33" s="901"/>
      <c r="DL33" s="902"/>
      <c r="DM33" s="202"/>
      <c r="DN33" s="903"/>
      <c r="DO33" s="901"/>
      <c r="DP33" s="902"/>
      <c r="DQ33" s="125"/>
      <c r="DR33" s="903"/>
      <c r="DS33" s="901"/>
      <c r="DT33" s="902"/>
      <c r="DU33" s="202"/>
      <c r="DV33" s="903"/>
      <c r="DW33" s="901"/>
      <c r="DX33" s="902"/>
      <c r="DY33" s="125"/>
      <c r="DZ33" s="903"/>
      <c r="EA33" s="901"/>
      <c r="EB33" s="902"/>
      <c r="EC33" s="127"/>
      <c r="ED33" s="903"/>
      <c r="EE33" s="901"/>
      <c r="EF33" s="902"/>
      <c r="EG33" s="125"/>
      <c r="EH33" s="903"/>
      <c r="EI33" s="901"/>
      <c r="EJ33" s="902"/>
      <c r="EK33" s="1031"/>
      <c r="EL33" s="901"/>
      <c r="EM33" s="904"/>
      <c r="EN33" s="901"/>
      <c r="EO33" s="1097"/>
      <c r="EP33" s="901"/>
      <c r="EQ33" s="904"/>
      <c r="ER33" s="901"/>
      <c r="ES33" s="1031"/>
      <c r="ET33" s="901"/>
      <c r="EU33" s="904"/>
      <c r="EV33" s="901"/>
      <c r="EW33" s="1097"/>
      <c r="EX33" s="901"/>
      <c r="EY33" s="904"/>
      <c r="EZ33" s="901"/>
      <c r="FA33" s="1031"/>
      <c r="FB33" s="901"/>
      <c r="FC33" s="904"/>
      <c r="FD33" s="901"/>
      <c r="FE33" s="1097"/>
      <c r="FF33" s="901"/>
      <c r="FG33" s="904"/>
      <c r="FH33" s="901"/>
      <c r="FI33" s="202"/>
      <c r="FJ33" s="901"/>
      <c r="FK33" s="904"/>
      <c r="FL33" s="901"/>
      <c r="FM33" s="973"/>
      <c r="FN33" s="901"/>
      <c r="FO33" s="901"/>
      <c r="FP33" s="901"/>
      <c r="FQ33" s="202"/>
      <c r="FR33" s="903"/>
      <c r="FS33" s="901"/>
      <c r="FT33" s="902"/>
      <c r="FU33" s="125"/>
      <c r="FV33" s="903"/>
      <c r="FW33" s="901"/>
      <c r="FX33" s="901"/>
      <c r="FY33" s="127"/>
      <c r="FZ33" s="903"/>
      <c r="GA33" s="901"/>
      <c r="GB33" s="902"/>
      <c r="GC33" s="125"/>
      <c r="GD33" s="903"/>
      <c r="GE33" s="901"/>
      <c r="GF33" s="904"/>
      <c r="GG33" s="126"/>
      <c r="GH33" s="903"/>
      <c r="GI33" s="901"/>
      <c r="GJ33" s="902"/>
      <c r="GK33" s="125"/>
      <c r="GL33" s="903"/>
      <c r="GM33" s="901"/>
      <c r="GN33" s="904"/>
      <c r="GO33" s="202"/>
      <c r="GP33" s="903"/>
      <c r="GQ33" s="901"/>
      <c r="GR33" s="902"/>
      <c r="GS33" s="125"/>
      <c r="GT33" s="903"/>
      <c r="GU33" s="901"/>
      <c r="GV33" s="902"/>
      <c r="GW33" s="202"/>
      <c r="GX33" s="903"/>
      <c r="GY33" s="901"/>
      <c r="GZ33" s="902"/>
      <c r="HA33" s="125"/>
      <c r="HB33" s="903"/>
      <c r="HC33" s="901"/>
      <c r="HD33" s="902"/>
      <c r="HE33" s="202"/>
      <c r="HF33" s="903"/>
      <c r="HG33" s="901"/>
      <c r="HH33" s="902"/>
      <c r="HI33" s="125"/>
      <c r="HJ33" s="903"/>
      <c r="HK33" s="901"/>
      <c r="HL33" s="901"/>
      <c r="HM33" s="127"/>
      <c r="HN33" s="903"/>
      <c r="HO33" s="901"/>
      <c r="HP33" s="902"/>
      <c r="HQ33" s="125"/>
      <c r="HR33" s="903"/>
      <c r="HS33" s="901"/>
      <c r="HT33" s="902"/>
      <c r="HU33" s="127"/>
      <c r="HV33" s="903"/>
      <c r="HW33" s="901"/>
      <c r="HX33" s="902"/>
      <c r="HY33" s="125"/>
      <c r="HZ33" s="901"/>
      <c r="IA33" s="902"/>
      <c r="IB33" s="902"/>
      <c r="IC33" s="202"/>
      <c r="ID33" s="903"/>
      <c r="IE33" s="901"/>
      <c r="IF33" s="902"/>
      <c r="IG33" s="125"/>
      <c r="IH33" s="903"/>
      <c r="II33" s="901"/>
      <c r="IJ33" s="902"/>
      <c r="IK33" s="127"/>
      <c r="IL33" s="903"/>
      <c r="IM33" s="901"/>
      <c r="IN33" s="902"/>
      <c r="IO33" s="125"/>
      <c r="IP33" s="903"/>
      <c r="IQ33" s="901"/>
      <c r="IR33" s="902"/>
      <c r="IS33" s="202"/>
      <c r="IT33" s="903"/>
      <c r="IU33" s="901"/>
      <c r="IV33" s="902"/>
      <c r="IW33" s="125"/>
      <c r="IX33" s="903"/>
      <c r="IY33" s="901"/>
      <c r="IZ33" s="904"/>
      <c r="JA33" s="202"/>
      <c r="JB33" s="901"/>
      <c r="JC33" s="904"/>
      <c r="JD33" s="901"/>
      <c r="JE33" s="905"/>
      <c r="JF33" s="903"/>
      <c r="JG33" s="901"/>
      <c r="JH33" s="902"/>
      <c r="JI33" s="126"/>
      <c r="JJ33" s="903"/>
      <c r="JK33" s="901"/>
      <c r="JL33" s="902"/>
      <c r="JM33" s="125"/>
      <c r="JN33" s="903"/>
      <c r="JO33" s="901"/>
      <c r="JP33" s="902"/>
      <c r="JQ33" s="202"/>
      <c r="JR33" s="901"/>
      <c r="JS33" s="904"/>
      <c r="JT33" s="901"/>
      <c r="JU33" s="973"/>
      <c r="JV33" s="901"/>
      <c r="JW33" s="904"/>
      <c r="JX33" s="901"/>
      <c r="JY33" s="202"/>
      <c r="JZ33" s="903"/>
      <c r="KA33" s="901"/>
      <c r="KB33" s="902"/>
      <c r="KC33" s="125"/>
      <c r="KD33" s="903"/>
      <c r="KE33" s="901"/>
      <c r="KF33" s="902"/>
      <c r="KG33" s="202"/>
      <c r="KH33" s="903"/>
      <c r="KI33" s="901"/>
      <c r="KJ33" s="902"/>
      <c r="KK33" s="125"/>
      <c r="KL33" s="903"/>
      <c r="KM33" s="901"/>
      <c r="KN33" s="902"/>
      <c r="KO33" s="1031"/>
      <c r="KP33" s="901"/>
      <c r="KQ33" s="904"/>
      <c r="KR33" s="901"/>
      <c r="KS33" s="1097"/>
      <c r="KT33" s="901"/>
      <c r="KU33" s="904"/>
      <c r="KV33" s="901"/>
      <c r="KW33" s="1031"/>
      <c r="KX33" s="901"/>
      <c r="KY33" s="904"/>
      <c r="KZ33" s="901"/>
      <c r="LA33" s="1097"/>
      <c r="LB33" s="901"/>
      <c r="LC33" s="904"/>
      <c r="LD33" s="901"/>
      <c r="LE33" s="1031"/>
      <c r="LF33" s="901"/>
      <c r="LG33" s="904"/>
      <c r="LH33" s="901"/>
      <c r="LI33" s="1097"/>
      <c r="LJ33" s="901"/>
      <c r="LK33" s="904"/>
      <c r="LL33" s="901"/>
      <c r="LM33" s="1031"/>
      <c r="LN33" s="901"/>
      <c r="LO33" s="904"/>
      <c r="LP33" s="901"/>
      <c r="LQ33" s="1097"/>
      <c r="LR33" s="901"/>
      <c r="LS33" s="904"/>
      <c r="LT33" s="901"/>
      <c r="LU33" s="126"/>
      <c r="LV33" s="903"/>
      <c r="LW33" s="903"/>
      <c r="LX33" s="901"/>
      <c r="LY33" s="905"/>
      <c r="LZ33" s="903"/>
      <c r="MA33" s="901"/>
      <c r="MB33" s="902"/>
      <c r="MC33" s="126"/>
      <c r="MD33" s="903"/>
      <c r="ME33" s="901"/>
      <c r="MF33" s="902"/>
      <c r="MG33" s="125"/>
      <c r="MH33" s="903"/>
      <c r="MI33" s="901"/>
      <c r="MJ33" s="902"/>
      <c r="MK33" s="126"/>
      <c r="ML33" s="903"/>
      <c r="MM33" s="901"/>
      <c r="MN33" s="902"/>
      <c r="MO33" s="125"/>
      <c r="MP33" s="903"/>
      <c r="MQ33" s="901"/>
      <c r="MR33" s="901"/>
    </row>
    <row r="34" spans="1:356" ht="25.5" customHeight="1" thickBot="1" x14ac:dyDescent="0.3">
      <c r="A34" s="105"/>
      <c r="B34" s="129"/>
      <c r="C34" s="906"/>
      <c r="D34" s="906"/>
      <c r="E34" s="906"/>
      <c r="F34" s="129"/>
      <c r="G34" s="906"/>
      <c r="H34" s="906"/>
      <c r="I34" s="906"/>
      <c r="J34" s="104"/>
      <c r="K34" s="847">
        <f>M34-'Федеральные  средства  по  МО'!D35</f>
        <v>0</v>
      </c>
      <c r="L34" s="847">
        <f>Q34-'Федеральные  средства  по  МО'!E35</f>
        <v>0</v>
      </c>
      <c r="M34" s="129"/>
      <c r="N34" s="906"/>
      <c r="O34" s="906"/>
      <c r="P34" s="906"/>
      <c r="Q34" s="129"/>
      <c r="R34" s="906"/>
      <c r="S34" s="906"/>
      <c r="T34" s="906"/>
      <c r="U34" s="206"/>
      <c r="V34" s="908"/>
      <c r="W34" s="906"/>
      <c r="X34" s="907"/>
      <c r="Y34" s="129"/>
      <c r="Z34" s="908"/>
      <c r="AA34" s="906"/>
      <c r="AB34" s="907"/>
      <c r="AC34" s="206"/>
      <c r="AD34" s="908"/>
      <c r="AE34" s="906"/>
      <c r="AF34" s="907"/>
      <c r="AG34" s="129"/>
      <c r="AH34" s="908"/>
      <c r="AI34" s="906"/>
      <c r="AJ34" s="909"/>
      <c r="AK34" s="206"/>
      <c r="AL34" s="908"/>
      <c r="AM34" s="906"/>
      <c r="AN34" s="907"/>
      <c r="AO34" s="129"/>
      <c r="AP34" s="908"/>
      <c r="AQ34" s="906"/>
      <c r="AR34" s="907"/>
      <c r="AS34" s="206"/>
      <c r="AT34" s="906"/>
      <c r="AU34" s="907"/>
      <c r="AV34" s="907"/>
      <c r="AW34" s="129"/>
      <c r="AX34" s="906"/>
      <c r="AY34" s="906"/>
      <c r="AZ34" s="907"/>
      <c r="BA34" s="131"/>
      <c r="BB34" s="906"/>
      <c r="BC34" s="906"/>
      <c r="BD34" s="907"/>
      <c r="BE34" s="203"/>
      <c r="BF34" s="906"/>
      <c r="BG34" s="906"/>
      <c r="BH34" s="907"/>
      <c r="BI34" s="203"/>
      <c r="BJ34" s="906"/>
      <c r="BK34" s="906"/>
      <c r="BL34" s="907"/>
      <c r="BM34" s="130"/>
      <c r="BN34" s="906"/>
      <c r="BO34" s="906"/>
      <c r="BP34" s="907"/>
      <c r="BQ34" s="131"/>
      <c r="BR34" s="908"/>
      <c r="BS34" s="906"/>
      <c r="BT34" s="907"/>
      <c r="BU34" s="130"/>
      <c r="BV34" s="908"/>
      <c r="BW34" s="906"/>
      <c r="BX34" s="907"/>
      <c r="BY34" s="131"/>
      <c r="BZ34" s="908"/>
      <c r="CA34" s="906"/>
      <c r="CB34" s="907"/>
      <c r="CC34" s="130"/>
      <c r="CD34" s="908"/>
      <c r="CE34" s="906"/>
      <c r="CF34" s="907"/>
      <c r="CG34" s="203"/>
      <c r="CH34" s="908"/>
      <c r="CI34" s="906"/>
      <c r="CJ34" s="907"/>
      <c r="CK34" s="130"/>
      <c r="CL34" s="908"/>
      <c r="CM34" s="906"/>
      <c r="CN34" s="907"/>
      <c r="CO34" s="203"/>
      <c r="CP34" s="908"/>
      <c r="CQ34" s="906"/>
      <c r="CR34" s="907"/>
      <c r="CS34" s="130"/>
      <c r="CT34" s="908"/>
      <c r="CU34" s="906"/>
      <c r="CV34" s="907"/>
      <c r="CW34" s="203"/>
      <c r="CX34" s="908"/>
      <c r="CY34" s="906"/>
      <c r="CZ34" s="907"/>
      <c r="DA34" s="130"/>
      <c r="DB34" s="908"/>
      <c r="DC34" s="906"/>
      <c r="DD34" s="907"/>
      <c r="DE34" s="203"/>
      <c r="DF34" s="908"/>
      <c r="DG34" s="906"/>
      <c r="DH34" s="907"/>
      <c r="DI34" s="130"/>
      <c r="DJ34" s="908"/>
      <c r="DK34" s="906"/>
      <c r="DL34" s="907"/>
      <c r="DM34" s="203"/>
      <c r="DN34" s="908"/>
      <c r="DO34" s="906"/>
      <c r="DP34" s="907"/>
      <c r="DQ34" s="130"/>
      <c r="DR34" s="908"/>
      <c r="DS34" s="906"/>
      <c r="DT34" s="907"/>
      <c r="DU34" s="203"/>
      <c r="DV34" s="908"/>
      <c r="DW34" s="906"/>
      <c r="DX34" s="907"/>
      <c r="DY34" s="130"/>
      <c r="DZ34" s="908"/>
      <c r="EA34" s="906"/>
      <c r="EB34" s="907"/>
      <c r="EC34" s="131"/>
      <c r="ED34" s="908"/>
      <c r="EE34" s="906"/>
      <c r="EF34" s="907"/>
      <c r="EG34" s="130"/>
      <c r="EH34" s="908"/>
      <c r="EI34" s="906"/>
      <c r="EJ34" s="907"/>
      <c r="EK34" s="1033"/>
      <c r="EL34" s="906"/>
      <c r="EM34" s="909"/>
      <c r="EN34" s="906"/>
      <c r="EO34" s="1098"/>
      <c r="EP34" s="906"/>
      <c r="EQ34" s="909"/>
      <c r="ER34" s="906"/>
      <c r="ES34" s="1033"/>
      <c r="ET34" s="906"/>
      <c r="EU34" s="909"/>
      <c r="EV34" s="906"/>
      <c r="EW34" s="1098"/>
      <c r="EX34" s="906"/>
      <c r="EY34" s="909"/>
      <c r="EZ34" s="906"/>
      <c r="FA34" s="1033"/>
      <c r="FB34" s="906"/>
      <c r="FC34" s="909"/>
      <c r="FD34" s="906"/>
      <c r="FE34" s="1098"/>
      <c r="FF34" s="906"/>
      <c r="FG34" s="909"/>
      <c r="FH34" s="906"/>
      <c r="FI34" s="203"/>
      <c r="FJ34" s="906"/>
      <c r="FK34" s="909"/>
      <c r="FL34" s="906"/>
      <c r="FM34" s="131"/>
      <c r="FN34" s="906"/>
      <c r="FO34" s="906"/>
      <c r="FP34" s="906"/>
      <c r="FQ34" s="203"/>
      <c r="FR34" s="908"/>
      <c r="FS34" s="906"/>
      <c r="FT34" s="907"/>
      <c r="FU34" s="130"/>
      <c r="FV34" s="908"/>
      <c r="FW34" s="906"/>
      <c r="FX34" s="906"/>
      <c r="FY34" s="131"/>
      <c r="FZ34" s="908"/>
      <c r="GA34" s="906"/>
      <c r="GB34" s="907"/>
      <c r="GC34" s="130"/>
      <c r="GD34" s="908"/>
      <c r="GE34" s="906"/>
      <c r="GF34" s="909"/>
      <c r="GG34" s="130"/>
      <c r="GH34" s="908"/>
      <c r="GI34" s="906"/>
      <c r="GJ34" s="907"/>
      <c r="GK34" s="130"/>
      <c r="GL34" s="908"/>
      <c r="GM34" s="906"/>
      <c r="GN34" s="909"/>
      <c r="GO34" s="203"/>
      <c r="GP34" s="908"/>
      <c r="GQ34" s="906"/>
      <c r="GR34" s="907"/>
      <c r="GS34" s="130"/>
      <c r="GT34" s="908"/>
      <c r="GU34" s="906"/>
      <c r="GV34" s="907"/>
      <c r="GW34" s="203"/>
      <c r="GX34" s="908"/>
      <c r="GY34" s="906"/>
      <c r="GZ34" s="907"/>
      <c r="HA34" s="130"/>
      <c r="HB34" s="908"/>
      <c r="HC34" s="906"/>
      <c r="HD34" s="907"/>
      <c r="HE34" s="203"/>
      <c r="HF34" s="908"/>
      <c r="HG34" s="906"/>
      <c r="HH34" s="907"/>
      <c r="HI34" s="130"/>
      <c r="HJ34" s="908"/>
      <c r="HK34" s="906"/>
      <c r="HL34" s="906"/>
      <c r="HM34" s="131"/>
      <c r="HN34" s="908"/>
      <c r="HO34" s="906"/>
      <c r="HP34" s="907"/>
      <c r="HQ34" s="130"/>
      <c r="HR34" s="908"/>
      <c r="HS34" s="906"/>
      <c r="HT34" s="907"/>
      <c r="HU34" s="131"/>
      <c r="HV34" s="908"/>
      <c r="HW34" s="906"/>
      <c r="HX34" s="907"/>
      <c r="HY34" s="130"/>
      <c r="HZ34" s="906"/>
      <c r="IA34" s="907"/>
      <c r="IB34" s="907"/>
      <c r="IC34" s="203"/>
      <c r="ID34" s="908"/>
      <c r="IE34" s="906"/>
      <c r="IF34" s="907"/>
      <c r="IG34" s="130"/>
      <c r="IH34" s="908"/>
      <c r="II34" s="906"/>
      <c r="IJ34" s="907"/>
      <c r="IK34" s="131"/>
      <c r="IL34" s="908"/>
      <c r="IM34" s="906"/>
      <c r="IN34" s="907"/>
      <c r="IO34" s="130"/>
      <c r="IP34" s="908"/>
      <c r="IQ34" s="906"/>
      <c r="IR34" s="907"/>
      <c r="IS34" s="203"/>
      <c r="IT34" s="908"/>
      <c r="IU34" s="906"/>
      <c r="IV34" s="907"/>
      <c r="IW34" s="130"/>
      <c r="IX34" s="908"/>
      <c r="IY34" s="906"/>
      <c r="IZ34" s="909"/>
      <c r="JA34" s="203"/>
      <c r="JB34" s="906"/>
      <c r="JC34" s="909"/>
      <c r="JD34" s="906"/>
      <c r="JE34" s="910"/>
      <c r="JF34" s="908"/>
      <c r="JG34" s="906"/>
      <c r="JH34" s="907"/>
      <c r="JI34" s="130"/>
      <c r="JJ34" s="908"/>
      <c r="JK34" s="906"/>
      <c r="JL34" s="907"/>
      <c r="JM34" s="130"/>
      <c r="JN34" s="908"/>
      <c r="JO34" s="906"/>
      <c r="JP34" s="907"/>
      <c r="JQ34" s="203"/>
      <c r="JR34" s="906"/>
      <c r="JS34" s="909"/>
      <c r="JT34" s="906"/>
      <c r="JU34" s="131"/>
      <c r="JV34" s="906"/>
      <c r="JW34" s="909"/>
      <c r="JX34" s="906"/>
      <c r="JY34" s="203"/>
      <c r="JZ34" s="908"/>
      <c r="KA34" s="906"/>
      <c r="KB34" s="907"/>
      <c r="KC34" s="130"/>
      <c r="KD34" s="908"/>
      <c r="KE34" s="906"/>
      <c r="KF34" s="907"/>
      <c r="KG34" s="203"/>
      <c r="KH34" s="908"/>
      <c r="KI34" s="906"/>
      <c r="KJ34" s="907"/>
      <c r="KK34" s="130"/>
      <c r="KL34" s="908"/>
      <c r="KM34" s="906"/>
      <c r="KN34" s="907"/>
      <c r="KO34" s="1033"/>
      <c r="KP34" s="906"/>
      <c r="KQ34" s="909"/>
      <c r="KR34" s="906"/>
      <c r="KS34" s="1098"/>
      <c r="KT34" s="906"/>
      <c r="KU34" s="909"/>
      <c r="KV34" s="906"/>
      <c r="KW34" s="1033"/>
      <c r="KX34" s="906"/>
      <c r="KY34" s="909"/>
      <c r="KZ34" s="906"/>
      <c r="LA34" s="1098"/>
      <c r="LB34" s="906"/>
      <c r="LC34" s="909"/>
      <c r="LD34" s="906"/>
      <c r="LE34" s="1033"/>
      <c r="LF34" s="906"/>
      <c r="LG34" s="909"/>
      <c r="LH34" s="906"/>
      <c r="LI34" s="1098"/>
      <c r="LJ34" s="906"/>
      <c r="LK34" s="909"/>
      <c r="LL34" s="906"/>
      <c r="LM34" s="1033"/>
      <c r="LN34" s="906"/>
      <c r="LO34" s="909"/>
      <c r="LP34" s="906"/>
      <c r="LQ34" s="1098"/>
      <c r="LR34" s="906"/>
      <c r="LS34" s="909"/>
      <c r="LT34" s="906"/>
      <c r="LU34" s="130"/>
      <c r="LV34" s="908"/>
      <c r="LW34" s="908"/>
      <c r="LX34" s="906"/>
      <c r="LY34" s="910"/>
      <c r="LZ34" s="908"/>
      <c r="MA34" s="906"/>
      <c r="MB34" s="907"/>
      <c r="MC34" s="130"/>
      <c r="MD34" s="908"/>
      <c r="ME34" s="906"/>
      <c r="MF34" s="907"/>
      <c r="MG34" s="130"/>
      <c r="MH34" s="908"/>
      <c r="MI34" s="906"/>
      <c r="MJ34" s="907"/>
      <c r="MK34" s="130"/>
      <c r="ML34" s="908"/>
      <c r="MM34" s="906"/>
      <c r="MN34" s="907"/>
      <c r="MO34" s="130"/>
      <c r="MP34" s="908"/>
      <c r="MQ34" s="906"/>
      <c r="MR34" s="906"/>
    </row>
    <row r="35" spans="1:356" ht="25.5" customHeight="1" thickBot="1" x14ac:dyDescent="0.3">
      <c r="A35" s="159" t="s">
        <v>34</v>
      </c>
      <c r="B35" s="109">
        <f t="shared" ref="B35:I35" si="189">B28+B32</f>
        <v>2064639243.99</v>
      </c>
      <c r="C35" s="911">
        <f t="shared" si="189"/>
        <v>1769526598.2</v>
      </c>
      <c r="D35" s="911">
        <f t="shared" si="189"/>
        <v>178733905.99000001</v>
      </c>
      <c r="E35" s="911">
        <f t="shared" si="189"/>
        <v>116378739.8</v>
      </c>
      <c r="F35" s="109">
        <f t="shared" si="189"/>
        <v>668641694.81000006</v>
      </c>
      <c r="G35" s="911">
        <f t="shared" si="189"/>
        <v>563067761.92000008</v>
      </c>
      <c r="H35" s="911">
        <f t="shared" si="189"/>
        <v>46504115.390000001</v>
      </c>
      <c r="I35" s="911">
        <f t="shared" si="189"/>
        <v>59069817.499999993</v>
      </c>
      <c r="J35" s="104"/>
      <c r="K35" s="847">
        <f>M35-'Федеральные  средства  по  МО'!D36</f>
        <v>0</v>
      </c>
      <c r="L35" s="847">
        <f>Q35-'Федеральные  средства  по  МО'!E36</f>
        <v>0</v>
      </c>
      <c r="M35" s="109">
        <f t="shared" ref="M35:AJ35" si="190">M28+M32</f>
        <v>2228068387.7399998</v>
      </c>
      <c r="N35" s="911">
        <f t="shared" ref="N35:T35" si="191">N28+N32</f>
        <v>1884359201.7399998</v>
      </c>
      <c r="O35" s="911">
        <f t="shared" si="191"/>
        <v>178733905.99000001</v>
      </c>
      <c r="P35" s="911">
        <f t="shared" si="191"/>
        <v>164975280.00999999</v>
      </c>
      <c r="Q35" s="109">
        <f t="shared" si="191"/>
        <v>772246846.07999992</v>
      </c>
      <c r="R35" s="911">
        <f t="shared" si="191"/>
        <v>666265554.16999996</v>
      </c>
      <c r="S35" s="911">
        <f t="shared" si="191"/>
        <v>46504115.390000001</v>
      </c>
      <c r="T35" s="911">
        <f t="shared" si="191"/>
        <v>59477176.519999996</v>
      </c>
      <c r="U35" s="204">
        <f t="shared" si="190"/>
        <v>163429143.75</v>
      </c>
      <c r="V35" s="914">
        <f t="shared" si="190"/>
        <v>114832603.53999999</v>
      </c>
      <c r="W35" s="912">
        <f t="shared" si="190"/>
        <v>0</v>
      </c>
      <c r="X35" s="913">
        <f t="shared" si="190"/>
        <v>48596540.210000001</v>
      </c>
      <c r="Y35" s="133">
        <f t="shared" si="190"/>
        <v>103605151.27</v>
      </c>
      <c r="Z35" s="914">
        <f t="shared" si="190"/>
        <v>103197792.25</v>
      </c>
      <c r="AA35" s="912">
        <f t="shared" si="190"/>
        <v>0</v>
      </c>
      <c r="AB35" s="913">
        <f t="shared" si="190"/>
        <v>407359.02</v>
      </c>
      <c r="AC35" s="204">
        <f t="shared" si="190"/>
        <v>0</v>
      </c>
      <c r="AD35" s="914">
        <f t="shared" si="190"/>
        <v>0</v>
      </c>
      <c r="AE35" s="912">
        <f t="shared" si="190"/>
        <v>0</v>
      </c>
      <c r="AF35" s="913">
        <f t="shared" si="190"/>
        <v>0</v>
      </c>
      <c r="AG35" s="133">
        <f t="shared" si="190"/>
        <v>0</v>
      </c>
      <c r="AH35" s="914">
        <f t="shared" si="190"/>
        <v>0</v>
      </c>
      <c r="AI35" s="912">
        <f t="shared" si="190"/>
        <v>0</v>
      </c>
      <c r="AJ35" s="915">
        <f t="shared" si="190"/>
        <v>0</v>
      </c>
      <c r="AK35" s="204">
        <f t="shared" ref="AK35:AR35" si="192">AK28+AK32</f>
        <v>51498700</v>
      </c>
      <c r="AL35" s="914">
        <f t="shared" si="192"/>
        <v>51498700</v>
      </c>
      <c r="AM35" s="912">
        <f t="shared" si="192"/>
        <v>0</v>
      </c>
      <c r="AN35" s="913">
        <f t="shared" si="192"/>
        <v>0</v>
      </c>
      <c r="AO35" s="133">
        <f t="shared" si="192"/>
        <v>317974.63</v>
      </c>
      <c r="AP35" s="914">
        <f t="shared" si="192"/>
        <v>317974.63</v>
      </c>
      <c r="AQ35" s="912">
        <f t="shared" si="192"/>
        <v>0</v>
      </c>
      <c r="AR35" s="913">
        <f t="shared" si="192"/>
        <v>0</v>
      </c>
      <c r="AS35" s="204">
        <f t="shared" ref="AS35:AZ35" si="193">AS28+AS32</f>
        <v>0</v>
      </c>
      <c r="AT35" s="912">
        <f t="shared" si="193"/>
        <v>0</v>
      </c>
      <c r="AU35" s="913">
        <f t="shared" si="193"/>
        <v>0</v>
      </c>
      <c r="AV35" s="913">
        <f t="shared" si="193"/>
        <v>0</v>
      </c>
      <c r="AW35" s="133">
        <f t="shared" si="193"/>
        <v>0</v>
      </c>
      <c r="AX35" s="912">
        <f t="shared" si="193"/>
        <v>0</v>
      </c>
      <c r="AY35" s="912">
        <f t="shared" si="193"/>
        <v>0</v>
      </c>
      <c r="AZ35" s="913">
        <f t="shared" si="193"/>
        <v>0</v>
      </c>
      <c r="BA35" s="137">
        <f>BA28+BA32</f>
        <v>4955800</v>
      </c>
      <c r="BB35" s="912">
        <f t="shared" ref="BB35:BD35" si="194">BB28+BB32</f>
        <v>4955800</v>
      </c>
      <c r="BC35" s="912">
        <f t="shared" si="194"/>
        <v>0</v>
      </c>
      <c r="BD35" s="913">
        <f t="shared" si="194"/>
        <v>0</v>
      </c>
      <c r="BE35" s="135">
        <f>BE28+BE32</f>
        <v>0</v>
      </c>
      <c r="BF35" s="912">
        <f t="shared" ref="BF35:EB35" si="195">BF28+BF32</f>
        <v>0</v>
      </c>
      <c r="BG35" s="912">
        <f t="shared" si="195"/>
        <v>0</v>
      </c>
      <c r="BH35" s="913">
        <f t="shared" si="195"/>
        <v>0</v>
      </c>
      <c r="BI35" s="135">
        <f t="shared" si="195"/>
        <v>0</v>
      </c>
      <c r="BJ35" s="912">
        <f t="shared" si="195"/>
        <v>0</v>
      </c>
      <c r="BK35" s="912">
        <f t="shared" si="195"/>
        <v>0</v>
      </c>
      <c r="BL35" s="913">
        <f t="shared" si="195"/>
        <v>0</v>
      </c>
      <c r="BM35" s="136">
        <f t="shared" si="195"/>
        <v>0</v>
      </c>
      <c r="BN35" s="912">
        <f t="shared" si="195"/>
        <v>0</v>
      </c>
      <c r="BO35" s="912">
        <f t="shared" si="195"/>
        <v>0</v>
      </c>
      <c r="BP35" s="913">
        <f t="shared" si="195"/>
        <v>0</v>
      </c>
      <c r="BQ35" s="137">
        <f t="shared" si="195"/>
        <v>0</v>
      </c>
      <c r="BR35" s="914">
        <f t="shared" si="195"/>
        <v>0</v>
      </c>
      <c r="BS35" s="912">
        <f t="shared" si="195"/>
        <v>0</v>
      </c>
      <c r="BT35" s="913">
        <f t="shared" si="195"/>
        <v>0</v>
      </c>
      <c r="BU35" s="136">
        <f t="shared" si="195"/>
        <v>0</v>
      </c>
      <c r="BV35" s="914">
        <f t="shared" si="195"/>
        <v>0</v>
      </c>
      <c r="BW35" s="912">
        <f t="shared" si="195"/>
        <v>0</v>
      </c>
      <c r="BX35" s="913">
        <f t="shared" si="195"/>
        <v>0</v>
      </c>
      <c r="BY35" s="137">
        <f t="shared" ref="BY35:CF35" si="196">BY28+BY32</f>
        <v>7259700</v>
      </c>
      <c r="BZ35" s="914">
        <f t="shared" si="196"/>
        <v>7259700</v>
      </c>
      <c r="CA35" s="912">
        <f t="shared" si="196"/>
        <v>0</v>
      </c>
      <c r="CB35" s="913">
        <f t="shared" si="196"/>
        <v>0</v>
      </c>
      <c r="CC35" s="136">
        <f t="shared" si="196"/>
        <v>2884599.34</v>
      </c>
      <c r="CD35" s="914">
        <f t="shared" si="196"/>
        <v>2884599.34</v>
      </c>
      <c r="CE35" s="912">
        <f t="shared" si="196"/>
        <v>0</v>
      </c>
      <c r="CF35" s="913">
        <f t="shared" si="196"/>
        <v>0</v>
      </c>
      <c r="CG35" s="135">
        <f t="shared" si="195"/>
        <v>0</v>
      </c>
      <c r="CH35" s="914">
        <f t="shared" si="195"/>
        <v>0</v>
      </c>
      <c r="CI35" s="912">
        <f t="shared" si="195"/>
        <v>0</v>
      </c>
      <c r="CJ35" s="913">
        <f t="shared" si="195"/>
        <v>0</v>
      </c>
      <c r="CK35" s="136">
        <f t="shared" si="195"/>
        <v>0</v>
      </c>
      <c r="CL35" s="914">
        <f t="shared" si="195"/>
        <v>0</v>
      </c>
      <c r="CM35" s="912">
        <f t="shared" si="195"/>
        <v>0</v>
      </c>
      <c r="CN35" s="913">
        <f t="shared" si="195"/>
        <v>0</v>
      </c>
      <c r="CO35" s="135">
        <f>CO28+CO32</f>
        <v>0</v>
      </c>
      <c r="CP35" s="914">
        <f>CP28+CP32</f>
        <v>0</v>
      </c>
      <c r="CQ35" s="912">
        <f>CQ28+CQ32</f>
        <v>0</v>
      </c>
      <c r="CR35" s="913">
        <f>CR28+CR32</f>
        <v>0</v>
      </c>
      <c r="CS35" s="136">
        <f>CS28+CS32</f>
        <v>0</v>
      </c>
      <c r="CT35" s="914">
        <f t="shared" ref="CT35" si="197">CT28+CT32</f>
        <v>0</v>
      </c>
      <c r="CU35" s="912">
        <f>CU28+CU32</f>
        <v>0</v>
      </c>
      <c r="CV35" s="913">
        <f>CV28+CV32</f>
        <v>0</v>
      </c>
      <c r="CW35" s="135">
        <f t="shared" si="195"/>
        <v>215872500</v>
      </c>
      <c r="CX35" s="914">
        <f t="shared" si="195"/>
        <v>215872500</v>
      </c>
      <c r="CY35" s="912">
        <f t="shared" si="195"/>
        <v>0</v>
      </c>
      <c r="CZ35" s="913">
        <f t="shared" si="195"/>
        <v>0</v>
      </c>
      <c r="DA35" s="136">
        <f t="shared" si="195"/>
        <v>92114236.219999999</v>
      </c>
      <c r="DB35" s="914">
        <f t="shared" si="195"/>
        <v>92114236.219999999</v>
      </c>
      <c r="DC35" s="912">
        <f t="shared" si="195"/>
        <v>0</v>
      </c>
      <c r="DD35" s="913">
        <f t="shared" si="195"/>
        <v>0</v>
      </c>
      <c r="DE35" s="135">
        <f t="shared" si="195"/>
        <v>144321500</v>
      </c>
      <c r="DF35" s="914">
        <f t="shared" si="195"/>
        <v>144321500</v>
      </c>
      <c r="DG35" s="912">
        <f t="shared" si="195"/>
        <v>0</v>
      </c>
      <c r="DH35" s="913">
        <f t="shared" si="195"/>
        <v>0</v>
      </c>
      <c r="DI35" s="136">
        <f t="shared" si="195"/>
        <v>71224350.189999998</v>
      </c>
      <c r="DJ35" s="914">
        <f t="shared" si="195"/>
        <v>71224350.189999998</v>
      </c>
      <c r="DK35" s="912">
        <f t="shared" si="195"/>
        <v>0</v>
      </c>
      <c r="DL35" s="913">
        <f t="shared" si="195"/>
        <v>0</v>
      </c>
      <c r="DM35" s="135">
        <f t="shared" ref="DM35:DT35" si="198">DM28+DM32</f>
        <v>177584500</v>
      </c>
      <c r="DN35" s="914">
        <f t="shared" si="198"/>
        <v>177584500</v>
      </c>
      <c r="DO35" s="912">
        <f t="shared" si="198"/>
        <v>0</v>
      </c>
      <c r="DP35" s="913">
        <f t="shared" si="198"/>
        <v>0</v>
      </c>
      <c r="DQ35" s="136">
        <f t="shared" si="198"/>
        <v>89255515.909999996</v>
      </c>
      <c r="DR35" s="914">
        <f t="shared" si="198"/>
        <v>89255515.909999996</v>
      </c>
      <c r="DS35" s="912">
        <f t="shared" si="198"/>
        <v>0</v>
      </c>
      <c r="DT35" s="913">
        <f t="shared" si="198"/>
        <v>0</v>
      </c>
      <c r="DU35" s="135">
        <f t="shared" si="195"/>
        <v>0</v>
      </c>
      <c r="DV35" s="914">
        <f t="shared" si="195"/>
        <v>0</v>
      </c>
      <c r="DW35" s="912">
        <f t="shared" si="195"/>
        <v>0</v>
      </c>
      <c r="DX35" s="913">
        <f t="shared" si="195"/>
        <v>0</v>
      </c>
      <c r="DY35" s="136">
        <f t="shared" si="195"/>
        <v>0</v>
      </c>
      <c r="DZ35" s="914">
        <f t="shared" si="195"/>
        <v>0</v>
      </c>
      <c r="EA35" s="912">
        <f t="shared" si="195"/>
        <v>0</v>
      </c>
      <c r="EB35" s="913">
        <f t="shared" si="195"/>
        <v>0</v>
      </c>
      <c r="EC35" s="137">
        <f>EC28+EC32</f>
        <v>9068400.0000000019</v>
      </c>
      <c r="ED35" s="914">
        <f t="shared" ref="ED35:EF35" si="199">ED28+ED32</f>
        <v>422954.21</v>
      </c>
      <c r="EE35" s="912">
        <f t="shared" si="199"/>
        <v>8193305.9899999993</v>
      </c>
      <c r="EF35" s="913">
        <f t="shared" si="199"/>
        <v>452139.8</v>
      </c>
      <c r="EG35" s="136">
        <f>EG28+EG32</f>
        <v>721795.68</v>
      </c>
      <c r="EH35" s="914">
        <f t="shared" ref="EH35:FH35" si="200">EH28+EH32</f>
        <v>0</v>
      </c>
      <c r="EI35" s="912">
        <f t="shared" si="200"/>
        <v>721795.68</v>
      </c>
      <c r="EJ35" s="913">
        <f t="shared" si="200"/>
        <v>0</v>
      </c>
      <c r="EK35" s="1035">
        <f t="shared" ref="EK35:ER35" si="201">EK28+EK32</f>
        <v>206549700</v>
      </c>
      <c r="EL35" s="1099">
        <f t="shared" si="201"/>
        <v>206549700</v>
      </c>
      <c r="EM35" s="1100">
        <f t="shared" si="201"/>
        <v>0</v>
      </c>
      <c r="EN35" s="1099">
        <f t="shared" si="201"/>
        <v>0</v>
      </c>
      <c r="EO35" s="1101">
        <f t="shared" si="201"/>
        <v>0</v>
      </c>
      <c r="EP35" s="1099">
        <f t="shared" si="201"/>
        <v>0</v>
      </c>
      <c r="EQ35" s="1100">
        <f t="shared" si="201"/>
        <v>0</v>
      </c>
      <c r="ER35" s="1099">
        <f t="shared" si="201"/>
        <v>0</v>
      </c>
      <c r="ES35" s="1035">
        <f t="shared" si="200"/>
        <v>102925152.14</v>
      </c>
      <c r="ET35" s="1099">
        <f t="shared" si="200"/>
        <v>102925152.14</v>
      </c>
      <c r="EU35" s="1100">
        <f t="shared" si="200"/>
        <v>0</v>
      </c>
      <c r="EV35" s="1099">
        <f t="shared" si="200"/>
        <v>0</v>
      </c>
      <c r="EW35" s="1101">
        <f t="shared" si="200"/>
        <v>64741594.849999994</v>
      </c>
      <c r="EX35" s="1099">
        <f t="shared" si="200"/>
        <v>64741594.849999994</v>
      </c>
      <c r="EY35" s="1100">
        <f t="shared" si="200"/>
        <v>0</v>
      </c>
      <c r="EZ35" s="1099">
        <f t="shared" si="200"/>
        <v>0</v>
      </c>
      <c r="FA35" s="1035">
        <f t="shared" si="200"/>
        <v>424258234.71000004</v>
      </c>
      <c r="FB35" s="1099">
        <f t="shared" si="200"/>
        <v>424258234.71000004</v>
      </c>
      <c r="FC35" s="1100">
        <f t="shared" si="200"/>
        <v>0</v>
      </c>
      <c r="FD35" s="1099">
        <f t="shared" si="200"/>
        <v>0</v>
      </c>
      <c r="FE35" s="1101">
        <f t="shared" si="200"/>
        <v>84778057.61999999</v>
      </c>
      <c r="FF35" s="1099">
        <f t="shared" si="200"/>
        <v>84778057.61999999</v>
      </c>
      <c r="FG35" s="1100">
        <f t="shared" si="200"/>
        <v>0</v>
      </c>
      <c r="FH35" s="1099">
        <f t="shared" si="200"/>
        <v>0</v>
      </c>
      <c r="FI35" s="135">
        <f>FI28+FI32</f>
        <v>0</v>
      </c>
      <c r="FJ35" s="912">
        <f t="shared" ref="FJ35:FL35" si="202">FJ28+FJ32</f>
        <v>0</v>
      </c>
      <c r="FK35" s="913">
        <f t="shared" si="202"/>
        <v>0</v>
      </c>
      <c r="FL35" s="913">
        <f t="shared" si="202"/>
        <v>0</v>
      </c>
      <c r="FM35" s="135">
        <f>FM28+FM32</f>
        <v>0</v>
      </c>
      <c r="FN35" s="912">
        <f t="shared" ref="FN35:FP35" si="203">FN28+FN32</f>
        <v>0</v>
      </c>
      <c r="FO35" s="912">
        <f t="shared" si="203"/>
        <v>0</v>
      </c>
      <c r="FP35" s="912">
        <f t="shared" si="203"/>
        <v>0</v>
      </c>
      <c r="FQ35" s="135">
        <f>FQ28+FQ32</f>
        <v>728000</v>
      </c>
      <c r="FR35" s="914">
        <f t="shared" ref="FR35:FT35" si="204">FR28+FR32</f>
        <v>728000</v>
      </c>
      <c r="FS35" s="912">
        <f t="shared" si="204"/>
        <v>0</v>
      </c>
      <c r="FT35" s="913">
        <f t="shared" si="204"/>
        <v>0</v>
      </c>
      <c r="FU35" s="136">
        <f>FU28+FU32</f>
        <v>728000</v>
      </c>
      <c r="FV35" s="914">
        <f t="shared" ref="FV35:FX35" si="205">FV28+FV32</f>
        <v>728000</v>
      </c>
      <c r="FW35" s="912">
        <f t="shared" si="205"/>
        <v>0</v>
      </c>
      <c r="FX35" s="912">
        <f t="shared" si="205"/>
        <v>0</v>
      </c>
      <c r="FY35" s="137">
        <f>FY28+FY32</f>
        <v>0</v>
      </c>
      <c r="FZ35" s="914">
        <f t="shared" ref="FZ35:GB35" si="206">FZ28+FZ32</f>
        <v>0</v>
      </c>
      <c r="GA35" s="912">
        <f t="shared" si="206"/>
        <v>0</v>
      </c>
      <c r="GB35" s="913">
        <f t="shared" si="206"/>
        <v>0</v>
      </c>
      <c r="GC35" s="136">
        <f>GC28+GC32</f>
        <v>0</v>
      </c>
      <c r="GD35" s="914">
        <f t="shared" ref="GD35:GF35" si="207">GD28+GD32</f>
        <v>0</v>
      </c>
      <c r="GE35" s="912">
        <f t="shared" si="207"/>
        <v>0</v>
      </c>
      <c r="GF35" s="915">
        <f t="shared" si="207"/>
        <v>0</v>
      </c>
      <c r="GG35" s="136">
        <f>GG28+GG32</f>
        <v>0</v>
      </c>
      <c r="GH35" s="914">
        <f t="shared" ref="GH35:GJ35" si="208">GH28+GH32</f>
        <v>0</v>
      </c>
      <c r="GI35" s="912">
        <f t="shared" si="208"/>
        <v>0</v>
      </c>
      <c r="GJ35" s="913">
        <f t="shared" si="208"/>
        <v>0</v>
      </c>
      <c r="GK35" s="136">
        <f>GK28+GK32</f>
        <v>0</v>
      </c>
      <c r="GL35" s="914">
        <f t="shared" ref="GL35:HL35" si="209">GL28+GL32</f>
        <v>0</v>
      </c>
      <c r="GM35" s="912">
        <f t="shared" si="209"/>
        <v>0</v>
      </c>
      <c r="GN35" s="915">
        <f t="shared" si="209"/>
        <v>0</v>
      </c>
      <c r="GO35" s="135">
        <f>GO28+GO32</f>
        <v>11600</v>
      </c>
      <c r="GP35" s="914">
        <f t="shared" ref="GP35:GR35" si="210">GP28+GP32</f>
        <v>0</v>
      </c>
      <c r="GQ35" s="912">
        <f t="shared" si="210"/>
        <v>11600</v>
      </c>
      <c r="GR35" s="913">
        <f t="shared" si="210"/>
        <v>0</v>
      </c>
      <c r="GS35" s="136">
        <f>GS28+GS32</f>
        <v>0</v>
      </c>
      <c r="GT35" s="914">
        <f>GT28+GT32</f>
        <v>0</v>
      </c>
      <c r="GU35" s="912">
        <f>GU28+GU32</f>
        <v>0</v>
      </c>
      <c r="GV35" s="913">
        <f>GV28+GV32</f>
        <v>0</v>
      </c>
      <c r="GW35" s="135">
        <f>GW28+GW32</f>
        <v>30086200</v>
      </c>
      <c r="GX35" s="914">
        <f t="shared" ref="GX35:GZ35" si="211">GX28+GX32</f>
        <v>0</v>
      </c>
      <c r="GY35" s="912">
        <f t="shared" si="211"/>
        <v>30086200</v>
      </c>
      <c r="GZ35" s="913">
        <f t="shared" si="211"/>
        <v>0</v>
      </c>
      <c r="HA35" s="136">
        <f>HA28+HA32</f>
        <v>18759465.879999999</v>
      </c>
      <c r="HB35" s="914">
        <f>HB28+HB32</f>
        <v>0</v>
      </c>
      <c r="HC35" s="912">
        <f>HC28+HC32</f>
        <v>18759465.879999999</v>
      </c>
      <c r="HD35" s="913">
        <f>HD28+HD32</f>
        <v>0</v>
      </c>
      <c r="HE35" s="135">
        <f t="shared" si="209"/>
        <v>4040400</v>
      </c>
      <c r="HF35" s="914">
        <f t="shared" si="209"/>
        <v>4040400</v>
      </c>
      <c r="HG35" s="912">
        <f t="shared" si="209"/>
        <v>0</v>
      </c>
      <c r="HH35" s="913">
        <f t="shared" si="209"/>
        <v>0</v>
      </c>
      <c r="HI35" s="136">
        <f t="shared" si="209"/>
        <v>3813127.5</v>
      </c>
      <c r="HJ35" s="914">
        <f t="shared" si="209"/>
        <v>3813127.5</v>
      </c>
      <c r="HK35" s="912">
        <f t="shared" si="209"/>
        <v>0</v>
      </c>
      <c r="HL35" s="913">
        <f t="shared" si="209"/>
        <v>0</v>
      </c>
      <c r="HM35" s="135">
        <f>HM28+HM32</f>
        <v>21961357.140000001</v>
      </c>
      <c r="HN35" s="914">
        <f t="shared" ref="HN35:HP35" si="212">HN28+HN32</f>
        <v>21961357.140000001</v>
      </c>
      <c r="HO35" s="912">
        <f t="shared" si="212"/>
        <v>0</v>
      </c>
      <c r="HP35" s="913">
        <f t="shared" si="212"/>
        <v>0</v>
      </c>
      <c r="HQ35" s="136">
        <f>HQ28+HQ32</f>
        <v>21961357.130000003</v>
      </c>
      <c r="HR35" s="914">
        <f t="shared" ref="HR35:HT35" si="213">HR28+HR32</f>
        <v>21961357.130000003</v>
      </c>
      <c r="HS35" s="912">
        <f t="shared" si="213"/>
        <v>0</v>
      </c>
      <c r="HT35" s="913">
        <f t="shared" si="213"/>
        <v>0</v>
      </c>
      <c r="HU35" s="137">
        <f>HU28+HU32</f>
        <v>74678200</v>
      </c>
      <c r="HV35" s="914">
        <f t="shared" ref="HV35:HX35" si="214">HV28+HV32</f>
        <v>74678200</v>
      </c>
      <c r="HW35" s="912">
        <f t="shared" si="214"/>
        <v>0</v>
      </c>
      <c r="HX35" s="913">
        <f t="shared" si="214"/>
        <v>0</v>
      </c>
      <c r="HY35" s="136">
        <f>HY28+HY32</f>
        <v>19357267.670000002</v>
      </c>
      <c r="HZ35" s="912">
        <f t="shared" ref="HZ35" si="215">HZ28+HZ32</f>
        <v>19357267.670000002</v>
      </c>
      <c r="IA35" s="913">
        <f t="shared" ref="IA35:IB35" si="216">IA28+IA32</f>
        <v>0</v>
      </c>
      <c r="IB35" s="913">
        <f t="shared" si="216"/>
        <v>0</v>
      </c>
      <c r="IC35" s="135">
        <f t="shared" ref="IC35:MR35" si="217">IC28+IC32</f>
        <v>0</v>
      </c>
      <c r="ID35" s="914">
        <f t="shared" si="217"/>
        <v>0</v>
      </c>
      <c r="IE35" s="912">
        <f t="shared" si="217"/>
        <v>0</v>
      </c>
      <c r="IF35" s="913">
        <f t="shared" si="217"/>
        <v>0</v>
      </c>
      <c r="IG35" s="136">
        <f t="shared" si="217"/>
        <v>0</v>
      </c>
      <c r="IH35" s="914">
        <f t="shared" si="217"/>
        <v>0</v>
      </c>
      <c r="II35" s="912">
        <f t="shared" si="217"/>
        <v>0</v>
      </c>
      <c r="IJ35" s="913">
        <f t="shared" si="217"/>
        <v>0</v>
      </c>
      <c r="IK35" s="137">
        <f t="shared" si="217"/>
        <v>0</v>
      </c>
      <c r="IL35" s="914">
        <f t="shared" si="217"/>
        <v>0</v>
      </c>
      <c r="IM35" s="912">
        <f t="shared" si="217"/>
        <v>0</v>
      </c>
      <c r="IN35" s="913">
        <f t="shared" si="217"/>
        <v>0</v>
      </c>
      <c r="IO35" s="136">
        <f t="shared" si="217"/>
        <v>0</v>
      </c>
      <c r="IP35" s="914">
        <f t="shared" si="217"/>
        <v>0</v>
      </c>
      <c r="IQ35" s="912">
        <f t="shared" si="217"/>
        <v>0</v>
      </c>
      <c r="IR35" s="913">
        <f t="shared" si="217"/>
        <v>0</v>
      </c>
      <c r="IS35" s="135">
        <f t="shared" si="217"/>
        <v>290305400</v>
      </c>
      <c r="IT35" s="914">
        <f t="shared" si="217"/>
        <v>180193500</v>
      </c>
      <c r="IU35" s="912">
        <f t="shared" si="217"/>
        <v>0</v>
      </c>
      <c r="IV35" s="913">
        <f t="shared" si="217"/>
        <v>110111900</v>
      </c>
      <c r="IW35" s="136">
        <f t="shared" si="217"/>
        <v>124740634.09</v>
      </c>
      <c r="IX35" s="914">
        <f t="shared" si="217"/>
        <v>67106843.200000003</v>
      </c>
      <c r="IY35" s="912">
        <f t="shared" si="217"/>
        <v>0</v>
      </c>
      <c r="IZ35" s="915">
        <f t="shared" si="217"/>
        <v>57633790.889999993</v>
      </c>
      <c r="JA35" s="135">
        <f t="shared" ref="JA35:JH35" si="218">JA28+JA32</f>
        <v>56858699.999999993</v>
      </c>
      <c r="JB35" s="912">
        <f t="shared" si="218"/>
        <v>0</v>
      </c>
      <c r="JC35" s="915">
        <f t="shared" si="218"/>
        <v>56858699.999999993</v>
      </c>
      <c r="JD35" s="912">
        <f t="shared" si="218"/>
        <v>0</v>
      </c>
      <c r="JE35" s="916">
        <f t="shared" si="218"/>
        <v>8836939.8599999994</v>
      </c>
      <c r="JF35" s="914">
        <f t="shared" si="218"/>
        <v>0</v>
      </c>
      <c r="JG35" s="912">
        <f t="shared" si="218"/>
        <v>8836939.8599999994</v>
      </c>
      <c r="JH35" s="913">
        <f t="shared" si="218"/>
        <v>0</v>
      </c>
      <c r="JI35" s="136">
        <f t="shared" si="217"/>
        <v>21761800</v>
      </c>
      <c r="JJ35" s="914">
        <f t="shared" si="217"/>
        <v>0</v>
      </c>
      <c r="JK35" s="912">
        <f t="shared" si="217"/>
        <v>21761800</v>
      </c>
      <c r="JL35" s="913">
        <f t="shared" si="217"/>
        <v>0</v>
      </c>
      <c r="JM35" s="136">
        <f t="shared" si="217"/>
        <v>9161144.8200000003</v>
      </c>
      <c r="JN35" s="914">
        <f t="shared" si="217"/>
        <v>0</v>
      </c>
      <c r="JO35" s="912">
        <f t="shared" si="217"/>
        <v>9161144.8200000003</v>
      </c>
      <c r="JP35" s="913">
        <f t="shared" si="217"/>
        <v>0</v>
      </c>
      <c r="JQ35" s="135">
        <f t="shared" si="217"/>
        <v>61822300</v>
      </c>
      <c r="JR35" s="912">
        <f t="shared" si="217"/>
        <v>0</v>
      </c>
      <c r="JS35" s="915">
        <f t="shared" si="217"/>
        <v>61822300</v>
      </c>
      <c r="JT35" s="912">
        <f t="shared" si="217"/>
        <v>0</v>
      </c>
      <c r="JU35" s="137">
        <f t="shared" si="217"/>
        <v>9024769.1500000004</v>
      </c>
      <c r="JV35" s="912">
        <f t="shared" si="217"/>
        <v>0</v>
      </c>
      <c r="JW35" s="915">
        <f t="shared" si="217"/>
        <v>9024769.1500000004</v>
      </c>
      <c r="JX35" s="912">
        <f t="shared" si="217"/>
        <v>0</v>
      </c>
      <c r="JY35" s="135">
        <f t="shared" si="217"/>
        <v>0</v>
      </c>
      <c r="JZ35" s="914">
        <f t="shared" si="217"/>
        <v>0</v>
      </c>
      <c r="KA35" s="912">
        <f t="shared" si="217"/>
        <v>0</v>
      </c>
      <c r="KB35" s="913">
        <f t="shared" si="217"/>
        <v>0</v>
      </c>
      <c r="KC35" s="136">
        <f t="shared" si="217"/>
        <v>0</v>
      </c>
      <c r="KD35" s="914">
        <f t="shared" si="217"/>
        <v>0</v>
      </c>
      <c r="KE35" s="912">
        <f t="shared" si="217"/>
        <v>0</v>
      </c>
      <c r="KF35" s="913">
        <f t="shared" si="217"/>
        <v>0</v>
      </c>
      <c r="KG35" s="135">
        <f t="shared" ref="KG35:MB35" si="219">KG28+KG32</f>
        <v>0</v>
      </c>
      <c r="KH35" s="914">
        <f t="shared" si="219"/>
        <v>0</v>
      </c>
      <c r="KI35" s="912">
        <f t="shared" si="219"/>
        <v>0</v>
      </c>
      <c r="KJ35" s="913">
        <f t="shared" si="219"/>
        <v>0</v>
      </c>
      <c r="KK35" s="136">
        <f t="shared" si="219"/>
        <v>0</v>
      </c>
      <c r="KL35" s="914">
        <f t="shared" si="219"/>
        <v>0</v>
      </c>
      <c r="KM35" s="912">
        <f t="shared" si="219"/>
        <v>0</v>
      </c>
      <c r="KN35" s="913">
        <f t="shared" si="219"/>
        <v>0</v>
      </c>
      <c r="KO35" s="1035">
        <f t="shared" si="219"/>
        <v>19621700</v>
      </c>
      <c r="KP35" s="1099">
        <f t="shared" si="219"/>
        <v>19621700</v>
      </c>
      <c r="KQ35" s="1100">
        <f t="shared" si="219"/>
        <v>0</v>
      </c>
      <c r="KR35" s="1099">
        <f t="shared" si="219"/>
        <v>0</v>
      </c>
      <c r="KS35" s="1101">
        <f t="shared" si="219"/>
        <v>0</v>
      </c>
      <c r="KT35" s="1099">
        <f t="shared" si="219"/>
        <v>0</v>
      </c>
      <c r="KU35" s="1100">
        <f t="shared" si="219"/>
        <v>0</v>
      </c>
      <c r="KV35" s="1099">
        <f t="shared" si="219"/>
        <v>0</v>
      </c>
      <c r="KW35" s="1035">
        <f t="shared" ref="KW35:LD35" si="220">KW28+KW32</f>
        <v>18425000</v>
      </c>
      <c r="KX35" s="1099">
        <f t="shared" si="220"/>
        <v>12610300</v>
      </c>
      <c r="KY35" s="1100">
        <f t="shared" si="220"/>
        <v>0</v>
      </c>
      <c r="KZ35" s="1099">
        <f t="shared" si="220"/>
        <v>5814700</v>
      </c>
      <c r="LA35" s="1101">
        <f t="shared" si="220"/>
        <v>4176464.2700000005</v>
      </c>
      <c r="LB35" s="1099">
        <f t="shared" si="220"/>
        <v>2740437.66</v>
      </c>
      <c r="LC35" s="1100">
        <f t="shared" si="220"/>
        <v>0</v>
      </c>
      <c r="LD35" s="1099">
        <f t="shared" si="220"/>
        <v>1436026.61</v>
      </c>
      <c r="LE35" s="1035">
        <f t="shared" si="219"/>
        <v>0</v>
      </c>
      <c r="LF35" s="1099">
        <f t="shared" si="219"/>
        <v>0</v>
      </c>
      <c r="LG35" s="1100">
        <f t="shared" si="219"/>
        <v>0</v>
      </c>
      <c r="LH35" s="1099">
        <f t="shared" si="219"/>
        <v>0</v>
      </c>
      <c r="LI35" s="1101">
        <f t="shared" si="219"/>
        <v>0</v>
      </c>
      <c r="LJ35" s="1099">
        <f t="shared" si="219"/>
        <v>0</v>
      </c>
      <c r="LK35" s="1100">
        <f t="shared" si="219"/>
        <v>0</v>
      </c>
      <c r="LL35" s="1099">
        <f t="shared" si="219"/>
        <v>0</v>
      </c>
      <c r="LM35" s="1035">
        <f t="shared" ref="LM35:LT35" si="221">LM28+LM32</f>
        <v>0</v>
      </c>
      <c r="LN35" s="1099">
        <f t="shared" si="221"/>
        <v>0</v>
      </c>
      <c r="LO35" s="1100">
        <f t="shared" si="221"/>
        <v>0</v>
      </c>
      <c r="LP35" s="1099">
        <f t="shared" si="221"/>
        <v>0</v>
      </c>
      <c r="LQ35" s="1101">
        <f t="shared" si="221"/>
        <v>0</v>
      </c>
      <c r="LR35" s="1099">
        <f t="shared" si="221"/>
        <v>0</v>
      </c>
      <c r="LS35" s="1100">
        <f t="shared" si="221"/>
        <v>0</v>
      </c>
      <c r="LT35" s="1099">
        <f t="shared" si="221"/>
        <v>0</v>
      </c>
      <c r="LU35" s="136">
        <f t="shared" si="219"/>
        <v>78000000</v>
      </c>
      <c r="LV35" s="914">
        <f t="shared" si="219"/>
        <v>78000000</v>
      </c>
      <c r="LW35" s="914">
        <f t="shared" si="219"/>
        <v>0</v>
      </c>
      <c r="LX35" s="912">
        <f t="shared" si="219"/>
        <v>0</v>
      </c>
      <c r="LY35" s="916">
        <f t="shared" si="219"/>
        <v>0</v>
      </c>
      <c r="LZ35" s="914">
        <f t="shared" si="219"/>
        <v>0</v>
      </c>
      <c r="MA35" s="912">
        <f t="shared" si="219"/>
        <v>0</v>
      </c>
      <c r="MB35" s="913">
        <f t="shared" si="219"/>
        <v>0</v>
      </c>
      <c r="MC35" s="136">
        <f t="shared" si="217"/>
        <v>42044400</v>
      </c>
      <c r="MD35" s="914">
        <f t="shared" si="217"/>
        <v>42044400</v>
      </c>
      <c r="ME35" s="912">
        <f t="shared" si="217"/>
        <v>0</v>
      </c>
      <c r="MF35" s="913">
        <f t="shared" si="217"/>
        <v>0</v>
      </c>
      <c r="MG35" s="136">
        <f t="shared" si="217"/>
        <v>42044400</v>
      </c>
      <c r="MH35" s="914">
        <f t="shared" si="217"/>
        <v>42044400</v>
      </c>
      <c r="MI35" s="912">
        <f t="shared" si="217"/>
        <v>0</v>
      </c>
      <c r="MJ35" s="913">
        <f t="shared" si="217"/>
        <v>0</v>
      </c>
      <c r="MK35" s="136">
        <f t="shared" si="217"/>
        <v>0</v>
      </c>
      <c r="ML35" s="914">
        <f t="shared" si="217"/>
        <v>0</v>
      </c>
      <c r="MM35" s="912">
        <f t="shared" si="217"/>
        <v>0</v>
      </c>
      <c r="MN35" s="913">
        <f t="shared" si="217"/>
        <v>0</v>
      </c>
      <c r="MO35" s="136">
        <f t="shared" si="217"/>
        <v>0</v>
      </c>
      <c r="MP35" s="914">
        <f t="shared" si="217"/>
        <v>0</v>
      </c>
      <c r="MQ35" s="912">
        <f t="shared" si="217"/>
        <v>0</v>
      </c>
      <c r="MR35" s="912">
        <f t="shared" si="217"/>
        <v>0</v>
      </c>
    </row>
    <row r="36" spans="1:356" s="163" customFormat="1" ht="16.5" x14ac:dyDescent="0.25">
      <c r="A36" s="86"/>
      <c r="B36" s="917">
        <f>M35-U35-B35</f>
        <v>0</v>
      </c>
      <c r="C36" s="918"/>
      <c r="D36" s="918"/>
      <c r="E36" s="918"/>
      <c r="F36" s="917">
        <f>Q35-Y35-F35</f>
        <v>0</v>
      </c>
      <c r="G36" s="86"/>
      <c r="H36" s="86"/>
      <c r="I36" s="86"/>
      <c r="J36" s="86"/>
      <c r="K36" s="86"/>
      <c r="L36" s="86"/>
      <c r="M36" s="138">
        <f>M35-N35-O35-P35</f>
        <v>0</v>
      </c>
      <c r="N36" s="158"/>
      <c r="O36" s="158"/>
      <c r="P36" s="158"/>
      <c r="Q36" s="138">
        <f>Q35-R35-S35-T35</f>
        <v>0</v>
      </c>
      <c r="R36" s="158"/>
      <c r="S36" s="158"/>
      <c r="T36" s="158"/>
      <c r="U36" s="138">
        <f>U35-V35-W35-X35</f>
        <v>0</v>
      </c>
      <c r="V36" s="138"/>
      <c r="W36" s="138"/>
      <c r="X36" s="138"/>
      <c r="Y36" s="138">
        <f>Y35-Z35-AA35-AB35</f>
        <v>-4.1909515857696533E-9</v>
      </c>
      <c r="Z36" s="138"/>
      <c r="AA36" s="138"/>
      <c r="AB36" s="138"/>
      <c r="AC36" s="138">
        <f>AC35-AD35-AE35-AF35</f>
        <v>0</v>
      </c>
      <c r="AD36" s="138"/>
      <c r="AE36" s="138"/>
      <c r="AF36" s="138"/>
      <c r="AG36" s="138">
        <f>AG35-AH35-AI35-AJ35</f>
        <v>0</v>
      </c>
      <c r="AH36" s="138"/>
      <c r="AI36" s="138"/>
      <c r="AJ36" s="138"/>
      <c r="AK36" s="138">
        <f>AK35-AL35-AM35-AN35</f>
        <v>0</v>
      </c>
      <c r="AL36" s="138"/>
      <c r="AM36" s="138"/>
      <c r="AN36" s="138"/>
      <c r="AO36" s="138">
        <f>AO35-AP35-AQ35-AR35</f>
        <v>0</v>
      </c>
      <c r="AP36" s="138"/>
      <c r="AQ36" s="138"/>
      <c r="AR36" s="138"/>
      <c r="AS36" s="138">
        <f>AS35-AT35-AU35-AV35</f>
        <v>0</v>
      </c>
      <c r="AT36" s="138"/>
      <c r="AU36" s="138"/>
      <c r="AV36" s="138"/>
      <c r="AW36" s="138">
        <f>AW35-AX35-AY35-AZ35</f>
        <v>0</v>
      </c>
      <c r="AX36" s="138"/>
      <c r="AY36" s="138"/>
      <c r="AZ36" s="138"/>
      <c r="BA36" s="138">
        <f>BA35-BB35-BC35-BD35</f>
        <v>0</v>
      </c>
      <c r="BB36" s="140"/>
      <c r="BC36" s="140"/>
      <c r="BD36" s="140"/>
      <c r="BE36" s="138">
        <f>BE35-BF35-BG35-BH35</f>
        <v>0</v>
      </c>
      <c r="BF36" s="140"/>
      <c r="BG36" s="140"/>
      <c r="BH36" s="140"/>
      <c r="BI36" s="138">
        <f>BI35-BJ35-BK35-BL35</f>
        <v>0</v>
      </c>
      <c r="BJ36" s="140"/>
      <c r="BK36" s="140"/>
      <c r="BL36" s="140"/>
      <c r="BM36" s="138">
        <f>BM35-BN35-BO35-BP35</f>
        <v>0</v>
      </c>
      <c r="BN36" s="140"/>
      <c r="BO36" s="140"/>
      <c r="BP36" s="140"/>
      <c r="BQ36" s="138">
        <f>BQ35-BR35-BS35-BT35</f>
        <v>0</v>
      </c>
      <c r="BR36" s="140"/>
      <c r="BS36" s="140"/>
      <c r="BT36" s="140"/>
      <c r="BU36" s="138">
        <f>BU35-BV35-BW35-BX35</f>
        <v>0</v>
      </c>
      <c r="BV36" s="140"/>
      <c r="BW36" s="140"/>
      <c r="BX36" s="140"/>
      <c r="BY36" s="138">
        <f>BY35-BZ35-CA35-CB35</f>
        <v>0</v>
      </c>
      <c r="BZ36" s="140"/>
      <c r="CA36" s="140"/>
      <c r="CB36" s="140"/>
      <c r="CC36" s="138">
        <f>CC35-CD35-CE35-CF35</f>
        <v>0</v>
      </c>
      <c r="CD36" s="140"/>
      <c r="CE36" s="140"/>
      <c r="CF36" s="140"/>
      <c r="CG36" s="138">
        <f>CG35-CH35-CI35-CJ35</f>
        <v>0</v>
      </c>
      <c r="CH36" s="140"/>
      <c r="CI36" s="140"/>
      <c r="CJ36" s="140"/>
      <c r="CK36" s="138">
        <f>CK35-CL35-CM35-CN35</f>
        <v>0</v>
      </c>
      <c r="CL36" s="140"/>
      <c r="CM36" s="140"/>
      <c r="CN36" s="140"/>
      <c r="CO36" s="138">
        <f>CO35-CP35-CQ35-CR35</f>
        <v>0</v>
      </c>
      <c r="CP36" s="140"/>
      <c r="CQ36" s="140"/>
      <c r="CR36" s="140"/>
      <c r="CS36" s="138">
        <f>CS35-CT35-CU35-CV35</f>
        <v>0</v>
      </c>
      <c r="CT36" s="140"/>
      <c r="CU36" s="140"/>
      <c r="CV36" s="140"/>
      <c r="CW36" s="138">
        <f>CW35-CX35-CY35-CZ35</f>
        <v>0</v>
      </c>
      <c r="CX36" s="140"/>
      <c r="CY36" s="140"/>
      <c r="CZ36" s="140"/>
      <c r="DA36" s="138">
        <f>DA35-DB35-DC35-DD35</f>
        <v>0</v>
      </c>
      <c r="DB36" s="140"/>
      <c r="DC36" s="140"/>
      <c r="DD36" s="140"/>
      <c r="DE36" s="138">
        <f>DE35-DF35-DG35-DH35</f>
        <v>0</v>
      </c>
      <c r="DF36" s="140"/>
      <c r="DG36" s="140"/>
      <c r="DH36" s="140"/>
      <c r="DI36" s="138">
        <f>DI35-DJ35-DK35-DL35</f>
        <v>0</v>
      </c>
      <c r="DJ36" s="140"/>
      <c r="DK36" s="140"/>
      <c r="DL36" s="140"/>
      <c r="DM36" s="138">
        <f>DM35-DN35-DO35-DP35</f>
        <v>0</v>
      </c>
      <c r="DN36" s="140"/>
      <c r="DO36" s="140"/>
      <c r="DP36" s="140"/>
      <c r="DQ36" s="138">
        <f>DQ35-DR35-DS35-DT35</f>
        <v>0</v>
      </c>
      <c r="DR36" s="140"/>
      <c r="DS36" s="140"/>
      <c r="DT36" s="140"/>
      <c r="DU36" s="138">
        <f>DU35-DV35-DW35-DX35</f>
        <v>0</v>
      </c>
      <c r="DV36" s="140"/>
      <c r="DW36" s="140"/>
      <c r="DX36" s="140"/>
      <c r="DY36" s="138">
        <f>DY35-DZ35-EA35-EB35</f>
        <v>0</v>
      </c>
      <c r="DZ36" s="140"/>
      <c r="EA36" s="140"/>
      <c r="EB36" s="140"/>
      <c r="EC36" s="138">
        <f>EC35-ED35-EE35-EF35</f>
        <v>1.6880221664905548E-9</v>
      </c>
      <c r="ED36" s="140"/>
      <c r="EE36" s="140"/>
      <c r="EF36" s="140"/>
      <c r="EG36" s="138">
        <f>EG35-EH35-EI35-EJ35</f>
        <v>0</v>
      </c>
      <c r="EH36" s="140"/>
      <c r="EI36" s="140"/>
      <c r="EJ36" s="140"/>
      <c r="EK36" s="1102">
        <f>EK35-EL35-EM35-EN35</f>
        <v>0</v>
      </c>
      <c r="EL36" s="1037"/>
      <c r="EM36" s="1037"/>
      <c r="EN36" s="1037"/>
      <c r="EO36" s="1102">
        <f>EO35-EP35-EQ35-ER35</f>
        <v>0</v>
      </c>
      <c r="EP36" s="1037"/>
      <c r="EQ36" s="1037"/>
      <c r="ER36" s="1037"/>
      <c r="ES36" s="1102">
        <f>ES35-ET35-EU35-EV35</f>
        <v>0</v>
      </c>
      <c r="ET36" s="1037"/>
      <c r="EU36" s="1037"/>
      <c r="EV36" s="1037"/>
      <c r="EW36" s="1102">
        <f>EW35-EX35-EY35-EZ35</f>
        <v>0</v>
      </c>
      <c r="EX36" s="1037"/>
      <c r="EY36" s="1037"/>
      <c r="EZ36" s="1037"/>
      <c r="FA36" s="1102">
        <f>FA35-FB35-FC35-FD35</f>
        <v>0</v>
      </c>
      <c r="FB36" s="1037"/>
      <c r="FC36" s="1037"/>
      <c r="FD36" s="1037"/>
      <c r="FE36" s="1102">
        <f>FE35-FF35-FG35-FH35</f>
        <v>0</v>
      </c>
      <c r="FF36" s="1037"/>
      <c r="FG36" s="1037"/>
      <c r="FH36" s="1037"/>
      <c r="FI36" s="138">
        <f>FI35-FJ35-FK35-FL35</f>
        <v>0</v>
      </c>
      <c r="FJ36" s="140"/>
      <c r="FK36" s="140"/>
      <c r="FL36" s="140"/>
      <c r="FM36" s="138">
        <f>FM35-FN35-FO35-FP35</f>
        <v>0</v>
      </c>
      <c r="FN36" s="140"/>
      <c r="FO36" s="140"/>
      <c r="FP36" s="140"/>
      <c r="FQ36" s="138">
        <f>FQ35-FR35-FS35-FT35</f>
        <v>0</v>
      </c>
      <c r="FR36" s="140"/>
      <c r="FS36" s="140"/>
      <c r="FT36" s="140"/>
      <c r="FU36" s="138">
        <f>FU35-FV35-FW35-FX35</f>
        <v>0</v>
      </c>
      <c r="FV36" s="140"/>
      <c r="FW36" s="140"/>
      <c r="FX36" s="140"/>
      <c r="FY36" s="138">
        <f>FY35-FZ35-GA35-GB35</f>
        <v>0</v>
      </c>
      <c r="FZ36" s="140"/>
      <c r="GA36" s="140"/>
      <c r="GB36" s="140"/>
      <c r="GC36" s="138">
        <f>GC35-GD35-GE35-GF35</f>
        <v>0</v>
      </c>
      <c r="GD36" s="140"/>
      <c r="GE36" s="140"/>
      <c r="GF36" s="140"/>
      <c r="GG36" s="138">
        <f>GG35-GH35-GI35-GJ35</f>
        <v>0</v>
      </c>
      <c r="GH36" s="140"/>
      <c r="GI36" s="140"/>
      <c r="GJ36" s="140"/>
      <c r="GK36" s="138">
        <f>GK35-GL35-GM35-GN35</f>
        <v>0</v>
      </c>
      <c r="GL36" s="140"/>
      <c r="GM36" s="140"/>
      <c r="GN36" s="140"/>
      <c r="GO36" s="138">
        <f>GO35-GP35-GQ35-GR35</f>
        <v>0</v>
      </c>
      <c r="GP36" s="140"/>
      <c r="GQ36" s="140"/>
      <c r="GR36" s="140"/>
      <c r="GS36" s="138">
        <f>GS35-GT35-GU35-GV35</f>
        <v>0</v>
      </c>
      <c r="GT36" s="140"/>
      <c r="GU36" s="140"/>
      <c r="GV36" s="140"/>
      <c r="GW36" s="138">
        <f>GW35-GX35-GY35-GZ35</f>
        <v>0</v>
      </c>
      <c r="GX36" s="140"/>
      <c r="GY36" s="140"/>
      <c r="GZ36" s="140"/>
      <c r="HA36" s="138">
        <f>HA35-HB35-HC35-HD35</f>
        <v>0</v>
      </c>
      <c r="HB36" s="140"/>
      <c r="HC36" s="140"/>
      <c r="HD36" s="140"/>
      <c r="HE36" s="138">
        <f>HE35-HF35-HG35-HH35</f>
        <v>0</v>
      </c>
      <c r="HF36" s="140"/>
      <c r="HG36" s="140"/>
      <c r="HH36" s="140"/>
      <c r="HI36" s="138">
        <f>HI35-HJ35-HK35-HL35</f>
        <v>0</v>
      </c>
      <c r="HJ36" s="140"/>
      <c r="HK36" s="140"/>
      <c r="HL36" s="140"/>
      <c r="HM36" s="138">
        <f>HM35-HN35-HO35-HP35</f>
        <v>0</v>
      </c>
      <c r="HN36" s="140"/>
      <c r="HO36" s="140"/>
      <c r="HP36" s="140"/>
      <c r="HQ36" s="138">
        <f>HQ35-HR35-HS35-HT35</f>
        <v>0</v>
      </c>
      <c r="HR36" s="140"/>
      <c r="HS36" s="140"/>
      <c r="HT36" s="140"/>
      <c r="HU36" s="138">
        <f>HU35-HV35-HW35-HX35</f>
        <v>0</v>
      </c>
      <c r="HV36" s="140"/>
      <c r="HW36" s="140"/>
      <c r="HX36" s="140"/>
      <c r="HY36" s="138">
        <f>HY35-HZ35-IA35-IB35</f>
        <v>0</v>
      </c>
      <c r="HZ36" s="140"/>
      <c r="IA36" s="140"/>
      <c r="IB36" s="140"/>
      <c r="IC36" s="138">
        <f>IC35-ID35-IE35-IF35</f>
        <v>0</v>
      </c>
      <c r="ID36" s="140"/>
      <c r="IE36" s="140"/>
      <c r="IF36" s="140"/>
      <c r="IG36" s="138">
        <f>IG35-IH35-II35-IJ35</f>
        <v>0</v>
      </c>
      <c r="IH36" s="140"/>
      <c r="II36" s="140"/>
      <c r="IJ36" s="140"/>
      <c r="IK36" s="138">
        <f>IK35-IL35-IM35-IN35</f>
        <v>0</v>
      </c>
      <c r="IL36" s="140"/>
      <c r="IM36" s="140"/>
      <c r="IN36" s="140"/>
      <c r="IO36" s="138">
        <f>IO35-IP35-IQ35-IR35</f>
        <v>0</v>
      </c>
      <c r="IP36" s="140"/>
      <c r="IQ36" s="140"/>
      <c r="IR36" s="140"/>
      <c r="IS36" s="138">
        <f>IS35-IT35-IU35-IV35</f>
        <v>0</v>
      </c>
      <c r="IT36" s="140"/>
      <c r="IU36" s="140"/>
      <c r="IV36" s="140"/>
      <c r="IW36" s="138">
        <f>IW35-IX35-IY35-IZ35</f>
        <v>0</v>
      </c>
      <c r="IX36" s="140"/>
      <c r="IY36" s="140"/>
      <c r="IZ36" s="140"/>
      <c r="JA36" s="138">
        <f>JA35-JB35-JC35-JD35</f>
        <v>0</v>
      </c>
      <c r="JB36" s="140"/>
      <c r="JC36" s="140"/>
      <c r="JD36" s="140"/>
      <c r="JE36" s="138">
        <f>JE35-JF35-JG35-JH35</f>
        <v>0</v>
      </c>
      <c r="JF36" s="140"/>
      <c r="JG36" s="140"/>
      <c r="JH36" s="140"/>
      <c r="JI36" s="138">
        <f>JI35-JJ35-JK35-JL35</f>
        <v>0</v>
      </c>
      <c r="JJ36" s="140"/>
      <c r="JK36" s="140"/>
      <c r="JL36" s="140"/>
      <c r="JM36" s="138">
        <f>JM35-JN35-JO35-JP35</f>
        <v>0</v>
      </c>
      <c r="JN36" s="140"/>
      <c r="JO36" s="140"/>
      <c r="JP36" s="140"/>
      <c r="JQ36" s="138">
        <f>JQ35-JR35-JS35-JT35</f>
        <v>0</v>
      </c>
      <c r="JR36" s="140"/>
      <c r="JS36" s="140"/>
      <c r="JT36" s="140"/>
      <c r="JU36" s="138">
        <f>JU35-JV35-JW35-JX35</f>
        <v>0</v>
      </c>
      <c r="JV36" s="140"/>
      <c r="JW36" s="140"/>
      <c r="JX36" s="140"/>
      <c r="JY36" s="138">
        <f>JY35-JZ35-KA35-KB35</f>
        <v>0</v>
      </c>
      <c r="JZ36" s="140"/>
      <c r="KA36" s="140"/>
      <c r="KB36" s="140"/>
      <c r="KC36" s="138">
        <f>KC35-KD35-KE35-KF35</f>
        <v>0</v>
      </c>
      <c r="KD36" s="140"/>
      <c r="KE36" s="140"/>
      <c r="KF36" s="140"/>
      <c r="KG36" s="138">
        <f>KG35-KH35-KI35-KJ35</f>
        <v>0</v>
      </c>
      <c r="KH36" s="140"/>
      <c r="KI36" s="140"/>
      <c r="KJ36" s="140"/>
      <c r="KK36" s="138">
        <f>KK35-KL35-KM35-KN35</f>
        <v>0</v>
      </c>
      <c r="KL36" s="140"/>
      <c r="KM36" s="140"/>
      <c r="KN36" s="140"/>
      <c r="KO36" s="1102">
        <f>KO35-KP35-KQ35-KR35</f>
        <v>0</v>
      </c>
      <c r="KP36" s="1037"/>
      <c r="KQ36" s="1037"/>
      <c r="KR36" s="1037"/>
      <c r="KS36" s="1102">
        <f>KS35-KT35-KU35-KV35</f>
        <v>0</v>
      </c>
      <c r="KT36" s="1037"/>
      <c r="KU36" s="1037"/>
      <c r="KV36" s="1037"/>
      <c r="KW36" s="1102">
        <f>KW35-KX35-KY35-KZ35</f>
        <v>0</v>
      </c>
      <c r="KX36" s="1037"/>
      <c r="KY36" s="1037"/>
      <c r="KZ36" s="1037"/>
      <c r="LA36" s="1102">
        <f>LA35-LB35-LC35-LD35</f>
        <v>0</v>
      </c>
      <c r="LB36" s="1037"/>
      <c r="LC36" s="1037"/>
      <c r="LD36" s="1037"/>
      <c r="LE36" s="1102">
        <f>LE35-LF35-LG35-LH35</f>
        <v>0</v>
      </c>
      <c r="LF36" s="1037"/>
      <c r="LG36" s="1037"/>
      <c r="LH36" s="1037"/>
      <c r="LI36" s="1102">
        <f>LI35-LJ35-LK35-LL35</f>
        <v>0</v>
      </c>
      <c r="LJ36" s="1037"/>
      <c r="LK36" s="1037"/>
      <c r="LL36" s="1037"/>
      <c r="LM36" s="1102">
        <f>LM35-LN35-LO35-LP35</f>
        <v>0</v>
      </c>
      <c r="LN36" s="1037"/>
      <c r="LO36" s="1037"/>
      <c r="LP36" s="1037"/>
      <c r="LQ36" s="1102">
        <f>LQ35-LR35-LS35-LT35</f>
        <v>0</v>
      </c>
      <c r="LR36" s="1037"/>
      <c r="LS36" s="1037"/>
      <c r="LT36" s="1037"/>
      <c r="LU36" s="138">
        <f>LU35-LV35-LW35-LX35</f>
        <v>0</v>
      </c>
      <c r="LV36" s="140"/>
      <c r="LW36" s="140"/>
      <c r="LX36" s="140"/>
      <c r="LY36" s="138">
        <f>LY35-LZ35-MA35-MB35</f>
        <v>0</v>
      </c>
      <c r="LZ36" s="140"/>
      <c r="MA36" s="140"/>
      <c r="MB36" s="140"/>
      <c r="MC36" s="138">
        <f>MC35-MD35-ME35-MF35</f>
        <v>0</v>
      </c>
      <c r="MD36" s="140"/>
      <c r="ME36" s="140"/>
      <c r="MF36" s="140"/>
      <c r="MG36" s="138">
        <f>MG35-MH35-MI35-MJ35</f>
        <v>0</v>
      </c>
      <c r="MH36" s="140"/>
      <c r="MI36" s="140"/>
      <c r="MJ36" s="140"/>
      <c r="MK36" s="138">
        <f>MK35-ML35-MM35-MN35</f>
        <v>0</v>
      </c>
      <c r="ML36" s="140"/>
      <c r="MM36" s="140"/>
      <c r="MN36" s="140"/>
      <c r="MO36" s="138">
        <f>MO35-MP35-MQ35-MR35</f>
        <v>0</v>
      </c>
      <c r="MP36" s="140"/>
      <c r="MQ36" s="140"/>
      <c r="MR36" s="140"/>
    </row>
    <row r="37" spans="1:356" s="166" customFormat="1" ht="36" customHeight="1" x14ac:dyDescent="0.25">
      <c r="A37" s="164"/>
      <c r="B37" s="919">
        <f>B35-'Федеральные  средства  по  МО'!D38</f>
        <v>0</v>
      </c>
      <c r="C37" s="920"/>
      <c r="D37" s="920"/>
      <c r="E37" s="920"/>
      <c r="F37" s="919">
        <f>F35-'Федеральные  средства  по  МО'!E38</f>
        <v>0</v>
      </c>
      <c r="G37" s="164"/>
      <c r="H37" s="164"/>
      <c r="I37" s="164"/>
      <c r="J37" s="164"/>
      <c r="K37" s="164"/>
      <c r="L37" s="164"/>
      <c r="M37" s="158">
        <f>M35-'Федеральные  средства  по  МО'!D36</f>
        <v>0</v>
      </c>
      <c r="N37" s="165"/>
      <c r="O37" s="165"/>
      <c r="P37" s="165"/>
      <c r="Q37" s="158">
        <f>Q35-'Федеральные  средства  по  МО'!E36</f>
        <v>0</v>
      </c>
      <c r="R37" s="165"/>
      <c r="S37" s="165"/>
      <c r="T37" s="165"/>
      <c r="U37" s="1543" t="s">
        <v>559</v>
      </c>
      <c r="V37" s="1659"/>
      <c r="W37" s="1659"/>
      <c r="X37" s="1659"/>
      <c r="Y37" s="1659"/>
      <c r="Z37" s="1659"/>
      <c r="AA37" s="1659"/>
      <c r="AB37" s="1544"/>
      <c r="AC37" s="1543" t="s">
        <v>750</v>
      </c>
      <c r="AD37" s="1659"/>
      <c r="AE37" s="1659"/>
      <c r="AF37" s="1659"/>
      <c r="AG37" s="1659"/>
      <c r="AH37" s="1659"/>
      <c r="AI37" s="1659"/>
      <c r="AJ37" s="1544"/>
      <c r="AK37" s="1543" t="s">
        <v>751</v>
      </c>
      <c r="AL37" s="1659"/>
      <c r="AM37" s="1659"/>
      <c r="AN37" s="1659"/>
      <c r="AO37" s="1659"/>
      <c r="AP37" s="1659"/>
      <c r="AQ37" s="1659"/>
      <c r="AR37" s="1544"/>
      <c r="AS37" s="1543" t="s">
        <v>884</v>
      </c>
      <c r="AT37" s="1659"/>
      <c r="AU37" s="1659"/>
      <c r="AV37" s="1659"/>
      <c r="AW37" s="1659"/>
      <c r="AX37" s="1659"/>
      <c r="AY37" s="1659"/>
      <c r="AZ37" s="1544"/>
      <c r="BA37" s="1543" t="s">
        <v>851</v>
      </c>
      <c r="BB37" s="1659"/>
      <c r="BC37" s="1659"/>
      <c r="BD37" s="1659"/>
      <c r="BE37" s="1659"/>
      <c r="BF37" s="1659"/>
      <c r="BG37" s="1659"/>
      <c r="BH37" s="1544"/>
      <c r="BI37" s="1543" t="s">
        <v>392</v>
      </c>
      <c r="BJ37" s="1659"/>
      <c r="BK37" s="1659"/>
      <c r="BL37" s="1659"/>
      <c r="BM37" s="1659"/>
      <c r="BN37" s="1659"/>
      <c r="BO37" s="1659"/>
      <c r="BP37" s="1544"/>
      <c r="BQ37" s="1543" t="s">
        <v>636</v>
      </c>
      <c r="BR37" s="1659"/>
      <c r="BS37" s="1659"/>
      <c r="BT37" s="1659"/>
      <c r="BU37" s="1659"/>
      <c r="BV37" s="1659"/>
      <c r="BW37" s="1659"/>
      <c r="BX37" s="1544"/>
      <c r="BY37" s="1543" t="s">
        <v>664</v>
      </c>
      <c r="BZ37" s="1659"/>
      <c r="CA37" s="1659"/>
      <c r="CB37" s="1659"/>
      <c r="CC37" s="1659"/>
      <c r="CD37" s="1659"/>
      <c r="CE37" s="1659"/>
      <c r="CF37" s="1544"/>
      <c r="CG37" s="1543" t="s">
        <v>394</v>
      </c>
      <c r="CH37" s="1659"/>
      <c r="CI37" s="1659"/>
      <c r="CJ37" s="1659"/>
      <c r="CK37" s="1659"/>
      <c r="CL37" s="1659"/>
      <c r="CM37" s="1659"/>
      <c r="CN37" s="1544"/>
      <c r="CO37" s="1543" t="s">
        <v>395</v>
      </c>
      <c r="CP37" s="1659"/>
      <c r="CQ37" s="1659"/>
      <c r="CR37" s="1659"/>
      <c r="CS37" s="1659"/>
      <c r="CT37" s="1659"/>
      <c r="CU37" s="1659"/>
      <c r="CV37" s="1544"/>
      <c r="CW37" s="1543" t="s">
        <v>1308</v>
      </c>
      <c r="CX37" s="1659"/>
      <c r="CY37" s="1659"/>
      <c r="CZ37" s="1659"/>
      <c r="DA37" s="1659"/>
      <c r="DB37" s="1659"/>
      <c r="DC37" s="1659"/>
      <c r="DD37" s="1544"/>
      <c r="DE37" s="1543" t="s">
        <v>396</v>
      </c>
      <c r="DF37" s="1659"/>
      <c r="DG37" s="1659"/>
      <c r="DH37" s="1659"/>
      <c r="DI37" s="1659"/>
      <c r="DJ37" s="1659"/>
      <c r="DK37" s="1659"/>
      <c r="DL37" s="1544"/>
      <c r="DM37" s="1543" t="s">
        <v>740</v>
      </c>
      <c r="DN37" s="1659"/>
      <c r="DO37" s="1659"/>
      <c r="DP37" s="1659"/>
      <c r="DQ37" s="1659"/>
      <c r="DR37" s="1659"/>
      <c r="DS37" s="1659"/>
      <c r="DT37" s="1544"/>
      <c r="DU37" s="1543" t="s">
        <v>578</v>
      </c>
      <c r="DV37" s="1659"/>
      <c r="DW37" s="1659"/>
      <c r="DX37" s="1659"/>
      <c r="DY37" s="1659"/>
      <c r="DZ37" s="1659"/>
      <c r="EA37" s="1659"/>
      <c r="EB37" s="1544"/>
      <c r="EC37" s="1543" t="s">
        <v>434</v>
      </c>
      <c r="ED37" s="1659"/>
      <c r="EE37" s="1659"/>
      <c r="EF37" s="1659"/>
      <c r="EG37" s="1659"/>
      <c r="EH37" s="1659"/>
      <c r="EI37" s="1659"/>
      <c r="EJ37" s="1544"/>
      <c r="EK37" s="1537" t="s">
        <v>1288</v>
      </c>
      <c r="EL37" s="1663"/>
      <c r="EM37" s="1663"/>
      <c r="EN37" s="1663"/>
      <c r="EO37" s="1663"/>
      <c r="EP37" s="1663"/>
      <c r="EQ37" s="1663"/>
      <c r="ER37" s="1538"/>
      <c r="ES37" s="1537" t="s">
        <v>962</v>
      </c>
      <c r="ET37" s="1663"/>
      <c r="EU37" s="1663"/>
      <c r="EV37" s="1663"/>
      <c r="EW37" s="1663"/>
      <c r="EX37" s="1663"/>
      <c r="EY37" s="1663"/>
      <c r="EZ37" s="1538"/>
      <c r="FA37" s="1537" t="s">
        <v>801</v>
      </c>
      <c r="FB37" s="1663"/>
      <c r="FC37" s="1663"/>
      <c r="FD37" s="1663"/>
      <c r="FE37" s="1663"/>
      <c r="FF37" s="1663"/>
      <c r="FG37" s="1663"/>
      <c r="FH37" s="1538"/>
      <c r="FI37" s="1543" t="s">
        <v>1325</v>
      </c>
      <c r="FJ37" s="1659"/>
      <c r="FK37" s="1659"/>
      <c r="FL37" s="1659"/>
      <c r="FM37" s="1659"/>
      <c r="FN37" s="1659"/>
      <c r="FO37" s="1659"/>
      <c r="FP37" s="1544"/>
      <c r="FQ37" s="1543" t="s">
        <v>637</v>
      </c>
      <c r="FR37" s="1659"/>
      <c r="FS37" s="1659"/>
      <c r="FT37" s="1659"/>
      <c r="FU37" s="1659"/>
      <c r="FV37" s="1659"/>
      <c r="FW37" s="1659"/>
      <c r="FX37" s="1544"/>
      <c r="FY37" s="1543" t="s">
        <v>638</v>
      </c>
      <c r="FZ37" s="1659"/>
      <c r="GA37" s="1659"/>
      <c r="GB37" s="1659"/>
      <c r="GC37" s="1659"/>
      <c r="GD37" s="1659"/>
      <c r="GE37" s="1659"/>
      <c r="GF37" s="1544"/>
      <c r="GG37" s="1543" t="s">
        <v>425</v>
      </c>
      <c r="GH37" s="1659"/>
      <c r="GI37" s="1659"/>
      <c r="GJ37" s="1659"/>
      <c r="GK37" s="1659"/>
      <c r="GL37" s="1659"/>
      <c r="GM37" s="1659"/>
      <c r="GN37" s="1544"/>
      <c r="GO37" s="1543" t="s">
        <v>685</v>
      </c>
      <c r="GP37" s="1659"/>
      <c r="GQ37" s="1659"/>
      <c r="GR37" s="1659"/>
      <c r="GS37" s="1659"/>
      <c r="GT37" s="1659"/>
      <c r="GU37" s="1659"/>
      <c r="GV37" s="1544"/>
      <c r="GW37" s="1543" t="s">
        <v>728</v>
      </c>
      <c r="GX37" s="1659"/>
      <c r="GY37" s="1659"/>
      <c r="GZ37" s="1659"/>
      <c r="HA37" s="1659"/>
      <c r="HB37" s="1659"/>
      <c r="HC37" s="1659"/>
      <c r="HD37" s="1544"/>
      <c r="HE37" s="1543" t="s">
        <v>695</v>
      </c>
      <c r="HF37" s="1659"/>
      <c r="HG37" s="1659"/>
      <c r="HH37" s="1659"/>
      <c r="HI37" s="1659"/>
      <c r="HJ37" s="1659"/>
      <c r="HK37" s="1659"/>
      <c r="HL37" s="1544"/>
      <c r="HM37" s="1543" t="s">
        <v>599</v>
      </c>
      <c r="HN37" s="1659"/>
      <c r="HO37" s="1659"/>
      <c r="HP37" s="1659"/>
      <c r="HQ37" s="1659"/>
      <c r="HR37" s="1659"/>
      <c r="HS37" s="1659"/>
      <c r="HT37" s="1544"/>
      <c r="HU37" s="1543" t="s">
        <v>621</v>
      </c>
      <c r="HV37" s="1659"/>
      <c r="HW37" s="1659"/>
      <c r="HX37" s="1659"/>
      <c r="HY37" s="1659"/>
      <c r="HZ37" s="1659"/>
      <c r="IA37" s="1659"/>
      <c r="IB37" s="1544"/>
      <c r="IC37" s="1543" t="s">
        <v>639</v>
      </c>
      <c r="ID37" s="1659"/>
      <c r="IE37" s="1659"/>
      <c r="IF37" s="1659"/>
      <c r="IG37" s="1659"/>
      <c r="IH37" s="1659"/>
      <c r="II37" s="1659"/>
      <c r="IJ37" s="1544"/>
      <c r="IK37" s="1543" t="s">
        <v>640</v>
      </c>
      <c r="IL37" s="1659"/>
      <c r="IM37" s="1659"/>
      <c r="IN37" s="1659"/>
      <c r="IO37" s="1659"/>
      <c r="IP37" s="1659"/>
      <c r="IQ37" s="1659"/>
      <c r="IR37" s="1544"/>
      <c r="IS37" s="1543" t="s">
        <v>468</v>
      </c>
      <c r="IT37" s="1659"/>
      <c r="IU37" s="1659"/>
      <c r="IV37" s="1659"/>
      <c r="IW37" s="1659"/>
      <c r="IX37" s="1659"/>
      <c r="IY37" s="1659"/>
      <c r="IZ37" s="1544"/>
      <c r="JA37" s="1543" t="s">
        <v>479</v>
      </c>
      <c r="JB37" s="1659"/>
      <c r="JC37" s="1659"/>
      <c r="JD37" s="1659"/>
      <c r="JE37" s="1659"/>
      <c r="JF37" s="1659"/>
      <c r="JG37" s="1659"/>
      <c r="JH37" s="1544"/>
      <c r="JI37" s="1543" t="s">
        <v>481</v>
      </c>
      <c r="JJ37" s="1659"/>
      <c r="JK37" s="1659"/>
      <c r="JL37" s="1659"/>
      <c r="JM37" s="1659"/>
      <c r="JN37" s="1659"/>
      <c r="JO37" s="1659"/>
      <c r="JP37" s="1544"/>
      <c r="JQ37" s="1543" t="s">
        <v>678</v>
      </c>
      <c r="JR37" s="1659"/>
      <c r="JS37" s="1659"/>
      <c r="JT37" s="1659"/>
      <c r="JU37" s="1659"/>
      <c r="JV37" s="1659"/>
      <c r="JW37" s="1659"/>
      <c r="JX37" s="1544"/>
      <c r="JY37" s="1543" t="s">
        <v>765</v>
      </c>
      <c r="JZ37" s="1659"/>
      <c r="KA37" s="1659"/>
      <c r="KB37" s="1659"/>
      <c r="KC37" s="1659"/>
      <c r="KD37" s="1659"/>
      <c r="KE37" s="1659"/>
      <c r="KF37" s="1544"/>
      <c r="KG37" s="1543" t="s">
        <v>674</v>
      </c>
      <c r="KH37" s="1659"/>
      <c r="KI37" s="1659"/>
      <c r="KJ37" s="1659"/>
      <c r="KK37" s="1659"/>
      <c r="KL37" s="1659"/>
      <c r="KM37" s="1659"/>
      <c r="KN37" s="1544"/>
      <c r="KO37" s="1537" t="s">
        <v>969</v>
      </c>
      <c r="KP37" s="1663"/>
      <c r="KQ37" s="1663"/>
      <c r="KR37" s="1663"/>
      <c r="KS37" s="1663"/>
      <c r="KT37" s="1663"/>
      <c r="KU37" s="1663"/>
      <c r="KV37" s="1538"/>
      <c r="KW37" s="1537" t="s">
        <v>876</v>
      </c>
      <c r="KX37" s="1663"/>
      <c r="KY37" s="1663"/>
      <c r="KZ37" s="1663"/>
      <c r="LA37" s="1663"/>
      <c r="LB37" s="1663"/>
      <c r="LC37" s="1663"/>
      <c r="LD37" s="1538"/>
      <c r="LE37" s="1537" t="s">
        <v>843</v>
      </c>
      <c r="LF37" s="1663"/>
      <c r="LG37" s="1663"/>
      <c r="LH37" s="1663"/>
      <c r="LI37" s="1663"/>
      <c r="LJ37" s="1663"/>
      <c r="LK37" s="1663"/>
      <c r="LL37" s="1538"/>
      <c r="LM37" s="1537" t="s">
        <v>893</v>
      </c>
      <c r="LN37" s="1663"/>
      <c r="LO37" s="1663"/>
      <c r="LP37" s="1663"/>
      <c r="LQ37" s="1663"/>
      <c r="LR37" s="1663"/>
      <c r="LS37" s="1663"/>
      <c r="LT37" s="1538"/>
      <c r="LU37" s="1543" t="s">
        <v>786</v>
      </c>
      <c r="LV37" s="1659"/>
      <c r="LW37" s="1659"/>
      <c r="LX37" s="1659"/>
      <c r="LY37" s="1659"/>
      <c r="LZ37" s="1659"/>
      <c r="MA37" s="1659"/>
      <c r="MB37" s="1544"/>
      <c r="MC37" s="1543" t="s">
        <v>391</v>
      </c>
      <c r="MD37" s="1659"/>
      <c r="ME37" s="1659"/>
      <c r="MF37" s="1659"/>
      <c r="MG37" s="1659"/>
      <c r="MH37" s="1659"/>
      <c r="MI37" s="1659"/>
      <c r="MJ37" s="1544"/>
      <c r="MK37" s="1543" t="s">
        <v>547</v>
      </c>
      <c r="ML37" s="1659"/>
      <c r="MM37" s="1659"/>
      <c r="MN37" s="1659"/>
      <c r="MO37" s="1659"/>
      <c r="MP37" s="1659"/>
      <c r="MQ37" s="1659"/>
      <c r="MR37" s="1544"/>
    </row>
    <row r="38" spans="1:356" ht="15.75" x14ac:dyDescent="0.25">
      <c r="B38" s="735" t="s">
        <v>652</v>
      </c>
      <c r="C38" s="735" t="s">
        <v>653</v>
      </c>
      <c r="D38" s="736" t="s">
        <v>374</v>
      </c>
      <c r="E38" s="736" t="s">
        <v>375</v>
      </c>
      <c r="F38" s="736" t="s">
        <v>376</v>
      </c>
      <c r="G38" s="736" t="s">
        <v>377</v>
      </c>
      <c r="H38" s="736" t="s">
        <v>378</v>
      </c>
      <c r="I38" s="736" t="s">
        <v>379</v>
      </c>
      <c r="J38" s="736" t="s">
        <v>380</v>
      </c>
      <c r="K38" s="736" t="s">
        <v>381</v>
      </c>
    </row>
    <row r="39" spans="1:356" ht="15.75" x14ac:dyDescent="0.25">
      <c r="B39" s="738">
        <f>D39+F39+H39+J39</f>
        <v>2064639.2439899999</v>
      </c>
      <c r="C39" s="738">
        <f>E39+G39+I39+K39</f>
        <v>668641.69481000002</v>
      </c>
      <c r="D39" s="739">
        <f>C32/1000</f>
        <v>1170315.5572299999</v>
      </c>
      <c r="E39" s="739">
        <f>G32/1000</f>
        <v>332210.87539000006</v>
      </c>
      <c r="F39" s="739">
        <f>C28/1000</f>
        <v>599211.04096999997</v>
      </c>
      <c r="G39" s="739">
        <f>G28/1000</f>
        <v>230856.88652999996</v>
      </c>
      <c r="H39" s="739">
        <f>E28/1000</f>
        <v>116378.7398</v>
      </c>
      <c r="I39" s="739">
        <f>I28/1000</f>
        <v>59069.81749999999</v>
      </c>
      <c r="J39" s="739">
        <f>D28/1000</f>
        <v>178733.90599</v>
      </c>
      <c r="K39" s="739">
        <f>H28/1000</f>
        <v>46504.115389999999</v>
      </c>
    </row>
    <row r="40" spans="1:356" ht="15.75" x14ac:dyDescent="0.25">
      <c r="B40" s="735" t="s">
        <v>654</v>
      </c>
      <c r="C40" s="735" t="s">
        <v>655</v>
      </c>
      <c r="D40" s="736" t="s">
        <v>374</v>
      </c>
      <c r="E40" s="736" t="s">
        <v>375</v>
      </c>
      <c r="F40" s="736" t="s">
        <v>376</v>
      </c>
      <c r="G40" s="736" t="s">
        <v>377</v>
      </c>
      <c r="H40" s="736" t="s">
        <v>378</v>
      </c>
      <c r="I40" s="736" t="s">
        <v>379</v>
      </c>
      <c r="J40" s="736" t="s">
        <v>380</v>
      </c>
      <c r="K40" s="736" t="s">
        <v>381</v>
      </c>
    </row>
    <row r="41" spans="1:356" ht="15.75" x14ac:dyDescent="0.25">
      <c r="B41" s="738">
        <f>D41+F41+H41+J41</f>
        <v>163429.14374999981</v>
      </c>
      <c r="C41" s="738">
        <f>E41+G41+I41+K41</f>
        <v>103605.15126999997</v>
      </c>
      <c r="D41" s="739">
        <f>(N32-C32)/1000</f>
        <v>106668.59154999995</v>
      </c>
      <c r="E41" s="739">
        <f>(R32-G32)/1000</f>
        <v>103061.46865999997</v>
      </c>
      <c r="F41" s="739">
        <f>(N28-C28)/1000</f>
        <v>8164.0119899998899</v>
      </c>
      <c r="G41" s="739">
        <f>(R28-G28)/1000</f>
        <v>136.32359000000358</v>
      </c>
      <c r="H41" s="739">
        <f>(P28-E28)/1000</f>
        <v>48596.540209999992</v>
      </c>
      <c r="I41" s="739">
        <f>(T28-I28)/1000</f>
        <v>407.35902000000328</v>
      </c>
      <c r="J41" s="739">
        <f>(O28-D28)/1000</f>
        <v>0</v>
      </c>
      <c r="K41" s="739">
        <f>(S28-H28)/1000</f>
        <v>0</v>
      </c>
    </row>
  </sheetData>
  <mergeCells count="117">
    <mergeCell ref="CO7:CV8"/>
    <mergeCell ref="DE7:DL8"/>
    <mergeCell ref="DU7:EB8"/>
    <mergeCell ref="DM7:DT8"/>
    <mergeCell ref="HE7:IB7"/>
    <mergeCell ref="GW7:HD7"/>
    <mergeCell ref="FQ37:FX37"/>
    <mergeCell ref="FY37:GF37"/>
    <mergeCell ref="GG37:GN37"/>
    <mergeCell ref="HE37:HL37"/>
    <mergeCell ref="EK7:ER8"/>
    <mergeCell ref="EK37:ER37"/>
    <mergeCell ref="CO37:CV37"/>
    <mergeCell ref="DE37:DL37"/>
    <mergeCell ref="DU37:EB37"/>
    <mergeCell ref="EC37:EJ37"/>
    <mergeCell ref="FI7:FP8"/>
    <mergeCell ref="FI37:FP37"/>
    <mergeCell ref="MK7:MR7"/>
    <mergeCell ref="IC37:IJ37"/>
    <mergeCell ref="IK37:IR37"/>
    <mergeCell ref="IS37:IZ37"/>
    <mergeCell ref="JI37:JP37"/>
    <mergeCell ref="MC37:MJ37"/>
    <mergeCell ref="JA37:JH37"/>
    <mergeCell ref="JQ37:JX37"/>
    <mergeCell ref="MK37:MR37"/>
    <mergeCell ref="KG37:KN37"/>
    <mergeCell ref="JA7:JP7"/>
    <mergeCell ref="MK8:MR8"/>
    <mergeCell ref="KG8:KN8"/>
    <mergeCell ref="JI8:JP8"/>
    <mergeCell ref="MC8:MJ8"/>
    <mergeCell ref="IC7:IR7"/>
    <mergeCell ref="JY8:KF8"/>
    <mergeCell ref="JY37:KF37"/>
    <mergeCell ref="IK8:IR8"/>
    <mergeCell ref="LE7:LL8"/>
    <mergeCell ref="LE37:LL37"/>
    <mergeCell ref="KW37:LD37"/>
    <mergeCell ref="IC8:IJ8"/>
    <mergeCell ref="MC7:MJ7"/>
    <mergeCell ref="LM7:LT8"/>
    <mergeCell ref="AS37:AZ37"/>
    <mergeCell ref="CG37:CN37"/>
    <mergeCell ref="CW37:DD37"/>
    <mergeCell ref="LM37:LT37"/>
    <mergeCell ref="LU7:MB7"/>
    <mergeCell ref="LU8:MB8"/>
    <mergeCell ref="LU37:MB37"/>
    <mergeCell ref="IS8:IZ8"/>
    <mergeCell ref="EC8:EJ8"/>
    <mergeCell ref="GG8:GN8"/>
    <mergeCell ref="HE8:HL8"/>
    <mergeCell ref="GW8:HD8"/>
    <mergeCell ref="FQ7:FX8"/>
    <mergeCell ref="FY7:GF8"/>
    <mergeCell ref="GG7:GN7"/>
    <mergeCell ref="FA7:FH8"/>
    <mergeCell ref="KW7:LD8"/>
    <mergeCell ref="GO7:GV7"/>
    <mergeCell ref="HU8:IB8"/>
    <mergeCell ref="EC7:EJ7"/>
    <mergeCell ref="GO8:GV8"/>
    <mergeCell ref="GO37:GV37"/>
    <mergeCell ref="HU37:IB37"/>
    <mergeCell ref="M6:T6"/>
    <mergeCell ref="Q7:Q9"/>
    <mergeCell ref="R7:R9"/>
    <mergeCell ref="S7:S9"/>
    <mergeCell ref="T7:T9"/>
    <mergeCell ref="U37:AB37"/>
    <mergeCell ref="AC37:AJ37"/>
    <mergeCell ref="BA37:BH37"/>
    <mergeCell ref="BI37:BP37"/>
    <mergeCell ref="BA7:BH8"/>
    <mergeCell ref="BI8:BP8"/>
    <mergeCell ref="AK37:AR37"/>
    <mergeCell ref="AC8:AJ8"/>
    <mergeCell ref="AK8:AR8"/>
    <mergeCell ref="AS8:AZ8"/>
    <mergeCell ref="U7:AB8"/>
    <mergeCell ref="BI7:CF7"/>
    <mergeCell ref="BY37:CF37"/>
    <mergeCell ref="A6:A8"/>
    <mergeCell ref="B6:I6"/>
    <mergeCell ref="B7:B9"/>
    <mergeCell ref="C7:C9"/>
    <mergeCell ref="D7:D9"/>
    <mergeCell ref="E7:E9"/>
    <mergeCell ref="F7:F9"/>
    <mergeCell ref="G7:G9"/>
    <mergeCell ref="H7:H9"/>
    <mergeCell ref="KO7:KV8"/>
    <mergeCell ref="AC7:AZ7"/>
    <mergeCell ref="HM37:HT37"/>
    <mergeCell ref="GW37:HD37"/>
    <mergeCell ref="I7:I9"/>
    <mergeCell ref="M7:M9"/>
    <mergeCell ref="N7:N9"/>
    <mergeCell ref="O7:O9"/>
    <mergeCell ref="P7:P9"/>
    <mergeCell ref="BQ37:BX37"/>
    <mergeCell ref="CG7:CN7"/>
    <mergeCell ref="CW7:DD8"/>
    <mergeCell ref="BQ8:BX8"/>
    <mergeCell ref="CG8:CN8"/>
    <mergeCell ref="IS7:IZ7"/>
    <mergeCell ref="KO37:KV37"/>
    <mergeCell ref="FA37:FH37"/>
    <mergeCell ref="ES7:EZ8"/>
    <mergeCell ref="ES37:EZ37"/>
    <mergeCell ref="BY8:CF8"/>
    <mergeCell ref="JA8:JH8"/>
    <mergeCell ref="JQ8:JX8"/>
    <mergeCell ref="DM37:DT37"/>
    <mergeCell ref="HM8:HT8"/>
  </mergeCells>
  <pageMargins left="0.78740157480314965" right="0.39370078740157483" top="0.59055118110236227" bottom="0.59055118110236227" header="0.51181102362204722" footer="0.51181102362204722"/>
  <pageSetup paperSize="9" scale="43" fitToWidth="50" orientation="landscape" horizontalDpi="300" verticalDpi="300" r:id="rId1"/>
  <headerFooter alignWithMargins="0">
    <oddFooter>&amp;L&amp;P&amp;R&amp;Z&amp;F&amp;A</oddFooter>
  </headerFooter>
  <colBreaks count="8" manualBreakCount="8">
    <brk id="12" max="1048575" man="1"/>
    <brk id="28" max="1048575" man="1"/>
    <brk id="52" max="1048575" man="1"/>
    <brk id="64" max="1048575" man="1"/>
    <brk id="176" max="1048575" man="1"/>
    <brk id="188" max="1048575" man="1"/>
    <brk id="216" max="1048575" man="1"/>
    <brk id="34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2DA8F-73FB-4307-A5F2-5D93E6507C41}">
  <sheetPr>
    <tabColor rgb="FF00B050"/>
    <pageSetUpPr fitToPage="1"/>
  </sheetPr>
  <dimension ref="A2:H306"/>
  <sheetViews>
    <sheetView zoomScale="80" zoomScaleNormal="80" workbookViewId="0">
      <pane xSplit="2" ySplit="5" topLeftCell="C6" activePane="bottomRight" state="frozen"/>
      <selection pane="topRight" activeCell="C1" sqref="C1"/>
      <selection pane="bottomLeft" activeCell="A6" sqref="A6"/>
      <selection pane="bottomRight" activeCell="C5" sqref="C5:D283"/>
    </sheetView>
  </sheetViews>
  <sheetFormatPr defaultRowHeight="15.75" x14ac:dyDescent="0.2"/>
  <cols>
    <col min="1" max="1" width="34.140625" style="81" customWidth="1"/>
    <col min="2" max="2" width="40.5703125" style="81" customWidth="1"/>
    <col min="3" max="3" width="16.5703125" customWidth="1"/>
    <col min="4" max="4" width="16" customWidth="1"/>
    <col min="5" max="5" width="18.7109375" style="1198" bestFit="1" customWidth="1"/>
    <col min="7" max="7" width="41" customWidth="1"/>
  </cols>
  <sheetData>
    <row r="2" spans="1:8" ht="15.6" customHeight="1" x14ac:dyDescent="0.25">
      <c r="A2" s="1667" t="s">
        <v>974</v>
      </c>
      <c r="B2" s="1667"/>
      <c r="C2" s="1667"/>
      <c r="D2" s="1667"/>
      <c r="E2" s="1667"/>
    </row>
    <row r="4" spans="1:8" ht="47.25" x14ac:dyDescent="0.2">
      <c r="A4" s="1195" t="s">
        <v>975</v>
      </c>
      <c r="B4" s="1196" t="s">
        <v>976</v>
      </c>
      <c r="C4" s="1197" t="s">
        <v>977</v>
      </c>
      <c r="D4" s="1197" t="s">
        <v>978</v>
      </c>
    </row>
    <row r="5" spans="1:8" x14ac:dyDescent="0.2">
      <c r="A5" s="1199"/>
      <c r="B5" s="1200"/>
      <c r="C5" s="1271">
        <v>38789000</v>
      </c>
      <c r="D5" s="1271">
        <v>16423968.359999999</v>
      </c>
      <c r="E5" s="1198">
        <f>SUM(E6:E283)-D5</f>
        <v>0</v>
      </c>
    </row>
    <row r="6" spans="1:8" ht="38.25" x14ac:dyDescent="0.25">
      <c r="A6" s="1201" t="s">
        <v>979</v>
      </c>
      <c r="B6" s="1202" t="s">
        <v>980</v>
      </c>
      <c r="C6" s="1281">
        <v>121900</v>
      </c>
      <c r="D6" s="1281">
        <v>50753.04</v>
      </c>
      <c r="E6" s="1203">
        <f>SUM(D6:D20)</f>
        <v>866292.04</v>
      </c>
      <c r="G6" s="1204" t="s">
        <v>980</v>
      </c>
      <c r="H6" s="1205">
        <f t="shared" ref="H6:H69" si="0">IF(G6=B6,0,1)</f>
        <v>0</v>
      </c>
    </row>
    <row r="7" spans="1:8" ht="38.25" x14ac:dyDescent="0.25">
      <c r="A7" s="1206" t="s">
        <v>979</v>
      </c>
      <c r="B7" s="1207" t="s">
        <v>981</v>
      </c>
      <c r="C7" s="1281">
        <v>119300</v>
      </c>
      <c r="D7" s="1281">
        <v>57353.88</v>
      </c>
      <c r="G7" s="1204" t="s">
        <v>981</v>
      </c>
      <c r="H7" s="1205">
        <f t="shared" si="0"/>
        <v>0</v>
      </c>
    </row>
    <row r="8" spans="1:8" ht="38.25" x14ac:dyDescent="0.25">
      <c r="A8" s="1208" t="s">
        <v>979</v>
      </c>
      <c r="B8" s="1209" t="s">
        <v>982</v>
      </c>
      <c r="C8" s="1281">
        <v>120600</v>
      </c>
      <c r="D8" s="1281">
        <v>56435.97</v>
      </c>
      <c r="G8" s="1204" t="s">
        <v>982</v>
      </c>
      <c r="H8" s="1205">
        <f t="shared" si="0"/>
        <v>0</v>
      </c>
    </row>
    <row r="9" spans="1:8" ht="38.25" x14ac:dyDescent="0.25">
      <c r="A9" s="1208" t="s">
        <v>979</v>
      </c>
      <c r="B9" s="1209" t="s">
        <v>983</v>
      </c>
      <c r="C9" s="1281">
        <v>121900</v>
      </c>
      <c r="D9" s="1281">
        <v>54752.98</v>
      </c>
      <c r="G9" s="1204" t="s">
        <v>983</v>
      </c>
      <c r="H9" s="1205">
        <f t="shared" si="0"/>
        <v>0</v>
      </c>
    </row>
    <row r="10" spans="1:8" ht="38.25" x14ac:dyDescent="0.25">
      <c r="A10" s="1208" t="s">
        <v>979</v>
      </c>
      <c r="B10" s="1209" t="s">
        <v>984</v>
      </c>
      <c r="C10" s="1281">
        <v>280400</v>
      </c>
      <c r="D10" s="1281">
        <v>129800.03</v>
      </c>
      <c r="G10" s="1204" t="s">
        <v>984</v>
      </c>
      <c r="H10" s="1205">
        <f t="shared" si="0"/>
        <v>0</v>
      </c>
    </row>
    <row r="11" spans="1:8" ht="38.25" x14ac:dyDescent="0.25">
      <c r="A11" s="1208" t="s">
        <v>979</v>
      </c>
      <c r="B11" s="1209" t="s">
        <v>985</v>
      </c>
      <c r="C11" s="1281">
        <v>118700</v>
      </c>
      <c r="D11" s="1281">
        <v>50753.04</v>
      </c>
      <c r="G11" s="1204" t="s">
        <v>985</v>
      </c>
      <c r="H11" s="1205">
        <f t="shared" si="0"/>
        <v>0</v>
      </c>
    </row>
    <row r="12" spans="1:8" ht="38.25" x14ac:dyDescent="0.25">
      <c r="A12" s="1208" t="s">
        <v>979</v>
      </c>
      <c r="B12" s="1209" t="s">
        <v>986</v>
      </c>
      <c r="C12" s="1281">
        <v>123800</v>
      </c>
      <c r="D12" s="1281">
        <v>51600</v>
      </c>
      <c r="G12" s="1204" t="s">
        <v>986</v>
      </c>
      <c r="H12" s="1205">
        <f t="shared" si="0"/>
        <v>0</v>
      </c>
    </row>
    <row r="13" spans="1:8" ht="38.25" x14ac:dyDescent="0.25">
      <c r="A13" s="1208" t="s">
        <v>979</v>
      </c>
      <c r="B13" s="1209" t="s">
        <v>987</v>
      </c>
      <c r="C13" s="1281">
        <v>119500</v>
      </c>
      <c r="D13" s="1281">
        <v>51599.98</v>
      </c>
      <c r="G13" s="1204" t="s">
        <v>987</v>
      </c>
      <c r="H13" s="1205">
        <f t="shared" si="0"/>
        <v>0</v>
      </c>
    </row>
    <row r="14" spans="1:8" ht="38.25" x14ac:dyDescent="0.25">
      <c r="A14" s="1208" t="s">
        <v>979</v>
      </c>
      <c r="B14" s="1209" t="s">
        <v>988</v>
      </c>
      <c r="C14" s="1281">
        <v>119900</v>
      </c>
      <c r="D14" s="1281">
        <v>42622.23</v>
      </c>
      <c r="G14" s="1204" t="s">
        <v>988</v>
      </c>
      <c r="H14" s="1205">
        <f t="shared" si="0"/>
        <v>0</v>
      </c>
    </row>
    <row r="15" spans="1:8" ht="38.25" x14ac:dyDescent="0.25">
      <c r="A15" s="1208" t="s">
        <v>979</v>
      </c>
      <c r="B15" s="1209" t="s">
        <v>989</v>
      </c>
      <c r="C15" s="1281">
        <v>122800</v>
      </c>
      <c r="D15" s="1281">
        <v>55600</v>
      </c>
      <c r="G15" s="1204" t="s">
        <v>989</v>
      </c>
      <c r="H15" s="1205">
        <f t="shared" si="0"/>
        <v>0</v>
      </c>
    </row>
    <row r="16" spans="1:8" ht="38.25" x14ac:dyDescent="0.25">
      <c r="A16" s="1208" t="s">
        <v>979</v>
      </c>
      <c r="B16" s="1209" t="s">
        <v>990</v>
      </c>
      <c r="C16" s="1281">
        <v>121600</v>
      </c>
      <c r="D16" s="1281">
        <v>58641.51</v>
      </c>
      <c r="G16" s="1204" t="s">
        <v>990</v>
      </c>
      <c r="H16" s="1205">
        <f t="shared" si="0"/>
        <v>0</v>
      </c>
    </row>
    <row r="17" spans="1:8" ht="38.25" x14ac:dyDescent="0.25">
      <c r="A17" s="1208" t="s">
        <v>979</v>
      </c>
      <c r="B17" s="1209" t="s">
        <v>991</v>
      </c>
      <c r="C17" s="1281">
        <v>121900</v>
      </c>
      <c r="D17" s="1281">
        <v>50754.54</v>
      </c>
      <c r="G17" s="1204" t="s">
        <v>991</v>
      </c>
      <c r="H17" s="1205">
        <f t="shared" si="0"/>
        <v>0</v>
      </c>
    </row>
    <row r="18" spans="1:8" ht="38.25" x14ac:dyDescent="0.25">
      <c r="A18" s="1208" t="s">
        <v>979</v>
      </c>
      <c r="B18" s="1209" t="s">
        <v>992</v>
      </c>
      <c r="C18" s="1281">
        <v>124200</v>
      </c>
      <c r="D18" s="1281">
        <v>50754.66</v>
      </c>
      <c r="G18" s="1204" t="s">
        <v>992</v>
      </c>
      <c r="H18" s="1205">
        <f t="shared" si="0"/>
        <v>0</v>
      </c>
    </row>
    <row r="19" spans="1:8" ht="38.25" x14ac:dyDescent="0.25">
      <c r="A19" s="1208" t="s">
        <v>979</v>
      </c>
      <c r="B19" s="1209" t="s">
        <v>993</v>
      </c>
      <c r="C19" s="1281">
        <v>120000</v>
      </c>
      <c r="D19" s="1281">
        <v>52862.98</v>
      </c>
      <c r="G19" s="1204" t="s">
        <v>993</v>
      </c>
      <c r="H19" s="1205">
        <f t="shared" si="0"/>
        <v>0</v>
      </c>
    </row>
    <row r="20" spans="1:8" ht="38.25" x14ac:dyDescent="0.25">
      <c r="A20" s="1210" t="s">
        <v>979</v>
      </c>
      <c r="B20" s="1211" t="s">
        <v>994</v>
      </c>
      <c r="C20" s="1281">
        <v>122500</v>
      </c>
      <c r="D20" s="1281">
        <v>52007.199999999997</v>
      </c>
      <c r="G20" s="1204" t="s">
        <v>994</v>
      </c>
      <c r="H20" s="1205">
        <f t="shared" si="0"/>
        <v>0</v>
      </c>
    </row>
    <row r="21" spans="1:8" ht="38.25" x14ac:dyDescent="0.25">
      <c r="A21" s="1201" t="s">
        <v>995</v>
      </c>
      <c r="B21" s="1202" t="s">
        <v>996</v>
      </c>
      <c r="C21" s="1281">
        <v>275400</v>
      </c>
      <c r="D21" s="1281">
        <v>122658.61</v>
      </c>
      <c r="E21" s="1203">
        <f>SUM(D21:D36)</f>
        <v>1180711.81</v>
      </c>
      <c r="G21" s="1204" t="s">
        <v>996</v>
      </c>
      <c r="H21" s="1205">
        <f t="shared" si="0"/>
        <v>0</v>
      </c>
    </row>
    <row r="22" spans="1:8" ht="38.25" x14ac:dyDescent="0.25">
      <c r="A22" s="1206" t="s">
        <v>995</v>
      </c>
      <c r="B22" s="1207" t="s">
        <v>997</v>
      </c>
      <c r="C22" s="1281">
        <v>114400</v>
      </c>
      <c r="D22" s="1281">
        <v>42294.16</v>
      </c>
      <c r="G22" s="1204" t="s">
        <v>997</v>
      </c>
      <c r="H22" s="1205">
        <f t="shared" si="0"/>
        <v>0</v>
      </c>
    </row>
    <row r="23" spans="1:8" ht="38.25" x14ac:dyDescent="0.25">
      <c r="A23" s="1208" t="s">
        <v>995</v>
      </c>
      <c r="B23" s="1209" t="s">
        <v>998</v>
      </c>
      <c r="C23" s="1281">
        <v>113100</v>
      </c>
      <c r="D23" s="1281">
        <v>55269.15</v>
      </c>
      <c r="G23" s="1204" t="s">
        <v>998</v>
      </c>
      <c r="H23" s="1205">
        <f t="shared" si="0"/>
        <v>0</v>
      </c>
    </row>
    <row r="24" spans="1:8" ht="38.25" x14ac:dyDescent="0.25">
      <c r="A24" s="1208" t="s">
        <v>995</v>
      </c>
      <c r="B24" s="1209" t="s">
        <v>999</v>
      </c>
      <c r="C24" s="1281">
        <v>111800</v>
      </c>
      <c r="D24" s="1281">
        <v>50752.98</v>
      </c>
      <c r="G24" s="1204" t="s">
        <v>999</v>
      </c>
      <c r="H24" s="1205">
        <f t="shared" si="0"/>
        <v>0</v>
      </c>
    </row>
    <row r="25" spans="1:8" ht="38.25" x14ac:dyDescent="0.25">
      <c r="A25" s="1208" t="s">
        <v>995</v>
      </c>
      <c r="B25" s="1209" t="s">
        <v>1000</v>
      </c>
      <c r="C25" s="1281">
        <v>113200</v>
      </c>
      <c r="D25" s="1281">
        <v>37234.5</v>
      </c>
      <c r="G25" s="1204" t="s">
        <v>1000</v>
      </c>
      <c r="H25" s="1205">
        <f t="shared" si="0"/>
        <v>0</v>
      </c>
    </row>
    <row r="26" spans="1:8" ht="38.25" x14ac:dyDescent="0.25">
      <c r="A26" s="1208" t="s">
        <v>995</v>
      </c>
      <c r="B26" s="1209" t="s">
        <v>1001</v>
      </c>
      <c r="C26" s="1281">
        <v>274800</v>
      </c>
      <c r="D26" s="1281">
        <v>121105.21</v>
      </c>
      <c r="G26" s="1204" t="s">
        <v>1001</v>
      </c>
      <c r="H26" s="1205">
        <f t="shared" si="0"/>
        <v>0</v>
      </c>
    </row>
    <row r="27" spans="1:8" ht="38.25" x14ac:dyDescent="0.25">
      <c r="A27" s="1208" t="s">
        <v>995</v>
      </c>
      <c r="B27" s="1209" t="s">
        <v>1002</v>
      </c>
      <c r="C27" s="1281">
        <v>112100</v>
      </c>
      <c r="D27" s="1281">
        <v>53187.65</v>
      </c>
      <c r="G27" s="1204" t="s">
        <v>1002</v>
      </c>
      <c r="H27" s="1205">
        <f t="shared" si="0"/>
        <v>0</v>
      </c>
    </row>
    <row r="28" spans="1:8" ht="38.25" x14ac:dyDescent="0.25">
      <c r="A28" s="1208" t="s">
        <v>995</v>
      </c>
      <c r="B28" s="1209" t="s">
        <v>1003</v>
      </c>
      <c r="C28" s="1281">
        <v>275700</v>
      </c>
      <c r="D28" s="1281">
        <v>110884.91</v>
      </c>
      <c r="G28" s="1204" t="s">
        <v>1003</v>
      </c>
      <c r="H28" s="1205">
        <f t="shared" si="0"/>
        <v>0</v>
      </c>
    </row>
    <row r="29" spans="1:8" ht="38.25" x14ac:dyDescent="0.25">
      <c r="A29" s="1208" t="s">
        <v>995</v>
      </c>
      <c r="B29" s="1209" t="s">
        <v>1004</v>
      </c>
      <c r="C29" s="1281">
        <v>113600</v>
      </c>
      <c r="D29" s="1281">
        <v>18955.830000000002</v>
      </c>
      <c r="G29" s="1204" t="s">
        <v>1004</v>
      </c>
      <c r="H29" s="1205">
        <f t="shared" si="0"/>
        <v>0</v>
      </c>
    </row>
    <row r="30" spans="1:8" ht="38.25" x14ac:dyDescent="0.25">
      <c r="A30" s="1208" t="s">
        <v>995</v>
      </c>
      <c r="B30" s="1209" t="s">
        <v>1005</v>
      </c>
      <c r="C30" s="1281">
        <v>113500</v>
      </c>
      <c r="D30" s="1281">
        <v>33706.230000000003</v>
      </c>
      <c r="G30" s="1204" t="s">
        <v>1005</v>
      </c>
      <c r="H30" s="1205">
        <f t="shared" si="0"/>
        <v>0</v>
      </c>
    </row>
    <row r="31" spans="1:8" ht="38.25" x14ac:dyDescent="0.25">
      <c r="A31" s="1208" t="s">
        <v>995</v>
      </c>
      <c r="B31" s="1209" t="s">
        <v>1006</v>
      </c>
      <c r="C31" s="1281">
        <v>275200</v>
      </c>
      <c r="D31" s="1281">
        <v>126284.32</v>
      </c>
      <c r="G31" s="1204" t="s">
        <v>1006</v>
      </c>
      <c r="H31" s="1205">
        <f t="shared" si="0"/>
        <v>0</v>
      </c>
    </row>
    <row r="32" spans="1:8" ht="38.25" x14ac:dyDescent="0.25">
      <c r="A32" s="1208" t="s">
        <v>995</v>
      </c>
      <c r="B32" s="1209" t="s">
        <v>1007</v>
      </c>
      <c r="C32" s="1281">
        <v>275800</v>
      </c>
      <c r="D32" s="1281">
        <v>136382.48000000001</v>
      </c>
      <c r="G32" s="1204" t="s">
        <v>1007</v>
      </c>
      <c r="H32" s="1205">
        <f t="shared" si="0"/>
        <v>0</v>
      </c>
    </row>
    <row r="33" spans="1:8" ht="38.25" x14ac:dyDescent="0.25">
      <c r="A33" s="1208" t="s">
        <v>995</v>
      </c>
      <c r="B33" s="1209" t="s">
        <v>1008</v>
      </c>
      <c r="C33" s="1281">
        <v>115200</v>
      </c>
      <c r="D33" s="1281">
        <v>50186.25</v>
      </c>
      <c r="G33" s="1204" t="s">
        <v>1008</v>
      </c>
      <c r="H33" s="1205">
        <f t="shared" si="0"/>
        <v>0</v>
      </c>
    </row>
    <row r="34" spans="1:8" ht="38.25" x14ac:dyDescent="0.25">
      <c r="A34" s="1208" t="s">
        <v>995</v>
      </c>
      <c r="B34" s="1209" t="s">
        <v>1009</v>
      </c>
      <c r="C34" s="1281">
        <v>112200</v>
      </c>
      <c r="D34" s="1281">
        <v>50675.040000000001</v>
      </c>
      <c r="G34" s="1204" t="s">
        <v>1009</v>
      </c>
      <c r="H34" s="1205">
        <f t="shared" si="0"/>
        <v>0</v>
      </c>
    </row>
    <row r="35" spans="1:8" ht="38.25" x14ac:dyDescent="0.25">
      <c r="A35" s="1208" t="s">
        <v>995</v>
      </c>
      <c r="B35" s="1209" t="s">
        <v>1010</v>
      </c>
      <c r="C35" s="1281">
        <v>275700</v>
      </c>
      <c r="D35" s="1281">
        <v>123187.49</v>
      </c>
      <c r="G35" s="1204" t="s">
        <v>1010</v>
      </c>
      <c r="H35" s="1205">
        <f t="shared" si="0"/>
        <v>0</v>
      </c>
    </row>
    <row r="36" spans="1:8" ht="38.25" x14ac:dyDescent="0.25">
      <c r="A36" s="1210" t="s">
        <v>995</v>
      </c>
      <c r="B36" s="1211" t="s">
        <v>1011</v>
      </c>
      <c r="C36" s="1281">
        <v>112300</v>
      </c>
      <c r="D36" s="1281">
        <v>47947</v>
      </c>
      <c r="G36" s="1204" t="s">
        <v>1011</v>
      </c>
      <c r="H36" s="1205">
        <f t="shared" si="0"/>
        <v>0</v>
      </c>
    </row>
    <row r="37" spans="1:8" ht="38.25" x14ac:dyDescent="0.25">
      <c r="A37" s="1201" t="s">
        <v>1012</v>
      </c>
      <c r="B37" s="1202" t="s">
        <v>1013</v>
      </c>
      <c r="C37" s="1281">
        <v>113600</v>
      </c>
      <c r="D37" s="1281">
        <v>28283.58</v>
      </c>
      <c r="E37" s="1203">
        <f>SUM(D37:D50)</f>
        <v>522969.18</v>
      </c>
      <c r="G37" s="1204" t="s">
        <v>1013</v>
      </c>
      <c r="H37" s="1205">
        <f t="shared" si="0"/>
        <v>0</v>
      </c>
    </row>
    <row r="38" spans="1:8" ht="38.25" x14ac:dyDescent="0.25">
      <c r="A38" s="1206" t="s">
        <v>1012</v>
      </c>
      <c r="B38" s="1207" t="s">
        <v>1014</v>
      </c>
      <c r="C38" s="1281">
        <v>113600</v>
      </c>
      <c r="D38" s="1281">
        <v>29169.48</v>
      </c>
      <c r="G38" s="1204" t="s">
        <v>1014</v>
      </c>
      <c r="H38" s="1205">
        <f t="shared" si="0"/>
        <v>0</v>
      </c>
    </row>
    <row r="39" spans="1:8" ht="38.25" x14ac:dyDescent="0.25">
      <c r="A39" s="1208" t="s">
        <v>1012</v>
      </c>
      <c r="B39" s="1209" t="s">
        <v>1015</v>
      </c>
      <c r="C39" s="1281">
        <v>111600</v>
      </c>
      <c r="D39" s="1281">
        <v>25865.53</v>
      </c>
      <c r="G39" s="1204" t="s">
        <v>1015</v>
      </c>
      <c r="H39" s="1205">
        <f t="shared" si="0"/>
        <v>0</v>
      </c>
    </row>
    <row r="40" spans="1:8" ht="38.25" x14ac:dyDescent="0.25">
      <c r="A40" s="1208" t="s">
        <v>1012</v>
      </c>
      <c r="B40" s="1209" t="s">
        <v>1016</v>
      </c>
      <c r="C40" s="1281">
        <v>113500</v>
      </c>
      <c r="D40" s="1281">
        <v>31279.23</v>
      </c>
      <c r="G40" s="1204" t="s">
        <v>1016</v>
      </c>
      <c r="H40" s="1205">
        <f t="shared" si="0"/>
        <v>0</v>
      </c>
    </row>
    <row r="41" spans="1:8" ht="38.25" x14ac:dyDescent="0.25">
      <c r="A41" s="1208" t="s">
        <v>1012</v>
      </c>
      <c r="B41" s="1209" t="s">
        <v>1017</v>
      </c>
      <c r="C41" s="1281">
        <v>112300</v>
      </c>
      <c r="D41" s="1281">
        <v>30169.16</v>
      </c>
      <c r="G41" s="1204" t="s">
        <v>1017</v>
      </c>
      <c r="H41" s="1205">
        <f t="shared" si="0"/>
        <v>0</v>
      </c>
    </row>
    <row r="42" spans="1:8" ht="38.25" x14ac:dyDescent="0.25">
      <c r="A42" s="1208" t="s">
        <v>1012</v>
      </c>
      <c r="B42" s="1209" t="s">
        <v>1018</v>
      </c>
      <c r="C42" s="1281">
        <v>112100</v>
      </c>
      <c r="D42" s="1281">
        <v>39970.400000000001</v>
      </c>
      <c r="G42" s="1204" t="s">
        <v>1018</v>
      </c>
      <c r="H42" s="1205">
        <f t="shared" si="0"/>
        <v>0</v>
      </c>
    </row>
    <row r="43" spans="1:8" ht="38.25" x14ac:dyDescent="0.25">
      <c r="A43" s="1208" t="s">
        <v>1012</v>
      </c>
      <c r="B43" s="1209" t="s">
        <v>1019</v>
      </c>
      <c r="C43" s="1281">
        <v>111100</v>
      </c>
      <c r="D43" s="1281">
        <v>25865.53</v>
      </c>
      <c r="G43" s="1204" t="s">
        <v>1019</v>
      </c>
      <c r="H43" s="1205">
        <f t="shared" si="0"/>
        <v>0</v>
      </c>
    </row>
    <row r="44" spans="1:8" ht="38.25" x14ac:dyDescent="0.25">
      <c r="A44" s="1208" t="s">
        <v>1012</v>
      </c>
      <c r="B44" s="1209" t="s">
        <v>1020</v>
      </c>
      <c r="C44" s="1281">
        <v>114600</v>
      </c>
      <c r="D44" s="1281">
        <v>30169.16</v>
      </c>
      <c r="G44" s="1204" t="s">
        <v>1020</v>
      </c>
      <c r="H44" s="1205">
        <f t="shared" si="0"/>
        <v>0</v>
      </c>
    </row>
    <row r="45" spans="1:8" ht="38.25" x14ac:dyDescent="0.25">
      <c r="A45" s="1208" t="s">
        <v>1012</v>
      </c>
      <c r="B45" s="1209" t="s">
        <v>1021</v>
      </c>
      <c r="C45" s="1281">
        <v>110500</v>
      </c>
      <c r="D45" s="1281">
        <v>32915.57</v>
      </c>
      <c r="G45" s="1204" t="s">
        <v>1021</v>
      </c>
      <c r="H45" s="1205">
        <f t="shared" si="0"/>
        <v>0</v>
      </c>
    </row>
    <row r="46" spans="1:8" ht="38.25" x14ac:dyDescent="0.25">
      <c r="A46" s="1208" t="s">
        <v>1012</v>
      </c>
      <c r="B46" s="1209" t="s">
        <v>1022</v>
      </c>
      <c r="C46" s="1281">
        <v>114200</v>
      </c>
      <c r="D46" s="1281">
        <v>44286.09</v>
      </c>
      <c r="G46" s="1204" t="s">
        <v>1022</v>
      </c>
      <c r="H46" s="1205">
        <f t="shared" si="0"/>
        <v>0</v>
      </c>
    </row>
    <row r="47" spans="1:8" ht="38.25" x14ac:dyDescent="0.25">
      <c r="A47" s="1208" t="s">
        <v>1012</v>
      </c>
      <c r="B47" s="1209" t="s">
        <v>1023</v>
      </c>
      <c r="C47" s="1281">
        <v>276200</v>
      </c>
      <c r="D47" s="1281">
        <v>106537.44</v>
      </c>
      <c r="G47" s="1204" t="s">
        <v>1023</v>
      </c>
      <c r="H47" s="1205">
        <f t="shared" si="0"/>
        <v>0</v>
      </c>
    </row>
    <row r="48" spans="1:8" ht="38.25" x14ac:dyDescent="0.25">
      <c r="A48" s="1208" t="s">
        <v>1012</v>
      </c>
      <c r="B48" s="1209" t="s">
        <v>1024</v>
      </c>
      <c r="C48" s="1281">
        <v>112100</v>
      </c>
      <c r="D48" s="1281">
        <v>33292.699999999997</v>
      </c>
      <c r="G48" s="1204" t="s">
        <v>1024</v>
      </c>
      <c r="H48" s="1205">
        <f t="shared" si="0"/>
        <v>0</v>
      </c>
    </row>
    <row r="49" spans="1:8" ht="38.25" x14ac:dyDescent="0.25">
      <c r="A49" s="1208" t="s">
        <v>1012</v>
      </c>
      <c r="B49" s="1209" t="s">
        <v>1025</v>
      </c>
      <c r="C49" s="1281">
        <v>113600</v>
      </c>
      <c r="D49" s="1281">
        <v>34479.050000000003</v>
      </c>
      <c r="G49" s="1204" t="s">
        <v>1025</v>
      </c>
      <c r="H49" s="1205">
        <f t="shared" si="0"/>
        <v>0</v>
      </c>
    </row>
    <row r="50" spans="1:8" ht="38.25" x14ac:dyDescent="0.25">
      <c r="A50" s="1210" t="s">
        <v>1012</v>
      </c>
      <c r="B50" s="1211" t="s">
        <v>1026</v>
      </c>
      <c r="C50" s="1281">
        <v>111600</v>
      </c>
      <c r="D50" s="1281">
        <v>30686.26</v>
      </c>
      <c r="G50" s="1204" t="s">
        <v>1026</v>
      </c>
      <c r="H50" s="1205">
        <f t="shared" si="0"/>
        <v>0</v>
      </c>
    </row>
    <row r="51" spans="1:8" ht="38.25" x14ac:dyDescent="0.25">
      <c r="A51" s="1201" t="s">
        <v>1027</v>
      </c>
      <c r="B51" s="1202" t="s">
        <v>1028</v>
      </c>
      <c r="C51" s="1281">
        <v>111800</v>
      </c>
      <c r="D51" s="1281">
        <v>42748.800000000003</v>
      </c>
      <c r="E51" s="1203">
        <f>SUM(D51:D66)</f>
        <v>1042675.49</v>
      </c>
      <c r="G51" s="1204" t="s">
        <v>1028</v>
      </c>
      <c r="H51" s="1205">
        <f t="shared" si="0"/>
        <v>0</v>
      </c>
    </row>
    <row r="52" spans="1:8" ht="38.25" x14ac:dyDescent="0.25">
      <c r="A52" s="1206" t="s">
        <v>1027</v>
      </c>
      <c r="B52" s="1207" t="s">
        <v>1029</v>
      </c>
      <c r="C52" s="1281">
        <v>274300</v>
      </c>
      <c r="D52" s="1281">
        <v>126952.22</v>
      </c>
      <c r="G52" s="1204" t="s">
        <v>1029</v>
      </c>
      <c r="H52" s="1205">
        <f t="shared" si="0"/>
        <v>0</v>
      </c>
    </row>
    <row r="53" spans="1:8" ht="38.25" x14ac:dyDescent="0.25">
      <c r="A53" s="1208" t="s">
        <v>1027</v>
      </c>
      <c r="B53" s="1209" t="s">
        <v>1030</v>
      </c>
      <c r="C53" s="1281">
        <v>111800</v>
      </c>
      <c r="D53" s="1281">
        <v>44778.080000000002</v>
      </c>
      <c r="G53" s="1204" t="s">
        <v>1030</v>
      </c>
      <c r="H53" s="1205">
        <f t="shared" si="0"/>
        <v>0</v>
      </c>
    </row>
    <row r="54" spans="1:8" ht="38.25" x14ac:dyDescent="0.25">
      <c r="A54" s="1208" t="s">
        <v>1027</v>
      </c>
      <c r="B54" s="1209" t="s">
        <v>1031</v>
      </c>
      <c r="C54" s="1281">
        <v>111100</v>
      </c>
      <c r="D54" s="1281">
        <v>42296.18</v>
      </c>
      <c r="G54" s="1204" t="s">
        <v>1031</v>
      </c>
      <c r="H54" s="1205">
        <f t="shared" si="0"/>
        <v>0</v>
      </c>
    </row>
    <row r="55" spans="1:8" ht="38.25" x14ac:dyDescent="0.25">
      <c r="A55" s="1208" t="s">
        <v>1027</v>
      </c>
      <c r="B55" s="1209" t="s">
        <v>1032</v>
      </c>
      <c r="C55" s="1281">
        <v>115800</v>
      </c>
      <c r="D55" s="1281">
        <v>46822.14</v>
      </c>
      <c r="G55" s="1204" t="s">
        <v>1032</v>
      </c>
      <c r="H55" s="1205">
        <f t="shared" si="0"/>
        <v>0</v>
      </c>
    </row>
    <row r="56" spans="1:8" ht="38.25" x14ac:dyDescent="0.25">
      <c r="A56" s="1208" t="s">
        <v>1027</v>
      </c>
      <c r="B56" s="1209" t="s">
        <v>1033</v>
      </c>
      <c r="C56" s="1281">
        <v>113800</v>
      </c>
      <c r="D56" s="1281">
        <v>55776.18</v>
      </c>
      <c r="G56" s="1204" t="s">
        <v>1033</v>
      </c>
      <c r="H56" s="1205">
        <f t="shared" si="0"/>
        <v>0</v>
      </c>
    </row>
    <row r="57" spans="1:8" ht="38.25" x14ac:dyDescent="0.25">
      <c r="A57" s="1208" t="s">
        <v>1027</v>
      </c>
      <c r="B57" s="1209" t="s">
        <v>1034</v>
      </c>
      <c r="C57" s="1281">
        <v>113800</v>
      </c>
      <c r="D57" s="1281">
        <v>45251.32</v>
      </c>
      <c r="G57" s="1204" t="s">
        <v>1034</v>
      </c>
      <c r="H57" s="1205">
        <f t="shared" si="0"/>
        <v>0</v>
      </c>
    </row>
    <row r="58" spans="1:8" ht="38.25" x14ac:dyDescent="0.25">
      <c r="A58" s="1208" t="s">
        <v>1027</v>
      </c>
      <c r="B58" s="1209" t="s">
        <v>1035</v>
      </c>
      <c r="C58" s="1281">
        <v>111300</v>
      </c>
      <c r="D58" s="1281">
        <v>55650</v>
      </c>
      <c r="G58" s="1204" t="s">
        <v>1035</v>
      </c>
      <c r="H58" s="1205">
        <f t="shared" si="0"/>
        <v>0</v>
      </c>
    </row>
    <row r="59" spans="1:8" ht="38.25" x14ac:dyDescent="0.25">
      <c r="A59" s="1208" t="s">
        <v>1027</v>
      </c>
      <c r="B59" s="1209" t="s">
        <v>1036</v>
      </c>
      <c r="C59" s="1281">
        <v>115800</v>
      </c>
      <c r="D59" s="1281">
        <v>34475</v>
      </c>
      <c r="G59" s="1204" t="s">
        <v>1036</v>
      </c>
      <c r="H59" s="1205">
        <f t="shared" si="0"/>
        <v>0</v>
      </c>
    </row>
    <row r="60" spans="1:8" ht="38.25" x14ac:dyDescent="0.25">
      <c r="A60" s="1208" t="s">
        <v>1027</v>
      </c>
      <c r="B60" s="1209" t="s">
        <v>1037</v>
      </c>
      <c r="C60" s="1281">
        <v>274400</v>
      </c>
      <c r="D60" s="1281">
        <v>119239.24</v>
      </c>
      <c r="G60" s="1204" t="s">
        <v>1037</v>
      </c>
      <c r="H60" s="1205">
        <f t="shared" si="0"/>
        <v>0</v>
      </c>
    </row>
    <row r="61" spans="1:8" ht="38.25" x14ac:dyDescent="0.25">
      <c r="A61" s="1208" t="s">
        <v>1027</v>
      </c>
      <c r="B61" s="1209" t="s">
        <v>1038</v>
      </c>
      <c r="C61" s="1281">
        <v>274100</v>
      </c>
      <c r="D61" s="1281">
        <v>105735.4</v>
      </c>
      <c r="G61" s="1204" t="s">
        <v>1038</v>
      </c>
      <c r="H61" s="1205">
        <f t="shared" si="0"/>
        <v>0</v>
      </c>
    </row>
    <row r="62" spans="1:8" ht="38.25" x14ac:dyDescent="0.25">
      <c r="A62" s="1208" t="s">
        <v>1027</v>
      </c>
      <c r="B62" s="1209" t="s">
        <v>1039</v>
      </c>
      <c r="C62" s="1281">
        <v>112500</v>
      </c>
      <c r="D62" s="1281">
        <v>56250</v>
      </c>
      <c r="G62" s="1204" t="s">
        <v>1039</v>
      </c>
      <c r="H62" s="1205">
        <f t="shared" si="0"/>
        <v>0</v>
      </c>
    </row>
    <row r="63" spans="1:8" ht="38.25" x14ac:dyDescent="0.25">
      <c r="A63" s="1208" t="s">
        <v>1027</v>
      </c>
      <c r="B63" s="1209" t="s">
        <v>1040</v>
      </c>
      <c r="C63" s="1281">
        <v>112500</v>
      </c>
      <c r="D63" s="1281">
        <v>45043.47</v>
      </c>
      <c r="G63" s="1204" t="s">
        <v>1040</v>
      </c>
      <c r="H63" s="1205">
        <f t="shared" si="0"/>
        <v>0</v>
      </c>
    </row>
    <row r="64" spans="1:8" ht="38.25" x14ac:dyDescent="0.25">
      <c r="A64" s="1208" t="s">
        <v>1027</v>
      </c>
      <c r="B64" s="1209" t="s">
        <v>1041</v>
      </c>
      <c r="C64" s="1281">
        <v>274200</v>
      </c>
      <c r="D64" s="1281">
        <v>115388.34</v>
      </c>
      <c r="G64" s="1204" t="s">
        <v>1041</v>
      </c>
      <c r="H64" s="1205">
        <f t="shared" si="0"/>
        <v>0</v>
      </c>
    </row>
    <row r="65" spans="1:8" ht="38.25" x14ac:dyDescent="0.25">
      <c r="A65" s="1208" t="s">
        <v>1027</v>
      </c>
      <c r="B65" s="1209" t="s">
        <v>1042</v>
      </c>
      <c r="C65" s="1281">
        <v>111400</v>
      </c>
      <c r="D65" s="1281">
        <v>53650</v>
      </c>
      <c r="G65" s="1204" t="s">
        <v>1042</v>
      </c>
      <c r="H65" s="1205">
        <f t="shared" si="0"/>
        <v>0</v>
      </c>
    </row>
    <row r="66" spans="1:8" ht="38.25" x14ac:dyDescent="0.25">
      <c r="A66" s="1208" t="s">
        <v>1027</v>
      </c>
      <c r="B66" s="1209" t="s">
        <v>1043</v>
      </c>
      <c r="C66" s="1281">
        <v>113300</v>
      </c>
      <c r="D66" s="1281">
        <v>52619.12</v>
      </c>
      <c r="G66" s="1204" t="s">
        <v>1043</v>
      </c>
      <c r="H66" s="1205">
        <f t="shared" si="0"/>
        <v>0</v>
      </c>
    </row>
    <row r="67" spans="1:8" ht="38.25" x14ac:dyDescent="0.25">
      <c r="A67" s="1201" t="s">
        <v>1044</v>
      </c>
      <c r="B67" s="1212" t="s">
        <v>1045</v>
      </c>
      <c r="C67" s="1281">
        <v>112100</v>
      </c>
      <c r="D67" s="1281">
        <v>49818.94</v>
      </c>
      <c r="E67" s="1213">
        <f>SUM(D67:D82)</f>
        <v>887939.89999999991</v>
      </c>
      <c r="G67" s="1204" t="s">
        <v>1045</v>
      </c>
      <c r="H67" s="1205">
        <f t="shared" si="0"/>
        <v>0</v>
      </c>
    </row>
    <row r="68" spans="1:8" ht="38.25" x14ac:dyDescent="0.25">
      <c r="A68" s="1208" t="s">
        <v>1044</v>
      </c>
      <c r="B68" s="1209" t="s">
        <v>1046</v>
      </c>
      <c r="C68" s="1281">
        <v>109700</v>
      </c>
      <c r="D68" s="1281">
        <v>31889.599999999999</v>
      </c>
      <c r="G68" s="1204" t="s">
        <v>1046</v>
      </c>
      <c r="H68" s="1205">
        <f t="shared" si="0"/>
        <v>0</v>
      </c>
    </row>
    <row r="69" spans="1:8" ht="38.25" x14ac:dyDescent="0.25">
      <c r="A69" s="1208" t="s">
        <v>1044</v>
      </c>
      <c r="B69" s="1209" t="s">
        <v>1047</v>
      </c>
      <c r="C69" s="1281">
        <v>113300</v>
      </c>
      <c r="D69" s="1281">
        <v>48981.760000000002</v>
      </c>
      <c r="G69" s="1204" t="s">
        <v>1047</v>
      </c>
      <c r="H69" s="1205">
        <f t="shared" si="0"/>
        <v>0</v>
      </c>
    </row>
    <row r="70" spans="1:8" ht="38.25" x14ac:dyDescent="0.25">
      <c r="A70" s="1208" t="s">
        <v>1044</v>
      </c>
      <c r="B70" s="1209" t="s">
        <v>1048</v>
      </c>
      <c r="C70" s="1281">
        <v>112500</v>
      </c>
      <c r="D70" s="1281">
        <v>44112.63</v>
      </c>
      <c r="G70" s="1204" t="s">
        <v>1048</v>
      </c>
      <c r="H70" s="1205">
        <f t="shared" ref="H70:H133" si="1">IF(G70=B70,0,1)</f>
        <v>0</v>
      </c>
    </row>
    <row r="71" spans="1:8" ht="38.25" x14ac:dyDescent="0.25">
      <c r="A71" s="1208" t="s">
        <v>1044</v>
      </c>
      <c r="B71" s="1209" t="s">
        <v>1049</v>
      </c>
      <c r="C71" s="1281">
        <v>110400</v>
      </c>
      <c r="D71" s="1281">
        <v>39012.68</v>
      </c>
      <c r="G71" s="1204" t="s">
        <v>1049</v>
      </c>
      <c r="H71" s="1205">
        <f t="shared" si="1"/>
        <v>0</v>
      </c>
    </row>
    <row r="72" spans="1:8" ht="38.25" x14ac:dyDescent="0.25">
      <c r="A72" s="1208" t="s">
        <v>1044</v>
      </c>
      <c r="B72" s="1209" t="s">
        <v>1050</v>
      </c>
      <c r="C72" s="1281">
        <v>275000</v>
      </c>
      <c r="D72" s="1281">
        <v>90175.34</v>
      </c>
      <c r="G72" s="1204" t="s">
        <v>1050</v>
      </c>
      <c r="H72" s="1205">
        <f t="shared" si="1"/>
        <v>0</v>
      </c>
    </row>
    <row r="73" spans="1:8" ht="38.25" x14ac:dyDescent="0.25">
      <c r="A73" s="1208" t="s">
        <v>1044</v>
      </c>
      <c r="B73" s="1209" t="s">
        <v>1051</v>
      </c>
      <c r="C73" s="1281">
        <v>112600</v>
      </c>
      <c r="D73" s="1281">
        <v>44536.55</v>
      </c>
      <c r="G73" s="1204" t="s">
        <v>1051</v>
      </c>
      <c r="H73" s="1205">
        <f t="shared" si="1"/>
        <v>0</v>
      </c>
    </row>
    <row r="74" spans="1:8" ht="38.25" x14ac:dyDescent="0.25">
      <c r="A74" s="1208" t="s">
        <v>1044</v>
      </c>
      <c r="B74" s="1209" t="s">
        <v>1052</v>
      </c>
      <c r="C74" s="1281">
        <v>111600</v>
      </c>
      <c r="D74" s="1281">
        <v>43445.46</v>
      </c>
      <c r="G74" s="1204" t="s">
        <v>1052</v>
      </c>
      <c r="H74" s="1205">
        <f t="shared" si="1"/>
        <v>0</v>
      </c>
    </row>
    <row r="75" spans="1:8" ht="38.25" x14ac:dyDescent="0.25">
      <c r="A75" s="1208" t="s">
        <v>1044</v>
      </c>
      <c r="B75" s="1209" t="s">
        <v>1053</v>
      </c>
      <c r="C75" s="1281">
        <v>111900</v>
      </c>
      <c r="D75" s="1281">
        <v>46298.55</v>
      </c>
      <c r="G75" s="1204" t="s">
        <v>1053</v>
      </c>
      <c r="H75" s="1205">
        <f t="shared" si="1"/>
        <v>0</v>
      </c>
    </row>
    <row r="76" spans="1:8" ht="38.25" x14ac:dyDescent="0.25">
      <c r="A76" s="1208" t="s">
        <v>1044</v>
      </c>
      <c r="B76" s="1209" t="s">
        <v>1054</v>
      </c>
      <c r="C76" s="1281">
        <v>110600</v>
      </c>
      <c r="D76" s="1281">
        <v>46176.45</v>
      </c>
      <c r="G76" s="1204" t="s">
        <v>1054</v>
      </c>
      <c r="H76" s="1205">
        <f t="shared" si="1"/>
        <v>0</v>
      </c>
    </row>
    <row r="77" spans="1:8" ht="38.25" x14ac:dyDescent="0.25">
      <c r="A77" s="1208" t="s">
        <v>1044</v>
      </c>
      <c r="B77" s="1209" t="s">
        <v>1055</v>
      </c>
      <c r="C77" s="1281">
        <v>272300</v>
      </c>
      <c r="D77" s="1281">
        <v>112597.17</v>
      </c>
      <c r="G77" s="1204" t="s">
        <v>1055</v>
      </c>
      <c r="H77" s="1205">
        <f t="shared" si="1"/>
        <v>0</v>
      </c>
    </row>
    <row r="78" spans="1:8" ht="38.25" x14ac:dyDescent="0.25">
      <c r="A78" s="1208" t="s">
        <v>1044</v>
      </c>
      <c r="B78" s="1209" t="s">
        <v>1056</v>
      </c>
      <c r="C78" s="1281">
        <v>112600</v>
      </c>
      <c r="D78" s="1281">
        <v>46108.86</v>
      </c>
      <c r="G78" s="1204" t="s">
        <v>1056</v>
      </c>
      <c r="H78" s="1205">
        <f t="shared" si="1"/>
        <v>0</v>
      </c>
    </row>
    <row r="79" spans="1:8" ht="38.25" x14ac:dyDescent="0.25">
      <c r="A79" s="1208" t="s">
        <v>1044</v>
      </c>
      <c r="B79" s="1209" t="s">
        <v>1057</v>
      </c>
      <c r="C79" s="1281">
        <v>113300</v>
      </c>
      <c r="D79" s="1281">
        <v>43000.2</v>
      </c>
      <c r="G79" s="1204" t="s">
        <v>1057</v>
      </c>
      <c r="H79" s="1205">
        <f t="shared" si="1"/>
        <v>0</v>
      </c>
    </row>
    <row r="80" spans="1:8" ht="38.25" x14ac:dyDescent="0.25">
      <c r="A80" s="1208" t="s">
        <v>1044</v>
      </c>
      <c r="B80" s="1209" t="s">
        <v>1058</v>
      </c>
      <c r="C80" s="1281">
        <v>113900</v>
      </c>
      <c r="D80" s="1281">
        <v>43442.09</v>
      </c>
      <c r="G80" s="1204" t="s">
        <v>1058</v>
      </c>
      <c r="H80" s="1205">
        <f t="shared" si="1"/>
        <v>0</v>
      </c>
    </row>
    <row r="81" spans="1:8" ht="38.25" x14ac:dyDescent="0.25">
      <c r="A81" s="1208" t="s">
        <v>1044</v>
      </c>
      <c r="B81" s="1209" t="s">
        <v>1059</v>
      </c>
      <c r="C81" s="1281">
        <v>113200</v>
      </c>
      <c r="D81" s="1281">
        <v>48220.15</v>
      </c>
      <c r="G81" s="1204" t="s">
        <v>1059</v>
      </c>
      <c r="H81" s="1205">
        <f t="shared" si="1"/>
        <v>0</v>
      </c>
    </row>
    <row r="82" spans="1:8" ht="38.25" x14ac:dyDescent="0.25">
      <c r="A82" s="1210" t="s">
        <v>1044</v>
      </c>
      <c r="B82" s="1211" t="s">
        <v>1060</v>
      </c>
      <c r="C82" s="1281">
        <v>274200</v>
      </c>
      <c r="D82" s="1281">
        <v>110123.47</v>
      </c>
      <c r="G82" s="1204" t="s">
        <v>1060</v>
      </c>
      <c r="H82" s="1205">
        <f t="shared" si="1"/>
        <v>0</v>
      </c>
    </row>
    <row r="83" spans="1:8" ht="25.5" x14ac:dyDescent="0.25">
      <c r="A83" s="1201" t="s">
        <v>1061</v>
      </c>
      <c r="B83" s="1202" t="s">
        <v>1062</v>
      </c>
      <c r="C83" s="1281">
        <v>111500</v>
      </c>
      <c r="D83" s="1281">
        <v>55750</v>
      </c>
      <c r="E83" s="1203">
        <f>SUM(D83:D95)</f>
        <v>622895.92999999993</v>
      </c>
      <c r="G83" s="1204" t="s">
        <v>1062</v>
      </c>
      <c r="H83" s="1205">
        <f t="shared" si="1"/>
        <v>0</v>
      </c>
    </row>
    <row r="84" spans="1:8" ht="25.5" x14ac:dyDescent="0.25">
      <c r="A84" s="1206" t="s">
        <v>1061</v>
      </c>
      <c r="B84" s="1207" t="s">
        <v>1063</v>
      </c>
      <c r="C84" s="1281">
        <v>113100</v>
      </c>
      <c r="D84" s="1281">
        <v>43018.1</v>
      </c>
      <c r="G84" s="1204" t="s">
        <v>1063</v>
      </c>
      <c r="H84" s="1205">
        <f t="shared" si="1"/>
        <v>0</v>
      </c>
    </row>
    <row r="85" spans="1:8" ht="25.5" x14ac:dyDescent="0.25">
      <c r="A85" s="1208" t="s">
        <v>1061</v>
      </c>
      <c r="B85" s="1209" t="s">
        <v>1064</v>
      </c>
      <c r="C85" s="1281">
        <v>113200</v>
      </c>
      <c r="D85" s="1281">
        <v>49926.67</v>
      </c>
      <c r="G85" s="1204" t="s">
        <v>1064</v>
      </c>
      <c r="H85" s="1205">
        <f t="shared" si="1"/>
        <v>0</v>
      </c>
    </row>
    <row r="86" spans="1:8" ht="38.25" x14ac:dyDescent="0.25">
      <c r="A86" s="1208" t="s">
        <v>1061</v>
      </c>
      <c r="B86" s="1209" t="s">
        <v>1065</v>
      </c>
      <c r="C86" s="1281">
        <v>114400</v>
      </c>
      <c r="D86" s="1281">
        <v>43018.07</v>
      </c>
      <c r="G86" s="1204" t="s">
        <v>1065</v>
      </c>
      <c r="H86" s="1205">
        <f t="shared" si="1"/>
        <v>0</v>
      </c>
    </row>
    <row r="87" spans="1:8" ht="25.5" x14ac:dyDescent="0.25">
      <c r="A87" s="1208" t="s">
        <v>1061</v>
      </c>
      <c r="B87" s="1209" t="s">
        <v>1066</v>
      </c>
      <c r="C87" s="1281">
        <v>112400</v>
      </c>
      <c r="D87" s="1281">
        <v>55144.37</v>
      </c>
      <c r="G87" s="1204" t="s">
        <v>1066</v>
      </c>
      <c r="H87" s="1205">
        <f t="shared" si="1"/>
        <v>0</v>
      </c>
    </row>
    <row r="88" spans="1:8" ht="25.5" x14ac:dyDescent="0.25">
      <c r="A88" s="1208" t="s">
        <v>1061</v>
      </c>
      <c r="B88" s="1209" t="s">
        <v>1067</v>
      </c>
      <c r="C88" s="1281">
        <v>112900</v>
      </c>
      <c r="D88" s="1281">
        <v>51621.72</v>
      </c>
      <c r="G88" s="1204" t="s">
        <v>1067</v>
      </c>
      <c r="H88" s="1205">
        <f t="shared" si="1"/>
        <v>0</v>
      </c>
    </row>
    <row r="89" spans="1:8" ht="25.5" x14ac:dyDescent="0.25">
      <c r="A89" s="1208" t="s">
        <v>1061</v>
      </c>
      <c r="B89" s="1209" t="s">
        <v>1068</v>
      </c>
      <c r="C89" s="1281">
        <v>113200</v>
      </c>
      <c r="D89" s="1281">
        <v>42966</v>
      </c>
      <c r="G89" s="1204" t="s">
        <v>1068</v>
      </c>
      <c r="H89" s="1205">
        <f t="shared" si="1"/>
        <v>0</v>
      </c>
    </row>
    <row r="90" spans="1:8" ht="25.5" x14ac:dyDescent="0.25">
      <c r="A90" s="1208" t="s">
        <v>1061</v>
      </c>
      <c r="B90" s="1209" t="s">
        <v>1069</v>
      </c>
      <c r="C90" s="1281">
        <v>111600</v>
      </c>
      <c r="D90" s="1281">
        <v>53859.199999999997</v>
      </c>
      <c r="G90" s="1204" t="s">
        <v>1069</v>
      </c>
      <c r="H90" s="1205">
        <f t="shared" si="1"/>
        <v>0</v>
      </c>
    </row>
    <row r="91" spans="1:8" ht="25.5" x14ac:dyDescent="0.25">
      <c r="A91" s="1208" t="s">
        <v>1061</v>
      </c>
      <c r="B91" s="1209" t="s">
        <v>1070</v>
      </c>
      <c r="C91" s="1281">
        <v>111100</v>
      </c>
      <c r="D91" s="1281">
        <v>43018.1</v>
      </c>
      <c r="G91" s="1204" t="s">
        <v>1070</v>
      </c>
      <c r="H91" s="1205">
        <f t="shared" si="1"/>
        <v>0</v>
      </c>
    </row>
    <row r="92" spans="1:8" ht="25.5" x14ac:dyDescent="0.25">
      <c r="A92" s="1208" t="s">
        <v>1061</v>
      </c>
      <c r="B92" s="1209" t="s">
        <v>1071</v>
      </c>
      <c r="C92" s="1281">
        <v>110700</v>
      </c>
      <c r="D92" s="1281">
        <v>51621.66</v>
      </c>
      <c r="G92" s="1204" t="s">
        <v>1071</v>
      </c>
      <c r="H92" s="1205">
        <f t="shared" si="1"/>
        <v>0</v>
      </c>
    </row>
    <row r="93" spans="1:8" ht="25.5" x14ac:dyDescent="0.25">
      <c r="A93" s="1208" t="s">
        <v>1061</v>
      </c>
      <c r="B93" s="1209" t="s">
        <v>1072</v>
      </c>
      <c r="C93" s="1281">
        <v>112500</v>
      </c>
      <c r="D93" s="1281">
        <v>38768.199999999997</v>
      </c>
      <c r="G93" s="1204" t="s">
        <v>1072</v>
      </c>
      <c r="H93" s="1205">
        <f t="shared" si="1"/>
        <v>0</v>
      </c>
    </row>
    <row r="94" spans="1:8" ht="25.5" x14ac:dyDescent="0.25">
      <c r="A94" s="1208" t="s">
        <v>1061</v>
      </c>
      <c r="B94" s="1209" t="s">
        <v>1073</v>
      </c>
      <c r="C94" s="1281">
        <v>113500</v>
      </c>
      <c r="D94" s="1281">
        <v>42562.12</v>
      </c>
      <c r="G94" s="1204" t="s">
        <v>1073</v>
      </c>
      <c r="H94" s="1205">
        <f t="shared" si="1"/>
        <v>0</v>
      </c>
    </row>
    <row r="95" spans="1:8" ht="25.5" x14ac:dyDescent="0.25">
      <c r="A95" s="1210" t="s">
        <v>1061</v>
      </c>
      <c r="B95" s="1211" t="s">
        <v>1074</v>
      </c>
      <c r="C95" s="1281">
        <v>111100</v>
      </c>
      <c r="D95" s="1281">
        <v>51621.72</v>
      </c>
      <c r="G95" s="1204" t="s">
        <v>1074</v>
      </c>
      <c r="H95" s="1205">
        <f t="shared" si="1"/>
        <v>0</v>
      </c>
    </row>
    <row r="96" spans="1:8" ht="38.25" x14ac:dyDescent="0.25">
      <c r="A96" s="1201" t="s">
        <v>1075</v>
      </c>
      <c r="B96" s="1202" t="s">
        <v>1076</v>
      </c>
      <c r="C96" s="1281">
        <v>273700</v>
      </c>
      <c r="D96" s="1281">
        <v>136850</v>
      </c>
      <c r="E96" s="1203">
        <f>SUM(D96:D110)</f>
        <v>1058540.8999999999</v>
      </c>
      <c r="G96" s="1204" t="s">
        <v>1076</v>
      </c>
      <c r="H96" s="1205">
        <f t="shared" si="1"/>
        <v>0</v>
      </c>
    </row>
    <row r="97" spans="1:8" ht="38.25" x14ac:dyDescent="0.25">
      <c r="A97" s="1206" t="s">
        <v>1075</v>
      </c>
      <c r="B97" s="1207" t="s">
        <v>1077</v>
      </c>
      <c r="C97" s="1281">
        <v>110500</v>
      </c>
      <c r="D97" s="1281">
        <v>54823.85</v>
      </c>
      <c r="G97" s="1204" t="s">
        <v>1077</v>
      </c>
      <c r="H97" s="1205">
        <f t="shared" si="1"/>
        <v>0</v>
      </c>
    </row>
    <row r="98" spans="1:8" ht="38.25" x14ac:dyDescent="0.25">
      <c r="A98" s="1208" t="s">
        <v>1075</v>
      </c>
      <c r="B98" s="1209" t="s">
        <v>1078</v>
      </c>
      <c r="C98" s="1281">
        <v>109700</v>
      </c>
      <c r="D98" s="1281">
        <v>53053.09</v>
      </c>
      <c r="G98" s="1204" t="s">
        <v>1078</v>
      </c>
      <c r="H98" s="1205">
        <f t="shared" si="1"/>
        <v>0</v>
      </c>
    </row>
    <row r="99" spans="1:8" ht="38.25" x14ac:dyDescent="0.25">
      <c r="A99" s="1208" t="s">
        <v>1075</v>
      </c>
      <c r="B99" s="1209" t="s">
        <v>1079</v>
      </c>
      <c r="C99" s="1281">
        <v>111400</v>
      </c>
      <c r="D99" s="1281">
        <v>55700</v>
      </c>
      <c r="G99" s="1204" t="s">
        <v>1079</v>
      </c>
      <c r="H99" s="1205">
        <f t="shared" si="1"/>
        <v>0</v>
      </c>
    </row>
    <row r="100" spans="1:8" ht="38.25" x14ac:dyDescent="0.25">
      <c r="A100" s="1208" t="s">
        <v>1075</v>
      </c>
      <c r="B100" s="1209" t="s">
        <v>1080</v>
      </c>
      <c r="C100" s="1281">
        <v>113500</v>
      </c>
      <c r="D100" s="1281">
        <v>42732.7</v>
      </c>
      <c r="G100" s="1204" t="s">
        <v>1080</v>
      </c>
      <c r="H100" s="1205">
        <f t="shared" si="1"/>
        <v>0</v>
      </c>
    </row>
    <row r="101" spans="1:8" ht="38.25" x14ac:dyDescent="0.25">
      <c r="A101" s="1208" t="s">
        <v>1075</v>
      </c>
      <c r="B101" s="1209" t="s">
        <v>1081</v>
      </c>
      <c r="C101" s="1281">
        <v>111100</v>
      </c>
      <c r="D101" s="1281">
        <v>55550</v>
      </c>
      <c r="G101" s="1204" t="s">
        <v>1081</v>
      </c>
      <c r="H101" s="1205">
        <f t="shared" si="1"/>
        <v>0</v>
      </c>
    </row>
    <row r="102" spans="1:8" ht="38.25" x14ac:dyDescent="0.25">
      <c r="A102" s="1208" t="s">
        <v>1075</v>
      </c>
      <c r="B102" s="1209" t="s">
        <v>1082</v>
      </c>
      <c r="C102" s="1281">
        <v>273200</v>
      </c>
      <c r="D102" s="1281">
        <v>95258.71</v>
      </c>
      <c r="G102" s="1204" t="s">
        <v>1082</v>
      </c>
      <c r="H102" s="1205">
        <f t="shared" si="1"/>
        <v>0</v>
      </c>
    </row>
    <row r="103" spans="1:8" ht="38.25" x14ac:dyDescent="0.25">
      <c r="A103" s="1208" t="s">
        <v>1075</v>
      </c>
      <c r="B103" s="1209" t="s">
        <v>1083</v>
      </c>
      <c r="C103" s="1281">
        <v>110600</v>
      </c>
      <c r="D103" s="1281">
        <v>40332.080000000002</v>
      </c>
      <c r="G103" s="1204" t="s">
        <v>1083</v>
      </c>
      <c r="H103" s="1205">
        <f t="shared" si="1"/>
        <v>0</v>
      </c>
    </row>
    <row r="104" spans="1:8" ht="38.25" x14ac:dyDescent="0.25">
      <c r="A104" s="1208" t="s">
        <v>1075</v>
      </c>
      <c r="B104" s="1209" t="s">
        <v>1084</v>
      </c>
      <c r="C104" s="1281">
        <v>273000</v>
      </c>
      <c r="D104" s="1281">
        <v>136500</v>
      </c>
      <c r="G104" s="1204" t="s">
        <v>1084</v>
      </c>
      <c r="H104" s="1205">
        <f t="shared" si="1"/>
        <v>0</v>
      </c>
    </row>
    <row r="105" spans="1:8" ht="38.25" x14ac:dyDescent="0.25">
      <c r="A105" s="1208" t="s">
        <v>1075</v>
      </c>
      <c r="B105" s="1209" t="s">
        <v>1085</v>
      </c>
      <c r="C105" s="1281">
        <v>112600</v>
      </c>
      <c r="D105" s="1281">
        <v>56300</v>
      </c>
      <c r="G105" s="1204" t="s">
        <v>1085</v>
      </c>
      <c r="H105" s="1205">
        <f t="shared" si="1"/>
        <v>0</v>
      </c>
    </row>
    <row r="106" spans="1:8" ht="38.25" x14ac:dyDescent="0.25">
      <c r="A106" s="1208" t="s">
        <v>1075</v>
      </c>
      <c r="B106" s="1209" t="s">
        <v>1086</v>
      </c>
      <c r="C106" s="1281">
        <v>272300</v>
      </c>
      <c r="D106" s="1281">
        <v>136150</v>
      </c>
      <c r="G106" s="1204" t="s">
        <v>1086</v>
      </c>
      <c r="H106" s="1205">
        <f t="shared" si="1"/>
        <v>0</v>
      </c>
    </row>
    <row r="107" spans="1:8" ht="38.25" x14ac:dyDescent="0.25">
      <c r="A107" s="1208" t="s">
        <v>1075</v>
      </c>
      <c r="B107" s="1209" t="s">
        <v>1087</v>
      </c>
      <c r="C107" s="1281">
        <v>110100</v>
      </c>
      <c r="D107" s="1281">
        <v>48830.04</v>
      </c>
      <c r="G107" s="1204" t="s">
        <v>1087</v>
      </c>
      <c r="H107" s="1205">
        <f t="shared" si="1"/>
        <v>0</v>
      </c>
    </row>
    <row r="108" spans="1:8" ht="38.25" x14ac:dyDescent="0.25">
      <c r="A108" s="1208" t="s">
        <v>1075</v>
      </c>
      <c r="B108" s="1209" t="s">
        <v>1088</v>
      </c>
      <c r="C108" s="1281">
        <v>111400</v>
      </c>
      <c r="D108" s="1281">
        <v>44997.85</v>
      </c>
      <c r="G108" s="1204" t="s">
        <v>1088</v>
      </c>
      <c r="H108" s="1205">
        <f t="shared" si="1"/>
        <v>0</v>
      </c>
    </row>
    <row r="109" spans="1:8" ht="38.25" x14ac:dyDescent="0.25">
      <c r="A109" s="1208" t="s">
        <v>1075</v>
      </c>
      <c r="B109" s="1209" t="s">
        <v>1089</v>
      </c>
      <c r="C109" s="1281">
        <v>111700</v>
      </c>
      <c r="D109" s="1281">
        <v>52549.57</v>
      </c>
      <c r="G109" s="1204" t="s">
        <v>1089</v>
      </c>
      <c r="H109" s="1205">
        <f t="shared" si="1"/>
        <v>0</v>
      </c>
    </row>
    <row r="110" spans="1:8" ht="38.25" x14ac:dyDescent="0.25">
      <c r="A110" s="1210" t="s">
        <v>1075</v>
      </c>
      <c r="B110" s="1211" t="s">
        <v>1090</v>
      </c>
      <c r="C110" s="1281">
        <v>112900</v>
      </c>
      <c r="D110" s="1281">
        <v>48913.01</v>
      </c>
      <c r="G110" s="1204" t="s">
        <v>1090</v>
      </c>
      <c r="H110" s="1205">
        <f t="shared" si="1"/>
        <v>0</v>
      </c>
    </row>
    <row r="111" spans="1:8" ht="38.25" x14ac:dyDescent="0.25">
      <c r="A111" s="1201" t="s">
        <v>1091</v>
      </c>
      <c r="B111" s="1202" t="s">
        <v>1092</v>
      </c>
      <c r="C111" s="1281">
        <v>111100</v>
      </c>
      <c r="D111" s="1281">
        <v>50752.98</v>
      </c>
      <c r="E111" s="1203">
        <f>SUM(D111:D127)</f>
        <v>950864.19999999984</v>
      </c>
      <c r="G111" s="1204" t="s">
        <v>1092</v>
      </c>
      <c r="H111" s="1205">
        <f t="shared" si="1"/>
        <v>0</v>
      </c>
    </row>
    <row r="112" spans="1:8" ht="38.25" x14ac:dyDescent="0.25">
      <c r="A112" s="1206" t="s">
        <v>1091</v>
      </c>
      <c r="B112" s="1207" t="s">
        <v>1093</v>
      </c>
      <c r="C112" s="1281">
        <v>112400</v>
      </c>
      <c r="D112" s="1281">
        <v>50752.98</v>
      </c>
      <c r="G112" s="1204" t="s">
        <v>1093</v>
      </c>
      <c r="H112" s="1205">
        <f t="shared" si="1"/>
        <v>0</v>
      </c>
    </row>
    <row r="113" spans="1:8" ht="38.25" x14ac:dyDescent="0.25">
      <c r="A113" s="1208" t="s">
        <v>1091</v>
      </c>
      <c r="B113" s="1209" t="s">
        <v>1094</v>
      </c>
      <c r="C113" s="1281">
        <v>273700</v>
      </c>
      <c r="D113" s="1281">
        <v>126123.99</v>
      </c>
      <c r="G113" s="1204" t="s">
        <v>1094</v>
      </c>
      <c r="H113" s="1205">
        <f t="shared" si="1"/>
        <v>0</v>
      </c>
    </row>
    <row r="114" spans="1:8" ht="38.25" x14ac:dyDescent="0.25">
      <c r="A114" s="1208" t="s">
        <v>1091</v>
      </c>
      <c r="B114" s="1209" t="s">
        <v>1095</v>
      </c>
      <c r="C114" s="1281">
        <v>113600</v>
      </c>
      <c r="D114" s="1281">
        <v>53751.92</v>
      </c>
      <c r="G114" s="1204" t="s">
        <v>1095</v>
      </c>
      <c r="H114" s="1205">
        <f t="shared" si="1"/>
        <v>0</v>
      </c>
    </row>
    <row r="115" spans="1:8" ht="38.25" x14ac:dyDescent="0.25">
      <c r="A115" s="1208" t="s">
        <v>1091</v>
      </c>
      <c r="B115" s="1209" t="s">
        <v>1096</v>
      </c>
      <c r="C115" s="1281">
        <v>112100</v>
      </c>
      <c r="D115" s="1281">
        <v>52384.06</v>
      </c>
      <c r="G115" s="1204" t="s">
        <v>1096</v>
      </c>
      <c r="H115" s="1205">
        <f t="shared" si="1"/>
        <v>0</v>
      </c>
    </row>
    <row r="116" spans="1:8" ht="38.25" x14ac:dyDescent="0.25">
      <c r="A116" s="1208" t="s">
        <v>1091</v>
      </c>
      <c r="B116" s="1209" t="s">
        <v>1097</v>
      </c>
      <c r="C116" s="1281">
        <v>277200</v>
      </c>
      <c r="D116" s="1281">
        <v>131157.49</v>
      </c>
      <c r="G116" s="1204" t="s">
        <v>1097</v>
      </c>
      <c r="H116" s="1205">
        <f t="shared" si="1"/>
        <v>0</v>
      </c>
    </row>
    <row r="117" spans="1:8" ht="38.25" x14ac:dyDescent="0.25">
      <c r="A117" s="1208" t="s">
        <v>1091</v>
      </c>
      <c r="B117" s="1209" t="s">
        <v>1098</v>
      </c>
      <c r="C117" s="1281">
        <v>113300</v>
      </c>
      <c r="D117" s="1281">
        <v>50483.22</v>
      </c>
      <c r="G117" s="1204" t="s">
        <v>1098</v>
      </c>
      <c r="H117" s="1205">
        <f t="shared" si="1"/>
        <v>0</v>
      </c>
    </row>
    <row r="118" spans="1:8" ht="38.25" x14ac:dyDescent="0.25">
      <c r="A118" s="1208" t="s">
        <v>1091</v>
      </c>
      <c r="B118" s="1209" t="s">
        <v>1099</v>
      </c>
      <c r="C118" s="1281">
        <v>112100</v>
      </c>
      <c r="D118" s="1281">
        <v>50752.99</v>
      </c>
      <c r="G118" s="1204" t="s">
        <v>1099</v>
      </c>
      <c r="H118" s="1205">
        <f t="shared" si="1"/>
        <v>0</v>
      </c>
    </row>
    <row r="119" spans="1:8" ht="38.25" x14ac:dyDescent="0.25">
      <c r="A119" s="1208" t="s">
        <v>1091</v>
      </c>
      <c r="B119" s="1209" t="s">
        <v>1100</v>
      </c>
      <c r="C119" s="1281">
        <v>113100</v>
      </c>
      <c r="D119" s="1281">
        <v>51416.42</v>
      </c>
      <c r="G119" s="1204" t="s">
        <v>1100</v>
      </c>
      <c r="H119" s="1205">
        <f t="shared" si="1"/>
        <v>0</v>
      </c>
    </row>
    <row r="120" spans="1:8" ht="38.25" x14ac:dyDescent="0.25">
      <c r="A120" s="1208" t="s">
        <v>1091</v>
      </c>
      <c r="B120" s="1209" t="s">
        <v>1101</v>
      </c>
      <c r="C120" s="1281">
        <v>110600</v>
      </c>
      <c r="D120" s="1281">
        <v>42295.47</v>
      </c>
      <c r="G120" s="1204" t="s">
        <v>1101</v>
      </c>
      <c r="H120" s="1205">
        <f t="shared" si="1"/>
        <v>0</v>
      </c>
    </row>
    <row r="121" spans="1:8" ht="38.25" x14ac:dyDescent="0.25">
      <c r="A121" s="1208" t="s">
        <v>1091</v>
      </c>
      <c r="B121" s="1209" t="s">
        <v>1102</v>
      </c>
      <c r="C121" s="1281">
        <v>113300</v>
      </c>
      <c r="D121" s="1281">
        <v>50752.98</v>
      </c>
      <c r="G121" s="1204" t="s">
        <v>1102</v>
      </c>
      <c r="H121" s="1205">
        <f t="shared" si="1"/>
        <v>0</v>
      </c>
    </row>
    <row r="122" spans="1:8" ht="38.25" x14ac:dyDescent="0.25">
      <c r="A122" s="1208" t="s">
        <v>1091</v>
      </c>
      <c r="B122" s="1209" t="s">
        <v>1103</v>
      </c>
      <c r="C122" s="1281">
        <v>112400</v>
      </c>
      <c r="D122" s="1281">
        <v>48403.27</v>
      </c>
      <c r="G122" s="1204" t="s">
        <v>1103</v>
      </c>
      <c r="H122" s="1205">
        <f t="shared" si="1"/>
        <v>0</v>
      </c>
    </row>
    <row r="123" spans="1:8" ht="38.25" x14ac:dyDescent="0.25">
      <c r="A123" s="1208" t="s">
        <v>1091</v>
      </c>
      <c r="B123" s="1209" t="s">
        <v>1104</v>
      </c>
      <c r="C123" s="1281">
        <v>115400</v>
      </c>
      <c r="D123" s="1281">
        <v>33421.71</v>
      </c>
      <c r="G123" s="1204" t="s">
        <v>1104</v>
      </c>
      <c r="H123" s="1205">
        <f t="shared" si="1"/>
        <v>0</v>
      </c>
    </row>
    <row r="124" spans="1:8" ht="38.25" x14ac:dyDescent="0.25">
      <c r="A124" s="1208" t="s">
        <v>1091</v>
      </c>
      <c r="B124" s="1209" t="s">
        <v>1105</v>
      </c>
      <c r="C124" s="1281">
        <v>114600</v>
      </c>
      <c r="D124" s="1281">
        <v>50752.98</v>
      </c>
      <c r="G124" s="1204" t="s">
        <v>1105</v>
      </c>
      <c r="H124" s="1205">
        <f t="shared" si="1"/>
        <v>0</v>
      </c>
    </row>
    <row r="125" spans="1:8" ht="38.25" x14ac:dyDescent="0.25">
      <c r="A125" s="1208" t="s">
        <v>1091</v>
      </c>
      <c r="B125" s="1209" t="s">
        <v>1106</v>
      </c>
      <c r="C125" s="1281">
        <v>112500</v>
      </c>
      <c r="D125" s="1281">
        <v>36266.32</v>
      </c>
      <c r="G125" s="1204" t="s">
        <v>1106</v>
      </c>
      <c r="H125" s="1205">
        <f t="shared" si="1"/>
        <v>0</v>
      </c>
    </row>
    <row r="126" spans="1:8" ht="38.25" x14ac:dyDescent="0.25">
      <c r="A126" s="1208" t="s">
        <v>1091</v>
      </c>
      <c r="B126" s="1209" t="s">
        <v>1107</v>
      </c>
      <c r="C126" s="1281">
        <v>116100</v>
      </c>
      <c r="D126" s="1281">
        <v>20642.439999999999</v>
      </c>
      <c r="G126" s="1204" t="s">
        <v>1107</v>
      </c>
      <c r="H126" s="1205">
        <f t="shared" si="1"/>
        <v>0</v>
      </c>
    </row>
    <row r="127" spans="1:8" ht="38.25" x14ac:dyDescent="0.25">
      <c r="A127" s="1210" t="s">
        <v>1091</v>
      </c>
      <c r="B127" s="1211" t="s">
        <v>1108</v>
      </c>
      <c r="C127" s="1281">
        <v>112300</v>
      </c>
      <c r="D127" s="1281">
        <v>50752.98</v>
      </c>
      <c r="G127" s="1204" t="s">
        <v>1108</v>
      </c>
      <c r="H127" s="1205">
        <f t="shared" si="1"/>
        <v>0</v>
      </c>
    </row>
    <row r="128" spans="1:8" ht="38.25" x14ac:dyDescent="0.25">
      <c r="A128" s="1201" t="s">
        <v>1109</v>
      </c>
      <c r="B128" s="1202" t="s">
        <v>1110</v>
      </c>
      <c r="C128" s="1281">
        <v>276200</v>
      </c>
      <c r="D128" s="1281">
        <v>113469.74</v>
      </c>
      <c r="E128" s="1203">
        <f>SUM(D128:D139)</f>
        <v>662804.65</v>
      </c>
      <c r="G128" s="1204" t="s">
        <v>1110</v>
      </c>
      <c r="H128" s="1205">
        <f t="shared" si="1"/>
        <v>0</v>
      </c>
    </row>
    <row r="129" spans="1:8" ht="38.25" x14ac:dyDescent="0.25">
      <c r="A129" s="1206" t="s">
        <v>1109</v>
      </c>
      <c r="B129" s="1207" t="s">
        <v>1111</v>
      </c>
      <c r="C129" s="1281">
        <v>111600</v>
      </c>
      <c r="D129" s="1281">
        <v>41808.959999999999</v>
      </c>
      <c r="G129" s="1204" t="s">
        <v>1111</v>
      </c>
      <c r="H129" s="1205">
        <f t="shared" si="1"/>
        <v>0</v>
      </c>
    </row>
    <row r="130" spans="1:8" ht="38.25" x14ac:dyDescent="0.25">
      <c r="A130" s="1208" t="s">
        <v>1109</v>
      </c>
      <c r="B130" s="1209" t="s">
        <v>1112</v>
      </c>
      <c r="C130" s="1281">
        <v>112500</v>
      </c>
      <c r="D130" s="1281">
        <v>42295</v>
      </c>
      <c r="G130" s="1204" t="s">
        <v>1112</v>
      </c>
      <c r="H130" s="1205">
        <f t="shared" si="1"/>
        <v>0</v>
      </c>
    </row>
    <row r="131" spans="1:8" ht="38.25" x14ac:dyDescent="0.25">
      <c r="A131" s="1208" t="s">
        <v>1109</v>
      </c>
      <c r="B131" s="1209" t="s">
        <v>1113</v>
      </c>
      <c r="C131" s="1281">
        <v>114100</v>
      </c>
      <c r="D131" s="1281">
        <v>46866.18</v>
      </c>
      <c r="G131" s="1204" t="s">
        <v>1113</v>
      </c>
      <c r="H131" s="1205">
        <f t="shared" si="1"/>
        <v>0</v>
      </c>
    </row>
    <row r="132" spans="1:8" ht="38.25" x14ac:dyDescent="0.25">
      <c r="A132" s="1208" t="s">
        <v>1109</v>
      </c>
      <c r="B132" s="1209" t="s">
        <v>1114</v>
      </c>
      <c r="C132" s="1281">
        <v>111200</v>
      </c>
      <c r="D132" s="1281">
        <v>42295.45</v>
      </c>
      <c r="G132" s="1204" t="s">
        <v>1114</v>
      </c>
      <c r="H132" s="1205">
        <f t="shared" si="1"/>
        <v>0</v>
      </c>
    </row>
    <row r="133" spans="1:8" ht="38.25" x14ac:dyDescent="0.25">
      <c r="A133" s="1208" t="s">
        <v>1109</v>
      </c>
      <c r="B133" s="1209" t="s">
        <v>1115</v>
      </c>
      <c r="C133" s="1281">
        <v>110600</v>
      </c>
      <c r="D133" s="1281">
        <v>43783.68</v>
      </c>
      <c r="G133" s="1204" t="s">
        <v>1115</v>
      </c>
      <c r="H133" s="1205">
        <f t="shared" si="1"/>
        <v>0</v>
      </c>
    </row>
    <row r="134" spans="1:8" ht="38.25" x14ac:dyDescent="0.25">
      <c r="A134" s="1208" t="s">
        <v>1109</v>
      </c>
      <c r="B134" s="1209" t="s">
        <v>1116</v>
      </c>
      <c r="C134" s="1281">
        <v>113100</v>
      </c>
      <c r="D134" s="1281">
        <v>42296.45</v>
      </c>
      <c r="G134" s="1204" t="s">
        <v>1116</v>
      </c>
      <c r="H134" s="1205">
        <f t="shared" ref="H134:H197" si="2">IF(G134=B134,0,1)</f>
        <v>0</v>
      </c>
    </row>
    <row r="135" spans="1:8" ht="38.25" x14ac:dyDescent="0.25">
      <c r="A135" s="1208" t="s">
        <v>1109</v>
      </c>
      <c r="B135" s="1209" t="s">
        <v>1117</v>
      </c>
      <c r="C135" s="1281">
        <v>117300</v>
      </c>
      <c r="D135" s="1281">
        <v>45910.2</v>
      </c>
      <c r="G135" s="1204" t="s">
        <v>1117</v>
      </c>
      <c r="H135" s="1205">
        <f t="shared" si="2"/>
        <v>0</v>
      </c>
    </row>
    <row r="136" spans="1:8" ht="38.25" x14ac:dyDescent="0.25">
      <c r="A136" s="1208" t="s">
        <v>1109</v>
      </c>
      <c r="B136" s="1209" t="s">
        <v>1118</v>
      </c>
      <c r="C136" s="1281">
        <v>115700</v>
      </c>
      <c r="D136" s="1281">
        <v>45388.29</v>
      </c>
      <c r="G136" s="1204" t="s">
        <v>1118</v>
      </c>
      <c r="H136" s="1205">
        <f t="shared" si="2"/>
        <v>0</v>
      </c>
    </row>
    <row r="137" spans="1:8" ht="38.25" x14ac:dyDescent="0.25">
      <c r="A137" s="1208" t="s">
        <v>1109</v>
      </c>
      <c r="B137" s="1209" t="s">
        <v>1119</v>
      </c>
      <c r="C137" s="1281">
        <v>117800</v>
      </c>
      <c r="D137" s="1281">
        <v>43102.47</v>
      </c>
      <c r="G137" s="1204" t="s">
        <v>1119</v>
      </c>
      <c r="H137" s="1205">
        <f t="shared" si="2"/>
        <v>0</v>
      </c>
    </row>
    <row r="138" spans="1:8" ht="38.25" x14ac:dyDescent="0.25">
      <c r="A138" s="1208" t="s">
        <v>1109</v>
      </c>
      <c r="B138" s="1209" t="s">
        <v>1120</v>
      </c>
      <c r="C138" s="1281">
        <v>109900</v>
      </c>
      <c r="D138" s="1281">
        <v>42295.47</v>
      </c>
      <c r="G138" s="1204" t="s">
        <v>1120</v>
      </c>
      <c r="H138" s="1205">
        <f t="shared" si="2"/>
        <v>0</v>
      </c>
    </row>
    <row r="139" spans="1:8" ht="38.25" x14ac:dyDescent="0.25">
      <c r="A139" s="1210" t="s">
        <v>1109</v>
      </c>
      <c r="B139" s="1211" t="s">
        <v>1121</v>
      </c>
      <c r="C139" s="1281">
        <v>278300</v>
      </c>
      <c r="D139" s="1281">
        <v>113292.76</v>
      </c>
      <c r="G139" s="1204" t="s">
        <v>1121</v>
      </c>
      <c r="H139" s="1205">
        <f t="shared" si="2"/>
        <v>0</v>
      </c>
    </row>
    <row r="140" spans="1:8" ht="38.25" x14ac:dyDescent="0.25">
      <c r="A140" s="1201" t="s">
        <v>1122</v>
      </c>
      <c r="B140" s="1202" t="s">
        <v>1123</v>
      </c>
      <c r="C140" s="1281">
        <v>272200</v>
      </c>
      <c r="D140" s="1281">
        <v>128809.33</v>
      </c>
      <c r="E140" s="1203">
        <f>SUM(D140:D146)</f>
        <v>432645.79000000004</v>
      </c>
      <c r="G140" s="1204" t="s">
        <v>1123</v>
      </c>
      <c r="H140" s="1205">
        <f t="shared" si="2"/>
        <v>0</v>
      </c>
    </row>
    <row r="141" spans="1:8" ht="38.25" x14ac:dyDescent="0.25">
      <c r="A141" s="1206" t="s">
        <v>1122</v>
      </c>
      <c r="B141" s="1207" t="s">
        <v>1124</v>
      </c>
      <c r="C141" s="1281">
        <v>111900</v>
      </c>
      <c r="D141" s="1281">
        <v>51396.15</v>
      </c>
      <c r="G141" s="1204" t="s">
        <v>1124</v>
      </c>
      <c r="H141" s="1205">
        <f t="shared" si="2"/>
        <v>0</v>
      </c>
    </row>
    <row r="142" spans="1:8" ht="38.25" x14ac:dyDescent="0.25">
      <c r="A142" s="1208" t="s">
        <v>1122</v>
      </c>
      <c r="B142" s="1209" t="s">
        <v>1125</v>
      </c>
      <c r="C142" s="1281">
        <v>111800</v>
      </c>
      <c r="D142" s="1281">
        <v>51600</v>
      </c>
      <c r="G142" s="1204" t="s">
        <v>1125</v>
      </c>
      <c r="H142" s="1205">
        <f t="shared" si="2"/>
        <v>0</v>
      </c>
    </row>
    <row r="143" spans="1:8" ht="38.25" x14ac:dyDescent="0.25">
      <c r="A143" s="1208" t="s">
        <v>1122</v>
      </c>
      <c r="B143" s="1209" t="s">
        <v>1126</v>
      </c>
      <c r="C143" s="1281">
        <v>111600</v>
      </c>
      <c r="D143" s="1281">
        <v>48919.56</v>
      </c>
      <c r="G143" s="1204" t="s">
        <v>1126</v>
      </c>
      <c r="H143" s="1205">
        <f t="shared" si="2"/>
        <v>0</v>
      </c>
    </row>
    <row r="144" spans="1:8" ht="38.25" x14ac:dyDescent="0.25">
      <c r="A144" s="1208" t="s">
        <v>1122</v>
      </c>
      <c r="B144" s="1209" t="s">
        <v>1127</v>
      </c>
      <c r="C144" s="1281">
        <v>112100</v>
      </c>
      <c r="D144" s="1281">
        <v>48579.62</v>
      </c>
      <c r="G144" s="1204" t="s">
        <v>1127</v>
      </c>
      <c r="H144" s="1205">
        <f t="shared" si="2"/>
        <v>0</v>
      </c>
    </row>
    <row r="145" spans="1:8" ht="38.25" x14ac:dyDescent="0.25">
      <c r="A145" s="1208" t="s">
        <v>1122</v>
      </c>
      <c r="B145" s="1209" t="s">
        <v>1128</v>
      </c>
      <c r="C145" s="1281">
        <v>111700</v>
      </c>
      <c r="D145" s="1281">
        <v>51598.2</v>
      </c>
      <c r="G145" s="1204" t="s">
        <v>1128</v>
      </c>
      <c r="H145" s="1205">
        <f t="shared" si="2"/>
        <v>0</v>
      </c>
    </row>
    <row r="146" spans="1:8" ht="38.25" x14ac:dyDescent="0.25">
      <c r="A146" s="1210" t="s">
        <v>1122</v>
      </c>
      <c r="B146" s="1211" t="s">
        <v>1129</v>
      </c>
      <c r="C146" s="1281">
        <v>111900</v>
      </c>
      <c r="D146" s="1281">
        <v>51742.93</v>
      </c>
      <c r="G146" s="1204" t="s">
        <v>1129</v>
      </c>
      <c r="H146" s="1205">
        <f t="shared" si="2"/>
        <v>0</v>
      </c>
    </row>
    <row r="147" spans="1:8" ht="38.25" x14ac:dyDescent="0.25">
      <c r="A147" s="1201" t="s">
        <v>1130</v>
      </c>
      <c r="B147" s="1202" t="s">
        <v>1131</v>
      </c>
      <c r="C147" s="1281">
        <v>274300</v>
      </c>
      <c r="D147" s="1281">
        <v>131077.59</v>
      </c>
      <c r="E147" s="1203">
        <f>SUM(D147:D161)</f>
        <v>900306.4</v>
      </c>
      <c r="G147" s="1204" t="s">
        <v>1131</v>
      </c>
      <c r="H147" s="1205">
        <f t="shared" si="2"/>
        <v>0</v>
      </c>
    </row>
    <row r="148" spans="1:8" ht="38.25" x14ac:dyDescent="0.25">
      <c r="A148" s="1206" t="s">
        <v>1130</v>
      </c>
      <c r="B148" s="1207" t="s">
        <v>1132</v>
      </c>
      <c r="C148" s="1281">
        <v>112500</v>
      </c>
      <c r="D148" s="1281">
        <v>43993.24</v>
      </c>
      <c r="G148" s="1204" t="s">
        <v>1132</v>
      </c>
      <c r="H148" s="1205">
        <f t="shared" si="2"/>
        <v>0</v>
      </c>
    </row>
    <row r="149" spans="1:8" ht="38.25" x14ac:dyDescent="0.25">
      <c r="A149" s="1208" t="s">
        <v>1130</v>
      </c>
      <c r="B149" s="1209" t="s">
        <v>1133</v>
      </c>
      <c r="C149" s="1281">
        <v>275700</v>
      </c>
      <c r="D149" s="1281">
        <v>115698.01</v>
      </c>
      <c r="G149" s="1204" t="s">
        <v>1133</v>
      </c>
      <c r="H149" s="1205">
        <f t="shared" si="2"/>
        <v>0</v>
      </c>
    </row>
    <row r="150" spans="1:8" ht="38.25" x14ac:dyDescent="0.25">
      <c r="A150" s="1208" t="s">
        <v>1130</v>
      </c>
      <c r="B150" s="1209" t="s">
        <v>1134</v>
      </c>
      <c r="C150" s="1281">
        <v>112500</v>
      </c>
      <c r="D150" s="1281">
        <v>42263.33</v>
      </c>
      <c r="G150" s="1204" t="s">
        <v>1134</v>
      </c>
      <c r="H150" s="1205">
        <f t="shared" si="2"/>
        <v>0</v>
      </c>
    </row>
    <row r="151" spans="1:8" ht="38.25" x14ac:dyDescent="0.25">
      <c r="A151" s="1208" t="s">
        <v>1130</v>
      </c>
      <c r="B151" s="1209" t="s">
        <v>1135</v>
      </c>
      <c r="C151" s="1281">
        <v>110900</v>
      </c>
      <c r="D151" s="1281">
        <v>42295.5</v>
      </c>
      <c r="G151" s="1204" t="s">
        <v>1135</v>
      </c>
      <c r="H151" s="1205">
        <f t="shared" si="2"/>
        <v>0</v>
      </c>
    </row>
    <row r="152" spans="1:8" ht="38.25" x14ac:dyDescent="0.25">
      <c r="A152" s="1208" t="s">
        <v>1130</v>
      </c>
      <c r="B152" s="1209" t="s">
        <v>1136</v>
      </c>
      <c r="C152" s="1281">
        <v>117600</v>
      </c>
      <c r="D152" s="1281">
        <v>29793</v>
      </c>
      <c r="G152" s="1204" t="s">
        <v>1136</v>
      </c>
      <c r="H152" s="1205">
        <f t="shared" si="2"/>
        <v>0</v>
      </c>
    </row>
    <row r="153" spans="1:8" ht="38.25" x14ac:dyDescent="0.25">
      <c r="A153" s="1208" t="s">
        <v>1130</v>
      </c>
      <c r="B153" s="1209" t="s">
        <v>1137</v>
      </c>
      <c r="C153" s="1281">
        <v>110400</v>
      </c>
      <c r="D153" s="1281">
        <v>29804.400000000001</v>
      </c>
      <c r="G153" s="1204" t="s">
        <v>1137</v>
      </c>
      <c r="H153" s="1205">
        <f t="shared" si="2"/>
        <v>0</v>
      </c>
    </row>
    <row r="154" spans="1:8" ht="38.25" x14ac:dyDescent="0.25">
      <c r="A154" s="1208" t="s">
        <v>1130</v>
      </c>
      <c r="B154" s="1209" t="s">
        <v>1138</v>
      </c>
      <c r="C154" s="1281">
        <v>113200</v>
      </c>
      <c r="D154" s="1281">
        <v>31910</v>
      </c>
      <c r="G154" s="1204" t="s">
        <v>1138</v>
      </c>
      <c r="H154" s="1205">
        <f t="shared" si="2"/>
        <v>0</v>
      </c>
    </row>
    <row r="155" spans="1:8" ht="38.25" x14ac:dyDescent="0.25">
      <c r="A155" s="1208" t="s">
        <v>1130</v>
      </c>
      <c r="B155" s="1209" t="s">
        <v>1139</v>
      </c>
      <c r="C155" s="1281">
        <v>115800</v>
      </c>
      <c r="D155" s="1281">
        <v>31912</v>
      </c>
      <c r="G155" s="1204" t="s">
        <v>1139</v>
      </c>
      <c r="H155" s="1205">
        <f t="shared" si="2"/>
        <v>0</v>
      </c>
    </row>
    <row r="156" spans="1:8" ht="38.25" x14ac:dyDescent="0.25">
      <c r="A156" s="1208" t="s">
        <v>1130</v>
      </c>
      <c r="B156" s="1209" t="s">
        <v>1140</v>
      </c>
      <c r="C156" s="1281">
        <v>111100</v>
      </c>
      <c r="D156" s="1281">
        <v>49169.93</v>
      </c>
      <c r="G156" s="1204" t="s">
        <v>1140</v>
      </c>
      <c r="H156" s="1205">
        <f t="shared" si="2"/>
        <v>0</v>
      </c>
    </row>
    <row r="157" spans="1:8" ht="38.25" x14ac:dyDescent="0.25">
      <c r="A157" s="1208" t="s">
        <v>1130</v>
      </c>
      <c r="B157" s="1209" t="s">
        <v>1141</v>
      </c>
      <c r="C157" s="1281">
        <v>273000</v>
      </c>
      <c r="D157" s="1281">
        <v>136500</v>
      </c>
      <c r="G157" s="1204" t="s">
        <v>1141</v>
      </c>
      <c r="H157" s="1205">
        <f t="shared" si="2"/>
        <v>0</v>
      </c>
    </row>
    <row r="158" spans="1:8" ht="38.25" x14ac:dyDescent="0.25">
      <c r="A158" s="1208" t="s">
        <v>1130</v>
      </c>
      <c r="B158" s="1209" t="s">
        <v>1142</v>
      </c>
      <c r="C158" s="1281">
        <v>113900</v>
      </c>
      <c r="D158" s="1281">
        <v>31912</v>
      </c>
      <c r="G158" s="1204" t="s">
        <v>1142</v>
      </c>
      <c r="H158" s="1205">
        <f t="shared" si="2"/>
        <v>0</v>
      </c>
    </row>
    <row r="159" spans="1:8" ht="38.25" x14ac:dyDescent="0.25">
      <c r="A159" s="1208" t="s">
        <v>1130</v>
      </c>
      <c r="B159" s="1209" t="s">
        <v>1143</v>
      </c>
      <c r="C159" s="1281">
        <v>275300</v>
      </c>
      <c r="D159" s="1281">
        <v>114364.11</v>
      </c>
      <c r="G159" s="1204" t="s">
        <v>1143</v>
      </c>
      <c r="H159" s="1205">
        <f t="shared" si="2"/>
        <v>0</v>
      </c>
    </row>
    <row r="160" spans="1:8" ht="38.25" x14ac:dyDescent="0.25">
      <c r="A160" s="1208" t="s">
        <v>1130</v>
      </c>
      <c r="B160" s="1209" t="s">
        <v>1144</v>
      </c>
      <c r="C160" s="1281">
        <v>112100</v>
      </c>
      <c r="D160" s="1281">
        <v>37293.19</v>
      </c>
      <c r="G160" s="1204" t="s">
        <v>1144</v>
      </c>
      <c r="H160" s="1205">
        <f t="shared" si="2"/>
        <v>0</v>
      </c>
    </row>
    <row r="161" spans="1:8" ht="38.25" x14ac:dyDescent="0.25">
      <c r="A161" s="1210" t="s">
        <v>1130</v>
      </c>
      <c r="B161" s="1211" t="s">
        <v>1145</v>
      </c>
      <c r="C161" s="1281">
        <v>116500</v>
      </c>
      <c r="D161" s="1281">
        <v>32320.1</v>
      </c>
      <c r="G161" s="1204" t="s">
        <v>1145</v>
      </c>
      <c r="H161" s="1205">
        <f t="shared" si="2"/>
        <v>0</v>
      </c>
    </row>
    <row r="162" spans="1:8" ht="38.25" x14ac:dyDescent="0.25">
      <c r="A162" s="1201" t="s">
        <v>1146</v>
      </c>
      <c r="B162" s="1202" t="s">
        <v>1147</v>
      </c>
      <c r="C162" s="1281">
        <v>118600</v>
      </c>
      <c r="D162" s="1281">
        <v>42998.55</v>
      </c>
      <c r="E162" s="1203">
        <f>SUM(D162:D171)</f>
        <v>555237.89</v>
      </c>
      <c r="G162" s="1204" t="s">
        <v>1147</v>
      </c>
      <c r="H162" s="1205">
        <f t="shared" si="2"/>
        <v>0</v>
      </c>
    </row>
    <row r="163" spans="1:8" ht="38.25" x14ac:dyDescent="0.25">
      <c r="A163" s="1206" t="s">
        <v>1146</v>
      </c>
      <c r="B163" s="1207" t="s">
        <v>1148</v>
      </c>
      <c r="C163" s="1281">
        <v>117200</v>
      </c>
      <c r="D163" s="1281">
        <v>51598.34</v>
      </c>
      <c r="G163" s="1204" t="s">
        <v>1148</v>
      </c>
      <c r="H163" s="1205">
        <f t="shared" si="2"/>
        <v>0</v>
      </c>
    </row>
    <row r="164" spans="1:8" ht="38.25" x14ac:dyDescent="0.25">
      <c r="A164" s="1208" t="s">
        <v>1146</v>
      </c>
      <c r="B164" s="1209" t="s">
        <v>1149</v>
      </c>
      <c r="C164" s="1281">
        <v>115800</v>
      </c>
      <c r="D164" s="1281">
        <v>42998.55</v>
      </c>
      <c r="G164" s="1204" t="s">
        <v>1149</v>
      </c>
      <c r="H164" s="1205">
        <f t="shared" si="2"/>
        <v>0</v>
      </c>
    </row>
    <row r="165" spans="1:8" ht="25.5" x14ac:dyDescent="0.25">
      <c r="A165" s="1208" t="s">
        <v>1146</v>
      </c>
      <c r="B165" s="1209" t="s">
        <v>1150</v>
      </c>
      <c r="C165" s="1281">
        <v>276700</v>
      </c>
      <c r="D165" s="1281">
        <v>138350</v>
      </c>
      <c r="G165" s="1204" t="s">
        <v>1150</v>
      </c>
      <c r="H165" s="1205">
        <f t="shared" si="2"/>
        <v>0</v>
      </c>
    </row>
    <row r="166" spans="1:8" ht="38.25" x14ac:dyDescent="0.25">
      <c r="A166" s="1208" t="s">
        <v>1146</v>
      </c>
      <c r="B166" s="1209" t="s">
        <v>1151</v>
      </c>
      <c r="C166" s="1281">
        <v>117900</v>
      </c>
      <c r="D166" s="1281">
        <v>46987.9</v>
      </c>
      <c r="G166" s="1204" t="s">
        <v>1151</v>
      </c>
      <c r="H166" s="1205">
        <f t="shared" si="2"/>
        <v>0</v>
      </c>
    </row>
    <row r="167" spans="1:8" ht="51" x14ac:dyDescent="0.25">
      <c r="A167" s="1208" t="s">
        <v>1146</v>
      </c>
      <c r="B167" s="1209" t="s">
        <v>1152</v>
      </c>
      <c r="C167" s="1281">
        <v>114900</v>
      </c>
      <c r="D167" s="1281">
        <v>42905</v>
      </c>
      <c r="G167" s="1204" t="s">
        <v>1152</v>
      </c>
      <c r="H167" s="1205">
        <f t="shared" si="2"/>
        <v>0</v>
      </c>
    </row>
    <row r="168" spans="1:8" ht="25.5" x14ac:dyDescent="0.25">
      <c r="A168" s="1208" t="s">
        <v>1146</v>
      </c>
      <c r="B168" s="1209" t="s">
        <v>1153</v>
      </c>
      <c r="C168" s="1281">
        <v>115100</v>
      </c>
      <c r="D168" s="1281">
        <v>42998.55</v>
      </c>
      <c r="G168" s="1204" t="s">
        <v>1153</v>
      </c>
      <c r="H168" s="1205">
        <f t="shared" si="2"/>
        <v>0</v>
      </c>
    </row>
    <row r="169" spans="1:8" ht="38.25" x14ac:dyDescent="0.25">
      <c r="A169" s="1208" t="s">
        <v>1146</v>
      </c>
      <c r="B169" s="1209" t="s">
        <v>1154</v>
      </c>
      <c r="C169" s="1281">
        <v>117900</v>
      </c>
      <c r="D169" s="1281">
        <v>46382</v>
      </c>
      <c r="G169" s="1204" t="s">
        <v>1154</v>
      </c>
      <c r="H169" s="1205">
        <f t="shared" si="2"/>
        <v>0</v>
      </c>
    </row>
    <row r="170" spans="1:8" ht="38.25" x14ac:dyDescent="0.25">
      <c r="A170" s="1208" t="s">
        <v>1146</v>
      </c>
      <c r="B170" s="1209" t="s">
        <v>1155</v>
      </c>
      <c r="C170" s="1281">
        <v>118400</v>
      </c>
      <c r="D170" s="1281">
        <v>50778</v>
      </c>
      <c r="G170" s="1204" t="s">
        <v>1155</v>
      </c>
      <c r="H170" s="1205">
        <f t="shared" si="2"/>
        <v>0</v>
      </c>
    </row>
    <row r="171" spans="1:8" ht="25.5" x14ac:dyDescent="0.25">
      <c r="A171" s="1210" t="s">
        <v>1146</v>
      </c>
      <c r="B171" s="1211" t="s">
        <v>1156</v>
      </c>
      <c r="C171" s="1281">
        <v>116700</v>
      </c>
      <c r="D171" s="1281">
        <v>49241</v>
      </c>
      <c r="G171" s="1204" t="s">
        <v>1156</v>
      </c>
      <c r="H171" s="1205">
        <f t="shared" si="2"/>
        <v>0</v>
      </c>
    </row>
    <row r="172" spans="1:8" ht="38.25" x14ac:dyDescent="0.25">
      <c r="A172" s="1201" t="s">
        <v>1157</v>
      </c>
      <c r="B172" s="1202" t="s">
        <v>1158</v>
      </c>
      <c r="C172" s="1281">
        <v>112900</v>
      </c>
      <c r="D172" s="1281">
        <v>34514.85</v>
      </c>
      <c r="E172" s="1203">
        <f>SUM(D172:D192)</f>
        <v>1767967.2799999998</v>
      </c>
      <c r="G172" s="1204" t="s">
        <v>1158</v>
      </c>
      <c r="H172" s="1205">
        <f t="shared" si="2"/>
        <v>0</v>
      </c>
    </row>
    <row r="173" spans="1:8" ht="38.25" x14ac:dyDescent="0.25">
      <c r="A173" s="1206" t="s">
        <v>1157</v>
      </c>
      <c r="B173" s="1207" t="s">
        <v>1159</v>
      </c>
      <c r="C173" s="1281">
        <v>277800</v>
      </c>
      <c r="D173" s="1281">
        <v>138837.82</v>
      </c>
      <c r="G173" s="1204" t="s">
        <v>1159</v>
      </c>
      <c r="H173" s="1205">
        <f t="shared" si="2"/>
        <v>0</v>
      </c>
    </row>
    <row r="174" spans="1:8" ht="38.25" x14ac:dyDescent="0.25">
      <c r="A174" s="1208" t="s">
        <v>1157</v>
      </c>
      <c r="B174" s="1209" t="s">
        <v>1160</v>
      </c>
      <c r="C174" s="1281">
        <v>114800</v>
      </c>
      <c r="D174" s="1281">
        <v>45387.86</v>
      </c>
      <c r="G174" s="1204" t="s">
        <v>1160</v>
      </c>
      <c r="H174" s="1205">
        <f t="shared" si="2"/>
        <v>0</v>
      </c>
    </row>
    <row r="175" spans="1:8" ht="38.25" x14ac:dyDescent="0.25">
      <c r="A175" s="1208" t="s">
        <v>1157</v>
      </c>
      <c r="B175" s="1209" t="s">
        <v>1161</v>
      </c>
      <c r="C175" s="1281">
        <v>274300</v>
      </c>
      <c r="D175" s="1281">
        <v>111818.37</v>
      </c>
      <c r="G175" s="1204" t="s">
        <v>1161</v>
      </c>
      <c r="H175" s="1205">
        <f t="shared" si="2"/>
        <v>0</v>
      </c>
    </row>
    <row r="176" spans="1:8" ht="38.25" x14ac:dyDescent="0.25">
      <c r="A176" s="1208" t="s">
        <v>1157</v>
      </c>
      <c r="B176" s="1209" t="s">
        <v>1162</v>
      </c>
      <c r="C176" s="1281">
        <v>113900</v>
      </c>
      <c r="D176" s="1281">
        <v>54881.27</v>
      </c>
      <c r="G176" s="1204" t="s">
        <v>1162</v>
      </c>
      <c r="H176" s="1205">
        <f t="shared" si="2"/>
        <v>0</v>
      </c>
    </row>
    <row r="177" spans="1:8" ht="38.25" x14ac:dyDescent="0.25">
      <c r="A177" s="1208" t="s">
        <v>1157</v>
      </c>
      <c r="B177" s="1209" t="s">
        <v>1163</v>
      </c>
      <c r="C177" s="1281">
        <v>113100</v>
      </c>
      <c r="D177" s="1281">
        <v>34798.870000000003</v>
      </c>
      <c r="G177" s="1204" t="s">
        <v>1163</v>
      </c>
      <c r="H177" s="1205">
        <f t="shared" si="2"/>
        <v>0</v>
      </c>
    </row>
    <row r="178" spans="1:8" ht="38.25" x14ac:dyDescent="0.25">
      <c r="A178" s="1208" t="s">
        <v>1157</v>
      </c>
      <c r="B178" s="1209" t="s">
        <v>1164</v>
      </c>
      <c r="C178" s="1281">
        <v>115200</v>
      </c>
      <c r="D178" s="1281">
        <v>42294.15</v>
      </c>
      <c r="G178" s="1204" t="s">
        <v>1164</v>
      </c>
      <c r="H178" s="1205">
        <f t="shared" si="2"/>
        <v>0</v>
      </c>
    </row>
    <row r="179" spans="1:8" ht="38.25" x14ac:dyDescent="0.25">
      <c r="A179" s="1208" t="s">
        <v>1157</v>
      </c>
      <c r="B179" s="1209" t="s">
        <v>1165</v>
      </c>
      <c r="C179" s="1281">
        <v>274000</v>
      </c>
      <c r="D179" s="1281">
        <v>126882.48</v>
      </c>
      <c r="G179" s="1204" t="s">
        <v>1165</v>
      </c>
      <c r="H179" s="1205">
        <f t="shared" si="2"/>
        <v>0</v>
      </c>
    </row>
    <row r="180" spans="1:8" ht="38.25" x14ac:dyDescent="0.25">
      <c r="A180" s="1208" t="s">
        <v>1157</v>
      </c>
      <c r="B180" s="1209" t="s">
        <v>1166</v>
      </c>
      <c r="C180" s="1281">
        <v>113100</v>
      </c>
      <c r="D180" s="1281">
        <v>38540.15</v>
      </c>
      <c r="G180" s="1204" t="s">
        <v>1166</v>
      </c>
      <c r="H180" s="1205">
        <f t="shared" si="2"/>
        <v>0</v>
      </c>
    </row>
    <row r="181" spans="1:8" ht="38.25" x14ac:dyDescent="0.25">
      <c r="A181" s="1208" t="s">
        <v>1157</v>
      </c>
      <c r="B181" s="1209" t="s">
        <v>1167</v>
      </c>
      <c r="C181" s="1281">
        <v>273200</v>
      </c>
      <c r="D181" s="1281">
        <v>106729.4</v>
      </c>
      <c r="G181" s="1204" t="s">
        <v>1167</v>
      </c>
      <c r="H181" s="1205">
        <f t="shared" si="2"/>
        <v>0</v>
      </c>
    </row>
    <row r="182" spans="1:8" ht="38.25" x14ac:dyDescent="0.25">
      <c r="A182" s="1208" t="s">
        <v>1157</v>
      </c>
      <c r="B182" s="1209" t="s">
        <v>1168</v>
      </c>
      <c r="C182" s="1281">
        <v>274300</v>
      </c>
      <c r="D182" s="1281">
        <v>125428.11</v>
      </c>
      <c r="G182" s="1204" t="s">
        <v>1168</v>
      </c>
      <c r="H182" s="1205">
        <f t="shared" si="2"/>
        <v>0</v>
      </c>
    </row>
    <row r="183" spans="1:8" ht="38.25" x14ac:dyDescent="0.25">
      <c r="A183" s="1208" t="s">
        <v>1157</v>
      </c>
      <c r="B183" s="1209" t="s">
        <v>1169</v>
      </c>
      <c r="C183" s="1281">
        <v>113700</v>
      </c>
      <c r="D183" s="1281">
        <v>56596.82</v>
      </c>
      <c r="G183" s="1204" t="s">
        <v>1169</v>
      </c>
      <c r="H183" s="1205">
        <f t="shared" si="2"/>
        <v>0</v>
      </c>
    </row>
    <row r="184" spans="1:8" ht="38.25" x14ac:dyDescent="0.25">
      <c r="A184" s="1208" t="s">
        <v>1157</v>
      </c>
      <c r="B184" s="1209" t="s">
        <v>1170</v>
      </c>
      <c r="C184" s="1281">
        <v>274700</v>
      </c>
      <c r="D184" s="1281">
        <v>126882.48</v>
      </c>
      <c r="G184" s="1204" t="s">
        <v>1170</v>
      </c>
      <c r="H184" s="1205">
        <f t="shared" si="2"/>
        <v>0</v>
      </c>
    </row>
    <row r="185" spans="1:8" ht="38.25" x14ac:dyDescent="0.25">
      <c r="A185" s="1208" t="s">
        <v>1157</v>
      </c>
      <c r="B185" s="1209" t="s">
        <v>1171</v>
      </c>
      <c r="C185" s="1281">
        <v>112900</v>
      </c>
      <c r="D185" s="1281">
        <v>51384.76</v>
      </c>
      <c r="G185" s="1204" t="s">
        <v>1171</v>
      </c>
      <c r="H185" s="1205">
        <f t="shared" si="2"/>
        <v>0</v>
      </c>
    </row>
    <row r="186" spans="1:8" ht="38.25" x14ac:dyDescent="0.25">
      <c r="A186" s="1208" t="s">
        <v>1157</v>
      </c>
      <c r="B186" s="1209" t="s">
        <v>1172</v>
      </c>
      <c r="C186" s="1281">
        <v>112100</v>
      </c>
      <c r="D186" s="1281">
        <v>52579.01</v>
      </c>
      <c r="G186" s="1204" t="s">
        <v>1172</v>
      </c>
      <c r="H186" s="1205">
        <f t="shared" si="2"/>
        <v>0</v>
      </c>
    </row>
    <row r="187" spans="1:8" ht="38.25" x14ac:dyDescent="0.25">
      <c r="A187" s="1208" t="s">
        <v>1157</v>
      </c>
      <c r="B187" s="1209" t="s">
        <v>1173</v>
      </c>
      <c r="C187" s="1281">
        <v>114100</v>
      </c>
      <c r="D187" s="1281">
        <v>42294.15</v>
      </c>
      <c r="G187" s="1204" t="s">
        <v>1173</v>
      </c>
      <c r="H187" s="1205">
        <f t="shared" si="2"/>
        <v>0</v>
      </c>
    </row>
    <row r="188" spans="1:8" ht="38.25" x14ac:dyDescent="0.25">
      <c r="A188" s="1208" t="s">
        <v>1157</v>
      </c>
      <c r="B188" s="1209" t="s">
        <v>1174</v>
      </c>
      <c r="C188" s="1281">
        <v>274500</v>
      </c>
      <c r="D188" s="1281">
        <v>127607.48</v>
      </c>
      <c r="G188" s="1204" t="s">
        <v>1174</v>
      </c>
      <c r="H188" s="1205">
        <f t="shared" si="2"/>
        <v>0</v>
      </c>
    </row>
    <row r="189" spans="1:8" ht="38.25" x14ac:dyDescent="0.25">
      <c r="A189" s="1208" t="s">
        <v>1157</v>
      </c>
      <c r="B189" s="1209" t="s">
        <v>1175</v>
      </c>
      <c r="C189" s="1281">
        <v>112900</v>
      </c>
      <c r="D189" s="1281">
        <v>47748</v>
      </c>
      <c r="G189" s="1204" t="s">
        <v>1175</v>
      </c>
      <c r="H189" s="1205">
        <f t="shared" si="2"/>
        <v>0</v>
      </c>
    </row>
    <row r="190" spans="1:8" ht="38.25" x14ac:dyDescent="0.25">
      <c r="A190" s="1208" t="s">
        <v>1157</v>
      </c>
      <c r="B190" s="1209" t="s">
        <v>1176</v>
      </c>
      <c r="C190" s="1281">
        <v>544100</v>
      </c>
      <c r="D190" s="1281">
        <v>229161.32</v>
      </c>
      <c r="G190" s="1204" t="s">
        <v>1176</v>
      </c>
      <c r="H190" s="1205">
        <f t="shared" si="2"/>
        <v>0</v>
      </c>
    </row>
    <row r="191" spans="1:8" ht="38.25" x14ac:dyDescent="0.25">
      <c r="A191" s="1208" t="s">
        <v>1157</v>
      </c>
      <c r="B191" s="1209" t="s">
        <v>1177</v>
      </c>
      <c r="C191" s="1281">
        <v>114100</v>
      </c>
      <c r="D191" s="1281">
        <v>46717.47</v>
      </c>
      <c r="G191" s="1204" t="s">
        <v>1177</v>
      </c>
      <c r="H191" s="1205">
        <f t="shared" si="2"/>
        <v>0</v>
      </c>
    </row>
    <row r="192" spans="1:8" ht="38.25" x14ac:dyDescent="0.25">
      <c r="A192" s="1210" t="s">
        <v>1157</v>
      </c>
      <c r="B192" s="1211" t="s">
        <v>1178</v>
      </c>
      <c r="C192" s="1281">
        <v>275700</v>
      </c>
      <c r="D192" s="1281">
        <v>126882.46</v>
      </c>
      <c r="G192" s="1204" t="s">
        <v>1178</v>
      </c>
      <c r="H192" s="1205">
        <f t="shared" si="2"/>
        <v>0</v>
      </c>
    </row>
    <row r="193" spans="1:8" ht="25.5" x14ac:dyDescent="0.25">
      <c r="A193" s="1201" t="s">
        <v>1179</v>
      </c>
      <c r="B193" s="1202" t="s">
        <v>1180</v>
      </c>
      <c r="C193" s="1281">
        <v>113500</v>
      </c>
      <c r="D193" s="1281">
        <v>45280.87</v>
      </c>
      <c r="E193" s="1203">
        <f>SUM(D193:D209)</f>
        <v>884837.47</v>
      </c>
      <c r="G193" s="1204" t="s">
        <v>1180</v>
      </c>
      <c r="H193" s="1205">
        <f t="shared" si="2"/>
        <v>0</v>
      </c>
    </row>
    <row r="194" spans="1:8" ht="25.5" x14ac:dyDescent="0.25">
      <c r="A194" s="1206" t="s">
        <v>1179</v>
      </c>
      <c r="B194" s="1207" t="s">
        <v>1181</v>
      </c>
      <c r="C194" s="1281">
        <v>113600</v>
      </c>
      <c r="D194" s="1281">
        <v>52776.67</v>
      </c>
      <c r="G194" s="1204" t="s">
        <v>1181</v>
      </c>
      <c r="H194" s="1205">
        <f t="shared" si="2"/>
        <v>0</v>
      </c>
    </row>
    <row r="195" spans="1:8" ht="25.5" x14ac:dyDescent="0.25">
      <c r="A195" s="1208" t="s">
        <v>1179</v>
      </c>
      <c r="B195" s="1209" t="s">
        <v>1182</v>
      </c>
      <c r="C195" s="1281">
        <v>112100</v>
      </c>
      <c r="D195" s="1281">
        <v>50754.54</v>
      </c>
      <c r="G195" s="1204" t="s">
        <v>1182</v>
      </c>
      <c r="H195" s="1205">
        <f t="shared" si="2"/>
        <v>0</v>
      </c>
    </row>
    <row r="196" spans="1:8" ht="25.5" x14ac:dyDescent="0.25">
      <c r="A196" s="1208" t="s">
        <v>1179</v>
      </c>
      <c r="B196" s="1209" t="s">
        <v>1183</v>
      </c>
      <c r="C196" s="1281">
        <v>113200</v>
      </c>
      <c r="D196" s="1281">
        <v>46929.43</v>
      </c>
      <c r="G196" s="1204" t="s">
        <v>1183</v>
      </c>
      <c r="H196" s="1205">
        <f t="shared" si="2"/>
        <v>0</v>
      </c>
    </row>
    <row r="197" spans="1:8" ht="25.5" x14ac:dyDescent="0.25">
      <c r="A197" s="1208" t="s">
        <v>1179</v>
      </c>
      <c r="B197" s="1209" t="s">
        <v>1184</v>
      </c>
      <c r="C197" s="1281">
        <v>117100</v>
      </c>
      <c r="D197" s="1281">
        <v>58550</v>
      </c>
      <c r="G197" s="1204" t="s">
        <v>1184</v>
      </c>
      <c r="H197" s="1205">
        <f t="shared" si="2"/>
        <v>0</v>
      </c>
    </row>
    <row r="198" spans="1:8" ht="25.5" x14ac:dyDescent="0.25">
      <c r="A198" s="1208" t="s">
        <v>1179</v>
      </c>
      <c r="B198" s="1209" t="s">
        <v>1185</v>
      </c>
      <c r="C198" s="1281">
        <v>119100</v>
      </c>
      <c r="D198" s="1281">
        <v>42998.5</v>
      </c>
      <c r="G198" s="1204" t="s">
        <v>1185</v>
      </c>
      <c r="H198" s="1205">
        <f t="shared" ref="H198:H261" si="3">IF(G198=B198,0,1)</f>
        <v>0</v>
      </c>
    </row>
    <row r="199" spans="1:8" ht="25.5" x14ac:dyDescent="0.25">
      <c r="A199" s="1208" t="s">
        <v>1179</v>
      </c>
      <c r="B199" s="1209" t="s">
        <v>1186</v>
      </c>
      <c r="C199" s="1281">
        <v>114800</v>
      </c>
      <c r="D199" s="1281">
        <v>52983.46</v>
      </c>
      <c r="G199" s="1204" t="s">
        <v>1186</v>
      </c>
      <c r="H199" s="1205">
        <f t="shared" si="3"/>
        <v>0</v>
      </c>
    </row>
    <row r="200" spans="1:8" ht="25.5" x14ac:dyDescent="0.25">
      <c r="A200" s="1208" t="s">
        <v>1179</v>
      </c>
      <c r="B200" s="1209" t="s">
        <v>1187</v>
      </c>
      <c r="C200" s="1281">
        <v>116300</v>
      </c>
      <c r="D200" s="1281">
        <v>51438.74</v>
      </c>
      <c r="G200" s="1204" t="s">
        <v>1187</v>
      </c>
      <c r="H200" s="1205">
        <f t="shared" si="3"/>
        <v>0</v>
      </c>
    </row>
    <row r="201" spans="1:8" ht="25.5" x14ac:dyDescent="0.25">
      <c r="A201" s="1208" t="s">
        <v>1179</v>
      </c>
      <c r="B201" s="1209" t="s">
        <v>1188</v>
      </c>
      <c r="C201" s="1281">
        <v>113400</v>
      </c>
      <c r="D201" s="1281">
        <v>49889.35</v>
      </c>
      <c r="G201" s="1204" t="s">
        <v>1188</v>
      </c>
      <c r="H201" s="1205">
        <f t="shared" si="3"/>
        <v>0</v>
      </c>
    </row>
    <row r="202" spans="1:8" ht="25.5" x14ac:dyDescent="0.25">
      <c r="A202" s="1208" t="s">
        <v>1179</v>
      </c>
      <c r="B202" s="1209" t="s">
        <v>1189</v>
      </c>
      <c r="C202" s="1281">
        <v>117800</v>
      </c>
      <c r="D202" s="1281">
        <v>58900</v>
      </c>
      <c r="G202" s="1204" t="s">
        <v>1189</v>
      </c>
      <c r="H202" s="1205">
        <f t="shared" si="3"/>
        <v>0</v>
      </c>
    </row>
    <row r="203" spans="1:8" ht="25.5" x14ac:dyDescent="0.25">
      <c r="A203" s="1208" t="s">
        <v>1179</v>
      </c>
      <c r="B203" s="1209" t="s">
        <v>1190</v>
      </c>
      <c r="C203" s="1281">
        <v>112800</v>
      </c>
      <c r="D203" s="1281">
        <v>56400</v>
      </c>
      <c r="G203" s="1204" t="s">
        <v>1190</v>
      </c>
      <c r="H203" s="1205">
        <f t="shared" si="3"/>
        <v>0</v>
      </c>
    </row>
    <row r="204" spans="1:8" ht="25.5" x14ac:dyDescent="0.25">
      <c r="A204" s="1208" t="s">
        <v>1179</v>
      </c>
      <c r="B204" s="1209" t="s">
        <v>1191</v>
      </c>
      <c r="C204" s="1281">
        <v>112800</v>
      </c>
      <c r="D204" s="1281">
        <v>49251.66</v>
      </c>
      <c r="G204" s="1204" t="s">
        <v>1191</v>
      </c>
      <c r="H204" s="1205">
        <f t="shared" si="3"/>
        <v>0</v>
      </c>
    </row>
    <row r="205" spans="1:8" ht="25.5" x14ac:dyDescent="0.25">
      <c r="A205" s="1208" t="s">
        <v>1179</v>
      </c>
      <c r="B205" s="1209" t="s">
        <v>1192</v>
      </c>
      <c r="C205" s="1281">
        <v>111400</v>
      </c>
      <c r="D205" s="1281">
        <v>55700</v>
      </c>
      <c r="G205" s="1204" t="s">
        <v>1192</v>
      </c>
      <c r="H205" s="1205">
        <f t="shared" si="3"/>
        <v>0</v>
      </c>
    </row>
    <row r="206" spans="1:8" ht="25.5" x14ac:dyDescent="0.25">
      <c r="A206" s="1208" t="s">
        <v>1179</v>
      </c>
      <c r="B206" s="1209" t="s">
        <v>1193</v>
      </c>
      <c r="C206" s="1281">
        <v>111000</v>
      </c>
      <c r="D206" s="1281">
        <v>51904.85</v>
      </c>
      <c r="G206" s="1204" t="s">
        <v>1193</v>
      </c>
      <c r="H206" s="1205">
        <f t="shared" si="3"/>
        <v>0</v>
      </c>
    </row>
    <row r="207" spans="1:8" ht="25.5" x14ac:dyDescent="0.25">
      <c r="A207" s="1208" t="s">
        <v>1179</v>
      </c>
      <c r="B207" s="1209" t="s">
        <v>1194</v>
      </c>
      <c r="C207" s="1281">
        <v>115000</v>
      </c>
      <c r="D207" s="1281">
        <v>50754.57</v>
      </c>
      <c r="G207" s="1204" t="s">
        <v>1194</v>
      </c>
      <c r="H207" s="1205">
        <f t="shared" si="3"/>
        <v>0</v>
      </c>
    </row>
    <row r="208" spans="1:8" ht="25.5" x14ac:dyDescent="0.25">
      <c r="A208" s="1208" t="s">
        <v>1179</v>
      </c>
      <c r="B208" s="1209" t="s">
        <v>1195</v>
      </c>
      <c r="C208" s="1281">
        <v>119900</v>
      </c>
      <c r="D208" s="1281">
        <v>59950</v>
      </c>
      <c r="G208" s="1204" t="s">
        <v>1195</v>
      </c>
      <c r="H208" s="1205">
        <f t="shared" si="3"/>
        <v>0</v>
      </c>
    </row>
    <row r="209" spans="1:8" ht="25.5" x14ac:dyDescent="0.25">
      <c r="A209" s="1210" t="s">
        <v>1179</v>
      </c>
      <c r="B209" s="1211" t="s">
        <v>1196</v>
      </c>
      <c r="C209" s="1281">
        <v>111400</v>
      </c>
      <c r="D209" s="1281">
        <v>50374.83</v>
      </c>
      <c r="G209" s="1204" t="s">
        <v>1196</v>
      </c>
      <c r="H209" s="1205">
        <f t="shared" si="3"/>
        <v>0</v>
      </c>
    </row>
    <row r="210" spans="1:8" ht="38.25" x14ac:dyDescent="0.25">
      <c r="A210" s="1201" t="s">
        <v>1197</v>
      </c>
      <c r="B210" s="1202" t="s">
        <v>1198</v>
      </c>
      <c r="C210" s="1281">
        <v>113200</v>
      </c>
      <c r="D210" s="1281">
        <v>42966</v>
      </c>
      <c r="E210" s="1203">
        <f>SUM(D210:D223)</f>
        <v>775708.47000000009</v>
      </c>
      <c r="G210" s="1204" t="s">
        <v>1198</v>
      </c>
      <c r="H210" s="1205">
        <f t="shared" si="3"/>
        <v>0</v>
      </c>
    </row>
    <row r="211" spans="1:8" ht="38.25" x14ac:dyDescent="0.25">
      <c r="A211" s="1206" t="s">
        <v>1197</v>
      </c>
      <c r="B211" s="1207" t="s">
        <v>1199</v>
      </c>
      <c r="C211" s="1281">
        <v>115800</v>
      </c>
      <c r="D211" s="1281">
        <v>51839.24</v>
      </c>
      <c r="G211" s="1204" t="s">
        <v>1199</v>
      </c>
      <c r="H211" s="1205">
        <f t="shared" si="3"/>
        <v>0</v>
      </c>
    </row>
    <row r="212" spans="1:8" ht="38.25" x14ac:dyDescent="0.25">
      <c r="A212" s="1208" t="s">
        <v>1197</v>
      </c>
      <c r="B212" s="1209" t="s">
        <v>1200</v>
      </c>
      <c r="C212" s="1281">
        <v>112800</v>
      </c>
      <c r="D212" s="1281">
        <v>51600</v>
      </c>
      <c r="G212" s="1204" t="s">
        <v>1200</v>
      </c>
      <c r="H212" s="1205">
        <f t="shared" si="3"/>
        <v>0</v>
      </c>
    </row>
    <row r="213" spans="1:8" ht="38.25" x14ac:dyDescent="0.25">
      <c r="A213" s="1208" t="s">
        <v>1197</v>
      </c>
      <c r="B213" s="1209" t="s">
        <v>1201</v>
      </c>
      <c r="C213" s="1281">
        <v>115400</v>
      </c>
      <c r="D213" s="1281">
        <v>51600</v>
      </c>
      <c r="G213" s="1204" t="s">
        <v>1201</v>
      </c>
      <c r="H213" s="1205">
        <f t="shared" si="3"/>
        <v>0</v>
      </c>
    </row>
    <row r="214" spans="1:8" ht="38.25" x14ac:dyDescent="0.25">
      <c r="A214" s="1208" t="s">
        <v>1197</v>
      </c>
      <c r="B214" s="1209" t="s">
        <v>1202</v>
      </c>
      <c r="C214" s="1281">
        <v>275700</v>
      </c>
      <c r="D214" s="1281">
        <v>106460.09</v>
      </c>
      <c r="G214" s="1204" t="s">
        <v>1202</v>
      </c>
      <c r="H214" s="1205">
        <f t="shared" si="3"/>
        <v>0</v>
      </c>
    </row>
    <row r="215" spans="1:8" ht="38.25" x14ac:dyDescent="0.25">
      <c r="A215" s="1208" t="s">
        <v>1197</v>
      </c>
      <c r="B215" s="1209" t="s">
        <v>1203</v>
      </c>
      <c r="C215" s="1281">
        <v>114500</v>
      </c>
      <c r="D215" s="1281">
        <v>51521</v>
      </c>
      <c r="G215" s="1204" t="s">
        <v>1203</v>
      </c>
      <c r="H215" s="1205">
        <f t="shared" si="3"/>
        <v>0</v>
      </c>
    </row>
    <row r="216" spans="1:8" ht="38.25" x14ac:dyDescent="0.25">
      <c r="A216" s="1208" t="s">
        <v>1197</v>
      </c>
      <c r="B216" s="1209" t="s">
        <v>1204</v>
      </c>
      <c r="C216" s="1281">
        <v>112600</v>
      </c>
      <c r="D216" s="1281">
        <v>51712.26</v>
      </c>
      <c r="G216" s="1204" t="s">
        <v>1204</v>
      </c>
      <c r="H216" s="1205">
        <f t="shared" si="3"/>
        <v>0</v>
      </c>
    </row>
    <row r="217" spans="1:8" ht="38.25" x14ac:dyDescent="0.25">
      <c r="A217" s="1208" t="s">
        <v>1197</v>
      </c>
      <c r="B217" s="1209" t="s">
        <v>1205</v>
      </c>
      <c r="C217" s="1281">
        <v>111500</v>
      </c>
      <c r="D217" s="1281">
        <v>51598.2</v>
      </c>
      <c r="G217" s="1204" t="s">
        <v>1205</v>
      </c>
      <c r="H217" s="1205">
        <f t="shared" si="3"/>
        <v>0</v>
      </c>
    </row>
    <row r="218" spans="1:8" ht="38.25" x14ac:dyDescent="0.25">
      <c r="A218" s="1208" t="s">
        <v>1197</v>
      </c>
      <c r="B218" s="1209" t="s">
        <v>1206</v>
      </c>
      <c r="C218" s="1281">
        <v>116500</v>
      </c>
      <c r="D218" s="1281">
        <v>55018.32</v>
      </c>
      <c r="G218" s="1204" t="s">
        <v>1206</v>
      </c>
      <c r="H218" s="1205">
        <f t="shared" si="3"/>
        <v>0</v>
      </c>
    </row>
    <row r="219" spans="1:8" ht="38.25" x14ac:dyDescent="0.25">
      <c r="A219" s="1208" t="s">
        <v>1197</v>
      </c>
      <c r="B219" s="1209" t="s">
        <v>1207</v>
      </c>
      <c r="C219" s="1281">
        <v>118200</v>
      </c>
      <c r="D219" s="1281">
        <v>51598.3</v>
      </c>
      <c r="G219" s="1204" t="s">
        <v>1207</v>
      </c>
      <c r="H219" s="1205">
        <f t="shared" si="3"/>
        <v>0</v>
      </c>
    </row>
    <row r="220" spans="1:8" ht="38.25" x14ac:dyDescent="0.25">
      <c r="A220" s="1208" t="s">
        <v>1197</v>
      </c>
      <c r="B220" s="1209" t="s">
        <v>1208</v>
      </c>
      <c r="C220" s="1281">
        <v>115700</v>
      </c>
      <c r="D220" s="1281">
        <v>51598.26</v>
      </c>
      <c r="G220" s="1204" t="s">
        <v>1208</v>
      </c>
      <c r="H220" s="1205">
        <f t="shared" si="3"/>
        <v>0</v>
      </c>
    </row>
    <row r="221" spans="1:8" ht="38.25" x14ac:dyDescent="0.25">
      <c r="A221" s="1208" t="s">
        <v>1197</v>
      </c>
      <c r="B221" s="1209" t="s">
        <v>1209</v>
      </c>
      <c r="C221" s="1281">
        <v>111300</v>
      </c>
      <c r="D221" s="1281">
        <v>51598.26</v>
      </c>
      <c r="G221" s="1204" t="s">
        <v>1209</v>
      </c>
      <c r="H221" s="1205">
        <f t="shared" si="3"/>
        <v>0</v>
      </c>
    </row>
    <row r="222" spans="1:8" ht="38.25" x14ac:dyDescent="0.25">
      <c r="A222" s="1208" t="s">
        <v>1197</v>
      </c>
      <c r="B222" s="1209" t="s">
        <v>1210</v>
      </c>
      <c r="C222" s="1281">
        <v>112200</v>
      </c>
      <c r="D222" s="1281">
        <v>54998.54</v>
      </c>
      <c r="G222" s="1204" t="s">
        <v>1210</v>
      </c>
      <c r="H222" s="1205">
        <f t="shared" si="3"/>
        <v>0</v>
      </c>
    </row>
    <row r="223" spans="1:8" ht="38.25" x14ac:dyDescent="0.25">
      <c r="A223" s="1210" t="s">
        <v>1197</v>
      </c>
      <c r="B223" s="1211" t="s">
        <v>1211</v>
      </c>
      <c r="C223" s="1281">
        <v>113200</v>
      </c>
      <c r="D223" s="1281">
        <v>51600</v>
      </c>
      <c r="G223" s="1204" t="s">
        <v>1211</v>
      </c>
      <c r="H223" s="1205">
        <f t="shared" si="3"/>
        <v>0</v>
      </c>
    </row>
    <row r="224" spans="1:8" ht="38.25" x14ac:dyDescent="0.25">
      <c r="A224" s="1201" t="s">
        <v>1212</v>
      </c>
      <c r="B224" s="1202" t="s">
        <v>1213</v>
      </c>
      <c r="C224" s="1281">
        <v>113900</v>
      </c>
      <c r="D224" s="1281">
        <v>56950</v>
      </c>
      <c r="E224" s="1203">
        <f>SUM(D224:D247)</f>
        <v>1602200</v>
      </c>
      <c r="G224" s="1204" t="s">
        <v>1213</v>
      </c>
      <c r="H224" s="1205">
        <f t="shared" si="3"/>
        <v>0</v>
      </c>
    </row>
    <row r="225" spans="1:8" ht="38.25" x14ac:dyDescent="0.25">
      <c r="A225" s="1206" t="s">
        <v>1212</v>
      </c>
      <c r="B225" s="1207" t="s">
        <v>1214</v>
      </c>
      <c r="C225" s="1281">
        <v>113600</v>
      </c>
      <c r="D225" s="1281">
        <v>56800</v>
      </c>
      <c r="G225" s="1204" t="s">
        <v>1214</v>
      </c>
      <c r="H225" s="1205">
        <f t="shared" si="3"/>
        <v>0</v>
      </c>
    </row>
    <row r="226" spans="1:8" ht="38.25" x14ac:dyDescent="0.25">
      <c r="A226" s="1208" t="s">
        <v>1212</v>
      </c>
      <c r="B226" s="1209" t="s">
        <v>1215</v>
      </c>
      <c r="C226" s="1281">
        <v>113800</v>
      </c>
      <c r="D226" s="1281">
        <v>56900</v>
      </c>
      <c r="G226" s="1204" t="s">
        <v>1215</v>
      </c>
      <c r="H226" s="1205">
        <f t="shared" si="3"/>
        <v>0</v>
      </c>
    </row>
    <row r="227" spans="1:8" ht="38.25" x14ac:dyDescent="0.25">
      <c r="A227" s="1208" t="s">
        <v>1212</v>
      </c>
      <c r="B227" s="1209" t="s">
        <v>1216</v>
      </c>
      <c r="C227" s="1281">
        <v>114100</v>
      </c>
      <c r="D227" s="1281">
        <v>57050</v>
      </c>
      <c r="G227" s="1204" t="s">
        <v>1216</v>
      </c>
      <c r="H227" s="1205">
        <f t="shared" si="3"/>
        <v>0</v>
      </c>
    </row>
    <row r="228" spans="1:8" ht="38.25" x14ac:dyDescent="0.25">
      <c r="A228" s="1208" t="s">
        <v>1212</v>
      </c>
      <c r="B228" s="1209" t="s">
        <v>1217</v>
      </c>
      <c r="C228" s="1281">
        <v>112900</v>
      </c>
      <c r="D228" s="1281">
        <v>56450</v>
      </c>
      <c r="G228" s="1204" t="s">
        <v>1217</v>
      </c>
      <c r="H228" s="1205">
        <f t="shared" si="3"/>
        <v>0</v>
      </c>
    </row>
    <row r="229" spans="1:8" ht="38.25" x14ac:dyDescent="0.25">
      <c r="A229" s="1208" t="s">
        <v>1212</v>
      </c>
      <c r="B229" s="1209" t="s">
        <v>1218</v>
      </c>
      <c r="C229" s="1281">
        <v>273800</v>
      </c>
      <c r="D229" s="1281">
        <v>136900</v>
      </c>
      <c r="G229" s="1204" t="s">
        <v>1218</v>
      </c>
      <c r="H229" s="1205">
        <f t="shared" si="3"/>
        <v>0</v>
      </c>
    </row>
    <row r="230" spans="1:8" ht="38.25" x14ac:dyDescent="0.25">
      <c r="A230" s="1208" t="s">
        <v>1212</v>
      </c>
      <c r="B230" s="1209" t="s">
        <v>1219</v>
      </c>
      <c r="C230" s="1281">
        <v>115200</v>
      </c>
      <c r="D230" s="1281">
        <v>57600</v>
      </c>
      <c r="G230" s="1204" t="s">
        <v>1219</v>
      </c>
      <c r="H230" s="1205">
        <f t="shared" si="3"/>
        <v>0</v>
      </c>
    </row>
    <row r="231" spans="1:8" ht="38.25" x14ac:dyDescent="0.25">
      <c r="A231" s="1208" t="s">
        <v>1212</v>
      </c>
      <c r="B231" s="1209" t="s">
        <v>1220</v>
      </c>
      <c r="C231" s="1281">
        <v>114400</v>
      </c>
      <c r="D231" s="1281">
        <v>57200</v>
      </c>
      <c r="G231" s="1204" t="s">
        <v>1220</v>
      </c>
      <c r="H231" s="1205">
        <f t="shared" si="3"/>
        <v>0</v>
      </c>
    </row>
    <row r="232" spans="1:8" ht="38.25" x14ac:dyDescent="0.25">
      <c r="A232" s="1208" t="s">
        <v>1212</v>
      </c>
      <c r="B232" s="1209" t="s">
        <v>1221</v>
      </c>
      <c r="C232" s="1281">
        <v>111500</v>
      </c>
      <c r="D232" s="1281">
        <v>55750</v>
      </c>
      <c r="G232" s="1204" t="s">
        <v>1221</v>
      </c>
      <c r="H232" s="1205">
        <f t="shared" si="3"/>
        <v>0</v>
      </c>
    </row>
    <row r="233" spans="1:8" ht="38.25" x14ac:dyDescent="0.25">
      <c r="A233" s="1208" t="s">
        <v>1212</v>
      </c>
      <c r="B233" s="1209" t="s">
        <v>1222</v>
      </c>
      <c r="C233" s="1281">
        <v>114900</v>
      </c>
      <c r="D233" s="1281">
        <v>57450</v>
      </c>
      <c r="G233" s="1204" t="s">
        <v>1222</v>
      </c>
      <c r="H233" s="1205">
        <f t="shared" si="3"/>
        <v>0</v>
      </c>
    </row>
    <row r="234" spans="1:8" ht="38.25" x14ac:dyDescent="0.25">
      <c r="A234" s="1208" t="s">
        <v>1212</v>
      </c>
      <c r="B234" s="1209" t="s">
        <v>1223</v>
      </c>
      <c r="C234" s="1281">
        <v>114900</v>
      </c>
      <c r="D234" s="1281">
        <v>57450</v>
      </c>
      <c r="G234" s="1204" t="s">
        <v>1223</v>
      </c>
      <c r="H234" s="1205">
        <f t="shared" si="3"/>
        <v>0</v>
      </c>
    </row>
    <row r="235" spans="1:8" ht="38.25" x14ac:dyDescent="0.25">
      <c r="A235" s="1208" t="s">
        <v>1212</v>
      </c>
      <c r="B235" s="1209" t="s">
        <v>1224</v>
      </c>
      <c r="C235" s="1281">
        <v>112700</v>
      </c>
      <c r="D235" s="1281">
        <v>56350</v>
      </c>
      <c r="G235" s="1204" t="s">
        <v>1224</v>
      </c>
      <c r="H235" s="1205">
        <f t="shared" si="3"/>
        <v>0</v>
      </c>
    </row>
    <row r="236" spans="1:8" ht="38.25" x14ac:dyDescent="0.25">
      <c r="A236" s="1208" t="s">
        <v>1212</v>
      </c>
      <c r="B236" s="1209" t="s">
        <v>1225</v>
      </c>
      <c r="C236" s="1281">
        <v>114600</v>
      </c>
      <c r="D236" s="1281">
        <v>57300</v>
      </c>
      <c r="G236" s="1204" t="s">
        <v>1225</v>
      </c>
      <c r="H236" s="1205">
        <f t="shared" si="3"/>
        <v>0</v>
      </c>
    </row>
    <row r="237" spans="1:8" ht="38.25" x14ac:dyDescent="0.25">
      <c r="A237" s="1208" t="s">
        <v>1212</v>
      </c>
      <c r="B237" s="1209" t="s">
        <v>1226</v>
      </c>
      <c r="C237" s="1281">
        <v>111800</v>
      </c>
      <c r="D237" s="1281">
        <v>55900</v>
      </c>
      <c r="G237" s="1204" t="s">
        <v>1226</v>
      </c>
      <c r="H237" s="1205">
        <f t="shared" si="3"/>
        <v>0</v>
      </c>
    </row>
    <row r="238" spans="1:8" ht="38.25" x14ac:dyDescent="0.25">
      <c r="A238" s="1208" t="s">
        <v>1212</v>
      </c>
      <c r="B238" s="1209" t="s">
        <v>1227</v>
      </c>
      <c r="C238" s="1281">
        <v>276800</v>
      </c>
      <c r="D238" s="1281">
        <v>138400</v>
      </c>
      <c r="G238" s="1204" t="s">
        <v>1227</v>
      </c>
      <c r="H238" s="1205">
        <f t="shared" si="3"/>
        <v>0</v>
      </c>
    </row>
    <row r="239" spans="1:8" ht="38.25" x14ac:dyDescent="0.25">
      <c r="A239" s="1208" t="s">
        <v>1212</v>
      </c>
      <c r="B239" s="1209" t="s">
        <v>1228</v>
      </c>
      <c r="C239" s="1281">
        <v>113300</v>
      </c>
      <c r="D239" s="1281">
        <v>56650</v>
      </c>
      <c r="G239" s="1204" t="s">
        <v>1228</v>
      </c>
      <c r="H239" s="1205">
        <f t="shared" si="3"/>
        <v>0</v>
      </c>
    </row>
    <row r="240" spans="1:8" ht="38.25" x14ac:dyDescent="0.25">
      <c r="A240" s="1208" t="s">
        <v>1212</v>
      </c>
      <c r="B240" s="1209" t="s">
        <v>1229</v>
      </c>
      <c r="C240" s="1281">
        <v>116700</v>
      </c>
      <c r="D240" s="1281">
        <v>58350</v>
      </c>
      <c r="G240" s="1204" t="s">
        <v>1229</v>
      </c>
      <c r="H240" s="1205">
        <f t="shared" si="3"/>
        <v>0</v>
      </c>
    </row>
    <row r="241" spans="1:8" ht="38.25" x14ac:dyDescent="0.25">
      <c r="A241" s="1208" t="s">
        <v>1212</v>
      </c>
      <c r="B241" s="1209" t="s">
        <v>1230</v>
      </c>
      <c r="C241" s="1281">
        <v>112200</v>
      </c>
      <c r="D241" s="1281">
        <v>56100</v>
      </c>
      <c r="G241" s="1204" t="s">
        <v>1230</v>
      </c>
      <c r="H241" s="1205">
        <f t="shared" si="3"/>
        <v>0</v>
      </c>
    </row>
    <row r="242" spans="1:8" ht="38.25" x14ac:dyDescent="0.25">
      <c r="A242" s="1208" t="s">
        <v>1212</v>
      </c>
      <c r="B242" s="1209" t="s">
        <v>1231</v>
      </c>
      <c r="C242" s="1281">
        <v>272900</v>
      </c>
      <c r="D242" s="1281">
        <v>136450</v>
      </c>
      <c r="G242" s="1204" t="s">
        <v>1231</v>
      </c>
      <c r="H242" s="1205">
        <f t="shared" si="3"/>
        <v>0</v>
      </c>
    </row>
    <row r="243" spans="1:8" ht="38.25" x14ac:dyDescent="0.25">
      <c r="A243" s="1208" t="s">
        <v>1212</v>
      </c>
      <c r="B243" s="1209" t="s">
        <v>1232</v>
      </c>
      <c r="C243" s="1281">
        <v>112200</v>
      </c>
      <c r="D243" s="1281">
        <v>56100</v>
      </c>
      <c r="G243" s="1204" t="s">
        <v>1232</v>
      </c>
      <c r="H243" s="1205">
        <f t="shared" si="3"/>
        <v>0</v>
      </c>
    </row>
    <row r="244" spans="1:8" ht="38.25" x14ac:dyDescent="0.25">
      <c r="A244" s="1208" t="s">
        <v>1212</v>
      </c>
      <c r="B244" s="1209" t="s">
        <v>1233</v>
      </c>
      <c r="C244" s="1281">
        <v>112900</v>
      </c>
      <c r="D244" s="1281">
        <v>56450</v>
      </c>
      <c r="G244" s="1204" t="s">
        <v>1233</v>
      </c>
      <c r="H244" s="1205">
        <f t="shared" si="3"/>
        <v>0</v>
      </c>
    </row>
    <row r="245" spans="1:8" ht="38.25" x14ac:dyDescent="0.25">
      <c r="A245" s="1208" t="s">
        <v>1212</v>
      </c>
      <c r="B245" s="1209" t="s">
        <v>1234</v>
      </c>
      <c r="C245" s="1281">
        <v>110900</v>
      </c>
      <c r="D245" s="1281">
        <v>55450</v>
      </c>
      <c r="G245" s="1204" t="s">
        <v>1234</v>
      </c>
      <c r="H245" s="1205">
        <f t="shared" si="3"/>
        <v>0</v>
      </c>
    </row>
    <row r="246" spans="1:8" ht="38.25" x14ac:dyDescent="0.25">
      <c r="A246" s="1208" t="s">
        <v>1212</v>
      </c>
      <c r="B246" s="1209" t="s">
        <v>1235</v>
      </c>
      <c r="C246" s="1281">
        <v>112300</v>
      </c>
      <c r="D246" s="1281">
        <v>56150</v>
      </c>
      <c r="G246" s="1204" t="s">
        <v>1235</v>
      </c>
      <c r="H246" s="1205">
        <f t="shared" si="3"/>
        <v>0</v>
      </c>
    </row>
    <row r="247" spans="1:8" ht="38.25" x14ac:dyDescent="0.25">
      <c r="A247" s="1210" t="s">
        <v>1212</v>
      </c>
      <c r="B247" s="1211" t="s">
        <v>1236</v>
      </c>
      <c r="C247" s="1281">
        <v>112100</v>
      </c>
      <c r="D247" s="1281">
        <v>56050</v>
      </c>
      <c r="G247" s="1204" t="s">
        <v>1236</v>
      </c>
      <c r="H247" s="1205">
        <f t="shared" si="3"/>
        <v>0</v>
      </c>
    </row>
    <row r="248" spans="1:8" ht="38.25" x14ac:dyDescent="0.25">
      <c r="A248" s="1201" t="s">
        <v>1237</v>
      </c>
      <c r="B248" s="1202" t="s">
        <v>1238</v>
      </c>
      <c r="C248" s="1281">
        <v>111500</v>
      </c>
      <c r="D248" s="1281">
        <v>50674.9</v>
      </c>
      <c r="E248" s="1203">
        <f>SUM(D248:D261)</f>
        <v>642921.1100000001</v>
      </c>
      <c r="G248" s="1204" t="s">
        <v>1238</v>
      </c>
      <c r="H248" s="1205">
        <f t="shared" si="3"/>
        <v>0</v>
      </c>
    </row>
    <row r="249" spans="1:8" ht="38.25" x14ac:dyDescent="0.25">
      <c r="A249" s="1206" t="s">
        <v>1237</v>
      </c>
      <c r="B249" s="1207" t="s">
        <v>1239</v>
      </c>
      <c r="C249" s="1281">
        <v>112400</v>
      </c>
      <c r="D249" s="1281">
        <v>50387.7</v>
      </c>
      <c r="G249" s="1204" t="s">
        <v>1239</v>
      </c>
      <c r="H249" s="1205">
        <f t="shared" si="3"/>
        <v>0</v>
      </c>
    </row>
    <row r="250" spans="1:8" ht="38.25" x14ac:dyDescent="0.25">
      <c r="A250" s="1208" t="s">
        <v>1237</v>
      </c>
      <c r="B250" s="1209" t="s">
        <v>1240</v>
      </c>
      <c r="C250" s="1281">
        <v>110500</v>
      </c>
      <c r="D250" s="1281">
        <v>50754.57</v>
      </c>
      <c r="G250" s="1204" t="s">
        <v>1240</v>
      </c>
      <c r="H250" s="1205">
        <f t="shared" si="3"/>
        <v>0</v>
      </c>
    </row>
    <row r="251" spans="1:8" ht="38.25" x14ac:dyDescent="0.25">
      <c r="A251" s="1208" t="s">
        <v>1237</v>
      </c>
      <c r="B251" s="1209" t="s">
        <v>1241</v>
      </c>
      <c r="C251" s="1281">
        <v>111500</v>
      </c>
      <c r="D251" s="1281">
        <v>50752.99</v>
      </c>
      <c r="G251" s="1204" t="s">
        <v>1241</v>
      </c>
      <c r="H251" s="1205">
        <f t="shared" si="3"/>
        <v>0</v>
      </c>
    </row>
    <row r="252" spans="1:8" ht="38.25" x14ac:dyDescent="0.25">
      <c r="A252" s="1208" t="s">
        <v>1237</v>
      </c>
      <c r="B252" s="1209" t="s">
        <v>1242</v>
      </c>
      <c r="C252" s="1281">
        <v>110400</v>
      </c>
      <c r="D252" s="1281">
        <v>45681.54</v>
      </c>
      <c r="G252" s="1204" t="s">
        <v>1242</v>
      </c>
      <c r="H252" s="1205">
        <f t="shared" si="3"/>
        <v>0</v>
      </c>
    </row>
    <row r="253" spans="1:8" ht="38.25" x14ac:dyDescent="0.25">
      <c r="A253" s="1208" t="s">
        <v>1237</v>
      </c>
      <c r="B253" s="1209" t="s">
        <v>1243</v>
      </c>
      <c r="C253" s="1281">
        <v>110600</v>
      </c>
      <c r="D253" s="1281">
        <v>47316.77</v>
      </c>
      <c r="G253" s="1204" t="s">
        <v>1243</v>
      </c>
      <c r="H253" s="1205">
        <f t="shared" si="3"/>
        <v>0</v>
      </c>
    </row>
    <row r="254" spans="1:8" ht="38.25" x14ac:dyDescent="0.25">
      <c r="A254" s="1208" t="s">
        <v>1237</v>
      </c>
      <c r="B254" s="1209" t="s">
        <v>1244</v>
      </c>
      <c r="C254" s="1281">
        <v>111300</v>
      </c>
      <c r="D254" s="1281">
        <v>38188.949999999997</v>
      </c>
      <c r="G254" s="1204" t="s">
        <v>1244</v>
      </c>
      <c r="H254" s="1205">
        <f t="shared" si="3"/>
        <v>0</v>
      </c>
    </row>
    <row r="255" spans="1:8" ht="38.25" x14ac:dyDescent="0.25">
      <c r="A255" s="1208" t="s">
        <v>1237</v>
      </c>
      <c r="B255" s="1209" t="s">
        <v>1245</v>
      </c>
      <c r="C255" s="1281">
        <v>110700</v>
      </c>
      <c r="D255" s="1281">
        <v>46829.08</v>
      </c>
      <c r="G255" s="1204" t="s">
        <v>1245</v>
      </c>
      <c r="H255" s="1205">
        <f t="shared" si="3"/>
        <v>0</v>
      </c>
    </row>
    <row r="256" spans="1:8" ht="38.25" x14ac:dyDescent="0.25">
      <c r="A256" s="1208" t="s">
        <v>1237</v>
      </c>
      <c r="B256" s="1209" t="s">
        <v>1246</v>
      </c>
      <c r="C256" s="1281">
        <v>114200</v>
      </c>
      <c r="D256" s="1281">
        <v>25487.97</v>
      </c>
      <c r="G256" s="1204" t="s">
        <v>1246</v>
      </c>
      <c r="H256" s="1205">
        <f t="shared" si="3"/>
        <v>0</v>
      </c>
    </row>
    <row r="257" spans="1:8" ht="38.25" x14ac:dyDescent="0.25">
      <c r="A257" s="1208" t="s">
        <v>1237</v>
      </c>
      <c r="B257" s="1209" t="s">
        <v>1247</v>
      </c>
      <c r="C257" s="1281">
        <v>111100</v>
      </c>
      <c r="D257" s="1281">
        <v>42288.95</v>
      </c>
      <c r="G257" s="1204" t="s">
        <v>1247</v>
      </c>
      <c r="H257" s="1205">
        <f t="shared" si="3"/>
        <v>0</v>
      </c>
    </row>
    <row r="258" spans="1:8" ht="38.25" x14ac:dyDescent="0.25">
      <c r="A258" s="1208" t="s">
        <v>1237</v>
      </c>
      <c r="B258" s="1209" t="s">
        <v>1248</v>
      </c>
      <c r="C258" s="1281">
        <v>113300</v>
      </c>
      <c r="D258" s="1281">
        <v>51559.199999999997</v>
      </c>
      <c r="G258" s="1204" t="s">
        <v>1248</v>
      </c>
      <c r="H258" s="1205">
        <f t="shared" si="3"/>
        <v>0</v>
      </c>
    </row>
    <row r="259" spans="1:8" ht="38.25" x14ac:dyDescent="0.25">
      <c r="A259" s="1208" t="s">
        <v>1237</v>
      </c>
      <c r="B259" s="1209" t="s">
        <v>1249</v>
      </c>
      <c r="C259" s="1281">
        <v>112800</v>
      </c>
      <c r="D259" s="1281">
        <v>48160.35</v>
      </c>
      <c r="G259" s="1204" t="s">
        <v>1249</v>
      </c>
      <c r="H259" s="1205">
        <f t="shared" si="3"/>
        <v>0</v>
      </c>
    </row>
    <row r="260" spans="1:8" ht="38.25" x14ac:dyDescent="0.25">
      <c r="A260" s="1208" t="s">
        <v>1237</v>
      </c>
      <c r="B260" s="1209" t="s">
        <v>1250</v>
      </c>
      <c r="C260" s="1281">
        <v>113300</v>
      </c>
      <c r="D260" s="1281">
        <v>52712.76</v>
      </c>
      <c r="G260" s="1204" t="s">
        <v>1250</v>
      </c>
      <c r="H260" s="1205">
        <f t="shared" si="3"/>
        <v>0</v>
      </c>
    </row>
    <row r="261" spans="1:8" ht="38.25" x14ac:dyDescent="0.25">
      <c r="A261" s="1210" t="s">
        <v>1237</v>
      </c>
      <c r="B261" s="1211" t="s">
        <v>1251</v>
      </c>
      <c r="C261" s="1281">
        <v>113100</v>
      </c>
      <c r="D261" s="1281">
        <v>42125.38</v>
      </c>
      <c r="G261" s="1204" t="s">
        <v>1251</v>
      </c>
      <c r="H261" s="1205">
        <f t="shared" si="3"/>
        <v>0</v>
      </c>
    </row>
    <row r="262" spans="1:8" ht="38.25" x14ac:dyDescent="0.25">
      <c r="A262" s="1201" t="s">
        <v>1252</v>
      </c>
      <c r="B262" s="1202" t="s">
        <v>1253</v>
      </c>
      <c r="C262" s="1281">
        <v>112200</v>
      </c>
      <c r="D262" s="1281">
        <v>52864.78</v>
      </c>
      <c r="E262" s="1203">
        <f>SUM(D262:D283)</f>
        <v>1066449.8500000001</v>
      </c>
      <c r="G262" s="1204" t="s">
        <v>1253</v>
      </c>
      <c r="H262" s="1205">
        <f t="shared" ref="H262:H283" si="4">IF(G262=B262,0,1)</f>
        <v>0</v>
      </c>
    </row>
    <row r="263" spans="1:8" ht="38.25" x14ac:dyDescent="0.25">
      <c r="A263" s="1206" t="s">
        <v>1252</v>
      </c>
      <c r="B263" s="1207" t="s">
        <v>1254</v>
      </c>
      <c r="C263" s="1281">
        <v>113200</v>
      </c>
      <c r="D263" s="1281">
        <v>49600.55</v>
      </c>
      <c r="G263" s="1204" t="s">
        <v>1254</v>
      </c>
      <c r="H263" s="1205">
        <f t="shared" si="4"/>
        <v>0</v>
      </c>
    </row>
    <row r="264" spans="1:8" ht="38.25" x14ac:dyDescent="0.25">
      <c r="A264" s="1208" t="s">
        <v>1252</v>
      </c>
      <c r="B264" s="1209" t="s">
        <v>1255</v>
      </c>
      <c r="C264" s="1281">
        <v>116200</v>
      </c>
      <c r="D264" s="1281">
        <v>43000.17</v>
      </c>
      <c r="G264" s="1204" t="s">
        <v>1255</v>
      </c>
      <c r="H264" s="1205">
        <f t="shared" si="4"/>
        <v>0</v>
      </c>
    </row>
    <row r="265" spans="1:8" ht="38.25" x14ac:dyDescent="0.25">
      <c r="A265" s="1208" t="s">
        <v>1252</v>
      </c>
      <c r="B265" s="1209" t="s">
        <v>1256</v>
      </c>
      <c r="C265" s="1281">
        <v>113300</v>
      </c>
      <c r="D265" s="1281">
        <v>42998.55</v>
      </c>
      <c r="G265" s="1204" t="s">
        <v>1256</v>
      </c>
      <c r="H265" s="1205">
        <f t="shared" si="4"/>
        <v>0</v>
      </c>
    </row>
    <row r="266" spans="1:8" ht="38.25" x14ac:dyDescent="0.25">
      <c r="A266" s="1208" t="s">
        <v>1252</v>
      </c>
      <c r="B266" s="1209" t="s">
        <v>1257</v>
      </c>
      <c r="C266" s="1281">
        <v>112500</v>
      </c>
      <c r="D266" s="1281">
        <v>43000</v>
      </c>
      <c r="G266" s="1204" t="s">
        <v>1257</v>
      </c>
      <c r="H266" s="1205">
        <f t="shared" si="4"/>
        <v>0</v>
      </c>
    </row>
    <row r="267" spans="1:8" ht="38.25" x14ac:dyDescent="0.25">
      <c r="A267" s="1208" t="s">
        <v>1252</v>
      </c>
      <c r="B267" s="1209" t="s">
        <v>1258</v>
      </c>
      <c r="C267" s="1281">
        <v>111000</v>
      </c>
      <c r="D267" s="1281">
        <v>46322</v>
      </c>
      <c r="G267" s="1204" t="s">
        <v>1258</v>
      </c>
      <c r="H267" s="1205">
        <f t="shared" si="4"/>
        <v>0</v>
      </c>
    </row>
    <row r="268" spans="1:8" ht="38.25" x14ac:dyDescent="0.25">
      <c r="A268" s="1208" t="s">
        <v>1252</v>
      </c>
      <c r="B268" s="1209" t="s">
        <v>1259</v>
      </c>
      <c r="C268" s="1281">
        <v>113800</v>
      </c>
      <c r="D268" s="1281">
        <v>43000.04</v>
      </c>
      <c r="G268" s="1204" t="s">
        <v>1259</v>
      </c>
      <c r="H268" s="1205">
        <f t="shared" si="4"/>
        <v>0</v>
      </c>
    </row>
    <row r="269" spans="1:8" ht="38.25" x14ac:dyDescent="0.25">
      <c r="A269" s="1208" t="s">
        <v>1252</v>
      </c>
      <c r="B269" s="1209" t="s">
        <v>1260</v>
      </c>
      <c r="C269" s="1281">
        <v>111800</v>
      </c>
      <c r="D269" s="1281">
        <v>43000.2</v>
      </c>
      <c r="G269" s="1204" t="s">
        <v>1260</v>
      </c>
      <c r="H269" s="1205">
        <f t="shared" si="4"/>
        <v>0</v>
      </c>
    </row>
    <row r="270" spans="1:8" ht="38.25" x14ac:dyDescent="0.25">
      <c r="A270" s="1208" t="s">
        <v>1252</v>
      </c>
      <c r="B270" s="1209" t="s">
        <v>1261</v>
      </c>
      <c r="C270" s="1281">
        <v>112500</v>
      </c>
      <c r="D270" s="1281">
        <v>45323.55</v>
      </c>
      <c r="G270" s="1204" t="s">
        <v>1261</v>
      </c>
      <c r="H270" s="1205">
        <f t="shared" si="4"/>
        <v>0</v>
      </c>
    </row>
    <row r="271" spans="1:8" ht="38.25" x14ac:dyDescent="0.25">
      <c r="A271" s="1208" t="s">
        <v>1252</v>
      </c>
      <c r="B271" s="1209" t="s">
        <v>1262</v>
      </c>
      <c r="C271" s="1281">
        <v>115000</v>
      </c>
      <c r="D271" s="1281">
        <v>42998.5</v>
      </c>
      <c r="G271" s="1204" t="s">
        <v>1262</v>
      </c>
      <c r="H271" s="1205">
        <f t="shared" si="4"/>
        <v>0</v>
      </c>
    </row>
    <row r="272" spans="1:8" ht="38.25" x14ac:dyDescent="0.25">
      <c r="A272" s="1208" t="s">
        <v>1252</v>
      </c>
      <c r="B272" s="1209" t="s">
        <v>1263</v>
      </c>
      <c r="C272" s="1281">
        <v>273000</v>
      </c>
      <c r="D272" s="1281">
        <v>109304.25</v>
      </c>
      <c r="G272" s="1204" t="s">
        <v>1263</v>
      </c>
      <c r="H272" s="1205">
        <f t="shared" si="4"/>
        <v>0</v>
      </c>
    </row>
    <row r="273" spans="1:8" ht="38.25" x14ac:dyDescent="0.25">
      <c r="A273" s="1208" t="s">
        <v>1252</v>
      </c>
      <c r="B273" s="1209" t="s">
        <v>1264</v>
      </c>
      <c r="C273" s="1281">
        <v>112300</v>
      </c>
      <c r="D273" s="1281">
        <v>42884.61</v>
      </c>
      <c r="G273" s="1204" t="s">
        <v>1264</v>
      </c>
      <c r="H273" s="1205">
        <f t="shared" si="4"/>
        <v>0</v>
      </c>
    </row>
    <row r="274" spans="1:8" ht="38.25" x14ac:dyDescent="0.25">
      <c r="A274" s="1208" t="s">
        <v>1252</v>
      </c>
      <c r="B274" s="1209" t="s">
        <v>1265</v>
      </c>
      <c r="C274" s="1281">
        <v>110600</v>
      </c>
      <c r="D274" s="1281">
        <v>45852</v>
      </c>
      <c r="G274" s="1204" t="s">
        <v>1265</v>
      </c>
      <c r="H274" s="1205">
        <f t="shared" si="4"/>
        <v>0</v>
      </c>
    </row>
    <row r="275" spans="1:8" ht="38.25" x14ac:dyDescent="0.25">
      <c r="A275" s="1208" t="s">
        <v>1252</v>
      </c>
      <c r="B275" s="1209" t="s">
        <v>1266</v>
      </c>
      <c r="C275" s="1281">
        <v>112900</v>
      </c>
      <c r="D275" s="1281">
        <v>51600</v>
      </c>
      <c r="G275" s="1204" t="s">
        <v>1266</v>
      </c>
      <c r="H275" s="1205">
        <f t="shared" si="4"/>
        <v>0</v>
      </c>
    </row>
    <row r="276" spans="1:8" ht="38.25" x14ac:dyDescent="0.25">
      <c r="A276" s="1208" t="s">
        <v>1252</v>
      </c>
      <c r="B276" s="1209" t="s">
        <v>1267</v>
      </c>
      <c r="C276" s="1281">
        <v>111600</v>
      </c>
      <c r="D276" s="1281">
        <v>29836.65</v>
      </c>
      <c r="G276" s="1204" t="s">
        <v>1267</v>
      </c>
      <c r="H276" s="1205">
        <f t="shared" si="4"/>
        <v>0</v>
      </c>
    </row>
    <row r="277" spans="1:8" ht="38.25" x14ac:dyDescent="0.25">
      <c r="A277" s="1208" t="s">
        <v>1252</v>
      </c>
      <c r="B277" s="1209" t="s">
        <v>1268</v>
      </c>
      <c r="C277" s="1281">
        <v>116500</v>
      </c>
      <c r="D277" s="1281">
        <v>39130.17</v>
      </c>
      <c r="G277" s="1204" t="s">
        <v>1268</v>
      </c>
      <c r="H277" s="1205">
        <f t="shared" si="4"/>
        <v>0</v>
      </c>
    </row>
    <row r="278" spans="1:8" ht="38.25" x14ac:dyDescent="0.25">
      <c r="A278" s="1208" t="s">
        <v>1252</v>
      </c>
      <c r="B278" s="1209" t="s">
        <v>1269</v>
      </c>
      <c r="C278" s="1281">
        <v>111100</v>
      </c>
      <c r="D278" s="1281">
        <v>55500.22</v>
      </c>
      <c r="G278" s="1204" t="s">
        <v>1269</v>
      </c>
      <c r="H278" s="1205">
        <f t="shared" si="4"/>
        <v>0</v>
      </c>
    </row>
    <row r="279" spans="1:8" ht="38.25" x14ac:dyDescent="0.25">
      <c r="A279" s="1208" t="s">
        <v>1252</v>
      </c>
      <c r="B279" s="1209" t="s">
        <v>1270</v>
      </c>
      <c r="C279" s="1281">
        <v>112500</v>
      </c>
      <c r="D279" s="1281">
        <v>46299.5</v>
      </c>
      <c r="G279" s="1204" t="s">
        <v>1270</v>
      </c>
      <c r="H279" s="1205">
        <f t="shared" si="4"/>
        <v>0</v>
      </c>
    </row>
    <row r="280" spans="1:8" ht="38.25" x14ac:dyDescent="0.25">
      <c r="A280" s="1208" t="s">
        <v>1252</v>
      </c>
      <c r="B280" s="1209" t="s">
        <v>1271</v>
      </c>
      <c r="C280" s="1281">
        <v>114300</v>
      </c>
      <c r="D280" s="1281">
        <v>51599</v>
      </c>
      <c r="G280" s="1204" t="s">
        <v>1271</v>
      </c>
      <c r="H280" s="1205">
        <f t="shared" si="4"/>
        <v>0</v>
      </c>
    </row>
    <row r="281" spans="1:8" ht="38.25" x14ac:dyDescent="0.25">
      <c r="A281" s="1208" t="s">
        <v>1252</v>
      </c>
      <c r="B281" s="1209" t="s">
        <v>1272</v>
      </c>
      <c r="C281" s="1281">
        <v>116500</v>
      </c>
      <c r="D281" s="1281">
        <v>53735.4</v>
      </c>
      <c r="G281" s="1204" t="s">
        <v>1272</v>
      </c>
      <c r="H281" s="1205">
        <f t="shared" si="4"/>
        <v>0</v>
      </c>
    </row>
    <row r="282" spans="1:8" ht="38.25" x14ac:dyDescent="0.25">
      <c r="A282" s="1208" t="s">
        <v>1252</v>
      </c>
      <c r="B282" s="1209" t="s">
        <v>1273</v>
      </c>
      <c r="C282" s="1281">
        <v>110300</v>
      </c>
      <c r="D282" s="1281">
        <v>42998.6</v>
      </c>
      <c r="G282" s="1204" t="s">
        <v>1273</v>
      </c>
      <c r="H282" s="1205">
        <f t="shared" si="4"/>
        <v>0</v>
      </c>
    </row>
    <row r="283" spans="1:8" ht="38.25" x14ac:dyDescent="0.25">
      <c r="A283" s="1208" t="s">
        <v>1252</v>
      </c>
      <c r="B283" s="1209" t="s">
        <v>1274</v>
      </c>
      <c r="C283" s="1281">
        <v>110700</v>
      </c>
      <c r="D283" s="1281">
        <v>45601.11</v>
      </c>
      <c r="G283" s="1204" t="s">
        <v>1274</v>
      </c>
      <c r="H283" s="1205">
        <f t="shared" si="4"/>
        <v>0</v>
      </c>
    </row>
    <row r="284" spans="1:8" x14ac:dyDescent="0.2">
      <c r="A284" s="1214"/>
      <c r="C284" s="81"/>
      <c r="D284" s="81"/>
      <c r="H284" s="1215">
        <f>SUM(H7:H283)</f>
        <v>0</v>
      </c>
    </row>
    <row r="285" spans="1:8" x14ac:dyDescent="0.2">
      <c r="A285" s="1216"/>
      <c r="C285" s="81"/>
      <c r="D285" s="81"/>
    </row>
    <row r="286" spans="1:8" x14ac:dyDescent="0.2">
      <c r="A286" s="1216"/>
      <c r="C286" s="81"/>
      <c r="D286" s="81"/>
    </row>
    <row r="287" spans="1:8" x14ac:dyDescent="0.2">
      <c r="A287" s="1216"/>
      <c r="C287" s="81"/>
      <c r="D287" s="81"/>
    </row>
    <row r="288" spans="1:8" x14ac:dyDescent="0.2">
      <c r="A288" s="1216"/>
      <c r="C288" s="81"/>
      <c r="D288" s="81"/>
    </row>
    <row r="289" spans="3:4" x14ac:dyDescent="0.2">
      <c r="C289" s="81"/>
      <c r="D289" s="81"/>
    </row>
    <row r="290" spans="3:4" x14ac:dyDescent="0.2">
      <c r="C290" s="81"/>
      <c r="D290" s="81"/>
    </row>
    <row r="291" spans="3:4" x14ac:dyDescent="0.2">
      <c r="C291" s="81"/>
      <c r="D291" s="81"/>
    </row>
    <row r="292" spans="3:4" x14ac:dyDescent="0.2">
      <c r="C292" s="81"/>
      <c r="D292" s="81"/>
    </row>
    <row r="293" spans="3:4" x14ac:dyDescent="0.2">
      <c r="C293" s="81"/>
      <c r="D293" s="81"/>
    </row>
    <row r="294" spans="3:4" x14ac:dyDescent="0.2">
      <c r="C294" s="81"/>
      <c r="D294" s="81"/>
    </row>
    <row r="295" spans="3:4" x14ac:dyDescent="0.2">
      <c r="C295" s="81"/>
      <c r="D295" s="81"/>
    </row>
    <row r="296" spans="3:4" x14ac:dyDescent="0.2">
      <c r="C296" s="81"/>
      <c r="D296" s="81"/>
    </row>
    <row r="297" spans="3:4" x14ac:dyDescent="0.2">
      <c r="C297" s="81"/>
      <c r="D297" s="81"/>
    </row>
    <row r="298" spans="3:4" x14ac:dyDescent="0.2">
      <c r="C298" s="81"/>
      <c r="D298" s="81"/>
    </row>
    <row r="299" spans="3:4" x14ac:dyDescent="0.2">
      <c r="C299" s="81"/>
      <c r="D299" s="81"/>
    </row>
    <row r="300" spans="3:4" x14ac:dyDescent="0.2">
      <c r="C300" s="81"/>
      <c r="D300" s="81"/>
    </row>
    <row r="301" spans="3:4" x14ac:dyDescent="0.2">
      <c r="C301" s="81"/>
      <c r="D301" s="81"/>
    </row>
    <row r="302" spans="3:4" x14ac:dyDescent="0.2">
      <c r="C302" s="81"/>
      <c r="D302" s="81"/>
    </row>
    <row r="303" spans="3:4" x14ac:dyDescent="0.2">
      <c r="C303" s="81"/>
      <c r="D303" s="81"/>
    </row>
    <row r="304" spans="3:4" x14ac:dyDescent="0.2">
      <c r="C304" s="81"/>
      <c r="D304" s="81"/>
    </row>
    <row r="305" spans="3:4" x14ac:dyDescent="0.2">
      <c r="C305" s="81"/>
      <c r="D305" s="81"/>
    </row>
    <row r="306" spans="3:4" x14ac:dyDescent="0.2">
      <c r="C306" s="81"/>
      <c r="D306" s="81"/>
    </row>
  </sheetData>
  <mergeCells count="1">
    <mergeCell ref="A2:E2"/>
  </mergeCells>
  <pageMargins left="0.70866141732283472" right="0.70866141732283472" top="0.74803149606299213" bottom="0.74803149606299213" header="0.31496062992125984" footer="0.31496062992125984"/>
  <pageSetup paperSize="9" scale="70" fitToHeight="50" orientation="portrait" horizontalDpi="300" verticalDpi="300" r:id="rId1"/>
  <headerFooter>
    <oddFooter>&amp;L&amp;P&amp;R&amp;Z&amp;F&amp;A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7"/>
  <dimension ref="A2:ABM52"/>
  <sheetViews>
    <sheetView zoomScale="40" zoomScaleNormal="40" zoomScaleSheetLayoutView="40" workbookViewId="0">
      <selection sqref="A1:XFD1048576"/>
    </sheetView>
  </sheetViews>
  <sheetFormatPr defaultRowHeight="16.5" x14ac:dyDescent="0.2"/>
  <cols>
    <col min="1" max="1" width="28.140625" style="218" customWidth="1"/>
    <col min="2" max="2" width="28" style="218" customWidth="1"/>
    <col min="3" max="3" width="28.140625" style="218" customWidth="1"/>
    <col min="4" max="7" width="27.5703125" style="218" bestFit="1" customWidth="1"/>
    <col min="8" max="8" width="26.140625" style="218" customWidth="1"/>
    <col min="9" max="13" width="24.5703125" style="218" customWidth="1"/>
    <col min="14" max="14" width="26.42578125" style="218" customWidth="1"/>
    <col min="15" max="15" width="26.140625" style="218" customWidth="1"/>
    <col min="16" max="16" width="24.42578125" style="218" customWidth="1"/>
    <col min="17" max="19" width="25.42578125" style="218" customWidth="1"/>
    <col min="20" max="20" width="23.85546875" style="218" customWidth="1"/>
    <col min="21" max="21" width="25.42578125" style="218" customWidth="1"/>
    <col min="22" max="23" width="24.5703125" style="218" customWidth="1"/>
    <col min="24" max="24" width="21" style="218" hidden="1" customWidth="1"/>
    <col min="25" max="25" width="22.140625" style="218" hidden="1" customWidth="1"/>
    <col min="26" max="26" width="21.42578125" style="218" hidden="1" customWidth="1"/>
    <col min="27" max="27" width="23.85546875" style="218" customWidth="1"/>
    <col min="28" max="28" width="24.42578125" style="218" customWidth="1"/>
    <col min="29" max="29" width="21.5703125" style="218" hidden="1" customWidth="1"/>
    <col min="30" max="30" width="24.42578125" style="218" hidden="1" customWidth="1"/>
    <col min="31" max="34" width="24.42578125" style="218" customWidth="1"/>
    <col min="35" max="35" width="26.42578125" style="218" customWidth="1"/>
    <col min="36" max="36" width="28" style="218" customWidth="1"/>
    <col min="37" max="37" width="25.5703125" style="218" customWidth="1"/>
    <col min="38" max="38" width="28" style="218" hidden="1" customWidth="1"/>
    <col min="39" max="39" width="42.140625" style="218" hidden="1" customWidth="1"/>
    <col min="40" max="41" width="28" style="218" hidden="1" customWidth="1"/>
    <col min="42" max="42" width="25" style="218" bestFit="1" customWidth="1"/>
    <col min="43" max="43" width="28" style="218" hidden="1" customWidth="1"/>
    <col min="44" max="44" width="42.140625" style="218" hidden="1" customWidth="1"/>
    <col min="45" max="46" width="28" style="218" hidden="1" customWidth="1"/>
    <col min="47" max="47" width="23.42578125" style="218" hidden="1" customWidth="1"/>
    <col min="48" max="48" width="28" style="218" hidden="1" customWidth="1"/>
    <col min="49" max="49" width="40" style="218" hidden="1" customWidth="1"/>
    <col min="50" max="50" width="28" style="218" hidden="1" customWidth="1"/>
    <col min="51" max="51" width="23.85546875" style="218" hidden="1" customWidth="1"/>
    <col min="52" max="52" width="28" style="218" hidden="1" customWidth="1"/>
    <col min="53" max="53" width="38.7109375" style="218" hidden="1" customWidth="1"/>
    <col min="54" max="54" width="28" style="218" hidden="1" customWidth="1"/>
    <col min="55" max="55" width="22.140625" style="218" hidden="1" customWidth="1"/>
    <col min="56" max="56" width="28" style="218" hidden="1" customWidth="1"/>
    <col min="57" max="57" width="38.85546875" style="218" hidden="1" customWidth="1"/>
    <col min="58" max="58" width="28" style="218" hidden="1" customWidth="1"/>
    <col min="59" max="59" width="23.140625" style="218" hidden="1" customWidth="1"/>
    <col min="60" max="60" width="28" style="218" hidden="1" customWidth="1"/>
    <col min="61" max="61" width="36" style="218" hidden="1" customWidth="1"/>
    <col min="62" max="62" width="28" style="218" hidden="1" customWidth="1"/>
    <col min="63" max="63" width="24.42578125" style="218" hidden="1" customWidth="1"/>
    <col min="64" max="64" width="28" style="218" hidden="1" customWidth="1"/>
    <col min="65" max="65" width="36" style="218" hidden="1" customWidth="1"/>
    <col min="66" max="66" width="24.85546875" style="218" hidden="1" customWidth="1"/>
    <col min="67" max="67" width="24" style="218" hidden="1" customWidth="1"/>
    <col min="68" max="68" width="28" style="218" hidden="1" customWidth="1"/>
    <col min="69" max="69" width="42.5703125" style="218" hidden="1" customWidth="1"/>
    <col min="70" max="70" width="26" style="218" hidden="1" customWidth="1"/>
    <col min="71" max="71" width="26.85546875" style="218" customWidth="1"/>
    <col min="72" max="72" width="23.85546875" style="218" hidden="1" customWidth="1"/>
    <col min="73" max="73" width="25.42578125" style="218" hidden="1" customWidth="1"/>
    <col min="74" max="74" width="27.5703125" style="1238" hidden="1" customWidth="1"/>
    <col min="75" max="75" width="24.85546875" style="218" customWidth="1"/>
    <col min="76" max="77" width="24.85546875" style="218" hidden="1" customWidth="1"/>
    <col min="78" max="78" width="23.85546875" style="1238" hidden="1" customWidth="1"/>
    <col min="79" max="79" width="25" style="218" bestFit="1" customWidth="1"/>
    <col min="80" max="80" width="25" style="218" hidden="1" customWidth="1"/>
    <col min="81" max="81" width="22.85546875" style="218" hidden="1" customWidth="1"/>
    <col min="82" max="82" width="23.85546875" style="1238" hidden="1" customWidth="1"/>
    <col min="83" max="83" width="25" style="218" bestFit="1" customWidth="1"/>
    <col min="84" max="85" width="23" style="218" hidden="1" customWidth="1"/>
    <col min="86" max="86" width="23.85546875" style="1238" hidden="1" customWidth="1"/>
    <col min="87" max="88" width="21.42578125" style="218" customWidth="1"/>
    <col min="89" max="90" width="25" style="218" bestFit="1" customWidth="1"/>
    <col min="91" max="92" width="29.140625" style="218" customWidth="1"/>
    <col min="93" max="94" width="25.5703125" style="218" customWidth="1"/>
    <col min="95" max="98" width="27.42578125" style="218" customWidth="1"/>
    <col min="99" max="100" width="24.140625" style="218" customWidth="1"/>
    <col min="101" max="102" width="25.5703125" style="218" customWidth="1"/>
    <col min="103" max="107" width="25.140625" style="218" customWidth="1"/>
    <col min="108" max="109" width="25.140625" style="218" hidden="1" customWidth="1"/>
    <col min="110" max="110" width="25.140625" style="218" customWidth="1"/>
    <col min="111" max="112" width="25.140625" style="218" hidden="1" customWidth="1"/>
    <col min="113" max="113" width="25.140625" style="218" customWidth="1"/>
    <col min="114" max="114" width="27.5703125" style="218" hidden="1" customWidth="1"/>
    <col min="115" max="115" width="27.85546875" style="218" hidden="1" customWidth="1"/>
    <col min="116" max="116" width="27.5703125" style="218" hidden="1" customWidth="1"/>
    <col min="117" max="117" width="27.85546875" style="218" hidden="1" customWidth="1"/>
    <col min="118" max="118" width="27.5703125" style="218" hidden="1" customWidth="1"/>
    <col min="119" max="124" width="27.85546875" style="218" hidden="1" customWidth="1"/>
    <col min="125" max="125" width="25.140625" style="218" hidden="1" customWidth="1"/>
    <col min="126" max="126" width="25.140625" style="218" customWidth="1"/>
    <col min="127" max="127" width="27.5703125" style="218" hidden="1" customWidth="1"/>
    <col min="128" max="128" width="27.85546875" style="218" hidden="1" customWidth="1"/>
    <col min="129" max="129" width="27.5703125" style="218" hidden="1" customWidth="1"/>
    <col min="130" max="130" width="27.85546875" style="218" hidden="1" customWidth="1"/>
    <col min="131" max="131" width="27.5703125" style="218" hidden="1" customWidth="1"/>
    <col min="132" max="137" width="27.85546875" style="218" hidden="1" customWidth="1"/>
    <col min="138" max="138" width="25.140625" style="218" hidden="1" customWidth="1"/>
    <col min="139" max="139" width="23.85546875" style="218" customWidth="1"/>
    <col min="140" max="140" width="23.85546875" style="218" hidden="1" customWidth="1"/>
    <col min="141" max="141" width="21" style="218" hidden="1" customWidth="1"/>
    <col min="142" max="142" width="23.42578125" style="218" hidden="1" customWidth="1"/>
    <col min="143" max="143" width="22.42578125" style="218" customWidth="1"/>
    <col min="144" max="144" width="22.42578125" style="218" hidden="1" customWidth="1"/>
    <col min="145" max="145" width="21" style="218" hidden="1" customWidth="1"/>
    <col min="146" max="146" width="25" style="218" hidden="1" customWidth="1"/>
    <col min="147" max="147" width="25" style="218" customWidth="1"/>
    <col min="148" max="148" width="26.7109375" style="218" hidden="1" customWidth="1"/>
    <col min="149" max="149" width="26.42578125" style="218" hidden="1" customWidth="1"/>
    <col min="150" max="150" width="23.7109375" style="218" customWidth="1"/>
    <col min="151" max="151" width="26.5703125" style="218" hidden="1" customWidth="1"/>
    <col min="152" max="152" width="27.85546875" style="218" hidden="1" customWidth="1"/>
    <col min="153" max="153" width="24.140625" style="218" customWidth="1"/>
    <col min="154" max="154" width="23.42578125" style="218" hidden="1" customWidth="1"/>
    <col min="155" max="155" width="28.140625" style="218" hidden="1" customWidth="1"/>
    <col min="156" max="156" width="21.85546875" style="218" hidden="1" customWidth="1"/>
    <col min="157" max="157" width="28.140625" style="218" hidden="1" customWidth="1"/>
    <col min="158" max="158" width="23" style="218" hidden="1" customWidth="1"/>
    <col min="159" max="159" width="28.140625" style="218" hidden="1" customWidth="1"/>
    <col min="160" max="160" width="25.42578125" style="218" customWidth="1"/>
    <col min="161" max="161" width="23" style="218" hidden="1" customWidth="1"/>
    <col min="162" max="162" width="28.140625" style="218" hidden="1" customWidth="1"/>
    <col min="163" max="163" width="22.5703125" style="218" hidden="1" customWidth="1"/>
    <col min="164" max="164" width="28.140625" style="218" hidden="1" customWidth="1"/>
    <col min="165" max="165" width="23.5703125" style="218" hidden="1" customWidth="1"/>
    <col min="166" max="166" width="28.140625" style="218" hidden="1" customWidth="1"/>
    <col min="167" max="167" width="24.42578125" style="218" hidden="1" customWidth="1"/>
    <col min="168" max="169" width="28.140625" style="218" hidden="1" customWidth="1"/>
    <col min="170" max="170" width="23.85546875" style="218" hidden="1" customWidth="1"/>
    <col min="171" max="172" width="28.140625" style="218" hidden="1" customWidth="1"/>
    <col min="173" max="173" width="24.5703125" style="218" hidden="1" customWidth="1"/>
    <col min="174" max="175" width="27.42578125" style="218" hidden="1" customWidth="1"/>
    <col min="176" max="176" width="22" style="218" hidden="1" customWidth="1"/>
    <col min="177" max="178" width="27.42578125" style="218" hidden="1" customWidth="1"/>
    <col min="179" max="179" width="24.85546875" style="218" customWidth="1"/>
    <col min="180" max="181" width="28.140625" style="218" hidden="1" customWidth="1"/>
    <col min="182" max="182" width="22.5703125" style="218" customWidth="1"/>
    <col min="183" max="184" width="28.140625" style="218" hidden="1" customWidth="1"/>
    <col min="185" max="185" width="24.7109375" style="218" customWidth="1"/>
    <col min="186" max="187" width="27.42578125" style="218" hidden="1" customWidth="1"/>
    <col min="188" max="188" width="22.85546875" style="218" customWidth="1"/>
    <col min="189" max="190" width="27.42578125" style="218" hidden="1" customWidth="1"/>
    <col min="191" max="191" width="22.85546875" style="218" hidden="1" customWidth="1"/>
    <col min="192" max="193" width="27.42578125" style="218" hidden="1" customWidth="1"/>
    <col min="194" max="194" width="21.140625" style="218" hidden="1" customWidth="1"/>
    <col min="195" max="196" width="27.42578125" style="218" hidden="1" customWidth="1"/>
    <col min="197" max="197" width="24.5703125" style="218" hidden="1" customWidth="1"/>
    <col min="198" max="198" width="23.5703125" style="218" hidden="1" customWidth="1"/>
    <col min="199" max="199" width="21.42578125" style="218" hidden="1" customWidth="1"/>
    <col min="200" max="200" width="23.85546875" style="218" hidden="1" customWidth="1"/>
    <col min="201" max="201" width="26" style="218" customWidth="1"/>
    <col min="202" max="203" width="27.42578125" style="218" hidden="1" customWidth="1"/>
    <col min="204" max="204" width="25" style="218" bestFit="1" customWidth="1"/>
    <col min="205" max="206" width="27.42578125" style="218" hidden="1" customWidth="1"/>
    <col min="207" max="207" width="23.85546875" style="218" hidden="1" customWidth="1"/>
    <col min="208" max="208" width="27.85546875" style="218" hidden="1" customWidth="1"/>
    <col min="209" max="209" width="28.140625" style="218" hidden="1" customWidth="1"/>
    <col min="210" max="210" width="23.85546875" style="218" hidden="1" customWidth="1"/>
    <col min="211" max="211" width="27.85546875" style="218" hidden="1" customWidth="1"/>
    <col min="212" max="212" width="28.140625" style="218" hidden="1" customWidth="1"/>
    <col min="213" max="213" width="23.140625" style="218" customWidth="1"/>
    <col min="214" max="215" width="27.42578125" style="218" hidden="1" customWidth="1"/>
    <col min="216" max="216" width="23.140625" style="218" customWidth="1"/>
    <col min="217" max="218" width="27.42578125" style="218" hidden="1" customWidth="1"/>
    <col min="219" max="219" width="23.85546875" style="218" customWidth="1"/>
    <col min="220" max="221" width="27.42578125" style="218" hidden="1" customWidth="1"/>
    <col min="222" max="222" width="23.5703125" style="218" customWidth="1"/>
    <col min="223" max="224" width="27.42578125" style="218" hidden="1" customWidth="1"/>
    <col min="225" max="225" width="23.140625" style="218" customWidth="1"/>
    <col min="226" max="227" width="27.42578125" style="218" hidden="1" customWidth="1"/>
    <col min="228" max="228" width="22.5703125" style="218" customWidth="1"/>
    <col min="229" max="230" width="27.42578125" style="218" hidden="1" customWidth="1"/>
    <col min="231" max="231" width="21.140625" style="218" customWidth="1"/>
    <col min="232" max="233" width="27.42578125" style="218" hidden="1" customWidth="1"/>
    <col min="234" max="234" width="24.85546875" style="218" customWidth="1"/>
    <col min="235" max="236" width="27.42578125" style="218" hidden="1" customWidth="1"/>
    <col min="237" max="237" width="24.7109375" style="383" customWidth="1"/>
    <col min="238" max="239" width="27.42578125" style="383" hidden="1" customWidth="1"/>
    <col min="240" max="240" width="24.140625" style="383" customWidth="1"/>
    <col min="241" max="242" width="27.42578125" style="383" hidden="1" customWidth="1"/>
    <col min="243" max="243" width="24.7109375" style="383" customWidth="1"/>
    <col min="244" max="245" width="27.42578125" style="383" hidden="1" customWidth="1"/>
    <col min="246" max="246" width="24.140625" style="383" customWidth="1"/>
    <col min="247" max="248" width="27.42578125" style="383" hidden="1" customWidth="1"/>
    <col min="249" max="249" width="25.140625" style="383" customWidth="1"/>
    <col min="250" max="251" width="27.42578125" style="383" hidden="1" customWidth="1"/>
    <col min="252" max="252" width="23.5703125" style="383" customWidth="1"/>
    <col min="253" max="254" width="27.42578125" style="383" hidden="1" customWidth="1"/>
    <col min="255" max="255" width="34.140625" style="383" customWidth="1"/>
    <col min="256" max="256" width="27.42578125" style="383" hidden="1" customWidth="1"/>
    <col min="257" max="257" width="27.5703125" style="383" hidden="1" customWidth="1"/>
    <col min="258" max="258" width="35" style="383" customWidth="1"/>
    <col min="259" max="260" width="27.42578125" style="383" hidden="1" customWidth="1"/>
    <col min="261" max="261" width="23.140625" style="218" customWidth="1"/>
    <col min="262" max="263" width="27.42578125" style="218" hidden="1" customWidth="1"/>
    <col min="264" max="264" width="22.5703125" style="218" customWidth="1"/>
    <col min="265" max="266" width="28" style="218" hidden="1" customWidth="1"/>
    <col min="267" max="267" width="23" style="218" hidden="1" customWidth="1"/>
    <col min="268" max="269" width="26.85546875" style="218" hidden="1" customWidth="1"/>
    <col min="270" max="270" width="23" style="218" hidden="1" customWidth="1"/>
    <col min="271" max="271" width="27.85546875" style="218" hidden="1" customWidth="1"/>
    <col min="272" max="272" width="28.140625" style="218" hidden="1" customWidth="1"/>
    <col min="273" max="273" width="23" style="218" hidden="1" customWidth="1"/>
    <col min="274" max="274" width="27.85546875" style="218" hidden="1" customWidth="1"/>
    <col min="275" max="275" width="28.140625" style="218" hidden="1" customWidth="1"/>
    <col min="276" max="276" width="23" style="218" hidden="1" customWidth="1"/>
    <col min="277" max="277" width="26.42578125" style="218" hidden="1" customWidth="1"/>
    <col min="278" max="278" width="32.140625" style="218" hidden="1" customWidth="1"/>
    <col min="279" max="279" width="23.85546875" style="1238" hidden="1" customWidth="1"/>
    <col min="280" max="280" width="27.85546875" style="1238" hidden="1" customWidth="1"/>
    <col min="281" max="281" width="28.140625" style="1238" hidden="1" customWidth="1"/>
    <col min="282" max="282" width="23.85546875" style="1238" hidden="1" customWidth="1"/>
    <col min="283" max="283" width="27.85546875" style="1238" hidden="1" customWidth="1"/>
    <col min="284" max="284" width="28.140625" style="1238" hidden="1" customWidth="1"/>
    <col min="285" max="285" width="20.5703125" style="1238" hidden="1" customWidth="1"/>
    <col min="286" max="286" width="27.85546875" style="1238" hidden="1" customWidth="1"/>
    <col min="287" max="287" width="28.140625" style="1238" hidden="1" customWidth="1"/>
    <col min="288" max="288" width="21.5703125" style="1238" hidden="1" customWidth="1"/>
    <col min="289" max="289" width="27.85546875" style="1238" hidden="1" customWidth="1"/>
    <col min="290" max="290" width="28.140625" style="1238" hidden="1" customWidth="1"/>
    <col min="291" max="291" width="24.42578125" style="1238" hidden="1" customWidth="1"/>
    <col min="292" max="292" width="27.5703125" style="1238" hidden="1" customWidth="1"/>
    <col min="293" max="293" width="27" style="1238" hidden="1" customWidth="1"/>
    <col min="294" max="294" width="25.85546875" style="1238" hidden="1" customWidth="1"/>
    <col min="295" max="295" width="27.5703125" style="1238" hidden="1" customWidth="1"/>
    <col min="296" max="296" width="27" style="1238" hidden="1" customWidth="1"/>
    <col min="297" max="297" width="25.85546875" style="1238" customWidth="1"/>
    <col min="298" max="298" width="28.42578125" style="1238" hidden="1" customWidth="1"/>
    <col min="299" max="299" width="27.85546875" style="1238" hidden="1" customWidth="1"/>
    <col min="300" max="300" width="25.85546875" style="1238" customWidth="1"/>
    <col min="301" max="302" width="29.5703125" style="1238" hidden="1" customWidth="1"/>
    <col min="303" max="303" width="24.140625" style="1240" customWidth="1"/>
    <col min="304" max="304" width="28.42578125" style="1238" hidden="1" customWidth="1"/>
    <col min="305" max="305" width="29.140625" style="1238" hidden="1" customWidth="1"/>
    <col min="306" max="306" width="24" style="1240" customWidth="1"/>
    <col min="307" max="307" width="28.42578125" style="1238" hidden="1" customWidth="1"/>
    <col min="308" max="308" width="28.7109375" style="1238" hidden="1" customWidth="1"/>
    <col min="309" max="309" width="25.85546875" style="1238" customWidth="1"/>
    <col min="310" max="310" width="28.42578125" style="1238" hidden="1" customWidth="1"/>
    <col min="311" max="311" width="27.42578125" style="1238" hidden="1" customWidth="1"/>
    <col min="312" max="312" width="25.85546875" style="1238" customWidth="1"/>
    <col min="313" max="313" width="28.42578125" style="1238" hidden="1" customWidth="1"/>
    <col min="314" max="314" width="27.42578125" style="1238" hidden="1" customWidth="1"/>
    <col min="315" max="315" width="25.85546875" style="1238" customWidth="1"/>
    <col min="316" max="316" width="28.42578125" style="1238" hidden="1" customWidth="1"/>
    <col min="317" max="317" width="28.85546875" style="1238" hidden="1" customWidth="1"/>
    <col min="318" max="318" width="25.85546875" style="1238" customWidth="1"/>
    <col min="319" max="319" width="27.140625" style="1238" hidden="1" customWidth="1"/>
    <col min="320" max="320" width="28.7109375" style="1238" hidden="1" customWidth="1"/>
    <col min="321" max="321" width="25.85546875" style="1238" customWidth="1"/>
    <col min="322" max="323" width="25.85546875" style="1238" hidden="1" customWidth="1"/>
    <col min="324" max="324" width="27.5703125" style="1238" hidden="1" customWidth="1"/>
    <col min="325" max="325" width="25.85546875" style="1238" customWidth="1"/>
    <col min="326" max="327" width="25.85546875" style="1238" hidden="1" customWidth="1"/>
    <col min="328" max="328" width="27.5703125" style="1238" hidden="1" customWidth="1"/>
    <col min="329" max="329" width="25.85546875" style="1238" customWidth="1"/>
    <col min="330" max="331" width="25.85546875" style="1238" hidden="1" customWidth="1"/>
    <col min="332" max="332" width="27.5703125" style="1238" hidden="1" customWidth="1"/>
    <col min="333" max="333" width="25.85546875" style="1238" customWidth="1"/>
    <col min="334" max="335" width="25.85546875" style="1238" hidden="1" customWidth="1"/>
    <col min="336" max="336" width="27.5703125" style="1238" hidden="1" customWidth="1"/>
    <col min="337" max="337" width="25.85546875" style="1238" customWidth="1"/>
    <col min="338" max="339" width="25.85546875" style="1238" hidden="1" customWidth="1"/>
    <col min="340" max="340" width="27.5703125" style="1238" hidden="1" customWidth="1"/>
    <col min="341" max="341" width="25.85546875" style="1238" customWidth="1"/>
    <col min="342" max="343" width="25.85546875" style="1238" hidden="1" customWidth="1"/>
    <col min="344" max="344" width="26.42578125" style="1238" hidden="1" customWidth="1"/>
    <col min="345" max="345" width="25.85546875" style="1238" customWidth="1"/>
    <col min="346" max="347" width="25.85546875" style="1238" hidden="1" customWidth="1"/>
    <col min="348" max="348" width="27.5703125" style="1238" hidden="1" customWidth="1"/>
    <col min="349" max="349" width="25.85546875" style="1238" customWidth="1"/>
    <col min="350" max="351" width="25.85546875" style="1238" hidden="1" customWidth="1"/>
    <col min="352" max="352" width="27.5703125" style="1238" hidden="1" customWidth="1"/>
    <col min="353" max="353" width="25" style="218" bestFit="1" customWidth="1"/>
    <col min="354" max="360" width="27.140625" style="218" hidden="1" customWidth="1"/>
    <col min="361" max="361" width="23.5703125" style="218" bestFit="1" customWidth="1"/>
    <col min="362" max="362" width="25.85546875" style="218" hidden="1" customWidth="1"/>
    <col min="363" max="364" width="27.5703125" style="218" hidden="1" customWidth="1"/>
    <col min="365" max="365" width="27.85546875" style="218" hidden="1" customWidth="1"/>
    <col min="366" max="366" width="19.28515625" style="218" hidden="1" customWidth="1"/>
    <col min="367" max="367" width="27.85546875" style="218" hidden="1" customWidth="1"/>
    <col min="368" max="368" width="28.140625" style="218" hidden="1" customWidth="1"/>
    <col min="369" max="369" width="24" style="218" hidden="1" customWidth="1"/>
    <col min="370" max="371" width="29.42578125" style="218" hidden="1" customWidth="1"/>
    <col min="372" max="372" width="25.140625" style="218" hidden="1" customWidth="1"/>
    <col min="373" max="374" width="29.42578125" style="218" hidden="1" customWidth="1"/>
    <col min="375" max="375" width="23.140625" style="218" hidden="1" customWidth="1"/>
    <col min="376" max="377" width="29.42578125" style="218" hidden="1" customWidth="1"/>
    <col min="378" max="378" width="21.5703125" style="218" hidden="1" customWidth="1"/>
    <col min="379" max="380" width="29.42578125" style="218" hidden="1" customWidth="1"/>
    <col min="381" max="381" width="23.85546875" style="218" hidden="1" customWidth="1"/>
    <col min="382" max="383" width="29.42578125" style="218" hidden="1" customWidth="1"/>
    <col min="384" max="384" width="22.42578125" style="218" hidden="1" customWidth="1"/>
    <col min="385" max="386" width="29.42578125" style="218" hidden="1" customWidth="1"/>
    <col min="387" max="388" width="23" style="218" hidden="1" customWidth="1"/>
    <col min="389" max="389" width="27.85546875" style="218" hidden="1" customWidth="1"/>
    <col min="390" max="390" width="25.5703125" style="218" hidden="1" customWidth="1"/>
    <col min="391" max="392" width="23" style="218" hidden="1" customWidth="1"/>
    <col min="393" max="393" width="27.85546875" style="1238" hidden="1" customWidth="1"/>
    <col min="394" max="394" width="23.85546875" style="1238" hidden="1" customWidth="1"/>
    <col min="395" max="395" width="23.85546875" style="1238" customWidth="1"/>
    <col min="396" max="396" width="26.28515625" style="1238" hidden="1" customWidth="1"/>
    <col min="397" max="397" width="27.85546875" style="1238" hidden="1" customWidth="1"/>
    <col min="398" max="398" width="23.85546875" style="1238" hidden="1" customWidth="1"/>
    <col min="399" max="399" width="23.85546875" style="1238" customWidth="1"/>
    <col min="400" max="402" width="26.5703125" style="1238" hidden="1" customWidth="1"/>
    <col min="403" max="403" width="23.85546875" style="1238" customWidth="1"/>
    <col min="404" max="404" width="27.5703125" style="1238" hidden="1" customWidth="1"/>
    <col min="405" max="405" width="28.28515625" style="1238" hidden="1" customWidth="1"/>
    <col min="406" max="406" width="25" style="1238" hidden="1" customWidth="1"/>
    <col min="407" max="407" width="23.85546875" style="1238" customWidth="1"/>
    <col min="408" max="409" width="30.42578125" style="1238" hidden="1" customWidth="1"/>
    <col min="410" max="410" width="23.85546875" style="1238" hidden="1" customWidth="1"/>
    <col min="411" max="411" width="23.85546875" style="1238" customWidth="1"/>
    <col min="412" max="412" width="27.5703125" style="1238" hidden="1" customWidth="1"/>
    <col min="413" max="413" width="27.85546875" style="1238" hidden="1" customWidth="1"/>
    <col min="414" max="414" width="25" style="1238" hidden="1" customWidth="1"/>
    <col min="415" max="415" width="23.85546875" style="1238" customWidth="1"/>
    <col min="416" max="416" width="27.5703125" style="1238" hidden="1" customWidth="1"/>
    <col min="417" max="417" width="27.85546875" style="1238" hidden="1" customWidth="1"/>
    <col min="418" max="418" width="23.5703125" style="1238" hidden="1" customWidth="1"/>
    <col min="419" max="419" width="23.85546875" style="1238" customWidth="1"/>
    <col min="420" max="421" width="26.42578125" style="1238" hidden="1" customWidth="1"/>
    <col min="422" max="422" width="25.85546875" style="1238" hidden="1" customWidth="1"/>
    <col min="423" max="423" width="23.85546875" style="1238" customWidth="1"/>
    <col min="424" max="424" width="27.5703125" style="1238" hidden="1" customWidth="1"/>
    <col min="425" max="425" width="28" style="1238" hidden="1" customWidth="1"/>
    <col min="426" max="426" width="25" style="1238" hidden="1" customWidth="1"/>
    <col min="427" max="427" width="23.42578125" style="218" customWidth="1"/>
    <col min="428" max="428" width="25.140625" style="218" hidden="1" customWidth="1"/>
    <col min="429" max="429" width="28.140625" style="218" hidden="1" customWidth="1"/>
    <col min="430" max="430" width="25" style="218" customWidth="1"/>
    <col min="431" max="431" width="23.85546875" style="218" hidden="1" customWidth="1"/>
    <col min="432" max="432" width="28.140625" style="218" hidden="1" customWidth="1"/>
    <col min="433" max="433" width="24.5703125" style="218" customWidth="1"/>
    <col min="434" max="434" width="22.42578125" style="218" hidden="1" customWidth="1"/>
    <col min="435" max="435" width="28.140625" style="218" hidden="1" customWidth="1"/>
    <col min="436" max="436" width="26.42578125" style="218" customWidth="1"/>
    <col min="437" max="438" width="28.140625" style="218" hidden="1" customWidth="1"/>
    <col min="439" max="439" width="28.140625" style="218" customWidth="1"/>
    <col min="440" max="440" width="24.42578125" style="218" hidden="1" customWidth="1"/>
    <col min="441" max="441" width="28.140625" style="218" hidden="1" customWidth="1"/>
    <col min="442" max="442" width="28.140625" style="218" customWidth="1"/>
    <col min="443" max="443" width="24.85546875" style="218" hidden="1" customWidth="1"/>
    <col min="444" max="444" width="28.140625" style="218" hidden="1" customWidth="1"/>
    <col min="445" max="445" width="23.5703125" style="218" customWidth="1"/>
    <col min="446" max="447" width="27.42578125" style="218" hidden="1" customWidth="1"/>
    <col min="448" max="448" width="24.7109375" style="218" customWidth="1"/>
    <col min="449" max="450" width="27.42578125" style="218" hidden="1" customWidth="1"/>
    <col min="451" max="451" width="23.5703125" style="218" customWidth="1"/>
    <col min="452" max="453" width="27.42578125" style="218" hidden="1" customWidth="1"/>
    <col min="454" max="454" width="24.7109375" style="218" customWidth="1"/>
    <col min="455" max="456" width="27.42578125" style="218" hidden="1" customWidth="1"/>
    <col min="457" max="457" width="23.85546875" style="218" customWidth="1"/>
    <col min="458" max="459" width="27.42578125" style="218" hidden="1" customWidth="1"/>
    <col min="460" max="460" width="22.5703125" style="218" customWidth="1"/>
    <col min="461" max="462" width="27.42578125" style="218" hidden="1" customWidth="1"/>
    <col min="463" max="463" width="25.140625" style="218" customWidth="1"/>
    <col min="464" max="465" width="27.42578125" style="218" hidden="1" customWidth="1"/>
    <col min="466" max="466" width="24.85546875" style="218" customWidth="1"/>
    <col min="467" max="468" width="27.42578125" style="218" hidden="1" customWidth="1"/>
    <col min="469" max="469" width="24" style="218" customWidth="1"/>
    <col min="470" max="471" width="27.42578125" style="218" hidden="1" customWidth="1"/>
    <col min="472" max="472" width="23.140625" style="218" customWidth="1"/>
    <col min="473" max="474" width="27.42578125" style="218" hidden="1" customWidth="1"/>
    <col min="475" max="486" width="28.140625" style="218" hidden="1" customWidth="1"/>
    <col min="487" max="487" width="25.42578125" style="218" customWidth="1"/>
    <col min="488" max="489" width="28.140625" style="218" hidden="1" customWidth="1"/>
    <col min="490" max="490" width="25.140625" style="218" customWidth="1"/>
    <col min="491" max="492" width="28.140625" style="218" hidden="1" customWidth="1"/>
    <col min="493" max="493" width="24.5703125" style="218" customWidth="1"/>
    <col min="494" max="495" width="27.42578125" style="218" hidden="1" customWidth="1"/>
    <col min="496" max="496" width="24.140625" style="218" customWidth="1"/>
    <col min="497" max="498" width="27.42578125" style="218" hidden="1" customWidth="1"/>
    <col min="499" max="499" width="24.42578125" style="218" customWidth="1"/>
    <col min="500" max="507" width="28.140625" style="218" hidden="1" customWidth="1"/>
    <col min="508" max="508" width="24.42578125" style="218" customWidth="1"/>
    <col min="509" max="516" width="28.140625" style="218" hidden="1" customWidth="1"/>
    <col min="517" max="517" width="25" style="218" customWidth="1"/>
    <col min="518" max="525" width="28.140625" style="218" hidden="1" customWidth="1"/>
    <col min="526" max="526" width="25.42578125" style="218" customWidth="1"/>
    <col min="527" max="534" width="28.140625" style="218" hidden="1" customWidth="1"/>
    <col min="535" max="535" width="25" style="218" customWidth="1"/>
    <col min="536" max="543" width="28.140625" style="218" hidden="1" customWidth="1"/>
    <col min="544" max="544" width="24.140625" style="218" customWidth="1"/>
    <col min="545" max="552" width="28.140625" style="218" hidden="1" customWidth="1"/>
    <col min="553" max="553" width="28.140625" style="218" customWidth="1"/>
    <col min="554" max="561" width="28.140625" style="218" hidden="1" customWidth="1"/>
    <col min="562" max="562" width="28.140625" style="218" customWidth="1"/>
    <col min="563" max="570" width="28.140625" style="218" hidden="1" customWidth="1"/>
    <col min="571" max="571" width="28.5703125" style="218" customWidth="1"/>
    <col min="572" max="572" width="29.85546875" style="218" customWidth="1"/>
    <col min="573" max="573" width="24.42578125" style="218" customWidth="1"/>
    <col min="574" max="574" width="23.140625" style="218" customWidth="1"/>
    <col min="575" max="575" width="25" style="218" bestFit="1" customWidth="1"/>
    <col min="576" max="578" width="23.140625" style="218" customWidth="1"/>
    <col min="579" max="579" width="29" style="218" bestFit="1" customWidth="1"/>
    <col min="580" max="580" width="27.5703125" style="218" hidden="1" customWidth="1"/>
    <col min="581" max="581" width="24" style="218" hidden="1" customWidth="1"/>
    <col min="582" max="582" width="26.42578125" style="218" customWidth="1"/>
    <col min="583" max="583" width="27.5703125" style="218" hidden="1" customWidth="1"/>
    <col min="584" max="584" width="24.5703125" style="218" hidden="1" customWidth="1"/>
    <col min="585" max="585" width="29" style="218" bestFit="1" customWidth="1"/>
    <col min="586" max="586" width="26.42578125" style="218" customWidth="1"/>
    <col min="587" max="587" width="24.85546875" style="218" customWidth="1"/>
    <col min="588" max="588" width="25" style="218" bestFit="1" customWidth="1"/>
    <col min="589" max="589" width="24" style="218" customWidth="1"/>
    <col min="590" max="590" width="23.85546875" style="218" customWidth="1"/>
    <col min="591" max="591" width="23.42578125" style="218" customWidth="1"/>
    <col min="592" max="592" width="23.5703125" style="218" customWidth="1"/>
    <col min="593" max="593" width="21.85546875" style="218" customWidth="1"/>
    <col min="594" max="594" width="21.42578125" style="218" customWidth="1"/>
    <col min="595" max="595" width="24.42578125" style="218" customWidth="1"/>
    <col min="596" max="596" width="26.5703125" style="218" customWidth="1"/>
    <col min="597" max="597" width="22" style="218" customWidth="1"/>
    <col min="598" max="598" width="22.42578125" style="218" customWidth="1"/>
    <col min="599" max="601" width="23.85546875" style="218" customWidth="1"/>
    <col min="602" max="602" width="23.85546875" style="218" hidden="1" customWidth="1"/>
    <col min="603" max="603" width="28.140625" style="218" hidden="1" customWidth="1"/>
    <col min="604" max="604" width="23.85546875" style="218" customWidth="1"/>
    <col min="605" max="605" width="23.85546875" style="218" hidden="1" customWidth="1"/>
    <col min="606" max="606" width="26.7109375" style="218" hidden="1" customWidth="1"/>
    <col min="607" max="607" width="23.5703125" style="218" bestFit="1" customWidth="1"/>
    <col min="608" max="609" width="23.5703125" style="218" hidden="1" customWidth="1"/>
    <col min="610" max="610" width="23.5703125" style="218" bestFit="1" customWidth="1"/>
    <col min="611" max="611" width="23.42578125" style="218" hidden="1" customWidth="1"/>
    <col min="612" max="612" width="24.5703125" style="218" hidden="1" customWidth="1"/>
    <col min="613" max="613" width="27.5703125" style="218" bestFit="1" customWidth="1"/>
    <col min="614" max="614" width="26.28515625" style="218" bestFit="1" customWidth="1"/>
    <col min="615" max="615" width="24.140625" style="383" customWidth="1"/>
    <col min="616" max="617" width="24.140625" style="383" hidden="1" customWidth="1"/>
    <col min="618" max="618" width="24.140625" style="383" customWidth="1"/>
    <col min="619" max="620" width="24.140625" style="383" hidden="1" customWidth="1"/>
    <col min="621" max="621" width="24.140625" style="383" customWidth="1"/>
    <col min="622" max="623" width="24.140625" style="383" hidden="1" customWidth="1"/>
    <col min="624" max="624" width="24.140625" style="383" customWidth="1"/>
    <col min="625" max="626" width="24.140625" style="383" hidden="1" customWidth="1"/>
    <col min="627" max="627" width="24.140625" style="383" customWidth="1"/>
    <col min="628" max="629" width="24.140625" style="383" hidden="1" customWidth="1"/>
    <col min="630" max="630" width="24.140625" style="383" customWidth="1"/>
    <col min="631" max="632" width="24.140625" style="383" hidden="1" customWidth="1"/>
    <col min="633" max="633" width="25" style="218" bestFit="1" customWidth="1"/>
    <col min="634" max="634" width="23.42578125" style="218" hidden="1" customWidth="1"/>
    <col min="635" max="635" width="25" style="218" hidden="1" customWidth="1"/>
    <col min="636" max="636" width="25" style="218" bestFit="1" customWidth="1"/>
    <col min="637" max="637" width="23.42578125" style="218" hidden="1" customWidth="1"/>
    <col min="638" max="638" width="24" style="218" hidden="1" customWidth="1"/>
    <col min="639" max="639" width="25.85546875" style="218" hidden="1" customWidth="1"/>
    <col min="640" max="640" width="23" style="218" hidden="1" customWidth="1"/>
    <col min="641" max="641" width="23.42578125" style="218" hidden="1" customWidth="1"/>
    <col min="642" max="642" width="21.5703125" style="218" hidden="1" customWidth="1"/>
    <col min="643" max="650" width="23.42578125" style="218" hidden="1" customWidth="1"/>
    <col min="651" max="651" width="25" style="218" bestFit="1" customWidth="1"/>
    <col min="652" max="653" width="25" style="218" hidden="1" customWidth="1"/>
    <col min="654" max="654" width="23.42578125" style="218" customWidth="1"/>
    <col min="655" max="656" width="23.42578125" style="218" hidden="1" customWidth="1"/>
    <col min="657" max="657" width="25" style="218" bestFit="1" customWidth="1"/>
    <col min="658" max="659" width="25" style="218" hidden="1" customWidth="1"/>
    <col min="660" max="660" width="23.42578125" style="218" customWidth="1"/>
    <col min="661" max="662" width="23.42578125" style="218" hidden="1" customWidth="1"/>
    <col min="663" max="664" width="23.42578125" style="218" customWidth="1"/>
    <col min="665" max="665" width="25" style="218" bestFit="1" customWidth="1"/>
    <col min="666" max="666" width="23.42578125" style="218" customWidth="1"/>
    <col min="667" max="667" width="22.28515625" style="218" customWidth="1"/>
    <col min="668" max="669" width="27.140625" style="218" hidden="1" customWidth="1"/>
    <col min="670" max="670" width="24.85546875" style="218" customWidth="1"/>
    <col min="671" max="672" width="27.140625" style="218" hidden="1" customWidth="1"/>
    <col min="673" max="673" width="23.42578125" style="218" customWidth="1"/>
    <col min="674" max="675" width="27.140625" style="218" hidden="1" customWidth="1"/>
    <col min="676" max="676" width="23.7109375" style="218" customWidth="1"/>
    <col min="677" max="678" width="27.140625" style="218" hidden="1" customWidth="1"/>
    <col min="679" max="679" width="24.85546875" style="218" customWidth="1"/>
    <col min="680" max="682" width="23.85546875" style="218" hidden="1" customWidth="1"/>
    <col min="683" max="687" width="22.5703125" style="218" hidden="1" customWidth="1"/>
    <col min="688" max="688" width="22.5703125" style="218" customWidth="1"/>
    <col min="689" max="690" width="22" style="218" hidden="1" customWidth="1"/>
    <col min="691" max="691" width="23.5703125" style="218" hidden="1" customWidth="1"/>
    <col min="692" max="696" width="22" style="218" hidden="1" customWidth="1"/>
    <col min="697" max="697" width="22.5703125" style="218" customWidth="1"/>
    <col min="698" max="698" width="20.5703125" style="218" hidden="1" customWidth="1"/>
    <col min="699" max="699" width="23.5703125" style="218" hidden="1" customWidth="1"/>
    <col min="700" max="700" width="20.5703125" style="218" hidden="1" customWidth="1"/>
    <col min="701" max="701" width="22.140625" style="218" bestFit="1" customWidth="1"/>
    <col min="702" max="702" width="20.5703125" style="218" hidden="1" customWidth="1"/>
    <col min="703" max="703" width="22.140625" style="218" hidden="1" customWidth="1"/>
    <col min="704" max="704" width="20.5703125" style="218" hidden="1" customWidth="1"/>
    <col min="705" max="705" width="23.5703125" style="218" bestFit="1" customWidth="1"/>
    <col min="706" max="706" width="20.5703125" style="218" hidden="1" customWidth="1"/>
    <col min="707" max="707" width="23.5703125" style="218" hidden="1" customWidth="1"/>
    <col min="708" max="708" width="19" style="218" hidden="1" customWidth="1"/>
    <col min="709" max="709" width="22.140625" style="218" bestFit="1" customWidth="1"/>
    <col min="710" max="710" width="19" style="218" hidden="1" customWidth="1"/>
    <col min="711" max="711" width="22.140625" style="218" hidden="1" customWidth="1"/>
    <col min="712" max="712" width="19" style="218" hidden="1" customWidth="1"/>
    <col min="713" max="713" width="22.140625" style="218" bestFit="1" customWidth="1"/>
    <col min="714" max="714" width="19" style="218" hidden="1" customWidth="1"/>
    <col min="715" max="715" width="22.140625" style="218" hidden="1" customWidth="1"/>
    <col min="716" max="716" width="20.5703125" style="218" hidden="1" customWidth="1"/>
    <col min="717" max="717" width="20.5703125" style="218" customWidth="1"/>
    <col min="718" max="720" width="20.5703125" style="218" hidden="1" customWidth="1"/>
    <col min="721" max="721" width="27.85546875" style="218" customWidth="1"/>
    <col min="722" max="722" width="24.5703125" style="218" customWidth="1"/>
    <col min="723" max="723" width="25" style="218" customWidth="1"/>
    <col min="724" max="724" width="26.42578125" style="218" customWidth="1"/>
    <col min="725" max="726" width="22.5703125" style="218" customWidth="1"/>
    <col min="727" max="727" width="23.85546875" style="218" customWidth="1"/>
    <col min="728" max="728" width="22.140625" style="218" customWidth="1"/>
    <col min="729" max="730" width="22.5703125" style="218" customWidth="1"/>
    <col min="731" max="731" width="27.5703125" style="218" bestFit="1" customWidth="1"/>
    <col min="732" max="732" width="26.140625" style="218" customWidth="1"/>
    <col min="733" max="733" width="23.42578125" style="218" customWidth="1"/>
    <col min="734" max="734" width="23.5703125" style="218" customWidth="1"/>
    <col min="735" max="735" width="23.140625" style="218" customWidth="1"/>
    <col min="736" max="736" width="23.85546875" style="218" customWidth="1"/>
    <col min="737" max="738" width="23.42578125" style="218" customWidth="1"/>
    <col min="739" max="739" width="28.140625" style="218" customWidth="1"/>
    <col min="740" max="740" width="28.5703125" style="218" customWidth="1"/>
    <col min="741" max="16384" width="9.140625" style="1238"/>
  </cols>
  <sheetData>
    <row r="2" spans="1:741" x14ac:dyDescent="0.2">
      <c r="F2" s="1380" t="s">
        <v>355</v>
      </c>
      <c r="G2" s="1380"/>
      <c r="H2" s="1380"/>
      <c r="I2" s="1380"/>
      <c r="OJ2" s="218"/>
      <c r="OK2" s="218"/>
    </row>
    <row r="3" spans="1:741" x14ac:dyDescent="0.2">
      <c r="F3" s="1380" t="str">
        <f>'[1]Факт  средств  из  ОБ_год '!$D$4</f>
        <v>ПО  СОСТОЯНИЮ  НА  1  ИЮЛЯ  2023  ГОДА</v>
      </c>
      <c r="G3" s="1380"/>
      <c r="H3" s="1380"/>
      <c r="I3" s="1380"/>
    </row>
    <row r="4" spans="1:741" x14ac:dyDescent="0.2">
      <c r="JS4" s="1697"/>
      <c r="JT4" s="1697"/>
      <c r="JU4" s="1697"/>
      <c r="JV4" s="1697"/>
      <c r="JW4" s="1697"/>
      <c r="JX4" s="1697"/>
      <c r="JY4" s="1697"/>
      <c r="JZ4" s="1697"/>
      <c r="KA4" s="1697"/>
      <c r="KB4" s="1697"/>
      <c r="KC4" s="1697"/>
      <c r="KD4" s="1697"/>
      <c r="KE4" s="1697"/>
      <c r="KF4" s="1697"/>
      <c r="KG4" s="1697"/>
      <c r="KH4" s="1697"/>
      <c r="KI4" s="1697"/>
      <c r="KJ4" s="1697"/>
      <c r="KK4" s="1697"/>
      <c r="KL4" s="1697"/>
      <c r="KM4" s="1697"/>
      <c r="KN4" s="1697"/>
      <c r="KO4" s="1697"/>
      <c r="KP4" s="1697"/>
      <c r="KQ4" s="1698"/>
      <c r="KR4" s="1697"/>
      <c r="KS4" s="1697"/>
      <c r="KT4" s="1698"/>
      <c r="KU4" s="1697"/>
      <c r="KV4" s="1697"/>
      <c r="KW4" s="1697"/>
      <c r="KX4" s="1697"/>
      <c r="KY4" s="1697"/>
      <c r="KZ4" s="1697"/>
      <c r="LA4" s="1697"/>
      <c r="LB4" s="1697"/>
      <c r="LC4" s="1697"/>
      <c r="LD4" s="1697"/>
      <c r="LE4" s="1697"/>
      <c r="LF4" s="1697"/>
      <c r="LG4" s="1697"/>
      <c r="LH4" s="1697"/>
      <c r="LI4" s="1697"/>
      <c r="LJ4" s="1697"/>
      <c r="LK4" s="1697"/>
      <c r="LL4" s="1697"/>
      <c r="LM4" s="1697"/>
      <c r="LN4" s="1697"/>
      <c r="LO4" s="1697"/>
      <c r="LP4" s="1697"/>
      <c r="LQ4" s="1697"/>
      <c r="LR4" s="1697"/>
      <c r="LS4" s="1697"/>
      <c r="LT4" s="1697"/>
      <c r="LU4" s="1697"/>
      <c r="LV4" s="1697"/>
      <c r="LW4" s="1697"/>
      <c r="LX4" s="1697"/>
      <c r="LY4" s="1697"/>
      <c r="LZ4" s="1697"/>
      <c r="MA4" s="1697"/>
      <c r="MB4" s="1697"/>
      <c r="MC4" s="1697"/>
      <c r="MD4" s="1697"/>
      <c r="ME4" s="1697"/>
      <c r="MF4" s="1697"/>
      <c r="MG4" s="1697"/>
      <c r="MH4" s="1697"/>
      <c r="MI4" s="1697"/>
      <c r="MJ4" s="1697"/>
      <c r="MK4" s="1697"/>
      <c r="ML4" s="1697"/>
      <c r="MM4" s="1697"/>
      <c r="MN4" s="1697"/>
    </row>
    <row r="5" spans="1:741" ht="17.25" thickBot="1" x14ac:dyDescent="0.25">
      <c r="O5" s="218" t="s">
        <v>19</v>
      </c>
      <c r="JS5" s="1697"/>
      <c r="JT5" s="1697"/>
      <c r="JU5" s="1697"/>
      <c r="JW5" s="1697"/>
      <c r="JX5" s="1697"/>
      <c r="JY5" s="1697"/>
      <c r="JZ5" s="1697"/>
      <c r="KA5" s="1697"/>
      <c r="KB5" s="1697"/>
      <c r="KC5" s="1697"/>
      <c r="KD5" s="1697"/>
      <c r="KE5" s="1697"/>
      <c r="KF5" s="1697"/>
      <c r="KG5" s="1697"/>
      <c r="KH5" s="1697"/>
      <c r="KI5" s="1697"/>
      <c r="KJ5" s="1697"/>
      <c r="KK5" s="1697"/>
      <c r="KL5" s="1697"/>
      <c r="KM5" s="1697"/>
      <c r="KN5" s="1697"/>
      <c r="KO5" s="1697"/>
      <c r="KP5" s="1697"/>
      <c r="KQ5" s="1698"/>
      <c r="KR5" s="1697"/>
      <c r="KS5" s="1697"/>
      <c r="KT5" s="1698"/>
      <c r="KU5" s="1697"/>
      <c r="KV5" s="1697"/>
      <c r="KW5" s="1697"/>
      <c r="KX5" s="1697"/>
      <c r="KY5" s="1697"/>
      <c r="KZ5" s="1697"/>
      <c r="LA5" s="1697"/>
      <c r="LB5" s="1697"/>
      <c r="LC5" s="1697"/>
      <c r="LD5" s="1697"/>
      <c r="LE5" s="1697"/>
      <c r="LF5" s="1697"/>
      <c r="LG5" s="1697"/>
      <c r="LH5" s="1697"/>
      <c r="LI5" s="1697"/>
      <c r="LJ5" s="1697"/>
      <c r="LK5" s="1697"/>
      <c r="LL5" s="1697"/>
      <c r="LM5" s="1697"/>
      <c r="LN5" s="1697"/>
      <c r="LO5" s="1697"/>
      <c r="LP5" s="1697"/>
      <c r="LQ5" s="1697"/>
      <c r="LR5" s="1697"/>
      <c r="LS5" s="1697"/>
      <c r="LT5" s="1697"/>
      <c r="LU5" s="1697"/>
      <c r="LV5" s="1697"/>
      <c r="LW5" s="1697"/>
      <c r="LX5" s="1697"/>
      <c r="LY5" s="1697"/>
      <c r="LZ5" s="1697"/>
      <c r="MA5" s="1697"/>
      <c r="MB5" s="1697"/>
      <c r="MC5" s="1697"/>
      <c r="MD5" s="1697"/>
      <c r="ME5" s="1697"/>
      <c r="MF5" s="1697"/>
      <c r="MG5" s="1697"/>
      <c r="MH5" s="1697"/>
      <c r="MI5" s="1697"/>
      <c r="MJ5" s="1697"/>
      <c r="MK5" s="1697"/>
      <c r="ML5" s="1697"/>
      <c r="MM5" s="1697"/>
      <c r="MN5" s="1697"/>
    </row>
    <row r="6" spans="1:741" ht="30.6" customHeight="1" thickBot="1" x14ac:dyDescent="0.3">
      <c r="A6" s="1412" t="s">
        <v>11</v>
      </c>
      <c r="B6" s="1377" t="s">
        <v>139</v>
      </c>
      <c r="C6" s="1396"/>
      <c r="D6" s="734"/>
      <c r="E6" s="1337"/>
      <c r="F6" s="1337" t="s">
        <v>36</v>
      </c>
      <c r="G6" s="1337"/>
      <c r="H6" s="1337"/>
      <c r="I6" s="1337"/>
      <c r="J6" s="1337"/>
      <c r="K6" s="1337"/>
      <c r="L6" s="1337"/>
      <c r="M6" s="1337"/>
      <c r="N6" s="1337"/>
      <c r="O6" s="1337"/>
      <c r="P6" s="1337"/>
      <c r="Q6" s="1337"/>
      <c r="R6" s="1337"/>
      <c r="S6" s="1337"/>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7"/>
      <c r="CC6" s="1337"/>
      <c r="CD6" s="1337"/>
      <c r="CE6" s="1337"/>
      <c r="CF6" s="1337"/>
      <c r="CG6" s="1337"/>
      <c r="CH6" s="1337"/>
      <c r="CI6" s="1337"/>
      <c r="CJ6" s="1337"/>
      <c r="CK6" s="1337"/>
      <c r="CL6" s="1337"/>
      <c r="CM6" s="1337"/>
      <c r="CN6" s="1337"/>
      <c r="CO6" s="1337"/>
      <c r="CP6" s="1337"/>
      <c r="CQ6" s="1337"/>
      <c r="CR6" s="1337"/>
      <c r="CS6" s="1337"/>
      <c r="CT6" s="1337"/>
      <c r="CU6" s="1337"/>
      <c r="CV6" s="1337"/>
      <c r="CW6" s="1337"/>
      <c r="CX6" s="1337"/>
      <c r="CY6" s="1337"/>
      <c r="CZ6" s="1337"/>
      <c r="DA6" s="1337"/>
      <c r="DB6" s="1337"/>
      <c r="DC6" s="1337"/>
      <c r="DD6" s="1337"/>
      <c r="DE6" s="1337"/>
      <c r="DF6" s="1337"/>
      <c r="DG6" s="1337"/>
      <c r="DH6" s="1337"/>
      <c r="DI6" s="1337"/>
      <c r="DJ6" s="1337"/>
      <c r="DK6" s="1337"/>
      <c r="DL6" s="1337"/>
      <c r="DM6" s="1337"/>
      <c r="DN6" s="1337"/>
      <c r="DO6" s="1337"/>
      <c r="DP6" s="1337"/>
      <c r="DQ6" s="1337"/>
      <c r="DR6" s="1337"/>
      <c r="DS6" s="1337"/>
      <c r="DT6" s="1337"/>
      <c r="DU6" s="1337"/>
      <c r="DV6" s="1337"/>
      <c r="DW6" s="1337"/>
      <c r="DX6" s="1337"/>
      <c r="DY6" s="1337"/>
      <c r="DZ6" s="1337"/>
      <c r="EA6" s="1337"/>
      <c r="EB6" s="1337"/>
      <c r="EC6" s="1337"/>
      <c r="ED6" s="1337"/>
      <c r="EE6" s="1337"/>
      <c r="EF6" s="1337"/>
      <c r="EG6" s="1337"/>
      <c r="EH6" s="1337"/>
      <c r="EI6" s="1337"/>
      <c r="EJ6" s="1337"/>
      <c r="EK6" s="1337"/>
      <c r="EL6" s="1337"/>
      <c r="EM6" s="1337"/>
      <c r="EN6" s="1337"/>
      <c r="EO6" s="1337"/>
      <c r="EP6" s="1337"/>
      <c r="EQ6" s="1337"/>
      <c r="ER6" s="1337"/>
      <c r="ES6" s="1337"/>
      <c r="ET6" s="1337"/>
      <c r="EU6" s="1337"/>
      <c r="EV6" s="1337"/>
      <c r="EW6" s="1337"/>
      <c r="EX6" s="1337"/>
      <c r="EY6" s="1337"/>
      <c r="EZ6" s="1337"/>
      <c r="FA6" s="1337"/>
      <c r="FB6" s="1337"/>
      <c r="FC6" s="1337"/>
      <c r="FD6" s="1337"/>
      <c r="FE6" s="1337"/>
      <c r="FF6" s="1337"/>
      <c r="FG6" s="1337"/>
      <c r="FH6" s="1337"/>
      <c r="FI6" s="1337"/>
      <c r="FJ6" s="1337"/>
      <c r="FK6" s="1337"/>
      <c r="FL6" s="1337"/>
      <c r="FM6" s="1337"/>
      <c r="FN6" s="1337"/>
      <c r="FO6" s="1337"/>
      <c r="FP6" s="1337"/>
      <c r="FQ6" s="1337"/>
      <c r="FR6" s="1337"/>
      <c r="FS6" s="1337"/>
      <c r="FT6" s="1337"/>
      <c r="FU6" s="1337"/>
      <c r="FV6" s="1337"/>
      <c r="FW6" s="1337"/>
      <c r="FX6" s="1337"/>
      <c r="FY6" s="1337"/>
      <c r="FZ6" s="1337"/>
      <c r="GA6" s="1337"/>
      <c r="GB6" s="1337"/>
      <c r="GC6" s="1337"/>
      <c r="GD6" s="1337"/>
      <c r="GE6" s="1337"/>
      <c r="GF6" s="1337"/>
      <c r="GG6" s="1337"/>
      <c r="GH6" s="1337"/>
      <c r="GI6" s="1337"/>
      <c r="GJ6" s="1337"/>
      <c r="GK6" s="1337"/>
      <c r="GL6" s="1337"/>
      <c r="GM6" s="1337"/>
      <c r="GN6" s="1337"/>
      <c r="GO6" s="1337"/>
      <c r="GP6" s="1337"/>
      <c r="GQ6" s="1337"/>
      <c r="GR6" s="1337"/>
      <c r="GS6" s="1337"/>
      <c r="GT6" s="1337"/>
      <c r="GU6" s="1337"/>
      <c r="GV6" s="1337"/>
      <c r="GW6" s="1337"/>
      <c r="GX6" s="1337"/>
      <c r="GY6" s="1337"/>
      <c r="GZ6" s="1337"/>
      <c r="HA6" s="1337"/>
      <c r="HB6" s="1337"/>
      <c r="HC6" s="1337"/>
      <c r="HD6" s="1337"/>
      <c r="HE6" s="1337"/>
      <c r="HF6" s="1337"/>
      <c r="HG6" s="1337"/>
      <c r="HH6" s="1337"/>
      <c r="HI6" s="1337"/>
      <c r="HJ6" s="1337"/>
      <c r="HK6" s="1337"/>
      <c r="HL6" s="1337"/>
      <c r="HM6" s="1337"/>
      <c r="HN6" s="1337"/>
      <c r="HO6" s="1337"/>
      <c r="HP6" s="1337"/>
      <c r="HQ6" s="1337"/>
      <c r="HR6" s="1337"/>
      <c r="HS6" s="1337"/>
      <c r="HT6" s="1337"/>
      <c r="HU6" s="1337"/>
      <c r="HV6" s="1337"/>
      <c r="HW6" s="1337"/>
      <c r="HX6" s="1337"/>
      <c r="HY6" s="1337"/>
      <c r="HZ6" s="1337"/>
      <c r="IA6" s="1337"/>
      <c r="IB6" s="1337"/>
      <c r="IC6" s="1065"/>
      <c r="ID6" s="1065"/>
      <c r="IE6" s="1065"/>
      <c r="IF6" s="1065"/>
      <c r="IG6" s="1065"/>
      <c r="IH6" s="1065"/>
      <c r="II6" s="1065"/>
      <c r="IJ6" s="1065"/>
      <c r="IK6" s="1065"/>
      <c r="IL6" s="1065"/>
      <c r="IM6" s="1065"/>
      <c r="IN6" s="1065"/>
      <c r="IO6" s="1065"/>
      <c r="IP6" s="1065"/>
      <c r="IQ6" s="1065"/>
      <c r="IR6" s="1065"/>
      <c r="IS6" s="1065"/>
      <c r="IT6" s="1065"/>
      <c r="IU6" s="1065"/>
      <c r="IV6" s="1065"/>
      <c r="IW6" s="1065"/>
      <c r="IX6" s="1065"/>
      <c r="IY6" s="1065"/>
      <c r="IZ6" s="1065"/>
      <c r="JA6" s="1337"/>
      <c r="JB6" s="1337"/>
      <c r="JC6" s="1337"/>
      <c r="JD6" s="1337"/>
      <c r="JE6" s="1337"/>
      <c r="JF6" s="1337"/>
      <c r="JG6" s="1337"/>
      <c r="JH6" s="1337"/>
      <c r="JI6" s="1337"/>
      <c r="JJ6" s="1337"/>
      <c r="JK6" s="1337"/>
      <c r="JL6" s="1337"/>
      <c r="JM6" s="1337"/>
      <c r="JN6" s="1337"/>
      <c r="JO6" s="1337"/>
      <c r="JP6" s="1337"/>
      <c r="JQ6" s="1337"/>
      <c r="JR6" s="1337"/>
      <c r="JS6" s="1337"/>
      <c r="JT6" s="1337"/>
      <c r="JU6" s="1337"/>
      <c r="JV6" s="1337"/>
      <c r="JW6" s="1337"/>
      <c r="JX6" s="1337"/>
      <c r="JY6" s="1337"/>
      <c r="JZ6" s="1337"/>
      <c r="KA6" s="1337"/>
      <c r="KB6" s="1337"/>
      <c r="KC6" s="1337"/>
      <c r="KD6" s="1337"/>
      <c r="KE6" s="1337"/>
      <c r="KF6" s="1337"/>
      <c r="KG6" s="1337"/>
      <c r="KH6" s="1337"/>
      <c r="KI6" s="1337"/>
      <c r="KJ6" s="1337"/>
      <c r="KK6" s="1337"/>
      <c r="KL6" s="1337"/>
      <c r="KM6" s="1337"/>
      <c r="KN6" s="1337"/>
      <c r="KO6" s="1337"/>
      <c r="KP6" s="1337"/>
      <c r="KQ6" s="1337"/>
      <c r="KR6" s="1337"/>
      <c r="KS6" s="1337"/>
      <c r="KT6" s="1337"/>
      <c r="KU6" s="1337"/>
      <c r="KV6" s="1337"/>
      <c r="KW6" s="1337"/>
      <c r="KX6" s="1337"/>
      <c r="KY6" s="1337"/>
      <c r="KZ6" s="1337"/>
      <c r="LA6" s="1337"/>
      <c r="LB6" s="1337"/>
      <c r="LC6" s="1337"/>
      <c r="LD6" s="1337"/>
      <c r="LE6" s="1337"/>
      <c r="LF6" s="1337"/>
      <c r="LG6" s="1337"/>
      <c r="LH6" s="1337"/>
      <c r="LI6" s="1337"/>
      <c r="LJ6" s="1337"/>
      <c r="LK6" s="1337"/>
      <c r="LL6" s="1337"/>
      <c r="LM6" s="1337"/>
      <c r="LN6" s="1337"/>
      <c r="LO6" s="1337"/>
      <c r="LP6" s="1337"/>
      <c r="LQ6" s="1337"/>
      <c r="LR6" s="1337"/>
      <c r="LS6" s="1337"/>
      <c r="LT6" s="1337"/>
      <c r="LU6" s="1337"/>
      <c r="LV6" s="1337"/>
      <c r="LW6" s="1337"/>
      <c r="LX6" s="1337"/>
      <c r="LY6" s="1337"/>
      <c r="LZ6" s="1337"/>
      <c r="MA6" s="1337"/>
      <c r="MB6" s="1337"/>
      <c r="MC6" s="1337"/>
      <c r="MD6" s="1337"/>
      <c r="ME6" s="1337"/>
      <c r="MF6" s="1337"/>
      <c r="MG6" s="1337"/>
      <c r="MH6" s="1337"/>
      <c r="MI6" s="1337"/>
      <c r="MJ6" s="1337"/>
      <c r="MK6" s="1337"/>
      <c r="ML6" s="1337"/>
      <c r="MM6" s="1337"/>
      <c r="MN6" s="1337"/>
      <c r="MO6" s="1337"/>
      <c r="MP6" s="1337"/>
      <c r="MQ6" s="1337"/>
      <c r="MR6" s="1337"/>
      <c r="MS6" s="1337"/>
      <c r="MT6" s="1337"/>
      <c r="MU6" s="1337"/>
      <c r="MV6" s="1337"/>
      <c r="MW6" s="1337"/>
      <c r="MX6" s="1337"/>
      <c r="MY6" s="1337"/>
      <c r="MZ6" s="1337"/>
      <c r="NA6" s="1337"/>
      <c r="NB6" s="1337"/>
      <c r="NC6" s="1337"/>
      <c r="ND6" s="1337"/>
      <c r="NE6" s="1337"/>
      <c r="NF6" s="1337"/>
      <c r="NG6" s="1337"/>
      <c r="NH6" s="1337"/>
      <c r="NI6" s="1337"/>
      <c r="NJ6" s="1337"/>
      <c r="NK6" s="1337"/>
      <c r="NL6" s="1337"/>
      <c r="NM6" s="1337"/>
      <c r="NN6" s="1337"/>
      <c r="NO6" s="1337"/>
      <c r="NP6" s="1337"/>
      <c r="NQ6" s="1337"/>
      <c r="NR6" s="1337"/>
      <c r="NS6" s="1337"/>
      <c r="NT6" s="1337"/>
      <c r="NU6" s="1337"/>
      <c r="NV6" s="1337"/>
      <c r="NW6" s="1337"/>
      <c r="NX6" s="1337"/>
      <c r="NY6" s="1337"/>
      <c r="NZ6" s="1337"/>
      <c r="OA6" s="1337"/>
      <c r="OB6" s="1337"/>
      <c r="OC6" s="1337"/>
      <c r="OD6" s="1337"/>
      <c r="OE6" s="1337"/>
      <c r="OF6" s="1337"/>
      <c r="OG6" s="1337"/>
      <c r="OH6" s="1337"/>
      <c r="OI6" s="1337"/>
      <c r="OJ6" s="1337"/>
      <c r="OK6" s="1337"/>
      <c r="OL6" s="1337"/>
      <c r="OM6" s="1337"/>
      <c r="ON6" s="1337"/>
      <c r="OO6" s="1337"/>
      <c r="OP6" s="1337"/>
      <c r="OQ6" s="1337"/>
      <c r="OR6" s="1337"/>
      <c r="OS6" s="1337"/>
      <c r="OT6" s="1337"/>
      <c r="OU6" s="1337"/>
      <c r="OV6" s="1337"/>
      <c r="OW6" s="1337"/>
      <c r="OX6" s="1337"/>
      <c r="OY6" s="1337"/>
      <c r="OZ6" s="1337"/>
      <c r="PA6" s="1337"/>
      <c r="PB6" s="1337"/>
      <c r="PC6" s="1337"/>
      <c r="PD6" s="1337"/>
      <c r="PE6" s="1337"/>
      <c r="PF6" s="1337"/>
      <c r="PG6" s="1337"/>
      <c r="PH6" s="1337"/>
      <c r="PI6" s="1337"/>
      <c r="PJ6" s="1337"/>
      <c r="PK6" s="1337"/>
      <c r="PL6" s="1337"/>
      <c r="PM6" s="1337"/>
      <c r="PN6" s="1337"/>
      <c r="PO6" s="1337"/>
      <c r="PP6" s="1337"/>
      <c r="PQ6" s="1337"/>
      <c r="PR6" s="1337"/>
      <c r="PS6" s="1337"/>
      <c r="PT6" s="1337"/>
      <c r="PU6" s="1337"/>
      <c r="PV6" s="1337"/>
      <c r="PW6" s="1337"/>
      <c r="PX6" s="1337"/>
      <c r="PY6" s="1337"/>
      <c r="PZ6" s="1337"/>
      <c r="QA6" s="1337"/>
      <c r="QB6" s="1337"/>
      <c r="QC6" s="1337"/>
      <c r="QD6" s="1337"/>
      <c r="QE6" s="1337"/>
      <c r="QF6" s="1337"/>
      <c r="QG6" s="1337"/>
      <c r="QH6" s="1337"/>
      <c r="QI6" s="1337"/>
      <c r="QJ6" s="1337"/>
      <c r="QK6" s="1337"/>
      <c r="QL6" s="1337"/>
      <c r="QM6" s="1337"/>
      <c r="QN6" s="1337"/>
      <c r="QO6" s="1337"/>
      <c r="QP6" s="1337"/>
      <c r="QQ6" s="1337"/>
      <c r="QR6" s="1337"/>
      <c r="QS6" s="1337"/>
      <c r="QT6" s="1337"/>
      <c r="QU6" s="1337"/>
      <c r="QV6" s="1337"/>
      <c r="QW6" s="1337"/>
      <c r="QX6" s="1337"/>
      <c r="QY6" s="1337"/>
      <c r="QZ6" s="1337"/>
      <c r="RA6" s="1337"/>
      <c r="RB6" s="1337"/>
      <c r="RC6" s="1337"/>
      <c r="RD6" s="1337"/>
      <c r="RE6" s="1337"/>
      <c r="RF6" s="1337"/>
      <c r="RG6" s="1337"/>
      <c r="RH6" s="1337"/>
      <c r="RI6" s="1337"/>
      <c r="RJ6" s="1337"/>
      <c r="RK6" s="1337"/>
      <c r="RL6" s="1337"/>
      <c r="RM6" s="1337"/>
      <c r="RN6" s="1337"/>
      <c r="RO6" s="1337"/>
      <c r="RP6" s="1337"/>
      <c r="RQ6" s="1337"/>
      <c r="RR6" s="1337"/>
      <c r="RS6" s="1337"/>
      <c r="RT6" s="1337"/>
      <c r="RU6" s="1337"/>
      <c r="RV6" s="1337"/>
      <c r="RW6" s="1337"/>
      <c r="RX6" s="1337"/>
      <c r="RY6" s="1337"/>
      <c r="RZ6" s="1337"/>
      <c r="SA6" s="1337"/>
      <c r="SB6" s="1337"/>
      <c r="SC6" s="1337"/>
      <c r="SD6" s="1337"/>
      <c r="SE6" s="1337"/>
      <c r="SF6" s="1337"/>
      <c r="SG6" s="1337"/>
      <c r="SH6" s="1337"/>
      <c r="SI6" s="1337"/>
      <c r="SJ6" s="1337"/>
      <c r="SK6" s="1337"/>
      <c r="SL6" s="1337"/>
      <c r="SM6" s="1337"/>
      <c r="SN6" s="1337"/>
      <c r="SO6" s="1337"/>
      <c r="SP6" s="1337"/>
      <c r="SQ6" s="1337"/>
      <c r="SR6" s="1337"/>
      <c r="SS6" s="1337"/>
      <c r="ST6" s="1337"/>
      <c r="SU6" s="1337"/>
      <c r="SV6" s="1337"/>
      <c r="SW6" s="1337"/>
      <c r="SX6" s="1337"/>
      <c r="SY6" s="1337"/>
      <c r="SZ6" s="1337"/>
      <c r="TA6" s="1337"/>
      <c r="TB6" s="1337"/>
      <c r="TC6" s="1337"/>
      <c r="TD6" s="1337"/>
      <c r="TE6" s="1337"/>
      <c r="TF6" s="1337"/>
      <c r="TG6" s="1337"/>
      <c r="TH6" s="1337"/>
      <c r="TI6" s="1337"/>
      <c r="TJ6" s="1337"/>
      <c r="TK6" s="1337"/>
      <c r="TL6" s="1337"/>
      <c r="TM6" s="1337"/>
      <c r="TN6" s="1337"/>
      <c r="TO6" s="1337"/>
      <c r="TP6" s="1337"/>
      <c r="TQ6" s="1337"/>
      <c r="TR6" s="1337"/>
      <c r="TS6" s="1337"/>
      <c r="TT6" s="1337"/>
      <c r="TU6" s="1337"/>
      <c r="TV6" s="1337"/>
      <c r="TW6" s="1337"/>
      <c r="TX6" s="1337"/>
      <c r="TY6" s="1337"/>
      <c r="TZ6" s="1337"/>
      <c r="UA6" s="1337"/>
      <c r="UB6" s="1337"/>
      <c r="UC6" s="1337"/>
      <c r="UD6" s="1337"/>
      <c r="UE6" s="1337"/>
      <c r="UF6" s="1337"/>
      <c r="UG6" s="1337"/>
      <c r="UH6" s="1337"/>
      <c r="UI6" s="1337"/>
      <c r="UJ6" s="1337"/>
      <c r="UK6" s="1337"/>
      <c r="UL6" s="1337"/>
      <c r="UM6" s="1337"/>
      <c r="UN6" s="1337"/>
      <c r="UO6" s="1337"/>
      <c r="UP6" s="1337"/>
      <c r="UQ6" s="1337"/>
      <c r="UR6" s="1337"/>
      <c r="US6" s="1337"/>
      <c r="UT6" s="1337"/>
      <c r="UU6" s="1337"/>
      <c r="UV6" s="1337"/>
      <c r="UW6" s="1337"/>
      <c r="UX6" s="1337"/>
      <c r="UY6" s="1337"/>
      <c r="UZ6" s="1337"/>
      <c r="VA6" s="1337"/>
      <c r="VB6" s="1337"/>
      <c r="VC6" s="1337"/>
      <c r="VD6" s="1337"/>
      <c r="VE6" s="1337"/>
      <c r="VF6" s="1337"/>
      <c r="VG6" s="1337"/>
      <c r="VH6" s="1337"/>
      <c r="VI6" s="1337"/>
      <c r="VJ6" s="1337"/>
      <c r="VK6" s="1337"/>
      <c r="VL6" s="1337"/>
      <c r="VM6" s="1337"/>
      <c r="VN6" s="1337"/>
      <c r="VO6" s="1337"/>
      <c r="VP6" s="1337"/>
      <c r="VQ6" s="1337"/>
      <c r="VR6" s="1337"/>
      <c r="VS6" s="1337"/>
      <c r="VT6" s="1337"/>
      <c r="VU6" s="1337"/>
      <c r="VV6" s="1337"/>
      <c r="VW6" s="1337"/>
      <c r="VX6" s="1337"/>
      <c r="VY6" s="1337"/>
      <c r="VZ6" s="1337"/>
      <c r="WA6" s="1337"/>
      <c r="WB6" s="1337"/>
      <c r="WC6" s="1337"/>
      <c r="WD6" s="1337"/>
      <c r="WE6" s="1337"/>
      <c r="WF6" s="1337"/>
      <c r="WG6" s="1337"/>
      <c r="WH6" s="1337"/>
      <c r="WI6" s="1337"/>
      <c r="WJ6" s="1337"/>
      <c r="WK6" s="1337"/>
      <c r="WL6" s="1337"/>
      <c r="WM6" s="1337"/>
      <c r="WN6" s="1337"/>
      <c r="WO6" s="1337"/>
      <c r="WP6" s="1337"/>
      <c r="WQ6" s="1065"/>
      <c r="WR6" s="1065"/>
      <c r="WS6" s="1065"/>
      <c r="WT6" s="1065"/>
      <c r="WU6" s="1065"/>
      <c r="WV6" s="1065"/>
      <c r="WW6" s="1065"/>
      <c r="WX6" s="1065"/>
      <c r="WY6" s="1065"/>
      <c r="WZ6" s="1065"/>
      <c r="XA6" s="1065"/>
      <c r="XB6" s="1065"/>
      <c r="XC6" s="1065"/>
      <c r="XD6" s="1065"/>
      <c r="XE6" s="1065"/>
      <c r="XF6" s="1065"/>
      <c r="XG6" s="1065"/>
      <c r="XH6" s="1065"/>
      <c r="XI6" s="1337"/>
      <c r="XJ6" s="1337"/>
      <c r="XK6" s="1337"/>
      <c r="XL6" s="1337"/>
      <c r="XM6" s="1337"/>
      <c r="XN6" s="1337"/>
      <c r="XO6" s="1337"/>
      <c r="XP6" s="1337"/>
      <c r="XQ6" s="1337"/>
      <c r="XR6" s="1337"/>
      <c r="XS6" s="1337"/>
      <c r="XT6" s="1337"/>
      <c r="XU6" s="1337"/>
      <c r="XV6" s="1337"/>
      <c r="XW6" s="1337"/>
      <c r="XX6" s="1337"/>
      <c r="XY6" s="1337"/>
      <c r="XZ6" s="1337"/>
      <c r="YA6" s="1337"/>
      <c r="YB6" s="1337"/>
      <c r="YC6" s="1337"/>
      <c r="YD6" s="1337"/>
      <c r="YE6" s="1337"/>
      <c r="YF6" s="1337"/>
      <c r="YG6" s="1337"/>
      <c r="YH6" s="1337"/>
      <c r="YI6" s="1337"/>
      <c r="YJ6" s="1337"/>
      <c r="YK6" s="1337"/>
      <c r="YL6" s="1337"/>
      <c r="YM6" s="1337"/>
      <c r="YN6" s="1337"/>
      <c r="YO6" s="1337"/>
      <c r="YP6" s="1337"/>
      <c r="YQ6" s="1337"/>
      <c r="YR6" s="1337"/>
      <c r="YS6" s="1337"/>
      <c r="YT6" s="1337"/>
      <c r="YU6" s="1337"/>
      <c r="YV6" s="1337"/>
      <c r="YW6" s="1337"/>
      <c r="YX6" s="1337"/>
      <c r="YY6" s="1337"/>
      <c r="YZ6" s="1337"/>
      <c r="ZA6" s="1337"/>
      <c r="ZB6" s="1337"/>
      <c r="ZC6" s="1337"/>
      <c r="ZD6" s="1337"/>
      <c r="ZE6" s="1337"/>
      <c r="ZF6" s="1337"/>
      <c r="ZG6" s="1337"/>
      <c r="ZH6" s="1337"/>
      <c r="ZI6" s="1337"/>
      <c r="ZJ6" s="1337"/>
      <c r="ZK6" s="1337"/>
      <c r="ZL6" s="1337"/>
      <c r="ZM6" s="1337"/>
      <c r="ZN6" s="1337"/>
      <c r="ZO6" s="1337"/>
      <c r="ZP6" s="1337"/>
      <c r="ZQ6" s="1337"/>
      <c r="ZR6" s="1337"/>
      <c r="ZS6" s="1337"/>
      <c r="ZT6" s="1337"/>
      <c r="ZU6" s="1337"/>
      <c r="ZV6" s="1337"/>
      <c r="ZW6" s="1337"/>
      <c r="ZX6" s="1337"/>
      <c r="ZY6" s="1337"/>
      <c r="ZZ6" s="1337"/>
      <c r="AAA6" s="1337"/>
      <c r="AAB6" s="1337"/>
      <c r="AAC6" s="1337"/>
      <c r="AAD6" s="1337"/>
      <c r="AAE6" s="1337"/>
      <c r="AAF6" s="1337"/>
      <c r="AAG6" s="1337"/>
      <c r="AAH6" s="1337"/>
      <c r="AAI6" s="1337"/>
      <c r="AAJ6" s="1337"/>
      <c r="AAK6" s="1337"/>
      <c r="AAL6" s="1337"/>
      <c r="AAM6" s="1337"/>
      <c r="AAN6" s="1337"/>
      <c r="AAO6" s="1337"/>
      <c r="AAP6" s="1337"/>
      <c r="AAQ6" s="1331"/>
      <c r="AAR6" s="1337"/>
      <c r="AAS6" s="718"/>
      <c r="AAT6" s="718"/>
      <c r="AAU6" s="718"/>
      <c r="AAV6" s="718"/>
      <c r="AAW6" s="718"/>
      <c r="AAX6" s="718"/>
      <c r="AAY6" s="718"/>
      <c r="AAZ6" s="718"/>
      <c r="ABA6" s="718"/>
      <c r="ABB6" s="718"/>
      <c r="ABC6" s="718"/>
      <c r="ABD6" s="718"/>
      <c r="ABE6" s="718"/>
      <c r="ABF6" s="718"/>
      <c r="ABG6" s="718"/>
      <c r="ABH6" s="718"/>
      <c r="ABI6" s="718"/>
      <c r="ABJ6" s="719"/>
      <c r="ABM6" s="1697"/>
    </row>
    <row r="7" spans="1:741" ht="30" customHeight="1" thickBot="1" x14ac:dyDescent="0.25">
      <c r="A7" s="1386"/>
      <c r="B7" s="1383"/>
      <c r="C7" s="1457"/>
      <c r="D7" s="1373" t="s">
        <v>529</v>
      </c>
      <c r="E7" s="1385"/>
      <c r="F7" s="1385"/>
      <c r="G7" s="1385"/>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734"/>
      <c r="AJ7" s="1337"/>
      <c r="AK7" s="734" t="s">
        <v>522</v>
      </c>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7"/>
      <c r="CC7" s="1337"/>
      <c r="CD7" s="1337"/>
      <c r="CE7" s="1337"/>
      <c r="CF7" s="1337"/>
      <c r="CG7" s="1337"/>
      <c r="CH7" s="1337"/>
      <c r="CI7" s="1337"/>
      <c r="CJ7" s="1337"/>
      <c r="CK7" s="1337"/>
      <c r="CL7" s="1337"/>
      <c r="CM7" s="1337"/>
      <c r="CN7" s="1337"/>
      <c r="CO7" s="1337"/>
      <c r="CP7" s="1337"/>
      <c r="CQ7" s="1337"/>
      <c r="CR7" s="1337"/>
      <c r="CS7" s="1337"/>
      <c r="CT7" s="1337"/>
      <c r="CU7" s="1337"/>
      <c r="CV7" s="1337"/>
      <c r="CW7" s="1337"/>
      <c r="CX7" s="1337"/>
      <c r="CY7" s="1337"/>
      <c r="CZ7" s="1337"/>
      <c r="DA7" s="1337"/>
      <c r="DB7" s="1337"/>
      <c r="DC7" s="1337"/>
      <c r="DD7" s="1337"/>
      <c r="DE7" s="1337"/>
      <c r="DF7" s="1337"/>
      <c r="DG7" s="1337"/>
      <c r="DH7" s="1337"/>
      <c r="DI7" s="1337"/>
      <c r="DJ7" s="1337"/>
      <c r="DK7" s="1337"/>
      <c r="DL7" s="1337"/>
      <c r="DM7" s="1337"/>
      <c r="DN7" s="1337"/>
      <c r="DO7" s="1337"/>
      <c r="DP7" s="1337"/>
      <c r="DQ7" s="1337"/>
      <c r="DR7" s="1337"/>
      <c r="DS7" s="1337"/>
      <c r="DT7" s="1337"/>
      <c r="DU7" s="1337"/>
      <c r="DV7" s="1337"/>
      <c r="DW7" s="1337"/>
      <c r="DX7" s="1337"/>
      <c r="DY7" s="1337"/>
      <c r="DZ7" s="1337"/>
      <c r="EA7" s="1337"/>
      <c r="EB7" s="1337"/>
      <c r="EC7" s="1337"/>
      <c r="ED7" s="1337"/>
      <c r="EE7" s="1337"/>
      <c r="EF7" s="1337"/>
      <c r="EG7" s="1337"/>
      <c r="EH7" s="1337"/>
      <c r="EI7" s="1337"/>
      <c r="EJ7" s="1337"/>
      <c r="EK7" s="1337"/>
      <c r="EL7" s="1337"/>
      <c r="EM7" s="1337"/>
      <c r="EN7" s="1337"/>
      <c r="EO7" s="1337"/>
      <c r="EP7" s="1337"/>
      <c r="EQ7" s="1337"/>
      <c r="ER7" s="1337"/>
      <c r="ES7" s="1337"/>
      <c r="ET7" s="1337"/>
      <c r="EU7" s="1337"/>
      <c r="EV7" s="1337"/>
      <c r="EW7" s="1337"/>
      <c r="EX7" s="1337"/>
      <c r="EY7" s="1337"/>
      <c r="EZ7" s="1337"/>
      <c r="FA7" s="1337"/>
      <c r="FB7" s="1337"/>
      <c r="FC7" s="1337"/>
      <c r="FD7" s="1337"/>
      <c r="FE7" s="1337"/>
      <c r="FF7" s="1337"/>
      <c r="FG7" s="1337"/>
      <c r="FH7" s="1337"/>
      <c r="FI7" s="1337"/>
      <c r="FJ7" s="1337"/>
      <c r="FK7" s="1337"/>
      <c r="FL7" s="1337"/>
      <c r="FM7" s="1337"/>
      <c r="FN7" s="1337"/>
      <c r="FO7" s="1337"/>
      <c r="FP7" s="1337"/>
      <c r="FQ7" s="1337"/>
      <c r="FR7" s="1337"/>
      <c r="FS7" s="1337"/>
      <c r="FT7" s="1337"/>
      <c r="FU7" s="1337"/>
      <c r="FV7" s="1337"/>
      <c r="FW7" s="1337"/>
      <c r="FX7" s="1337"/>
      <c r="FY7" s="1337"/>
      <c r="FZ7" s="1337"/>
      <c r="GA7" s="1337"/>
      <c r="GB7" s="1337"/>
      <c r="GC7" s="1337"/>
      <c r="GD7" s="1337"/>
      <c r="GE7" s="1337"/>
      <c r="GF7" s="1337"/>
      <c r="GG7" s="1337"/>
      <c r="GH7" s="1337"/>
      <c r="GI7" s="1337"/>
      <c r="GJ7" s="1337"/>
      <c r="GK7" s="1337"/>
      <c r="GL7" s="1337"/>
      <c r="GM7" s="1337"/>
      <c r="GN7" s="1337"/>
      <c r="GO7" s="1337"/>
      <c r="GP7" s="1337"/>
      <c r="GQ7" s="1337"/>
      <c r="GR7" s="1337"/>
      <c r="GS7" s="1337"/>
      <c r="GT7" s="1337"/>
      <c r="GU7" s="1337"/>
      <c r="GV7" s="1337"/>
      <c r="GW7" s="1337"/>
      <c r="GX7" s="1337"/>
      <c r="GY7" s="1337"/>
      <c r="GZ7" s="1337"/>
      <c r="HA7" s="1337"/>
      <c r="HB7" s="1337"/>
      <c r="HC7" s="1337"/>
      <c r="HD7" s="1337"/>
      <c r="HE7" s="1337"/>
      <c r="HF7" s="1337"/>
      <c r="HG7" s="1337"/>
      <c r="HH7" s="1337"/>
      <c r="HI7" s="1337"/>
      <c r="HJ7" s="1337"/>
      <c r="HK7" s="1337"/>
      <c r="HL7" s="1337"/>
      <c r="HM7" s="1337"/>
      <c r="HN7" s="1337"/>
      <c r="HO7" s="1337"/>
      <c r="HP7" s="1337"/>
      <c r="HQ7" s="1337"/>
      <c r="HR7" s="1337"/>
      <c r="HS7" s="1337"/>
      <c r="HT7" s="1337"/>
      <c r="HU7" s="1337"/>
      <c r="HV7" s="1337"/>
      <c r="HW7" s="1337"/>
      <c r="HX7" s="1337"/>
      <c r="HY7" s="1337"/>
      <c r="HZ7" s="1337"/>
      <c r="IA7" s="1337"/>
      <c r="IB7" s="1337"/>
      <c r="IC7" s="1337"/>
      <c r="ID7" s="1337"/>
      <c r="IE7" s="1337"/>
      <c r="IF7" s="1337"/>
      <c r="IG7" s="1337"/>
      <c r="IH7" s="1337"/>
      <c r="II7" s="1337"/>
      <c r="IJ7" s="1337"/>
      <c r="IK7" s="1337"/>
      <c r="IL7" s="1337"/>
      <c r="IM7" s="1337"/>
      <c r="IN7" s="1337"/>
      <c r="IO7" s="1337"/>
      <c r="IP7" s="1337"/>
      <c r="IQ7" s="1337"/>
      <c r="IR7" s="1337"/>
      <c r="IS7" s="1337"/>
      <c r="IT7" s="1337"/>
      <c r="IU7" s="1337"/>
      <c r="IV7" s="1337"/>
      <c r="IW7" s="1337"/>
      <c r="IX7" s="1337"/>
      <c r="IY7" s="1337"/>
      <c r="IZ7" s="1337"/>
      <c r="JA7" s="1337"/>
      <c r="JB7" s="1337"/>
      <c r="JC7" s="1337"/>
      <c r="JD7" s="1337"/>
      <c r="JE7" s="1337"/>
      <c r="JF7" s="1337"/>
      <c r="JG7" s="1337"/>
      <c r="JH7" s="1337"/>
      <c r="JI7" s="1337"/>
      <c r="JJ7" s="1337"/>
      <c r="JK7" s="1337"/>
      <c r="JL7" s="1337"/>
      <c r="JM7" s="1337"/>
      <c r="JN7" s="1337"/>
      <c r="JO7" s="1337"/>
      <c r="JP7" s="1337"/>
      <c r="JQ7" s="1337"/>
      <c r="JR7" s="1337"/>
      <c r="JS7" s="1337"/>
      <c r="JT7" s="1337"/>
      <c r="JU7" s="1337"/>
      <c r="JV7" s="1337"/>
      <c r="JW7" s="1337"/>
      <c r="JX7" s="1337"/>
      <c r="JY7" s="1337"/>
      <c r="JZ7" s="1337"/>
      <c r="KA7" s="1337"/>
      <c r="KB7" s="1337"/>
      <c r="KC7" s="1337"/>
      <c r="KD7" s="1337"/>
      <c r="KE7" s="1337"/>
      <c r="KF7" s="1337"/>
      <c r="KG7" s="1337"/>
      <c r="KH7" s="1337"/>
      <c r="KI7" s="1337"/>
      <c r="KJ7" s="1337"/>
      <c r="KK7" s="1337"/>
      <c r="KL7" s="1337"/>
      <c r="KM7" s="1337"/>
      <c r="KN7" s="1337"/>
      <c r="KO7" s="1337"/>
      <c r="KP7" s="1337"/>
      <c r="KQ7" s="1337"/>
      <c r="KR7" s="1337"/>
      <c r="KS7" s="1337"/>
      <c r="KT7" s="1337"/>
      <c r="KU7" s="1337"/>
      <c r="KV7" s="1337"/>
      <c r="KW7" s="1337"/>
      <c r="KX7" s="1337"/>
      <c r="KY7" s="1337"/>
      <c r="KZ7" s="1337"/>
      <c r="LA7" s="1337"/>
      <c r="LB7" s="1337"/>
      <c r="LC7" s="1337"/>
      <c r="LD7" s="1337"/>
      <c r="LE7" s="1337"/>
      <c r="LF7" s="1337"/>
      <c r="LG7" s="1337"/>
      <c r="LH7" s="1337"/>
      <c r="LI7" s="1337"/>
      <c r="LJ7" s="1337"/>
      <c r="LK7" s="1337"/>
      <c r="LL7" s="1337"/>
      <c r="LM7" s="1337"/>
      <c r="LN7" s="1337"/>
      <c r="LO7" s="1337"/>
      <c r="LP7" s="1337"/>
      <c r="LQ7" s="1337"/>
      <c r="LR7" s="1337"/>
      <c r="LS7" s="1337"/>
      <c r="LT7" s="1337"/>
      <c r="LU7" s="1337"/>
      <c r="LV7" s="1337"/>
      <c r="LW7" s="1337"/>
      <c r="LX7" s="1337"/>
      <c r="LY7" s="1337"/>
      <c r="LZ7" s="1337"/>
      <c r="MA7" s="1337"/>
      <c r="MB7" s="1337"/>
      <c r="MC7" s="1337"/>
      <c r="MD7" s="1337"/>
      <c r="ME7" s="1337"/>
      <c r="MF7" s="1337"/>
      <c r="MG7" s="1337"/>
      <c r="MH7" s="1337"/>
      <c r="MI7" s="1337"/>
      <c r="MJ7" s="1337"/>
      <c r="MK7" s="1337"/>
      <c r="ML7" s="1337"/>
      <c r="MM7" s="1337"/>
      <c r="MN7" s="1337"/>
      <c r="MO7" s="1337"/>
      <c r="MP7" s="1337"/>
      <c r="MQ7" s="1337"/>
      <c r="MR7" s="1337"/>
      <c r="MS7" s="1337"/>
      <c r="MT7" s="1337"/>
      <c r="MU7" s="1337"/>
      <c r="MV7" s="1337"/>
      <c r="MW7" s="1337"/>
      <c r="MX7" s="1337"/>
      <c r="MY7" s="1337"/>
      <c r="MZ7" s="1337"/>
      <c r="NA7" s="1337"/>
      <c r="NB7" s="1337"/>
      <c r="NC7" s="1337"/>
      <c r="ND7" s="1337"/>
      <c r="NE7" s="1337"/>
      <c r="NF7" s="1337"/>
      <c r="NG7" s="1337"/>
      <c r="NH7" s="1337"/>
      <c r="NI7" s="1337"/>
      <c r="NJ7" s="1337"/>
      <c r="NK7" s="1337"/>
      <c r="NL7" s="1337"/>
      <c r="NM7" s="1337"/>
      <c r="NN7" s="1337"/>
      <c r="NO7" s="1337"/>
      <c r="NP7" s="1337"/>
      <c r="NQ7" s="1337"/>
      <c r="NR7" s="1337"/>
      <c r="NS7" s="1337"/>
      <c r="NT7" s="1337"/>
      <c r="NU7" s="1337"/>
      <c r="NV7" s="1337"/>
      <c r="NW7" s="1337"/>
      <c r="NX7" s="1337"/>
      <c r="NY7" s="1337"/>
      <c r="NZ7" s="1337"/>
      <c r="OA7" s="1337"/>
      <c r="OB7" s="1337"/>
      <c r="OC7" s="1337"/>
      <c r="OD7" s="1337"/>
      <c r="OE7" s="1337"/>
      <c r="OF7" s="1337"/>
      <c r="OG7" s="1337"/>
      <c r="OH7" s="1337"/>
      <c r="OI7" s="1337"/>
      <c r="OJ7" s="1337"/>
      <c r="OK7" s="1337"/>
      <c r="OL7" s="1337"/>
      <c r="OM7" s="1337"/>
      <c r="ON7" s="1337"/>
      <c r="OO7" s="1337"/>
      <c r="OP7" s="1337"/>
      <c r="OQ7" s="1337"/>
      <c r="OR7" s="1337"/>
      <c r="OS7" s="1337"/>
      <c r="OT7" s="1337"/>
      <c r="OU7" s="1337"/>
      <c r="OV7" s="1337"/>
      <c r="OW7" s="1337"/>
      <c r="OX7" s="1337"/>
      <c r="OY7" s="1337"/>
      <c r="OZ7" s="1337"/>
      <c r="PA7" s="1337"/>
      <c r="PB7" s="1337"/>
      <c r="PC7" s="1337"/>
      <c r="PD7" s="1337"/>
      <c r="PE7" s="1337"/>
      <c r="PF7" s="1337"/>
      <c r="PG7" s="1337"/>
      <c r="PH7" s="1337"/>
      <c r="PI7" s="1337"/>
      <c r="PJ7" s="1337"/>
      <c r="PK7" s="1337"/>
      <c r="PL7" s="1337"/>
      <c r="PM7" s="1337"/>
      <c r="PN7" s="1337"/>
      <c r="PO7" s="1337"/>
      <c r="PP7" s="1337"/>
      <c r="PQ7" s="1337"/>
      <c r="PR7" s="1337"/>
      <c r="PS7" s="1337"/>
      <c r="PT7" s="1337"/>
      <c r="PU7" s="1337"/>
      <c r="PV7" s="1337"/>
      <c r="PW7" s="1337"/>
      <c r="PX7" s="1337"/>
      <c r="PY7" s="1337"/>
      <c r="PZ7" s="1337"/>
      <c r="QA7" s="1337"/>
      <c r="QB7" s="1337"/>
      <c r="QC7" s="1337"/>
      <c r="QD7" s="1337"/>
      <c r="QE7" s="1337"/>
      <c r="QF7" s="1337"/>
      <c r="QG7" s="1337"/>
      <c r="QH7" s="1337"/>
      <c r="QI7" s="1337"/>
      <c r="QJ7" s="1337"/>
      <c r="QK7" s="1337"/>
      <c r="QL7" s="1337"/>
      <c r="QM7" s="1337"/>
      <c r="QN7" s="1337"/>
      <c r="QO7" s="1337"/>
      <c r="QP7" s="1337"/>
      <c r="QQ7" s="1337"/>
      <c r="QR7" s="1337"/>
      <c r="QS7" s="1337"/>
      <c r="QT7" s="1337"/>
      <c r="QU7" s="1337"/>
      <c r="QV7" s="1337"/>
      <c r="QW7" s="1337"/>
      <c r="QX7" s="1337"/>
      <c r="QY7" s="1337"/>
      <c r="QZ7" s="1337"/>
      <c r="RA7" s="1337"/>
      <c r="RB7" s="1337"/>
      <c r="RC7" s="1337"/>
      <c r="RD7" s="1337"/>
      <c r="RE7" s="1337"/>
      <c r="RF7" s="1337"/>
      <c r="RG7" s="1337"/>
      <c r="RH7" s="1337"/>
      <c r="RI7" s="1337"/>
      <c r="RJ7" s="1337"/>
      <c r="RK7" s="1337"/>
      <c r="RL7" s="1337"/>
      <c r="RM7" s="1337"/>
      <c r="RN7" s="1337"/>
      <c r="RO7" s="1337"/>
      <c r="RP7" s="1337"/>
      <c r="RQ7" s="1337"/>
      <c r="RR7" s="1337"/>
      <c r="RS7" s="1337"/>
      <c r="RT7" s="1337"/>
      <c r="RU7" s="1337"/>
      <c r="RV7" s="1337"/>
      <c r="RW7" s="1337"/>
      <c r="RX7" s="1337"/>
      <c r="RY7" s="1337"/>
      <c r="RZ7" s="1337"/>
      <c r="SA7" s="1337"/>
      <c r="SB7" s="1337"/>
      <c r="SC7" s="1337"/>
      <c r="SD7" s="1337"/>
      <c r="SE7" s="1337"/>
      <c r="SF7" s="1337"/>
      <c r="SG7" s="1337"/>
      <c r="SH7" s="1337"/>
      <c r="SI7" s="1337"/>
      <c r="SJ7" s="1337"/>
      <c r="SK7" s="1337"/>
      <c r="SL7" s="1337"/>
      <c r="SM7" s="1337"/>
      <c r="SN7" s="1337"/>
      <c r="SO7" s="1337"/>
      <c r="SP7" s="1337"/>
      <c r="SQ7" s="1337"/>
      <c r="SR7" s="1337"/>
      <c r="SS7" s="1337"/>
      <c r="ST7" s="1337"/>
      <c r="SU7" s="1337"/>
      <c r="SV7" s="1337"/>
      <c r="SW7" s="1337"/>
      <c r="SX7" s="1337"/>
      <c r="SY7" s="1337"/>
      <c r="SZ7" s="1337"/>
      <c r="TA7" s="1337"/>
      <c r="TB7" s="1337"/>
      <c r="TC7" s="1337"/>
      <c r="TD7" s="1337"/>
      <c r="TE7" s="1337"/>
      <c r="TF7" s="1337"/>
      <c r="TG7" s="1337"/>
      <c r="TH7" s="1337"/>
      <c r="TI7" s="1337"/>
      <c r="TJ7" s="1337"/>
      <c r="TK7" s="1337"/>
      <c r="TL7" s="1337"/>
      <c r="TM7" s="1337"/>
      <c r="TN7" s="1337"/>
      <c r="TO7" s="1337"/>
      <c r="TP7" s="1337"/>
      <c r="TQ7" s="1337"/>
      <c r="TR7" s="1337"/>
      <c r="TS7" s="1337"/>
      <c r="TT7" s="1337"/>
      <c r="TU7" s="1337"/>
      <c r="TV7" s="1337"/>
      <c r="TW7" s="1337"/>
      <c r="TX7" s="1337"/>
      <c r="TY7" s="1337"/>
      <c r="TZ7" s="1337"/>
      <c r="UA7" s="1337"/>
      <c r="UB7" s="1337"/>
      <c r="UC7" s="1337"/>
      <c r="UD7" s="1337"/>
      <c r="UE7" s="1337"/>
      <c r="UF7" s="1337"/>
      <c r="UG7" s="1337"/>
      <c r="UH7" s="1337"/>
      <c r="UI7" s="1337"/>
      <c r="UJ7" s="1337"/>
      <c r="UK7" s="1337"/>
      <c r="UL7" s="1337"/>
      <c r="UM7" s="1337"/>
      <c r="UN7" s="1337"/>
      <c r="UO7" s="1337"/>
      <c r="UP7" s="1337"/>
      <c r="UQ7" s="1337"/>
      <c r="UR7" s="1337"/>
      <c r="US7" s="1337"/>
      <c r="UT7" s="1337"/>
      <c r="UU7" s="1337"/>
      <c r="UV7" s="1337"/>
      <c r="UW7" s="1337"/>
      <c r="UX7" s="1337"/>
      <c r="UY7" s="1337"/>
      <c r="UZ7" s="1337"/>
      <c r="VA7" s="1337"/>
      <c r="VB7" s="1337"/>
      <c r="VC7" s="1337"/>
      <c r="VD7" s="1337"/>
      <c r="VE7" s="1337"/>
      <c r="VF7" s="1331"/>
      <c r="VG7" s="1373" t="s">
        <v>301</v>
      </c>
      <c r="VH7" s="1385"/>
      <c r="VI7" s="1385"/>
      <c r="VJ7" s="1385"/>
      <c r="VK7" s="1385"/>
      <c r="VL7" s="1385"/>
      <c r="VM7" s="1385"/>
      <c r="VN7" s="1385"/>
      <c r="VO7" s="1385"/>
      <c r="VP7" s="1385"/>
      <c r="VQ7" s="1385"/>
      <c r="VR7" s="1385"/>
      <c r="VS7" s="1385"/>
      <c r="VT7" s="1385"/>
      <c r="VU7" s="1385"/>
      <c r="VV7" s="1385"/>
      <c r="VW7" s="1385"/>
      <c r="VX7" s="1385"/>
      <c r="VY7" s="1385"/>
      <c r="VZ7" s="1385"/>
      <c r="WA7" s="1385"/>
      <c r="WB7" s="1385"/>
      <c r="WC7" s="1385"/>
      <c r="WD7" s="1385"/>
      <c r="WE7" s="1385"/>
      <c r="WF7" s="1385"/>
      <c r="WG7" s="1385"/>
      <c r="WH7" s="1385"/>
      <c r="WI7" s="1385"/>
      <c r="WJ7" s="1385"/>
      <c r="WK7" s="1385"/>
      <c r="WL7" s="1385"/>
      <c r="WM7" s="1385"/>
      <c r="WN7" s="1385"/>
      <c r="WO7" s="1451" t="s">
        <v>302</v>
      </c>
      <c r="WP7" s="1452"/>
      <c r="WQ7" s="1452"/>
      <c r="WR7" s="1452"/>
      <c r="WS7" s="1452"/>
      <c r="WT7" s="1452"/>
      <c r="WU7" s="1452"/>
      <c r="WV7" s="1452"/>
      <c r="WW7" s="1452"/>
      <c r="WX7" s="1452"/>
      <c r="WY7" s="1452"/>
      <c r="WZ7" s="1452"/>
      <c r="XA7" s="1452"/>
      <c r="XB7" s="1452"/>
      <c r="XC7" s="1452"/>
      <c r="XD7" s="1452"/>
      <c r="XE7" s="1452"/>
      <c r="XF7" s="1452"/>
      <c r="XG7" s="1452"/>
      <c r="XH7" s="1452"/>
      <c r="XI7" s="1452"/>
      <c r="XJ7" s="1452"/>
      <c r="XK7" s="1452"/>
      <c r="XL7" s="1452"/>
      <c r="XM7" s="1452"/>
      <c r="XN7" s="1452"/>
      <c r="XO7" s="1452"/>
      <c r="XP7" s="1452"/>
      <c r="XQ7" s="1452"/>
      <c r="XR7" s="1452"/>
      <c r="XS7" s="1452"/>
      <c r="XT7" s="1452"/>
      <c r="XU7" s="1452"/>
      <c r="XV7" s="1452"/>
      <c r="XW7" s="1452"/>
      <c r="XX7" s="1452"/>
      <c r="XY7" s="1452"/>
      <c r="XZ7" s="1452"/>
      <c r="YA7" s="1452"/>
      <c r="YB7" s="1452"/>
      <c r="YC7" s="1452"/>
      <c r="YD7" s="1452"/>
      <c r="YE7" s="1452"/>
      <c r="YF7" s="1452"/>
      <c r="YG7" s="1452"/>
      <c r="YH7" s="1452"/>
      <c r="YI7" s="1452"/>
      <c r="YJ7" s="1452"/>
      <c r="YK7" s="1452"/>
      <c r="YL7" s="1452"/>
      <c r="YM7" s="1452"/>
      <c r="YN7" s="1452"/>
      <c r="YO7" s="1452"/>
      <c r="YP7" s="1452"/>
      <c r="YQ7" s="1452"/>
      <c r="YR7" s="1452"/>
      <c r="YS7" s="1452"/>
      <c r="YT7" s="1452"/>
      <c r="YU7" s="1452"/>
      <c r="YV7" s="1452"/>
      <c r="YW7" s="1452"/>
      <c r="YX7" s="1452"/>
      <c r="YY7" s="1452"/>
      <c r="YZ7" s="1452"/>
      <c r="ZA7" s="1452"/>
      <c r="ZB7" s="1452"/>
      <c r="ZC7" s="1452"/>
      <c r="ZD7" s="1452"/>
      <c r="ZE7" s="1452"/>
      <c r="ZF7" s="1452"/>
      <c r="ZG7" s="1452"/>
      <c r="ZH7" s="1452"/>
      <c r="ZI7" s="1452"/>
      <c r="ZJ7" s="1452"/>
      <c r="ZK7" s="1452"/>
      <c r="ZL7" s="1452"/>
      <c r="ZM7" s="1452"/>
      <c r="ZN7" s="1452"/>
      <c r="ZO7" s="1452"/>
      <c r="ZP7" s="1452"/>
      <c r="ZQ7" s="1452"/>
      <c r="ZR7" s="1452"/>
      <c r="ZS7" s="1452"/>
      <c r="ZT7" s="1452"/>
      <c r="ZU7" s="1452"/>
      <c r="ZV7" s="1452"/>
      <c r="ZW7" s="1452"/>
      <c r="ZX7" s="1452"/>
      <c r="ZY7" s="1452"/>
      <c r="ZZ7" s="1452"/>
      <c r="AAA7" s="1452"/>
      <c r="AAB7" s="1452"/>
      <c r="AAC7" s="1452"/>
      <c r="AAD7" s="1452"/>
      <c r="AAE7" s="1452"/>
      <c r="AAF7" s="1452"/>
      <c r="AAG7" s="1452"/>
      <c r="AAH7" s="1452"/>
      <c r="AAI7" s="1452"/>
      <c r="AAJ7" s="1452"/>
      <c r="AAK7" s="1452"/>
      <c r="AAL7" s="1452"/>
      <c r="AAM7" s="1452"/>
      <c r="AAN7" s="1452"/>
      <c r="AAO7" s="1452"/>
      <c r="AAP7" s="1452"/>
      <c r="AAQ7" s="1452"/>
      <c r="AAR7" s="1453"/>
      <c r="AAS7" s="1412" t="s">
        <v>15</v>
      </c>
      <c r="AAT7" s="1412" t="s">
        <v>16</v>
      </c>
      <c r="AAU7" s="1437" t="s">
        <v>141</v>
      </c>
      <c r="AAV7" s="1438"/>
      <c r="AAW7" s="1438"/>
      <c r="AAX7" s="1438"/>
      <c r="AAY7" s="1438"/>
      <c r="AAZ7" s="1438"/>
      <c r="ABA7" s="1438"/>
      <c r="ABB7" s="1439"/>
      <c r="ABC7" s="1431" t="s">
        <v>142</v>
      </c>
      <c r="ABD7" s="1432"/>
      <c r="ABE7" s="1432"/>
      <c r="ABF7" s="1432"/>
      <c r="ABG7" s="1432"/>
      <c r="ABH7" s="1432"/>
      <c r="ABI7" s="1432"/>
      <c r="ABJ7" s="1433"/>
      <c r="ABM7" s="1697"/>
    </row>
    <row r="8" spans="1:741" ht="177" customHeight="1" thickBot="1" x14ac:dyDescent="0.25">
      <c r="A8" s="1386"/>
      <c r="B8" s="1373"/>
      <c r="C8" s="1375"/>
      <c r="D8" s="1412" t="s">
        <v>15</v>
      </c>
      <c r="E8" s="1412" t="s">
        <v>16</v>
      </c>
      <c r="F8" s="1458" t="s">
        <v>324</v>
      </c>
      <c r="G8" s="1459"/>
      <c r="H8" s="1459"/>
      <c r="I8" s="1459"/>
      <c r="J8" s="1459"/>
      <c r="K8" s="1459"/>
      <c r="L8" s="1459"/>
      <c r="M8" s="1460"/>
      <c r="N8" s="1458" t="s">
        <v>688</v>
      </c>
      <c r="O8" s="1459"/>
      <c r="P8" s="1459"/>
      <c r="Q8" s="1459"/>
      <c r="R8" s="1459"/>
      <c r="S8" s="1459"/>
      <c r="T8" s="1459"/>
      <c r="U8" s="1459"/>
      <c r="V8" s="1458" t="s">
        <v>489</v>
      </c>
      <c r="W8" s="1459"/>
      <c r="X8" s="1459"/>
      <c r="Y8" s="1459"/>
      <c r="Z8" s="1459"/>
      <c r="AA8" s="1459"/>
      <c r="AB8" s="1459"/>
      <c r="AC8" s="1459"/>
      <c r="AD8" s="1459"/>
      <c r="AE8" s="1459"/>
      <c r="AF8" s="1459"/>
      <c r="AG8" s="1459"/>
      <c r="AH8" s="1460"/>
      <c r="AI8" s="1386" t="s">
        <v>15</v>
      </c>
      <c r="AJ8" s="1386" t="s">
        <v>16</v>
      </c>
      <c r="AK8" s="1347" t="s">
        <v>401</v>
      </c>
      <c r="AL8" s="1349"/>
      <c r="AM8" s="1349"/>
      <c r="AN8" s="1349"/>
      <c r="AO8" s="1349"/>
      <c r="AP8" s="1349"/>
      <c r="AQ8" s="1349"/>
      <c r="AR8" s="1349"/>
      <c r="AS8" s="1349"/>
      <c r="AT8" s="1349"/>
      <c r="AU8" s="1349"/>
      <c r="AV8" s="1349"/>
      <c r="AW8" s="1349"/>
      <c r="AX8" s="1349"/>
      <c r="AY8" s="1349"/>
      <c r="AZ8" s="1349"/>
      <c r="BA8" s="1349"/>
      <c r="BB8" s="1349"/>
      <c r="BC8" s="1349"/>
      <c r="BD8" s="1349"/>
      <c r="BE8" s="1349"/>
      <c r="BF8" s="1349"/>
      <c r="BG8" s="1349"/>
      <c r="BH8" s="1349"/>
      <c r="BI8" s="1349"/>
      <c r="BJ8" s="1349"/>
      <c r="BK8" s="1349"/>
      <c r="BL8" s="1349"/>
      <c r="BM8" s="1349"/>
      <c r="BN8" s="1349"/>
      <c r="BO8" s="1349"/>
      <c r="BP8" s="1349"/>
      <c r="BQ8" s="1349"/>
      <c r="BR8" s="1349"/>
      <c r="BS8" s="1347" t="s">
        <v>319</v>
      </c>
      <c r="BT8" s="1349"/>
      <c r="BU8" s="1349"/>
      <c r="BV8" s="1349"/>
      <c r="BW8" s="1349"/>
      <c r="BX8" s="1349"/>
      <c r="BY8" s="1349"/>
      <c r="BZ8" s="1349"/>
      <c r="CA8" s="1349"/>
      <c r="CB8" s="1349"/>
      <c r="CC8" s="1349"/>
      <c r="CD8" s="1349"/>
      <c r="CE8" s="1349"/>
      <c r="CF8" s="1349"/>
      <c r="CG8" s="1349"/>
      <c r="CH8" s="1349"/>
      <c r="CI8" s="1349"/>
      <c r="CJ8" s="1349"/>
      <c r="CK8" s="1349"/>
      <c r="CL8" s="1348"/>
      <c r="CM8" s="1373" t="s">
        <v>942</v>
      </c>
      <c r="CN8" s="1385"/>
      <c r="CO8" s="1385"/>
      <c r="CP8" s="1385"/>
      <c r="CQ8" s="1385"/>
      <c r="CR8" s="1385"/>
      <c r="CS8" s="1385"/>
      <c r="CT8" s="1385"/>
      <c r="CU8" s="1347" t="s">
        <v>314</v>
      </c>
      <c r="CV8" s="1349"/>
      <c r="CW8" s="1349"/>
      <c r="CX8" s="1349"/>
      <c r="CY8" s="1349"/>
      <c r="CZ8" s="1349"/>
      <c r="DA8" s="1349"/>
      <c r="DB8" s="1348"/>
      <c r="DC8" s="1347" t="s">
        <v>949</v>
      </c>
      <c r="DD8" s="1349"/>
      <c r="DE8" s="1349"/>
      <c r="DF8" s="1349"/>
      <c r="DG8" s="1349"/>
      <c r="DH8" s="1348"/>
      <c r="DI8" s="1347" t="s">
        <v>439</v>
      </c>
      <c r="DJ8" s="1349"/>
      <c r="DK8" s="1349"/>
      <c r="DL8" s="1349"/>
      <c r="DM8" s="1349"/>
      <c r="DN8" s="1349"/>
      <c r="DO8" s="1349"/>
      <c r="DP8" s="1349"/>
      <c r="DQ8" s="1349"/>
      <c r="DR8" s="1349"/>
      <c r="DS8" s="1349"/>
      <c r="DT8" s="1349"/>
      <c r="DU8" s="1349"/>
      <c r="DV8" s="1349"/>
      <c r="DW8" s="1349"/>
      <c r="DX8" s="1349"/>
      <c r="DY8" s="1349"/>
      <c r="DZ8" s="1349"/>
      <c r="EA8" s="1349"/>
      <c r="EB8" s="1349"/>
      <c r="EC8" s="1349"/>
      <c r="ED8" s="1349"/>
      <c r="EE8" s="1349"/>
      <c r="EF8" s="1349"/>
      <c r="EG8" s="1349"/>
      <c r="EH8" s="1348"/>
      <c r="EI8" s="1347" t="s">
        <v>519</v>
      </c>
      <c r="EJ8" s="1349"/>
      <c r="EK8" s="1349"/>
      <c r="EL8" s="1349"/>
      <c r="EM8" s="1349"/>
      <c r="EN8" s="1349"/>
      <c r="EO8" s="1349"/>
      <c r="EP8" s="1349"/>
      <c r="EQ8" s="1347" t="s">
        <v>1277</v>
      </c>
      <c r="ER8" s="1349"/>
      <c r="ES8" s="1349"/>
      <c r="ET8" s="1349"/>
      <c r="EU8" s="1349"/>
      <c r="EV8" s="1348"/>
      <c r="EW8" s="1454" t="s">
        <v>350</v>
      </c>
      <c r="EX8" s="1455"/>
      <c r="EY8" s="1455"/>
      <c r="EZ8" s="1455"/>
      <c r="FA8" s="1455"/>
      <c r="FB8" s="1455"/>
      <c r="FC8" s="1455"/>
      <c r="FD8" s="1455"/>
      <c r="FE8" s="1455"/>
      <c r="FF8" s="1455"/>
      <c r="FG8" s="1455"/>
      <c r="FH8" s="1455"/>
      <c r="FI8" s="1455"/>
      <c r="FJ8" s="1456"/>
      <c r="FK8" s="1350" t="s">
        <v>366</v>
      </c>
      <c r="FL8" s="1351"/>
      <c r="FM8" s="1351"/>
      <c r="FN8" s="1351"/>
      <c r="FO8" s="1351"/>
      <c r="FP8" s="1352"/>
      <c r="FQ8" s="1350" t="s">
        <v>462</v>
      </c>
      <c r="FR8" s="1351"/>
      <c r="FS8" s="1351"/>
      <c r="FT8" s="1351"/>
      <c r="FU8" s="1351"/>
      <c r="FV8" s="1352"/>
      <c r="FW8" s="1347" t="s">
        <v>1301</v>
      </c>
      <c r="FX8" s="1349"/>
      <c r="FY8" s="1349"/>
      <c r="FZ8" s="1349"/>
      <c r="GA8" s="1349"/>
      <c r="GB8" s="1348"/>
      <c r="GC8" s="1347" t="s">
        <v>568</v>
      </c>
      <c r="GD8" s="1349"/>
      <c r="GE8" s="1349"/>
      <c r="GF8" s="1349"/>
      <c r="GG8" s="1349"/>
      <c r="GH8" s="1349"/>
      <c r="GI8" s="1349"/>
      <c r="GJ8" s="1349"/>
      <c r="GK8" s="1349"/>
      <c r="GL8" s="1349"/>
      <c r="GM8" s="1349"/>
      <c r="GN8" s="1349"/>
      <c r="GO8" s="1349"/>
      <c r="GP8" s="1349"/>
      <c r="GQ8" s="1349"/>
      <c r="GR8" s="1348"/>
      <c r="GS8" s="1347" t="s">
        <v>670</v>
      </c>
      <c r="GT8" s="1349"/>
      <c r="GU8" s="1349"/>
      <c r="GV8" s="1349"/>
      <c r="GW8" s="1349"/>
      <c r="GX8" s="1348"/>
      <c r="GY8" s="1350" t="s">
        <v>573</v>
      </c>
      <c r="GZ8" s="1351"/>
      <c r="HA8" s="1351"/>
      <c r="HB8" s="1351"/>
      <c r="HC8" s="1351"/>
      <c r="HD8" s="1352"/>
      <c r="HE8" s="1347" t="s">
        <v>554</v>
      </c>
      <c r="HF8" s="1349"/>
      <c r="HG8" s="1349"/>
      <c r="HH8" s="1349"/>
      <c r="HI8" s="1349"/>
      <c r="HJ8" s="1349"/>
      <c r="HK8" s="1349"/>
      <c r="HL8" s="1349"/>
      <c r="HM8" s="1349"/>
      <c r="HN8" s="1349"/>
      <c r="HO8" s="1349"/>
      <c r="HP8" s="1349"/>
      <c r="HQ8" s="1349"/>
      <c r="HR8" s="1349"/>
      <c r="HS8" s="1349"/>
      <c r="HT8" s="1349"/>
      <c r="HU8" s="1349"/>
      <c r="HV8" s="1349"/>
      <c r="HW8" s="1349"/>
      <c r="HX8" s="1349"/>
      <c r="HY8" s="1349"/>
      <c r="HZ8" s="1349"/>
      <c r="IA8" s="1349"/>
      <c r="IB8" s="1348"/>
      <c r="IC8" s="1360" t="s">
        <v>1289</v>
      </c>
      <c r="ID8" s="1361"/>
      <c r="IE8" s="1361"/>
      <c r="IF8" s="1361"/>
      <c r="IG8" s="1361"/>
      <c r="IH8" s="1362"/>
      <c r="II8" s="1360" t="s">
        <v>957</v>
      </c>
      <c r="IJ8" s="1361"/>
      <c r="IK8" s="1361"/>
      <c r="IL8" s="1361"/>
      <c r="IM8" s="1361"/>
      <c r="IN8" s="1362"/>
      <c r="IO8" s="1360" t="s">
        <v>796</v>
      </c>
      <c r="IP8" s="1361"/>
      <c r="IQ8" s="1361"/>
      <c r="IR8" s="1361"/>
      <c r="IS8" s="1361"/>
      <c r="IT8" s="1361"/>
      <c r="IU8" s="1360" t="s">
        <v>1326</v>
      </c>
      <c r="IV8" s="1361"/>
      <c r="IW8" s="1361"/>
      <c r="IX8" s="1361"/>
      <c r="IY8" s="1361"/>
      <c r="IZ8" s="1361"/>
      <c r="JA8" s="1347" t="s">
        <v>311</v>
      </c>
      <c r="JB8" s="1349"/>
      <c r="JC8" s="1349"/>
      <c r="JD8" s="1349"/>
      <c r="JE8" s="1349"/>
      <c r="JF8" s="1349"/>
      <c r="JG8" s="1350" t="s">
        <v>517</v>
      </c>
      <c r="JH8" s="1351"/>
      <c r="JI8" s="1351"/>
      <c r="JJ8" s="1351"/>
      <c r="JK8" s="1351"/>
      <c r="JL8" s="1351"/>
      <c r="JM8" s="1351"/>
      <c r="JN8" s="1351"/>
      <c r="JO8" s="1351"/>
      <c r="JP8" s="1351"/>
      <c r="JQ8" s="1351"/>
      <c r="JR8" s="1351"/>
      <c r="JS8" s="1351"/>
      <c r="JT8" s="1351"/>
      <c r="JU8" s="1351"/>
      <c r="JV8" s="1351"/>
      <c r="JW8" s="1351"/>
      <c r="JX8" s="1351"/>
      <c r="JY8" s="1351"/>
      <c r="JZ8" s="1351"/>
      <c r="KA8" s="1351"/>
      <c r="KB8" s="1351"/>
      <c r="KC8" s="1351"/>
      <c r="KD8" s="1352"/>
      <c r="KE8" s="1350" t="s">
        <v>420</v>
      </c>
      <c r="KF8" s="1351"/>
      <c r="KG8" s="1351"/>
      <c r="KH8" s="1351"/>
      <c r="KI8" s="1351"/>
      <c r="KJ8" s="1352"/>
      <c r="KK8" s="1347" t="s">
        <v>824</v>
      </c>
      <c r="KL8" s="1349"/>
      <c r="KM8" s="1349"/>
      <c r="KN8" s="1349"/>
      <c r="KO8" s="1349"/>
      <c r="KP8" s="1349"/>
      <c r="KQ8" s="1349"/>
      <c r="KR8" s="1349"/>
      <c r="KS8" s="1349"/>
      <c r="KT8" s="1349"/>
      <c r="KU8" s="1349"/>
      <c r="KV8" s="1349"/>
      <c r="KW8" s="1349"/>
      <c r="KX8" s="1349"/>
      <c r="KY8" s="1349"/>
      <c r="KZ8" s="1349"/>
      <c r="LA8" s="1349"/>
      <c r="LB8" s="1349"/>
      <c r="LC8" s="1349"/>
      <c r="LD8" s="1349"/>
      <c r="LE8" s="1349"/>
      <c r="LF8" s="1349"/>
      <c r="LG8" s="1349"/>
      <c r="LH8" s="1349"/>
      <c r="LI8" s="1347" t="s">
        <v>703</v>
      </c>
      <c r="LJ8" s="1349"/>
      <c r="LK8" s="1349"/>
      <c r="LL8" s="1349"/>
      <c r="LM8" s="1349"/>
      <c r="LN8" s="1349"/>
      <c r="LO8" s="1349"/>
      <c r="LP8" s="1349"/>
      <c r="LQ8" s="1349"/>
      <c r="LR8" s="1349"/>
      <c r="LS8" s="1349"/>
      <c r="LT8" s="1349"/>
      <c r="LU8" s="1349"/>
      <c r="LV8" s="1349"/>
      <c r="LW8" s="1349"/>
      <c r="LX8" s="1349"/>
      <c r="LY8" s="1349"/>
      <c r="LZ8" s="1349"/>
      <c r="MA8" s="1349"/>
      <c r="MB8" s="1349"/>
      <c r="MC8" s="1349"/>
      <c r="MD8" s="1349"/>
      <c r="ME8" s="1349"/>
      <c r="MF8" s="1349"/>
      <c r="MG8" s="1349"/>
      <c r="MH8" s="1349"/>
      <c r="MI8" s="1349"/>
      <c r="MJ8" s="1349"/>
      <c r="MK8" s="1349"/>
      <c r="ML8" s="1349"/>
      <c r="MM8" s="1349"/>
      <c r="MN8" s="1348"/>
      <c r="MO8" s="1347" t="s">
        <v>306</v>
      </c>
      <c r="MP8" s="1349"/>
      <c r="MQ8" s="1349"/>
      <c r="MR8" s="1349"/>
      <c r="MS8" s="1349"/>
      <c r="MT8" s="1349"/>
      <c r="MU8" s="1349"/>
      <c r="MV8" s="1349"/>
      <c r="MW8" s="1349"/>
      <c r="MX8" s="1349"/>
      <c r="MY8" s="1349"/>
      <c r="MZ8" s="1349"/>
      <c r="NA8" s="1349"/>
      <c r="NB8" s="1349"/>
      <c r="NC8" s="1349"/>
      <c r="ND8" s="1349"/>
      <c r="NE8" s="1349"/>
      <c r="NF8" s="1349"/>
      <c r="NG8" s="1349"/>
      <c r="NH8" s="1349"/>
      <c r="NI8" s="1349"/>
      <c r="NJ8" s="1349"/>
      <c r="NK8" s="1349"/>
      <c r="NL8" s="1349"/>
      <c r="NM8" s="1349"/>
      <c r="NN8" s="1349"/>
      <c r="NO8" s="1349"/>
      <c r="NP8" s="1349"/>
      <c r="NQ8" s="1349"/>
      <c r="NR8" s="1349"/>
      <c r="NS8" s="1349"/>
      <c r="NT8" s="1349"/>
      <c r="NU8" s="1349"/>
      <c r="NV8" s="1349"/>
      <c r="NW8" s="1350" t="s">
        <v>303</v>
      </c>
      <c r="NX8" s="1351"/>
      <c r="NY8" s="1351"/>
      <c r="NZ8" s="1351"/>
      <c r="OA8" s="1351"/>
      <c r="OB8" s="1351"/>
      <c r="OC8" s="1351"/>
      <c r="OD8" s="1352"/>
      <c r="OE8" s="1347" t="s">
        <v>505</v>
      </c>
      <c r="OF8" s="1349"/>
      <c r="OG8" s="1349"/>
      <c r="OH8" s="1349"/>
      <c r="OI8" s="1349"/>
      <c r="OJ8" s="1349"/>
      <c r="OK8" s="1349"/>
      <c r="OL8" s="1349"/>
      <c r="OM8" s="1349"/>
      <c r="ON8" s="1349"/>
      <c r="OO8" s="1349"/>
      <c r="OP8" s="1349"/>
      <c r="OQ8" s="1349"/>
      <c r="OR8" s="1349"/>
      <c r="OS8" s="1349"/>
      <c r="OT8" s="1349"/>
      <c r="OU8" s="1349"/>
      <c r="OV8" s="1349"/>
      <c r="OW8" s="1349"/>
      <c r="OX8" s="1349"/>
      <c r="OY8" s="1349"/>
      <c r="OZ8" s="1349"/>
      <c r="PA8" s="1349"/>
      <c r="PB8" s="1349"/>
      <c r="PC8" s="1349"/>
      <c r="PD8" s="1349"/>
      <c r="PE8" s="1349"/>
      <c r="PF8" s="1349"/>
      <c r="PG8" s="1349"/>
      <c r="PH8" s="1349"/>
      <c r="PI8" s="1349"/>
      <c r="PJ8" s="1348"/>
      <c r="PK8" s="1347" t="s">
        <v>483</v>
      </c>
      <c r="PL8" s="1349"/>
      <c r="PM8" s="1349"/>
      <c r="PN8" s="1349"/>
      <c r="PO8" s="1349"/>
      <c r="PP8" s="1349"/>
      <c r="PQ8" s="1349"/>
      <c r="PR8" s="1349"/>
      <c r="PS8" s="1349"/>
      <c r="PT8" s="1349"/>
      <c r="PU8" s="1349"/>
      <c r="PV8" s="1349"/>
      <c r="PW8" s="1349"/>
      <c r="PX8" s="1349"/>
      <c r="PY8" s="1349"/>
      <c r="PZ8" s="1349"/>
      <c r="QA8" s="1349"/>
      <c r="QB8" s="1348"/>
      <c r="QC8" s="1360" t="s">
        <v>964</v>
      </c>
      <c r="QD8" s="1361"/>
      <c r="QE8" s="1361"/>
      <c r="QF8" s="1361"/>
      <c r="QG8" s="1361"/>
      <c r="QH8" s="1361"/>
      <c r="QI8" s="1360" t="s">
        <v>871</v>
      </c>
      <c r="QJ8" s="1361"/>
      <c r="QK8" s="1361"/>
      <c r="QL8" s="1361"/>
      <c r="QM8" s="1361"/>
      <c r="QN8" s="1361"/>
      <c r="QO8" s="1361"/>
      <c r="QP8" s="1361"/>
      <c r="QQ8" s="1361"/>
      <c r="QR8" s="1361"/>
      <c r="QS8" s="1361"/>
      <c r="QT8" s="1361"/>
      <c r="QU8" s="1361"/>
      <c r="QV8" s="1361"/>
      <c r="QW8" s="1361"/>
      <c r="QX8" s="1361"/>
      <c r="QY8" s="1361"/>
      <c r="QZ8" s="1361"/>
      <c r="RA8" s="1361"/>
      <c r="RB8" s="1361"/>
      <c r="RC8" s="1361"/>
      <c r="RD8" s="1361"/>
      <c r="RE8" s="1361"/>
      <c r="RF8" s="1362"/>
      <c r="RG8" s="1347" t="s">
        <v>846</v>
      </c>
      <c r="RH8" s="1349"/>
      <c r="RI8" s="1349"/>
      <c r="RJ8" s="1349"/>
      <c r="RK8" s="1349"/>
      <c r="RL8" s="1348"/>
      <c r="RM8" s="1347" t="s">
        <v>888</v>
      </c>
      <c r="RN8" s="1349"/>
      <c r="RO8" s="1349"/>
      <c r="RP8" s="1349"/>
      <c r="RQ8" s="1349"/>
      <c r="RR8" s="1348"/>
      <c r="RS8" s="1347" t="s">
        <v>781</v>
      </c>
      <c r="RT8" s="1349"/>
      <c r="RU8" s="1349"/>
      <c r="RV8" s="1349"/>
      <c r="RW8" s="1349"/>
      <c r="RX8" s="1348"/>
      <c r="RY8" s="1347" t="s">
        <v>461</v>
      </c>
      <c r="RZ8" s="1349"/>
      <c r="SA8" s="1349"/>
      <c r="SB8" s="1349"/>
      <c r="SC8" s="1349"/>
      <c r="SD8" s="1348"/>
      <c r="SE8" s="1347" t="s">
        <v>480</v>
      </c>
      <c r="SF8" s="1349"/>
      <c r="SG8" s="1349"/>
      <c r="SH8" s="1349"/>
      <c r="SI8" s="1349"/>
      <c r="SJ8" s="1349"/>
      <c r="SK8" s="1349"/>
      <c r="SL8" s="1349"/>
      <c r="SM8" s="1349"/>
      <c r="SN8" s="1349"/>
      <c r="SO8" s="1349"/>
      <c r="SP8" s="1349"/>
      <c r="SQ8" s="1349"/>
      <c r="SR8" s="1349"/>
      <c r="SS8" s="1349"/>
      <c r="ST8" s="1349"/>
      <c r="SU8" s="1349"/>
      <c r="SV8" s="1349"/>
      <c r="SW8" s="1349"/>
      <c r="SX8" s="1349"/>
      <c r="SY8" s="1349"/>
      <c r="SZ8" s="1349"/>
      <c r="TA8" s="1349"/>
      <c r="TB8" s="1349"/>
      <c r="TC8" s="1349"/>
      <c r="TD8" s="1349"/>
      <c r="TE8" s="1349"/>
      <c r="TF8" s="1349"/>
      <c r="TG8" s="1349"/>
      <c r="TH8" s="1349"/>
      <c r="TI8" s="1349"/>
      <c r="TJ8" s="1349"/>
      <c r="TK8" s="1349"/>
      <c r="TL8" s="1349"/>
      <c r="TM8" s="1349"/>
      <c r="TN8" s="1349"/>
      <c r="TO8" s="1349"/>
      <c r="TP8" s="1349"/>
      <c r="TQ8" s="1349"/>
      <c r="TR8" s="1349"/>
      <c r="TS8" s="1349"/>
      <c r="TT8" s="1349"/>
      <c r="TU8" s="1349"/>
      <c r="TV8" s="1349"/>
      <c r="TW8" s="1349"/>
      <c r="TX8" s="1349"/>
      <c r="TY8" s="1349"/>
      <c r="TZ8" s="1349"/>
      <c r="UA8" s="1349"/>
      <c r="UB8" s="1349"/>
      <c r="UC8" s="1349"/>
      <c r="UD8" s="1349"/>
      <c r="UE8" s="1349"/>
      <c r="UF8" s="1349"/>
      <c r="UG8" s="1349"/>
      <c r="UH8" s="1349"/>
      <c r="UI8" s="1349"/>
      <c r="UJ8" s="1349"/>
      <c r="UK8" s="1349"/>
      <c r="UL8" s="1349"/>
      <c r="UM8" s="1349"/>
      <c r="UN8" s="1349"/>
      <c r="UO8" s="1349"/>
      <c r="UP8" s="1349"/>
      <c r="UQ8" s="1349"/>
      <c r="UR8" s="1349"/>
      <c r="US8" s="1349"/>
      <c r="UT8" s="1349"/>
      <c r="UU8" s="1349"/>
      <c r="UV8" s="1349"/>
      <c r="UW8" s="1349"/>
      <c r="UX8" s="1348"/>
      <c r="UY8" s="1347" t="s">
        <v>296</v>
      </c>
      <c r="UZ8" s="1349"/>
      <c r="VA8" s="1349"/>
      <c r="VB8" s="1349"/>
      <c r="VC8" s="1349"/>
      <c r="VD8" s="1349"/>
      <c r="VE8" s="1349"/>
      <c r="VF8" s="1348"/>
      <c r="VG8" s="1386" t="s">
        <v>15</v>
      </c>
      <c r="VH8" s="1403" t="s">
        <v>52</v>
      </c>
      <c r="VI8" s="1414" t="s">
        <v>53</v>
      </c>
      <c r="VJ8" s="1412" t="s">
        <v>16</v>
      </c>
      <c r="VK8" s="1404" t="s">
        <v>52</v>
      </c>
      <c r="VL8" s="1414" t="s">
        <v>53</v>
      </c>
      <c r="VM8" s="1373" t="s">
        <v>293</v>
      </c>
      <c r="VN8" s="1374"/>
      <c r="VO8" s="1373" t="s">
        <v>290</v>
      </c>
      <c r="VP8" s="1374"/>
      <c r="VQ8" s="1349" t="s">
        <v>720</v>
      </c>
      <c r="VR8" s="1348"/>
      <c r="VS8" s="1373" t="s">
        <v>288</v>
      </c>
      <c r="VT8" s="1376"/>
      <c r="VU8" s="1373" t="s">
        <v>285</v>
      </c>
      <c r="VV8" s="1375"/>
      <c r="VW8" s="1373" t="s">
        <v>282</v>
      </c>
      <c r="VX8" s="1385"/>
      <c r="VY8" s="1347" t="s">
        <v>279</v>
      </c>
      <c r="VZ8" s="1348"/>
      <c r="WA8" s="1347" t="s">
        <v>276</v>
      </c>
      <c r="WB8" s="1348"/>
      <c r="WC8" s="1347" t="s">
        <v>586</v>
      </c>
      <c r="WD8" s="1349"/>
      <c r="WE8" s="1349"/>
      <c r="WF8" s="1349"/>
      <c r="WG8" s="1349"/>
      <c r="WH8" s="1348"/>
      <c r="WI8" s="1458" t="s">
        <v>273</v>
      </c>
      <c r="WJ8" s="1459"/>
      <c r="WK8" s="1459"/>
      <c r="WL8" s="1459"/>
      <c r="WM8" s="1459"/>
      <c r="WN8" s="1459"/>
      <c r="WO8" s="1383" t="s">
        <v>15</v>
      </c>
      <c r="WP8" s="1386" t="s">
        <v>16</v>
      </c>
      <c r="WQ8" s="1369" t="s">
        <v>819</v>
      </c>
      <c r="WR8" s="1370"/>
      <c r="WS8" s="1370"/>
      <c r="WT8" s="1370"/>
      <c r="WU8" s="1370"/>
      <c r="WV8" s="1371"/>
      <c r="WW8" s="1369" t="s">
        <v>933</v>
      </c>
      <c r="WX8" s="1370"/>
      <c r="WY8" s="1370"/>
      <c r="WZ8" s="1370"/>
      <c r="XA8" s="1370"/>
      <c r="XB8" s="1371"/>
      <c r="XC8" s="1369" t="s">
        <v>863</v>
      </c>
      <c r="XD8" s="1370"/>
      <c r="XE8" s="1370"/>
      <c r="XF8" s="1370"/>
      <c r="XG8" s="1370"/>
      <c r="XH8" s="1371"/>
      <c r="XI8" s="1373" t="s">
        <v>645</v>
      </c>
      <c r="XJ8" s="1385"/>
      <c r="XK8" s="1385"/>
      <c r="XL8" s="1385"/>
      <c r="XM8" s="1385"/>
      <c r="XN8" s="1375"/>
      <c r="XO8" s="1387" t="s">
        <v>411</v>
      </c>
      <c r="XP8" s="1388"/>
      <c r="XQ8" s="1388"/>
      <c r="XR8" s="1388"/>
      <c r="XS8" s="1388"/>
      <c r="XT8" s="1388"/>
      <c r="XU8" s="1388"/>
      <c r="XV8" s="1388"/>
      <c r="XW8" s="1388"/>
      <c r="XX8" s="1388"/>
      <c r="XY8" s="1388"/>
      <c r="XZ8" s="1389"/>
      <c r="YA8" s="1373" t="s">
        <v>607</v>
      </c>
      <c r="YB8" s="1385"/>
      <c r="YC8" s="1385"/>
      <c r="YD8" s="1385"/>
      <c r="YE8" s="1385"/>
      <c r="YF8" s="1385"/>
      <c r="YG8" s="1385"/>
      <c r="YH8" s="1385"/>
      <c r="YI8" s="1385"/>
      <c r="YJ8" s="1385"/>
      <c r="YK8" s="1385"/>
      <c r="YL8" s="1385"/>
      <c r="YM8" s="1385"/>
      <c r="YN8" s="1385"/>
      <c r="YO8" s="1385"/>
      <c r="YP8" s="1375"/>
      <c r="YQ8" s="1373" t="s">
        <v>444</v>
      </c>
      <c r="YR8" s="1385"/>
      <c r="YS8" s="1385"/>
      <c r="YT8" s="1385"/>
      <c r="YU8" s="1385"/>
      <c r="YV8" s="1375"/>
      <c r="YW8" s="1373" t="s">
        <v>450</v>
      </c>
      <c r="YX8" s="1385"/>
      <c r="YY8" s="1385"/>
      <c r="YZ8" s="1385"/>
      <c r="ZA8" s="1385"/>
      <c r="ZB8" s="1375"/>
      <c r="ZC8" s="1347" t="s">
        <v>503</v>
      </c>
      <c r="ZD8" s="1349"/>
      <c r="ZE8" s="1349"/>
      <c r="ZF8" s="1349"/>
      <c r="ZG8" s="1349"/>
      <c r="ZH8" s="1349"/>
      <c r="ZI8" s="1349"/>
      <c r="ZJ8" s="1349"/>
      <c r="ZK8" s="1349"/>
      <c r="ZL8" s="1349"/>
      <c r="ZM8" s="1349"/>
      <c r="ZN8" s="1349"/>
      <c r="ZO8" s="1349"/>
      <c r="ZP8" s="1349"/>
      <c r="ZQ8" s="1349"/>
      <c r="ZR8" s="1349"/>
      <c r="ZS8" s="1349"/>
      <c r="ZT8" s="1349"/>
      <c r="ZU8" s="1349"/>
      <c r="ZV8" s="1349"/>
      <c r="ZW8" s="1349"/>
      <c r="ZX8" s="1349"/>
      <c r="ZY8" s="1349"/>
      <c r="ZZ8" s="1349"/>
      <c r="AAA8" s="1349"/>
      <c r="AAB8" s="1349"/>
      <c r="AAC8" s="1349"/>
      <c r="AAD8" s="1349"/>
      <c r="AAE8" s="1349"/>
      <c r="AAF8" s="1349"/>
      <c r="AAG8" s="1349"/>
      <c r="AAH8" s="1349"/>
      <c r="AAI8" s="1349"/>
      <c r="AAJ8" s="1349"/>
      <c r="AAK8" s="1349"/>
      <c r="AAL8" s="1349"/>
      <c r="AAM8" s="1349"/>
      <c r="AAN8" s="1349"/>
      <c r="AAO8" s="1349"/>
      <c r="AAP8" s="1349"/>
      <c r="AAQ8" s="1349"/>
      <c r="AAR8" s="1348"/>
      <c r="AAS8" s="1386"/>
      <c r="AAT8" s="1386"/>
      <c r="AAU8" s="1434"/>
      <c r="AAV8" s="1435"/>
      <c r="AAW8" s="1435"/>
      <c r="AAX8" s="1435"/>
      <c r="AAY8" s="1435"/>
      <c r="AAZ8" s="1435"/>
      <c r="ABA8" s="1435"/>
      <c r="ABB8" s="1436"/>
      <c r="ABC8" s="1434"/>
      <c r="ABD8" s="1435"/>
      <c r="ABE8" s="1435"/>
      <c r="ABF8" s="1435"/>
      <c r="ABG8" s="1435"/>
      <c r="ABH8" s="1435"/>
      <c r="ABI8" s="1435"/>
      <c r="ABJ8" s="1436"/>
      <c r="ABM8" s="1697"/>
    </row>
    <row r="9" spans="1:741" ht="204.6" customHeight="1" thickBot="1" x14ac:dyDescent="0.25">
      <c r="A9" s="1386"/>
      <c r="B9" s="1377" t="s">
        <v>57</v>
      </c>
      <c r="C9" s="1378"/>
      <c r="D9" s="1386"/>
      <c r="E9" s="1386"/>
      <c r="F9" s="1461" t="s">
        <v>485</v>
      </c>
      <c r="G9" s="1462"/>
      <c r="H9" s="1461" t="s">
        <v>9</v>
      </c>
      <c r="I9" s="1463"/>
      <c r="J9" s="1699" t="s">
        <v>113</v>
      </c>
      <c r="K9" s="1700"/>
      <c r="L9" s="1700"/>
      <c r="M9" s="1701"/>
      <c r="N9" s="1458" t="s">
        <v>689</v>
      </c>
      <c r="O9" s="1409"/>
      <c r="P9" s="1469" t="s">
        <v>115</v>
      </c>
      <c r="Q9" s="1470"/>
      <c r="R9" s="1356" t="s">
        <v>113</v>
      </c>
      <c r="S9" s="1357"/>
      <c r="T9" s="1357"/>
      <c r="U9" s="1408"/>
      <c r="V9" s="1461" t="s">
        <v>490</v>
      </c>
      <c r="W9" s="1462"/>
      <c r="X9" s="1462"/>
      <c r="Y9" s="1462"/>
      <c r="Z9" s="1463"/>
      <c r="AA9" s="1461" t="s">
        <v>492</v>
      </c>
      <c r="AB9" s="1462"/>
      <c r="AC9" s="1462"/>
      <c r="AD9" s="1463"/>
      <c r="AE9" s="1356" t="s">
        <v>113</v>
      </c>
      <c r="AF9" s="1357"/>
      <c r="AG9" s="1357"/>
      <c r="AH9" s="1408"/>
      <c r="AI9" s="1386"/>
      <c r="AJ9" s="1386"/>
      <c r="AK9" s="1377" t="s">
        <v>402</v>
      </c>
      <c r="AL9" s="1396"/>
      <c r="AM9" s="1396"/>
      <c r="AN9" s="1396"/>
      <c r="AO9" s="1396"/>
      <c r="AP9" s="1396"/>
      <c r="AQ9" s="1396"/>
      <c r="AR9" s="1396"/>
      <c r="AS9" s="1396"/>
      <c r="AT9" s="1396"/>
      <c r="AU9" s="1403" t="s">
        <v>230</v>
      </c>
      <c r="AV9" s="1404"/>
      <c r="AW9" s="1404"/>
      <c r="AX9" s="1404"/>
      <c r="AY9" s="1404"/>
      <c r="AZ9" s="1404"/>
      <c r="BA9" s="1404"/>
      <c r="BB9" s="1404"/>
      <c r="BC9" s="1350" t="s">
        <v>113</v>
      </c>
      <c r="BD9" s="1351"/>
      <c r="BE9" s="1351"/>
      <c r="BF9" s="1351"/>
      <c r="BG9" s="1351"/>
      <c r="BH9" s="1351"/>
      <c r="BI9" s="1351"/>
      <c r="BJ9" s="1351"/>
      <c r="BK9" s="1351"/>
      <c r="BL9" s="1351"/>
      <c r="BM9" s="1351"/>
      <c r="BN9" s="1351"/>
      <c r="BO9" s="1351"/>
      <c r="BP9" s="1351"/>
      <c r="BQ9" s="1351"/>
      <c r="BR9" s="1351"/>
      <c r="BS9" s="1347" t="s">
        <v>320</v>
      </c>
      <c r="BT9" s="1349"/>
      <c r="BU9" s="1349"/>
      <c r="BV9" s="1349"/>
      <c r="BW9" s="1349"/>
      <c r="BX9" s="1349"/>
      <c r="BY9" s="1349"/>
      <c r="BZ9" s="1348"/>
      <c r="CA9" s="1377" t="s">
        <v>140</v>
      </c>
      <c r="CB9" s="1396"/>
      <c r="CC9" s="1396"/>
      <c r="CD9" s="1396"/>
      <c r="CE9" s="1396"/>
      <c r="CF9" s="1396"/>
      <c r="CG9" s="1396"/>
      <c r="CH9" s="1378"/>
      <c r="CI9" s="1358" t="s">
        <v>113</v>
      </c>
      <c r="CJ9" s="1359"/>
      <c r="CK9" s="1359"/>
      <c r="CL9" s="1406"/>
      <c r="CM9" s="1377" t="s">
        <v>943</v>
      </c>
      <c r="CN9" s="1378"/>
      <c r="CO9" s="1377" t="s">
        <v>945</v>
      </c>
      <c r="CP9" s="1378"/>
      <c r="CQ9" s="1358" t="s">
        <v>113</v>
      </c>
      <c r="CR9" s="1359"/>
      <c r="CS9" s="1359"/>
      <c r="CT9" s="1359"/>
      <c r="CU9" s="1347" t="s">
        <v>315</v>
      </c>
      <c r="CV9" s="1349"/>
      <c r="CW9" s="1377" t="s">
        <v>224</v>
      </c>
      <c r="CX9" s="1378"/>
      <c r="CY9" s="1358" t="s">
        <v>113</v>
      </c>
      <c r="CZ9" s="1359"/>
      <c r="DA9" s="1359"/>
      <c r="DB9" s="1406"/>
      <c r="DC9" s="1347" t="s">
        <v>950</v>
      </c>
      <c r="DD9" s="1349"/>
      <c r="DE9" s="1349"/>
      <c r="DF9" s="1349"/>
      <c r="DG9" s="1349"/>
      <c r="DH9" s="1348"/>
      <c r="DI9" s="1347" t="s">
        <v>440</v>
      </c>
      <c r="DJ9" s="1349"/>
      <c r="DK9" s="1349"/>
      <c r="DL9" s="1349"/>
      <c r="DM9" s="1349"/>
      <c r="DN9" s="1349"/>
      <c r="DO9" s="1349"/>
      <c r="DP9" s="1349"/>
      <c r="DQ9" s="1349"/>
      <c r="DR9" s="1349"/>
      <c r="DS9" s="1349"/>
      <c r="DT9" s="1349"/>
      <c r="DU9" s="1349"/>
      <c r="DV9" s="1349"/>
      <c r="DW9" s="1349"/>
      <c r="DX9" s="1349"/>
      <c r="DY9" s="1349"/>
      <c r="DZ9" s="1349"/>
      <c r="EA9" s="1349"/>
      <c r="EB9" s="1349"/>
      <c r="EC9" s="1349"/>
      <c r="ED9" s="1349"/>
      <c r="EE9" s="1349"/>
      <c r="EF9" s="1349"/>
      <c r="EG9" s="1349"/>
      <c r="EH9" s="1348"/>
      <c r="EI9" s="1347" t="s">
        <v>520</v>
      </c>
      <c r="EJ9" s="1349"/>
      <c r="EK9" s="1349"/>
      <c r="EL9" s="1349"/>
      <c r="EM9" s="1349"/>
      <c r="EN9" s="1349"/>
      <c r="EO9" s="1349"/>
      <c r="EP9" s="1349"/>
      <c r="EQ9" s="1347" t="s">
        <v>1278</v>
      </c>
      <c r="ER9" s="1349"/>
      <c r="ES9" s="1349"/>
      <c r="ET9" s="1349"/>
      <c r="EU9" s="1349"/>
      <c r="EV9" s="1348"/>
      <c r="EW9" s="1454" t="s">
        <v>351</v>
      </c>
      <c r="EX9" s="1455"/>
      <c r="EY9" s="1455"/>
      <c r="EZ9" s="1455"/>
      <c r="FA9" s="1455"/>
      <c r="FB9" s="1455"/>
      <c r="FC9" s="1455"/>
      <c r="FD9" s="1455"/>
      <c r="FE9" s="1455"/>
      <c r="FF9" s="1455"/>
      <c r="FG9" s="1455"/>
      <c r="FH9" s="1455"/>
      <c r="FI9" s="1455"/>
      <c r="FJ9" s="1456"/>
      <c r="FK9" s="1350" t="s">
        <v>367</v>
      </c>
      <c r="FL9" s="1351"/>
      <c r="FM9" s="1351"/>
      <c r="FN9" s="1351"/>
      <c r="FO9" s="1351"/>
      <c r="FP9" s="1352"/>
      <c r="FQ9" s="1350" t="s">
        <v>518</v>
      </c>
      <c r="FR9" s="1351"/>
      <c r="FS9" s="1351"/>
      <c r="FT9" s="1351"/>
      <c r="FU9" s="1351"/>
      <c r="FV9" s="1352"/>
      <c r="FW9" s="1347" t="s">
        <v>1309</v>
      </c>
      <c r="FX9" s="1349"/>
      <c r="FY9" s="1349"/>
      <c r="FZ9" s="1349"/>
      <c r="GA9" s="1349"/>
      <c r="GB9" s="1348"/>
      <c r="GC9" s="1347" t="s">
        <v>569</v>
      </c>
      <c r="GD9" s="1349"/>
      <c r="GE9" s="1349"/>
      <c r="GF9" s="1349"/>
      <c r="GG9" s="1349"/>
      <c r="GH9" s="1348"/>
      <c r="GI9" s="1403" t="s">
        <v>643</v>
      </c>
      <c r="GJ9" s="1404"/>
      <c r="GK9" s="1404"/>
      <c r="GL9" s="1404"/>
      <c r="GM9" s="1404"/>
      <c r="GN9" s="1405"/>
      <c r="GO9" s="1350" t="s">
        <v>113</v>
      </c>
      <c r="GP9" s="1351"/>
      <c r="GQ9" s="1351"/>
      <c r="GR9" s="1352"/>
      <c r="GS9" s="1347" t="s">
        <v>671</v>
      </c>
      <c r="GT9" s="1349"/>
      <c r="GU9" s="1349"/>
      <c r="GV9" s="1349"/>
      <c r="GW9" s="1349"/>
      <c r="GX9" s="1348"/>
      <c r="GY9" s="1350" t="s">
        <v>574</v>
      </c>
      <c r="GZ9" s="1351"/>
      <c r="HA9" s="1351"/>
      <c r="HB9" s="1351"/>
      <c r="HC9" s="1351"/>
      <c r="HD9" s="1352"/>
      <c r="HE9" s="1347" t="s">
        <v>550</v>
      </c>
      <c r="HF9" s="1349"/>
      <c r="HG9" s="1349"/>
      <c r="HH9" s="1349"/>
      <c r="HI9" s="1349"/>
      <c r="HJ9" s="1348"/>
      <c r="HK9" s="1377" t="s">
        <v>549</v>
      </c>
      <c r="HL9" s="1396"/>
      <c r="HM9" s="1396"/>
      <c r="HN9" s="1396"/>
      <c r="HO9" s="1396"/>
      <c r="HP9" s="1378"/>
      <c r="HQ9" s="1419" t="s">
        <v>113</v>
      </c>
      <c r="HR9" s="1420"/>
      <c r="HS9" s="1420"/>
      <c r="HT9" s="1420"/>
      <c r="HU9" s="1420"/>
      <c r="HV9" s="1420"/>
      <c r="HW9" s="1420"/>
      <c r="HX9" s="1420"/>
      <c r="HY9" s="1420"/>
      <c r="HZ9" s="1420"/>
      <c r="IA9" s="1420"/>
      <c r="IB9" s="1421"/>
      <c r="IC9" s="1360" t="s">
        <v>1290</v>
      </c>
      <c r="ID9" s="1361"/>
      <c r="IE9" s="1361"/>
      <c r="IF9" s="1361"/>
      <c r="IG9" s="1361"/>
      <c r="IH9" s="1362"/>
      <c r="II9" s="1360" t="s">
        <v>958</v>
      </c>
      <c r="IJ9" s="1361"/>
      <c r="IK9" s="1361"/>
      <c r="IL9" s="1361"/>
      <c r="IM9" s="1361"/>
      <c r="IN9" s="1362"/>
      <c r="IO9" s="1360" t="s">
        <v>797</v>
      </c>
      <c r="IP9" s="1361"/>
      <c r="IQ9" s="1361"/>
      <c r="IR9" s="1361"/>
      <c r="IS9" s="1361"/>
      <c r="IT9" s="1361"/>
      <c r="IU9" s="1360" t="s">
        <v>1327</v>
      </c>
      <c r="IV9" s="1361"/>
      <c r="IW9" s="1361"/>
      <c r="IX9" s="1361"/>
      <c r="IY9" s="1361"/>
      <c r="IZ9" s="1361"/>
      <c r="JA9" s="1347" t="s">
        <v>312</v>
      </c>
      <c r="JB9" s="1349"/>
      <c r="JC9" s="1349"/>
      <c r="JD9" s="1349"/>
      <c r="JE9" s="1349"/>
      <c r="JF9" s="1348"/>
      <c r="JG9" s="1403" t="s">
        <v>515</v>
      </c>
      <c r="JH9" s="1404"/>
      <c r="JI9" s="1404"/>
      <c r="JJ9" s="1404"/>
      <c r="JK9" s="1404"/>
      <c r="JL9" s="1405"/>
      <c r="JM9" s="1403" t="s">
        <v>512</v>
      </c>
      <c r="JN9" s="1404"/>
      <c r="JO9" s="1404"/>
      <c r="JP9" s="1404"/>
      <c r="JQ9" s="1404"/>
      <c r="JR9" s="1405"/>
      <c r="JS9" s="1363" t="s">
        <v>113</v>
      </c>
      <c r="JT9" s="1364"/>
      <c r="JU9" s="1364"/>
      <c r="JV9" s="1364"/>
      <c r="JW9" s="1364"/>
      <c r="JX9" s="1364"/>
      <c r="JY9" s="1364"/>
      <c r="JZ9" s="1364"/>
      <c r="KA9" s="1364"/>
      <c r="KB9" s="1364"/>
      <c r="KC9" s="1364"/>
      <c r="KD9" s="1365"/>
      <c r="KE9" s="1363" t="s">
        <v>421</v>
      </c>
      <c r="KF9" s="1364"/>
      <c r="KG9" s="1364"/>
      <c r="KH9" s="1364"/>
      <c r="KI9" s="1364"/>
      <c r="KJ9" s="1365"/>
      <c r="KK9" s="1366" t="s">
        <v>825</v>
      </c>
      <c r="KL9" s="1367"/>
      <c r="KM9" s="1367"/>
      <c r="KN9" s="1367"/>
      <c r="KO9" s="1367"/>
      <c r="KP9" s="1368"/>
      <c r="KQ9" s="1377" t="s">
        <v>832</v>
      </c>
      <c r="KR9" s="1396"/>
      <c r="KS9" s="1396"/>
      <c r="KT9" s="1396"/>
      <c r="KU9" s="1396"/>
      <c r="KV9" s="1378"/>
      <c r="KW9" s="1356" t="s">
        <v>113</v>
      </c>
      <c r="KX9" s="1357"/>
      <c r="KY9" s="1357"/>
      <c r="KZ9" s="1357"/>
      <c r="LA9" s="1357"/>
      <c r="LB9" s="1357"/>
      <c r="LC9" s="1357"/>
      <c r="LD9" s="1357"/>
      <c r="LE9" s="1357"/>
      <c r="LF9" s="1357"/>
      <c r="LG9" s="1357"/>
      <c r="LH9" s="1357"/>
      <c r="LI9" s="1366" t="s">
        <v>702</v>
      </c>
      <c r="LJ9" s="1367"/>
      <c r="LK9" s="1367"/>
      <c r="LL9" s="1367"/>
      <c r="LM9" s="1367"/>
      <c r="LN9" s="1367"/>
      <c r="LO9" s="1367"/>
      <c r="LP9" s="1368"/>
      <c r="LQ9" s="1469" t="s">
        <v>706</v>
      </c>
      <c r="LR9" s="1475"/>
      <c r="LS9" s="1475"/>
      <c r="LT9" s="1475"/>
      <c r="LU9" s="1475"/>
      <c r="LV9" s="1475"/>
      <c r="LW9" s="1475"/>
      <c r="LX9" s="1470"/>
      <c r="LY9" s="1353" t="s">
        <v>113</v>
      </c>
      <c r="LZ9" s="1354"/>
      <c r="MA9" s="1354"/>
      <c r="MB9" s="1354"/>
      <c r="MC9" s="1354"/>
      <c r="MD9" s="1354"/>
      <c r="ME9" s="1354"/>
      <c r="MF9" s="1354"/>
      <c r="MG9" s="1354"/>
      <c r="MH9" s="1354"/>
      <c r="MI9" s="1354"/>
      <c r="MJ9" s="1354"/>
      <c r="MK9" s="1354"/>
      <c r="ML9" s="1354"/>
      <c r="MM9" s="1354"/>
      <c r="MN9" s="1355"/>
      <c r="MO9" s="1383" t="s">
        <v>307</v>
      </c>
      <c r="MP9" s="1384"/>
      <c r="MQ9" s="1384"/>
      <c r="MR9" s="1384"/>
      <c r="MS9" s="1384"/>
      <c r="MT9" s="1384"/>
      <c r="MU9" s="1384"/>
      <c r="MV9" s="1384"/>
      <c r="MW9" s="1384"/>
      <c r="MX9" s="1384"/>
      <c r="MY9" s="1384"/>
      <c r="MZ9" s="1384"/>
      <c r="NA9" s="1384"/>
      <c r="NB9" s="1384"/>
      <c r="NC9" s="1384"/>
      <c r="ND9" s="1384"/>
      <c r="NE9" s="1410" t="s">
        <v>214</v>
      </c>
      <c r="NF9" s="1411"/>
      <c r="NG9" s="1411"/>
      <c r="NH9" s="1411"/>
      <c r="NI9" s="1411"/>
      <c r="NJ9" s="1411"/>
      <c r="NK9" s="1363" t="s">
        <v>113</v>
      </c>
      <c r="NL9" s="1364"/>
      <c r="NM9" s="1364"/>
      <c r="NN9" s="1364"/>
      <c r="NO9" s="1364"/>
      <c r="NP9" s="1364"/>
      <c r="NQ9" s="1364"/>
      <c r="NR9" s="1364"/>
      <c r="NS9" s="1364"/>
      <c r="NT9" s="1364"/>
      <c r="NU9" s="1364"/>
      <c r="NV9" s="1364"/>
      <c r="NW9" s="1350" t="s">
        <v>304</v>
      </c>
      <c r="NX9" s="1351"/>
      <c r="NY9" s="1351"/>
      <c r="NZ9" s="1351"/>
      <c r="OA9" s="1351"/>
      <c r="OB9" s="1351"/>
      <c r="OC9" s="1351"/>
      <c r="OD9" s="1352"/>
      <c r="OE9" s="1377" t="s">
        <v>509</v>
      </c>
      <c r="OF9" s="1396"/>
      <c r="OG9" s="1396"/>
      <c r="OH9" s="1396"/>
      <c r="OI9" s="1396"/>
      <c r="OJ9" s="1396"/>
      <c r="OK9" s="1396"/>
      <c r="OL9" s="1378"/>
      <c r="OM9" s="1377" t="s">
        <v>506</v>
      </c>
      <c r="ON9" s="1396"/>
      <c r="OO9" s="1396"/>
      <c r="OP9" s="1396"/>
      <c r="OQ9" s="1396"/>
      <c r="OR9" s="1396"/>
      <c r="OS9" s="1396"/>
      <c r="OT9" s="1378"/>
      <c r="OU9" s="1356" t="s">
        <v>113</v>
      </c>
      <c r="OV9" s="1357"/>
      <c r="OW9" s="1357"/>
      <c r="OX9" s="1357"/>
      <c r="OY9" s="1357"/>
      <c r="OZ9" s="1357"/>
      <c r="PA9" s="1357"/>
      <c r="PB9" s="1357"/>
      <c r="PC9" s="1357"/>
      <c r="PD9" s="1357"/>
      <c r="PE9" s="1357"/>
      <c r="PF9" s="1357"/>
      <c r="PG9" s="1357"/>
      <c r="PH9" s="1357"/>
      <c r="PI9" s="1357"/>
      <c r="PJ9" s="1408"/>
      <c r="PK9" s="1377" t="s">
        <v>498</v>
      </c>
      <c r="PL9" s="1396"/>
      <c r="PM9" s="1396"/>
      <c r="PN9" s="1396"/>
      <c r="PO9" s="1396"/>
      <c r="PP9" s="1378"/>
      <c r="PQ9" s="1358" t="s">
        <v>113</v>
      </c>
      <c r="PR9" s="1359"/>
      <c r="PS9" s="1359"/>
      <c r="PT9" s="1359"/>
      <c r="PU9" s="1359"/>
      <c r="PV9" s="1359"/>
      <c r="PW9" s="1359"/>
      <c r="PX9" s="1359"/>
      <c r="PY9" s="1359"/>
      <c r="PZ9" s="1359"/>
      <c r="QA9" s="1359"/>
      <c r="QB9" s="1406"/>
      <c r="QC9" s="1360" t="s">
        <v>965</v>
      </c>
      <c r="QD9" s="1361"/>
      <c r="QE9" s="1361"/>
      <c r="QF9" s="1361"/>
      <c r="QG9" s="1361"/>
      <c r="QH9" s="1361"/>
      <c r="QI9" s="1360" t="s">
        <v>872</v>
      </c>
      <c r="QJ9" s="1361"/>
      <c r="QK9" s="1361"/>
      <c r="QL9" s="1361"/>
      <c r="QM9" s="1361"/>
      <c r="QN9" s="1361"/>
      <c r="QO9" s="1377" t="s">
        <v>877</v>
      </c>
      <c r="QP9" s="1396"/>
      <c r="QQ9" s="1396"/>
      <c r="QR9" s="1396"/>
      <c r="QS9" s="1396"/>
      <c r="QT9" s="1378"/>
      <c r="QU9" s="1358" t="s">
        <v>113</v>
      </c>
      <c r="QV9" s="1359"/>
      <c r="QW9" s="1359"/>
      <c r="QX9" s="1359"/>
      <c r="QY9" s="1359"/>
      <c r="QZ9" s="1359"/>
      <c r="RA9" s="1359"/>
      <c r="RB9" s="1359"/>
      <c r="RC9" s="1359"/>
      <c r="RD9" s="1359"/>
      <c r="RE9" s="1359"/>
      <c r="RF9" s="1406"/>
      <c r="RG9" s="1350" t="s">
        <v>869</v>
      </c>
      <c r="RH9" s="1351"/>
      <c r="RI9" s="1351"/>
      <c r="RJ9" s="1351"/>
      <c r="RK9" s="1351"/>
      <c r="RL9" s="1352"/>
      <c r="RM9" s="1350" t="s">
        <v>889</v>
      </c>
      <c r="RN9" s="1351"/>
      <c r="RO9" s="1351"/>
      <c r="RP9" s="1351"/>
      <c r="RQ9" s="1351"/>
      <c r="RR9" s="1352"/>
      <c r="RS9" s="1347" t="s">
        <v>782</v>
      </c>
      <c r="RT9" s="1349"/>
      <c r="RU9" s="1349"/>
      <c r="RV9" s="1349"/>
      <c r="RW9" s="1349"/>
      <c r="RX9" s="1348"/>
      <c r="RY9" s="1347" t="s">
        <v>464</v>
      </c>
      <c r="RZ9" s="1349"/>
      <c r="SA9" s="1349"/>
      <c r="SB9" s="1349"/>
      <c r="SC9" s="1349"/>
      <c r="SD9" s="1348"/>
      <c r="SE9" s="1377" t="s">
        <v>536</v>
      </c>
      <c r="SF9" s="1396"/>
      <c r="SG9" s="1396"/>
      <c r="SH9" s="1396"/>
      <c r="SI9" s="1396"/>
      <c r="SJ9" s="1396"/>
      <c r="SK9" s="1396"/>
      <c r="SL9" s="1396"/>
      <c r="SM9" s="1396"/>
      <c r="SN9" s="1396"/>
      <c r="SO9" s="1396"/>
      <c r="SP9" s="1396"/>
      <c r="SQ9" s="1396"/>
      <c r="SR9" s="1396"/>
      <c r="SS9" s="1396"/>
      <c r="ST9" s="1396"/>
      <c r="SU9" s="1396"/>
      <c r="SV9" s="1378"/>
      <c r="SW9" s="1377" t="s">
        <v>502</v>
      </c>
      <c r="SX9" s="1396"/>
      <c r="SY9" s="1396"/>
      <c r="SZ9" s="1396"/>
      <c r="TA9" s="1396"/>
      <c r="TB9" s="1396"/>
      <c r="TC9" s="1396"/>
      <c r="TD9" s="1396"/>
      <c r="TE9" s="1396"/>
      <c r="TF9" s="1396"/>
      <c r="TG9" s="1396"/>
      <c r="TH9" s="1396"/>
      <c r="TI9" s="1396"/>
      <c r="TJ9" s="1396"/>
      <c r="TK9" s="1396"/>
      <c r="TL9" s="1396"/>
      <c r="TM9" s="1396"/>
      <c r="TN9" s="1378"/>
      <c r="TO9" s="1416" t="s">
        <v>113</v>
      </c>
      <c r="TP9" s="1417"/>
      <c r="TQ9" s="1417"/>
      <c r="TR9" s="1417"/>
      <c r="TS9" s="1417"/>
      <c r="TT9" s="1417"/>
      <c r="TU9" s="1417"/>
      <c r="TV9" s="1417"/>
      <c r="TW9" s="1417"/>
      <c r="TX9" s="1417"/>
      <c r="TY9" s="1417"/>
      <c r="TZ9" s="1417"/>
      <c r="UA9" s="1417"/>
      <c r="UB9" s="1417"/>
      <c r="UC9" s="1417"/>
      <c r="UD9" s="1417"/>
      <c r="UE9" s="1417"/>
      <c r="UF9" s="1417"/>
      <c r="UG9" s="1417"/>
      <c r="UH9" s="1417"/>
      <c r="UI9" s="1417"/>
      <c r="UJ9" s="1417"/>
      <c r="UK9" s="1417"/>
      <c r="UL9" s="1417"/>
      <c r="UM9" s="1417"/>
      <c r="UN9" s="1417"/>
      <c r="UO9" s="1417"/>
      <c r="UP9" s="1417"/>
      <c r="UQ9" s="1417"/>
      <c r="UR9" s="1417"/>
      <c r="US9" s="1417"/>
      <c r="UT9" s="1417"/>
      <c r="UU9" s="1417"/>
      <c r="UV9" s="1417"/>
      <c r="UW9" s="1417"/>
      <c r="UX9" s="1418"/>
      <c r="UY9" s="1347" t="s">
        <v>299</v>
      </c>
      <c r="UZ9" s="1348"/>
      <c r="VA9" s="1377" t="s">
        <v>21</v>
      </c>
      <c r="VB9" s="1378"/>
      <c r="VC9" s="1356" t="s">
        <v>113</v>
      </c>
      <c r="VD9" s="1357"/>
      <c r="VE9" s="1357"/>
      <c r="VF9" s="1408"/>
      <c r="VG9" s="1386"/>
      <c r="VH9" s="1410"/>
      <c r="VI9" s="1415"/>
      <c r="VJ9" s="1386"/>
      <c r="VK9" s="1411"/>
      <c r="VL9" s="1415"/>
      <c r="VM9" s="1347" t="s">
        <v>294</v>
      </c>
      <c r="VN9" s="1379"/>
      <c r="VO9" s="1347" t="s">
        <v>291</v>
      </c>
      <c r="VP9" s="1379"/>
      <c r="VQ9" s="1347" t="s">
        <v>721</v>
      </c>
      <c r="VR9" s="1348"/>
      <c r="VS9" s="1377" t="s">
        <v>289</v>
      </c>
      <c r="VT9" s="1378"/>
      <c r="VU9" s="1347" t="s">
        <v>286</v>
      </c>
      <c r="VV9" s="1348"/>
      <c r="VW9" s="1347" t="s">
        <v>283</v>
      </c>
      <c r="VX9" s="1348"/>
      <c r="VY9" s="1347" t="s">
        <v>280</v>
      </c>
      <c r="VZ9" s="1348"/>
      <c r="WA9" s="1347" t="s">
        <v>277</v>
      </c>
      <c r="WB9" s="1348"/>
      <c r="WC9" s="1347" t="s">
        <v>587</v>
      </c>
      <c r="WD9" s="1349"/>
      <c r="WE9" s="1349"/>
      <c r="WF9" s="1349"/>
      <c r="WG9" s="1349"/>
      <c r="WH9" s="1348"/>
      <c r="WI9" s="1458" t="s">
        <v>274</v>
      </c>
      <c r="WJ9" s="1459"/>
      <c r="WK9" s="1459"/>
      <c r="WL9" s="1459"/>
      <c r="WM9" s="1459"/>
      <c r="WN9" s="1459"/>
      <c r="WO9" s="1383"/>
      <c r="WP9" s="1386"/>
      <c r="WQ9" s="1360" t="s">
        <v>820</v>
      </c>
      <c r="WR9" s="1361"/>
      <c r="WS9" s="1361"/>
      <c r="WT9" s="1361"/>
      <c r="WU9" s="1361"/>
      <c r="WV9" s="1362"/>
      <c r="WW9" s="1360" t="s">
        <v>934</v>
      </c>
      <c r="WX9" s="1361"/>
      <c r="WY9" s="1361"/>
      <c r="WZ9" s="1361"/>
      <c r="XA9" s="1361"/>
      <c r="XB9" s="1362"/>
      <c r="XC9" s="1360" t="s">
        <v>864</v>
      </c>
      <c r="XD9" s="1361"/>
      <c r="XE9" s="1361"/>
      <c r="XF9" s="1361"/>
      <c r="XG9" s="1361"/>
      <c r="XH9" s="1362"/>
      <c r="XI9" s="1347" t="s">
        <v>647</v>
      </c>
      <c r="XJ9" s="1349"/>
      <c r="XK9" s="1349"/>
      <c r="XL9" s="1349"/>
      <c r="XM9" s="1349"/>
      <c r="XN9" s="1348"/>
      <c r="XO9" s="1403" t="s">
        <v>412</v>
      </c>
      <c r="XP9" s="1404"/>
      <c r="XQ9" s="1404"/>
      <c r="XR9" s="1405"/>
      <c r="XS9" s="1397" t="s">
        <v>413</v>
      </c>
      <c r="XT9" s="1398"/>
      <c r="XU9" s="1398"/>
      <c r="XV9" s="1399"/>
      <c r="XW9" s="1390" t="s">
        <v>113</v>
      </c>
      <c r="XX9" s="1391"/>
      <c r="XY9" s="1391"/>
      <c r="XZ9" s="1392"/>
      <c r="YA9" s="1377" t="s">
        <v>613</v>
      </c>
      <c r="YB9" s="1396"/>
      <c r="YC9" s="1396"/>
      <c r="YD9" s="1396"/>
      <c r="YE9" s="1396"/>
      <c r="YF9" s="1378"/>
      <c r="YG9" s="1377" t="s">
        <v>609</v>
      </c>
      <c r="YH9" s="1396"/>
      <c r="YI9" s="1396"/>
      <c r="YJ9" s="1396"/>
      <c r="YK9" s="1396"/>
      <c r="YL9" s="1378"/>
      <c r="YM9" s="1419" t="s">
        <v>113</v>
      </c>
      <c r="YN9" s="1420"/>
      <c r="YO9" s="1420"/>
      <c r="YP9" s="1421"/>
      <c r="YQ9" s="1347" t="s">
        <v>445</v>
      </c>
      <c r="YR9" s="1349"/>
      <c r="YS9" s="1349"/>
      <c r="YT9" s="1349"/>
      <c r="YU9" s="1349"/>
      <c r="YV9" s="1348"/>
      <c r="YW9" s="1347" t="s">
        <v>451</v>
      </c>
      <c r="YX9" s="1349"/>
      <c r="YY9" s="1349"/>
      <c r="YZ9" s="1349"/>
      <c r="ZA9" s="1349"/>
      <c r="ZB9" s="1348"/>
      <c r="ZC9" s="1383" t="s">
        <v>271</v>
      </c>
      <c r="ZD9" s="1384"/>
      <c r="ZE9" s="1384"/>
      <c r="ZF9" s="1384"/>
      <c r="ZG9" s="1384"/>
      <c r="ZH9" s="1384"/>
      <c r="ZI9" s="1384"/>
      <c r="ZJ9" s="1384"/>
      <c r="ZK9" s="1384"/>
      <c r="ZL9" s="1384"/>
      <c r="ZM9" s="1384"/>
      <c r="ZN9" s="1384"/>
      <c r="ZO9" s="1384"/>
      <c r="ZP9" s="1384"/>
      <c r="ZQ9" s="1384"/>
      <c r="ZR9" s="1384"/>
      <c r="ZS9" s="1384"/>
      <c r="ZT9" s="1384"/>
      <c r="ZU9" s="1383" t="s">
        <v>68</v>
      </c>
      <c r="ZV9" s="1384"/>
      <c r="ZW9" s="1384"/>
      <c r="ZX9" s="1384"/>
      <c r="ZY9" s="1384"/>
      <c r="ZZ9" s="1384"/>
      <c r="AAA9" s="1384"/>
      <c r="AAB9" s="1384"/>
      <c r="AAC9" s="1358" t="s">
        <v>113</v>
      </c>
      <c r="AAD9" s="1359"/>
      <c r="AAE9" s="1359"/>
      <c r="AAF9" s="1359"/>
      <c r="AAG9" s="1359"/>
      <c r="AAH9" s="1359"/>
      <c r="AAI9" s="1359"/>
      <c r="AAJ9" s="1359"/>
      <c r="AAK9" s="1359"/>
      <c r="AAL9" s="1359"/>
      <c r="AAM9" s="1359"/>
      <c r="AAN9" s="1359"/>
      <c r="AAO9" s="1359"/>
      <c r="AAP9" s="1359"/>
      <c r="AAQ9" s="1359"/>
      <c r="AAR9" s="1406"/>
      <c r="AAS9" s="1386"/>
      <c r="AAT9" s="1386"/>
      <c r="AAU9" s="1424" t="s">
        <v>58</v>
      </c>
      <c r="AAV9" s="1425"/>
      <c r="AAW9" s="1431" t="s">
        <v>112</v>
      </c>
      <c r="AAX9" s="1433"/>
      <c r="AAY9" s="1441" t="s">
        <v>113</v>
      </c>
      <c r="AAZ9" s="1442"/>
      <c r="ABA9" s="1442"/>
      <c r="ABB9" s="1443"/>
      <c r="ABC9" s="1446" t="s">
        <v>64</v>
      </c>
      <c r="ABD9" s="1447"/>
      <c r="ABE9" s="1431" t="s">
        <v>114</v>
      </c>
      <c r="ABF9" s="1433"/>
      <c r="ABG9" s="1441" t="s">
        <v>113</v>
      </c>
      <c r="ABH9" s="1442"/>
      <c r="ABI9" s="1442"/>
      <c r="ABJ9" s="1443"/>
      <c r="ABM9" s="1697"/>
    </row>
    <row r="10" spans="1:741" ht="212.1" customHeight="1" thickBot="1" x14ac:dyDescent="0.25">
      <c r="A10" s="1386"/>
      <c r="B10" s="1373"/>
      <c r="C10" s="1375"/>
      <c r="D10" s="1386"/>
      <c r="E10" s="1386"/>
      <c r="F10" s="1458" t="s">
        <v>486</v>
      </c>
      <c r="G10" s="1459"/>
      <c r="H10" s="1466"/>
      <c r="I10" s="1468"/>
      <c r="J10" s="1702" t="s">
        <v>487</v>
      </c>
      <c r="K10" s="1703"/>
      <c r="L10" s="1702" t="s">
        <v>488</v>
      </c>
      <c r="M10" s="1703"/>
      <c r="N10" s="1458" t="s">
        <v>690</v>
      </c>
      <c r="O10" s="1409"/>
      <c r="P10" s="1471"/>
      <c r="Q10" s="1472"/>
      <c r="R10" s="1464" t="s">
        <v>691</v>
      </c>
      <c r="S10" s="1465"/>
      <c r="T10" s="1464" t="s">
        <v>692</v>
      </c>
      <c r="U10" s="1465"/>
      <c r="V10" s="1366" t="s">
        <v>491</v>
      </c>
      <c r="W10" s="1367"/>
      <c r="X10" s="1367"/>
      <c r="Y10" s="1367"/>
      <c r="Z10" s="1368"/>
      <c r="AA10" s="1466"/>
      <c r="AB10" s="1467"/>
      <c r="AC10" s="1467"/>
      <c r="AD10" s="1468"/>
      <c r="AE10" s="1464" t="s">
        <v>494</v>
      </c>
      <c r="AF10" s="1465"/>
      <c r="AG10" s="1464" t="s">
        <v>493</v>
      </c>
      <c r="AH10" s="1465"/>
      <c r="AI10" s="1386"/>
      <c r="AJ10" s="1383"/>
      <c r="AK10" s="1347" t="s">
        <v>403</v>
      </c>
      <c r="AL10" s="1349"/>
      <c r="AM10" s="1349"/>
      <c r="AN10" s="1349"/>
      <c r="AO10" s="1349"/>
      <c r="AP10" s="1349"/>
      <c r="AQ10" s="1349"/>
      <c r="AR10" s="1349"/>
      <c r="AS10" s="1349"/>
      <c r="AT10" s="1349"/>
      <c r="AU10" s="1387"/>
      <c r="AV10" s="1388"/>
      <c r="AW10" s="1388"/>
      <c r="AX10" s="1388"/>
      <c r="AY10" s="1388"/>
      <c r="AZ10" s="1388"/>
      <c r="BA10" s="1388"/>
      <c r="BB10" s="1388"/>
      <c r="BC10" s="1350" t="s">
        <v>404</v>
      </c>
      <c r="BD10" s="1351"/>
      <c r="BE10" s="1351"/>
      <c r="BF10" s="1351"/>
      <c r="BG10" s="1351"/>
      <c r="BH10" s="1351"/>
      <c r="BI10" s="1351"/>
      <c r="BJ10" s="1351"/>
      <c r="BK10" s="1350" t="s">
        <v>405</v>
      </c>
      <c r="BL10" s="1351"/>
      <c r="BM10" s="1351"/>
      <c r="BN10" s="1351"/>
      <c r="BO10" s="1351"/>
      <c r="BP10" s="1351"/>
      <c r="BQ10" s="1351"/>
      <c r="BR10" s="1351"/>
      <c r="BS10" s="1347" t="s">
        <v>321</v>
      </c>
      <c r="BT10" s="1349"/>
      <c r="BU10" s="1349"/>
      <c r="BV10" s="1349"/>
      <c r="BW10" s="1349"/>
      <c r="BX10" s="1349"/>
      <c r="BY10" s="1349"/>
      <c r="BZ10" s="1348"/>
      <c r="CA10" s="1373"/>
      <c r="CB10" s="1385"/>
      <c r="CC10" s="1385"/>
      <c r="CD10" s="1385"/>
      <c r="CE10" s="1385"/>
      <c r="CF10" s="1385"/>
      <c r="CG10" s="1385"/>
      <c r="CH10" s="1375"/>
      <c r="CI10" s="1358" t="s">
        <v>322</v>
      </c>
      <c r="CJ10" s="1406"/>
      <c r="CK10" s="1358" t="s">
        <v>323</v>
      </c>
      <c r="CL10" s="1406"/>
      <c r="CM10" s="1377" t="s">
        <v>944</v>
      </c>
      <c r="CN10" s="1378"/>
      <c r="CO10" s="1373"/>
      <c r="CP10" s="1375"/>
      <c r="CQ10" s="1358" t="s">
        <v>946</v>
      </c>
      <c r="CR10" s="1426"/>
      <c r="CS10" s="1358" t="s">
        <v>947</v>
      </c>
      <c r="CT10" s="1426"/>
      <c r="CU10" s="1347" t="s">
        <v>316</v>
      </c>
      <c r="CV10" s="1348"/>
      <c r="CW10" s="1373"/>
      <c r="CX10" s="1375"/>
      <c r="CY10" s="1358" t="s">
        <v>317</v>
      </c>
      <c r="CZ10" s="1359"/>
      <c r="DA10" s="1358" t="s">
        <v>318</v>
      </c>
      <c r="DB10" s="1406"/>
      <c r="DC10" s="1347" t="s">
        <v>951</v>
      </c>
      <c r="DD10" s="1349"/>
      <c r="DE10" s="1349"/>
      <c r="DF10" s="1349"/>
      <c r="DG10" s="1349"/>
      <c r="DH10" s="1348"/>
      <c r="DI10" s="1347" t="s">
        <v>441</v>
      </c>
      <c r="DJ10" s="1349"/>
      <c r="DK10" s="1349"/>
      <c r="DL10" s="1349"/>
      <c r="DM10" s="1349"/>
      <c r="DN10" s="1349"/>
      <c r="DO10" s="1349"/>
      <c r="DP10" s="1349"/>
      <c r="DQ10" s="1349"/>
      <c r="DR10" s="1349"/>
      <c r="DS10" s="1349"/>
      <c r="DT10" s="1349"/>
      <c r="DU10" s="1349"/>
      <c r="DV10" s="1349"/>
      <c r="DW10" s="1349"/>
      <c r="DX10" s="1349"/>
      <c r="DY10" s="1349"/>
      <c r="DZ10" s="1349"/>
      <c r="EA10" s="1349"/>
      <c r="EB10" s="1349"/>
      <c r="EC10" s="1349"/>
      <c r="ED10" s="1349"/>
      <c r="EE10" s="1349"/>
      <c r="EF10" s="1349"/>
      <c r="EG10" s="1349"/>
      <c r="EH10" s="1348"/>
      <c r="EI10" s="1347" t="s">
        <v>521</v>
      </c>
      <c r="EJ10" s="1349"/>
      <c r="EK10" s="1349"/>
      <c r="EL10" s="1349"/>
      <c r="EM10" s="1349"/>
      <c r="EN10" s="1349"/>
      <c r="EO10" s="1349"/>
      <c r="EP10" s="1349"/>
      <c r="EQ10" s="1347" t="s">
        <v>1279</v>
      </c>
      <c r="ER10" s="1349"/>
      <c r="ES10" s="1349"/>
      <c r="ET10" s="1349"/>
      <c r="EU10" s="1349"/>
      <c r="EV10" s="1348"/>
      <c r="EW10" s="1454" t="s">
        <v>352</v>
      </c>
      <c r="EX10" s="1455"/>
      <c r="EY10" s="1455"/>
      <c r="EZ10" s="1455"/>
      <c r="FA10" s="1455"/>
      <c r="FB10" s="1455"/>
      <c r="FC10" s="1455"/>
      <c r="FD10" s="1455"/>
      <c r="FE10" s="1455"/>
      <c r="FF10" s="1455"/>
      <c r="FG10" s="1455"/>
      <c r="FH10" s="1455"/>
      <c r="FI10" s="1455"/>
      <c r="FJ10" s="1456"/>
      <c r="FK10" s="1350" t="s">
        <v>368</v>
      </c>
      <c r="FL10" s="1351"/>
      <c r="FM10" s="1351"/>
      <c r="FN10" s="1351"/>
      <c r="FO10" s="1351"/>
      <c r="FP10" s="1352"/>
      <c r="FQ10" s="1350" t="s">
        <v>1285</v>
      </c>
      <c r="FR10" s="1351"/>
      <c r="FS10" s="1351"/>
      <c r="FT10" s="1351"/>
      <c r="FU10" s="1351"/>
      <c r="FV10" s="1352"/>
      <c r="FW10" s="1347" t="s">
        <v>1310</v>
      </c>
      <c r="FX10" s="1349"/>
      <c r="FY10" s="1349"/>
      <c r="FZ10" s="1349"/>
      <c r="GA10" s="1349"/>
      <c r="GB10" s="1348"/>
      <c r="GC10" s="1347" t="s">
        <v>570</v>
      </c>
      <c r="GD10" s="1349"/>
      <c r="GE10" s="1349"/>
      <c r="GF10" s="1349"/>
      <c r="GG10" s="1349"/>
      <c r="GH10" s="1348"/>
      <c r="GI10" s="1387"/>
      <c r="GJ10" s="1388"/>
      <c r="GK10" s="1388"/>
      <c r="GL10" s="1388"/>
      <c r="GM10" s="1388"/>
      <c r="GN10" s="1389"/>
      <c r="GO10" s="1350" t="s">
        <v>571</v>
      </c>
      <c r="GP10" s="1352"/>
      <c r="GQ10" s="1351" t="s">
        <v>572</v>
      </c>
      <c r="GR10" s="1351"/>
      <c r="GS10" s="1347" t="s">
        <v>672</v>
      </c>
      <c r="GT10" s="1349"/>
      <c r="GU10" s="1349"/>
      <c r="GV10" s="1349"/>
      <c r="GW10" s="1349"/>
      <c r="GX10" s="1348"/>
      <c r="GY10" s="1350" t="s">
        <v>575</v>
      </c>
      <c r="GZ10" s="1351"/>
      <c r="HA10" s="1351"/>
      <c r="HB10" s="1351"/>
      <c r="HC10" s="1351"/>
      <c r="HD10" s="1352"/>
      <c r="HE10" s="1347" t="s">
        <v>551</v>
      </c>
      <c r="HF10" s="1349"/>
      <c r="HG10" s="1349"/>
      <c r="HH10" s="1349"/>
      <c r="HI10" s="1349"/>
      <c r="HJ10" s="1348"/>
      <c r="HK10" s="1373"/>
      <c r="HL10" s="1385"/>
      <c r="HM10" s="1385"/>
      <c r="HN10" s="1385"/>
      <c r="HO10" s="1385"/>
      <c r="HP10" s="1375"/>
      <c r="HQ10" s="1419" t="s">
        <v>552</v>
      </c>
      <c r="HR10" s="1420"/>
      <c r="HS10" s="1420"/>
      <c r="HT10" s="1420"/>
      <c r="HU10" s="1420"/>
      <c r="HV10" s="1421"/>
      <c r="HW10" s="1419" t="s">
        <v>553</v>
      </c>
      <c r="HX10" s="1420"/>
      <c r="HY10" s="1420"/>
      <c r="HZ10" s="1420"/>
      <c r="IA10" s="1420"/>
      <c r="IB10" s="1421"/>
      <c r="IC10" s="1347" t="s">
        <v>1291</v>
      </c>
      <c r="ID10" s="1349"/>
      <c r="IE10" s="1349"/>
      <c r="IF10" s="1349"/>
      <c r="IG10" s="1349"/>
      <c r="IH10" s="1348"/>
      <c r="II10" s="1347" t="s">
        <v>959</v>
      </c>
      <c r="IJ10" s="1349"/>
      <c r="IK10" s="1349"/>
      <c r="IL10" s="1349"/>
      <c r="IM10" s="1349"/>
      <c r="IN10" s="1348"/>
      <c r="IO10" s="1347" t="s">
        <v>798</v>
      </c>
      <c r="IP10" s="1349"/>
      <c r="IQ10" s="1349"/>
      <c r="IR10" s="1349"/>
      <c r="IS10" s="1349"/>
      <c r="IT10" s="1349"/>
      <c r="IU10" s="1347" t="s">
        <v>1328</v>
      </c>
      <c r="IV10" s="1349"/>
      <c r="IW10" s="1349"/>
      <c r="IX10" s="1349"/>
      <c r="IY10" s="1349"/>
      <c r="IZ10" s="1349"/>
      <c r="JA10" s="1347" t="s">
        <v>313</v>
      </c>
      <c r="JB10" s="1349"/>
      <c r="JC10" s="1349"/>
      <c r="JD10" s="1349"/>
      <c r="JE10" s="1349"/>
      <c r="JF10" s="1348"/>
      <c r="JG10" s="1350" t="s">
        <v>516</v>
      </c>
      <c r="JH10" s="1351"/>
      <c r="JI10" s="1351"/>
      <c r="JJ10" s="1351"/>
      <c r="JK10" s="1351"/>
      <c r="JL10" s="1352"/>
      <c r="JM10" s="1387"/>
      <c r="JN10" s="1388"/>
      <c r="JO10" s="1388"/>
      <c r="JP10" s="1388"/>
      <c r="JQ10" s="1388"/>
      <c r="JR10" s="1389"/>
      <c r="JS10" s="1350" t="s">
        <v>513</v>
      </c>
      <c r="JT10" s="1351"/>
      <c r="JU10" s="1351"/>
      <c r="JV10" s="1351"/>
      <c r="JW10" s="1351"/>
      <c r="JX10" s="1352"/>
      <c r="JY10" s="1350" t="s">
        <v>514</v>
      </c>
      <c r="JZ10" s="1351"/>
      <c r="KA10" s="1351"/>
      <c r="KB10" s="1351"/>
      <c r="KC10" s="1351"/>
      <c r="KD10" s="1352"/>
      <c r="KE10" s="1350" t="s">
        <v>422</v>
      </c>
      <c r="KF10" s="1351"/>
      <c r="KG10" s="1351"/>
      <c r="KH10" s="1351"/>
      <c r="KI10" s="1351"/>
      <c r="KJ10" s="1352"/>
      <c r="KK10" s="1347" t="s">
        <v>826</v>
      </c>
      <c r="KL10" s="1349"/>
      <c r="KM10" s="1349"/>
      <c r="KN10" s="1349"/>
      <c r="KO10" s="1349"/>
      <c r="KP10" s="1348"/>
      <c r="KQ10" s="1373"/>
      <c r="KR10" s="1385"/>
      <c r="KS10" s="1385"/>
      <c r="KT10" s="1385"/>
      <c r="KU10" s="1385"/>
      <c r="KV10" s="1375"/>
      <c r="KW10" s="1358" t="s">
        <v>830</v>
      </c>
      <c r="KX10" s="1359"/>
      <c r="KY10" s="1359"/>
      <c r="KZ10" s="1359"/>
      <c r="LA10" s="1359"/>
      <c r="LB10" s="1359"/>
      <c r="LC10" s="1358" t="s">
        <v>831</v>
      </c>
      <c r="LD10" s="1359"/>
      <c r="LE10" s="1359"/>
      <c r="LF10" s="1359"/>
      <c r="LG10" s="1359"/>
      <c r="LH10" s="1359"/>
      <c r="LI10" s="1366" t="s">
        <v>704</v>
      </c>
      <c r="LJ10" s="1367"/>
      <c r="LK10" s="1367"/>
      <c r="LL10" s="1367"/>
      <c r="LM10" s="1367"/>
      <c r="LN10" s="1367"/>
      <c r="LO10" s="1367"/>
      <c r="LP10" s="1368"/>
      <c r="LQ10" s="1471"/>
      <c r="LR10" s="1476"/>
      <c r="LS10" s="1476"/>
      <c r="LT10" s="1476"/>
      <c r="LU10" s="1476"/>
      <c r="LV10" s="1476"/>
      <c r="LW10" s="1476"/>
      <c r="LX10" s="1472"/>
      <c r="LY10" s="1353" t="s">
        <v>707</v>
      </c>
      <c r="LZ10" s="1354"/>
      <c r="MA10" s="1354"/>
      <c r="MB10" s="1354"/>
      <c r="MC10" s="1354"/>
      <c r="MD10" s="1354"/>
      <c r="ME10" s="1354"/>
      <c r="MF10" s="1355"/>
      <c r="MG10" s="1353" t="s">
        <v>708</v>
      </c>
      <c r="MH10" s="1354"/>
      <c r="MI10" s="1354"/>
      <c r="MJ10" s="1354"/>
      <c r="MK10" s="1354"/>
      <c r="ML10" s="1354"/>
      <c r="MM10" s="1354"/>
      <c r="MN10" s="1355"/>
      <c r="MO10" s="1347" t="s">
        <v>308</v>
      </c>
      <c r="MP10" s="1349"/>
      <c r="MQ10" s="1349"/>
      <c r="MR10" s="1349"/>
      <c r="MS10" s="1349"/>
      <c r="MT10" s="1349"/>
      <c r="MU10" s="1349"/>
      <c r="MV10" s="1349"/>
      <c r="MW10" s="1349"/>
      <c r="MX10" s="1349"/>
      <c r="MY10" s="1349"/>
      <c r="MZ10" s="1349"/>
      <c r="NA10" s="1349"/>
      <c r="NB10" s="1349"/>
      <c r="NC10" s="1349"/>
      <c r="ND10" s="1349"/>
      <c r="NE10" s="1387"/>
      <c r="NF10" s="1388"/>
      <c r="NG10" s="1388"/>
      <c r="NH10" s="1388"/>
      <c r="NI10" s="1388"/>
      <c r="NJ10" s="1388"/>
      <c r="NK10" s="1387" t="s">
        <v>309</v>
      </c>
      <c r="NL10" s="1388"/>
      <c r="NM10" s="1388"/>
      <c r="NN10" s="1388"/>
      <c r="NO10" s="1388"/>
      <c r="NP10" s="1388"/>
      <c r="NQ10" s="1350" t="s">
        <v>310</v>
      </c>
      <c r="NR10" s="1351"/>
      <c r="NS10" s="1351"/>
      <c r="NT10" s="1351"/>
      <c r="NU10" s="1351"/>
      <c r="NV10" s="1351"/>
      <c r="NW10" s="1350" t="s">
        <v>305</v>
      </c>
      <c r="NX10" s="1351"/>
      <c r="NY10" s="1351"/>
      <c r="NZ10" s="1351"/>
      <c r="OA10" s="1351"/>
      <c r="OB10" s="1351"/>
      <c r="OC10" s="1351"/>
      <c r="OD10" s="1352"/>
      <c r="OE10" s="1347" t="s">
        <v>510</v>
      </c>
      <c r="OF10" s="1349"/>
      <c r="OG10" s="1349"/>
      <c r="OH10" s="1349"/>
      <c r="OI10" s="1349"/>
      <c r="OJ10" s="1349"/>
      <c r="OK10" s="1349"/>
      <c r="OL10" s="1348"/>
      <c r="OM10" s="1373"/>
      <c r="ON10" s="1385"/>
      <c r="OO10" s="1385"/>
      <c r="OP10" s="1385"/>
      <c r="OQ10" s="1385"/>
      <c r="OR10" s="1385"/>
      <c r="OS10" s="1385"/>
      <c r="OT10" s="1375"/>
      <c r="OU10" s="1358" t="s">
        <v>507</v>
      </c>
      <c r="OV10" s="1359"/>
      <c r="OW10" s="1359"/>
      <c r="OX10" s="1359"/>
      <c r="OY10" s="1359"/>
      <c r="OZ10" s="1359"/>
      <c r="PA10" s="1359"/>
      <c r="PB10" s="1359"/>
      <c r="PC10" s="1358" t="s">
        <v>508</v>
      </c>
      <c r="PD10" s="1359"/>
      <c r="PE10" s="1359"/>
      <c r="PF10" s="1359"/>
      <c r="PG10" s="1359"/>
      <c r="PH10" s="1359"/>
      <c r="PI10" s="1359"/>
      <c r="PJ10" s="1406"/>
      <c r="PK10" s="1373"/>
      <c r="PL10" s="1385"/>
      <c r="PM10" s="1385"/>
      <c r="PN10" s="1385"/>
      <c r="PO10" s="1385"/>
      <c r="PP10" s="1375"/>
      <c r="PQ10" s="1358" t="s">
        <v>497</v>
      </c>
      <c r="PR10" s="1359"/>
      <c r="PS10" s="1359"/>
      <c r="PT10" s="1359"/>
      <c r="PU10" s="1359"/>
      <c r="PV10" s="1406"/>
      <c r="PW10" s="1358" t="s">
        <v>496</v>
      </c>
      <c r="PX10" s="1359"/>
      <c r="PY10" s="1359"/>
      <c r="PZ10" s="1359"/>
      <c r="QA10" s="1359"/>
      <c r="QB10" s="1406"/>
      <c r="QC10" s="1347" t="s">
        <v>966</v>
      </c>
      <c r="QD10" s="1349"/>
      <c r="QE10" s="1349"/>
      <c r="QF10" s="1349"/>
      <c r="QG10" s="1349"/>
      <c r="QH10" s="1349"/>
      <c r="QI10" s="1360" t="s">
        <v>873</v>
      </c>
      <c r="QJ10" s="1361"/>
      <c r="QK10" s="1361"/>
      <c r="QL10" s="1361"/>
      <c r="QM10" s="1361"/>
      <c r="QN10" s="1361"/>
      <c r="QO10" s="1373"/>
      <c r="QP10" s="1385"/>
      <c r="QQ10" s="1385"/>
      <c r="QR10" s="1385"/>
      <c r="QS10" s="1385"/>
      <c r="QT10" s="1375"/>
      <c r="QU10" s="1358" t="s">
        <v>878</v>
      </c>
      <c r="QV10" s="1359"/>
      <c r="QW10" s="1359"/>
      <c r="QX10" s="1359"/>
      <c r="QY10" s="1359"/>
      <c r="QZ10" s="1406"/>
      <c r="RA10" s="1358" t="s">
        <v>879</v>
      </c>
      <c r="RB10" s="1359"/>
      <c r="RC10" s="1359"/>
      <c r="RD10" s="1359"/>
      <c r="RE10" s="1359"/>
      <c r="RF10" s="1406"/>
      <c r="RG10" s="1350" t="s">
        <v>870</v>
      </c>
      <c r="RH10" s="1351"/>
      <c r="RI10" s="1351"/>
      <c r="RJ10" s="1351"/>
      <c r="RK10" s="1351"/>
      <c r="RL10" s="1352"/>
      <c r="RM10" s="1350" t="s">
        <v>890</v>
      </c>
      <c r="RN10" s="1351"/>
      <c r="RO10" s="1351"/>
      <c r="RP10" s="1351"/>
      <c r="RQ10" s="1351"/>
      <c r="RR10" s="1352"/>
      <c r="RS10" s="1347" t="s">
        <v>783</v>
      </c>
      <c r="RT10" s="1349"/>
      <c r="RU10" s="1349"/>
      <c r="RV10" s="1349"/>
      <c r="RW10" s="1349"/>
      <c r="RX10" s="1348"/>
      <c r="RY10" s="1347" t="s">
        <v>465</v>
      </c>
      <c r="RZ10" s="1349"/>
      <c r="SA10" s="1349"/>
      <c r="SB10" s="1349"/>
      <c r="SC10" s="1349"/>
      <c r="SD10" s="1348"/>
      <c r="SE10" s="1347" t="s">
        <v>535</v>
      </c>
      <c r="SF10" s="1349"/>
      <c r="SG10" s="1349"/>
      <c r="SH10" s="1349"/>
      <c r="SI10" s="1349"/>
      <c r="SJ10" s="1349"/>
      <c r="SK10" s="1349"/>
      <c r="SL10" s="1349"/>
      <c r="SM10" s="1349"/>
      <c r="SN10" s="1349"/>
      <c r="SO10" s="1349"/>
      <c r="SP10" s="1349"/>
      <c r="SQ10" s="1349"/>
      <c r="SR10" s="1349"/>
      <c r="SS10" s="1349"/>
      <c r="ST10" s="1349"/>
      <c r="SU10" s="1349"/>
      <c r="SV10" s="1348"/>
      <c r="SW10" s="1373"/>
      <c r="SX10" s="1385"/>
      <c r="SY10" s="1385"/>
      <c r="SZ10" s="1385"/>
      <c r="TA10" s="1385"/>
      <c r="TB10" s="1385"/>
      <c r="TC10" s="1385"/>
      <c r="TD10" s="1385"/>
      <c r="TE10" s="1385"/>
      <c r="TF10" s="1385"/>
      <c r="TG10" s="1385"/>
      <c r="TH10" s="1385"/>
      <c r="TI10" s="1385"/>
      <c r="TJ10" s="1385"/>
      <c r="TK10" s="1385"/>
      <c r="TL10" s="1385"/>
      <c r="TM10" s="1385"/>
      <c r="TN10" s="1375"/>
      <c r="TO10" s="1419" t="s">
        <v>501</v>
      </c>
      <c r="TP10" s="1420"/>
      <c r="TQ10" s="1420"/>
      <c r="TR10" s="1420"/>
      <c r="TS10" s="1420"/>
      <c r="TT10" s="1420"/>
      <c r="TU10" s="1420"/>
      <c r="TV10" s="1420"/>
      <c r="TW10" s="1420"/>
      <c r="TX10" s="1420"/>
      <c r="TY10" s="1420"/>
      <c r="TZ10" s="1420"/>
      <c r="UA10" s="1420"/>
      <c r="UB10" s="1420"/>
      <c r="UC10" s="1420"/>
      <c r="UD10" s="1420"/>
      <c r="UE10" s="1420"/>
      <c r="UF10" s="1421"/>
      <c r="UG10" s="1419" t="s">
        <v>500</v>
      </c>
      <c r="UH10" s="1420"/>
      <c r="UI10" s="1420"/>
      <c r="UJ10" s="1420"/>
      <c r="UK10" s="1420"/>
      <c r="UL10" s="1420"/>
      <c r="UM10" s="1420"/>
      <c r="UN10" s="1420"/>
      <c r="UO10" s="1420"/>
      <c r="UP10" s="1420"/>
      <c r="UQ10" s="1420"/>
      <c r="UR10" s="1420"/>
      <c r="US10" s="1420"/>
      <c r="UT10" s="1420"/>
      <c r="UU10" s="1420"/>
      <c r="UV10" s="1420"/>
      <c r="UW10" s="1420"/>
      <c r="UX10" s="1421"/>
      <c r="UY10" s="1347" t="s">
        <v>300</v>
      </c>
      <c r="UZ10" s="1348"/>
      <c r="VA10" s="1373"/>
      <c r="VB10" s="1375"/>
      <c r="VC10" s="1358" t="s">
        <v>297</v>
      </c>
      <c r="VD10" s="1406"/>
      <c r="VE10" s="1358" t="s">
        <v>298</v>
      </c>
      <c r="VF10" s="1406"/>
      <c r="VG10" s="1386"/>
      <c r="VH10" s="1410"/>
      <c r="VI10" s="1415"/>
      <c r="VJ10" s="1386"/>
      <c r="VK10" s="1411"/>
      <c r="VL10" s="1415"/>
      <c r="VM10" s="1347" t="s">
        <v>295</v>
      </c>
      <c r="VN10" s="1409"/>
      <c r="VO10" s="1347" t="s">
        <v>292</v>
      </c>
      <c r="VP10" s="1379"/>
      <c r="VQ10" s="1373" t="s">
        <v>722</v>
      </c>
      <c r="VR10" s="1375"/>
      <c r="VS10" s="1373"/>
      <c r="VT10" s="1375"/>
      <c r="VU10" s="1347" t="s">
        <v>287</v>
      </c>
      <c r="VV10" s="1348"/>
      <c r="VW10" s="1347" t="s">
        <v>284</v>
      </c>
      <c r="VX10" s="1348"/>
      <c r="VY10" s="1347" t="s">
        <v>281</v>
      </c>
      <c r="VZ10" s="1348"/>
      <c r="WA10" s="1347" t="s">
        <v>278</v>
      </c>
      <c r="WB10" s="1348"/>
      <c r="WC10" s="1347" t="s">
        <v>588</v>
      </c>
      <c r="WD10" s="1349"/>
      <c r="WE10" s="1349"/>
      <c r="WF10" s="1349"/>
      <c r="WG10" s="1349"/>
      <c r="WH10" s="1348"/>
      <c r="WI10" s="1458" t="s">
        <v>275</v>
      </c>
      <c r="WJ10" s="1459"/>
      <c r="WK10" s="1459"/>
      <c r="WL10" s="1459"/>
      <c r="WM10" s="1459"/>
      <c r="WN10" s="1459"/>
      <c r="WO10" s="1383"/>
      <c r="WP10" s="1386"/>
      <c r="WQ10" s="1360" t="s">
        <v>821</v>
      </c>
      <c r="WR10" s="1361"/>
      <c r="WS10" s="1361"/>
      <c r="WT10" s="1361"/>
      <c r="WU10" s="1361"/>
      <c r="WV10" s="1362"/>
      <c r="WW10" s="1360" t="s">
        <v>935</v>
      </c>
      <c r="WX10" s="1361"/>
      <c r="WY10" s="1361"/>
      <c r="WZ10" s="1361"/>
      <c r="XA10" s="1361"/>
      <c r="XB10" s="1362"/>
      <c r="XC10" s="1360" t="s">
        <v>865</v>
      </c>
      <c r="XD10" s="1361"/>
      <c r="XE10" s="1361"/>
      <c r="XF10" s="1361"/>
      <c r="XG10" s="1361"/>
      <c r="XH10" s="1362"/>
      <c r="XI10" s="1347" t="s">
        <v>648</v>
      </c>
      <c r="XJ10" s="1349"/>
      <c r="XK10" s="1349"/>
      <c r="XL10" s="1349"/>
      <c r="XM10" s="1349"/>
      <c r="XN10" s="1348"/>
      <c r="XO10" s="1350" t="s">
        <v>414</v>
      </c>
      <c r="XP10" s="1351"/>
      <c r="XQ10" s="1351"/>
      <c r="XR10" s="1352"/>
      <c r="XS10" s="1400"/>
      <c r="XT10" s="1401"/>
      <c r="XU10" s="1401"/>
      <c r="XV10" s="1402"/>
      <c r="XW10" s="1393" t="s">
        <v>415</v>
      </c>
      <c r="XX10" s="1394"/>
      <c r="XY10" s="1393" t="s">
        <v>416</v>
      </c>
      <c r="XZ10" s="1395"/>
      <c r="YA10" s="1424" t="s">
        <v>614</v>
      </c>
      <c r="YB10" s="1477"/>
      <c r="YC10" s="1477"/>
      <c r="YD10" s="1477"/>
      <c r="YE10" s="1477"/>
      <c r="YF10" s="1425"/>
      <c r="YG10" s="1373"/>
      <c r="YH10" s="1385"/>
      <c r="YI10" s="1385"/>
      <c r="YJ10" s="1385"/>
      <c r="YK10" s="1385"/>
      <c r="YL10" s="1375"/>
      <c r="YM10" s="1419" t="s">
        <v>610</v>
      </c>
      <c r="YN10" s="1421"/>
      <c r="YO10" s="1419" t="s">
        <v>611</v>
      </c>
      <c r="YP10" s="1421"/>
      <c r="YQ10" s="1347" t="s">
        <v>446</v>
      </c>
      <c r="YR10" s="1349"/>
      <c r="YS10" s="1349"/>
      <c r="YT10" s="1349"/>
      <c r="YU10" s="1349"/>
      <c r="YV10" s="1348"/>
      <c r="YW10" s="1347" t="s">
        <v>452</v>
      </c>
      <c r="YX10" s="1349"/>
      <c r="YY10" s="1349"/>
      <c r="YZ10" s="1349"/>
      <c r="ZA10" s="1349"/>
      <c r="ZB10" s="1348"/>
      <c r="ZC10" s="1347" t="s">
        <v>272</v>
      </c>
      <c r="ZD10" s="1349"/>
      <c r="ZE10" s="1349"/>
      <c r="ZF10" s="1349"/>
      <c r="ZG10" s="1349"/>
      <c r="ZH10" s="1349"/>
      <c r="ZI10" s="1349"/>
      <c r="ZJ10" s="1349"/>
      <c r="ZK10" s="1349"/>
      <c r="ZL10" s="1349"/>
      <c r="ZM10" s="1349"/>
      <c r="ZN10" s="1349"/>
      <c r="ZO10" s="1349"/>
      <c r="ZP10" s="1349"/>
      <c r="ZQ10" s="1349"/>
      <c r="ZR10" s="1349"/>
      <c r="ZS10" s="1349"/>
      <c r="ZT10" s="1349"/>
      <c r="ZU10" s="1373"/>
      <c r="ZV10" s="1385"/>
      <c r="ZW10" s="1385"/>
      <c r="ZX10" s="1385"/>
      <c r="ZY10" s="1385"/>
      <c r="ZZ10" s="1385"/>
      <c r="AAA10" s="1385"/>
      <c r="AAB10" s="1385"/>
      <c r="AAC10" s="1381" t="s">
        <v>269</v>
      </c>
      <c r="AAD10" s="1382"/>
      <c r="AAE10" s="1382"/>
      <c r="AAF10" s="1382"/>
      <c r="AAG10" s="1382"/>
      <c r="AAH10" s="1382"/>
      <c r="AAI10" s="1382"/>
      <c r="AAJ10" s="1344"/>
      <c r="AAK10" s="1381" t="s">
        <v>270</v>
      </c>
      <c r="AAL10" s="1382"/>
      <c r="AAM10" s="1382"/>
      <c r="AAN10" s="1382"/>
      <c r="AAO10" s="1382"/>
      <c r="AAP10" s="1382"/>
      <c r="AAQ10" s="1382"/>
      <c r="AAR10" s="1265"/>
      <c r="AAS10" s="1386"/>
      <c r="AAT10" s="1386"/>
      <c r="AAU10" s="1424" t="s">
        <v>63</v>
      </c>
      <c r="AAV10" s="1425"/>
      <c r="AAW10" s="1434"/>
      <c r="AAX10" s="1436"/>
      <c r="AAY10" s="1422" t="s">
        <v>66</v>
      </c>
      <c r="AAZ10" s="1423"/>
      <c r="ABA10" s="1422" t="s">
        <v>67</v>
      </c>
      <c r="ABB10" s="1423"/>
      <c r="ABC10" s="1444" t="s">
        <v>65</v>
      </c>
      <c r="ABD10" s="1445"/>
      <c r="ABE10" s="1434"/>
      <c r="ABF10" s="1436"/>
      <c r="ABG10" s="1422" t="s">
        <v>61</v>
      </c>
      <c r="ABH10" s="1423"/>
      <c r="ABI10" s="1422" t="s">
        <v>62</v>
      </c>
      <c r="ABJ10" s="1423"/>
      <c r="ABM10" s="1697"/>
    </row>
    <row r="11" spans="1:741" s="1705" customFormat="1" ht="25.5" customHeight="1" thickBot="1" x14ac:dyDescent="0.25">
      <c r="A11" s="1413"/>
      <c r="B11" s="1332" t="s">
        <v>144</v>
      </c>
      <c r="C11" s="1338" t="s">
        <v>145</v>
      </c>
      <c r="D11" s="1386"/>
      <c r="E11" s="1386"/>
      <c r="F11" s="1338" t="s">
        <v>144</v>
      </c>
      <c r="G11" s="1324" t="s">
        <v>145</v>
      </c>
      <c r="H11" s="1338" t="s">
        <v>144</v>
      </c>
      <c r="I11" s="1338" t="s">
        <v>145</v>
      </c>
      <c r="J11" s="531" t="s">
        <v>144</v>
      </c>
      <c r="K11" s="536" t="s">
        <v>145</v>
      </c>
      <c r="L11" s="531" t="s">
        <v>144</v>
      </c>
      <c r="M11" s="536" t="s">
        <v>145</v>
      </c>
      <c r="N11" s="1324" t="s">
        <v>144</v>
      </c>
      <c r="O11" s="1338" t="s">
        <v>145</v>
      </c>
      <c r="P11" s="1324" t="s">
        <v>144</v>
      </c>
      <c r="Q11" s="1338" t="s">
        <v>145</v>
      </c>
      <c r="R11" s="531" t="s">
        <v>144</v>
      </c>
      <c r="S11" s="536" t="s">
        <v>145</v>
      </c>
      <c r="T11" s="531" t="s">
        <v>144</v>
      </c>
      <c r="U11" s="536" t="s">
        <v>145</v>
      </c>
      <c r="V11" s="1324" t="s">
        <v>144</v>
      </c>
      <c r="W11" s="1338" t="s">
        <v>145</v>
      </c>
      <c r="X11" s="1335" t="s">
        <v>173</v>
      </c>
      <c r="Y11" s="1330" t="s">
        <v>174</v>
      </c>
      <c r="Z11" s="1335" t="s">
        <v>175</v>
      </c>
      <c r="AA11" s="1338" t="s">
        <v>144</v>
      </c>
      <c r="AB11" s="1324" t="s">
        <v>145</v>
      </c>
      <c r="AC11" s="1330" t="s">
        <v>170</v>
      </c>
      <c r="AD11" s="1335" t="s">
        <v>171</v>
      </c>
      <c r="AE11" s="536" t="s">
        <v>144</v>
      </c>
      <c r="AF11" s="531" t="s">
        <v>145</v>
      </c>
      <c r="AG11" s="536" t="s">
        <v>144</v>
      </c>
      <c r="AH11" s="533" t="s">
        <v>145</v>
      </c>
      <c r="AI11" s="1413"/>
      <c r="AJ11" s="1373"/>
      <c r="AK11" s="1338" t="s">
        <v>144</v>
      </c>
      <c r="AL11" s="691" t="s">
        <v>212</v>
      </c>
      <c r="AM11" s="555" t="s">
        <v>184</v>
      </c>
      <c r="AN11" s="1335" t="s">
        <v>686</v>
      </c>
      <c r="AO11" s="597" t="s">
        <v>533</v>
      </c>
      <c r="AP11" s="532" t="s">
        <v>145</v>
      </c>
      <c r="AQ11" s="540" t="s">
        <v>212</v>
      </c>
      <c r="AR11" s="960" t="s">
        <v>184</v>
      </c>
      <c r="AS11" s="958" t="s">
        <v>686</v>
      </c>
      <c r="AT11" s="954" t="s">
        <v>533</v>
      </c>
      <c r="AU11" s="1339" t="s">
        <v>144</v>
      </c>
      <c r="AV11" s="691" t="s">
        <v>212</v>
      </c>
      <c r="AW11" s="555" t="s">
        <v>184</v>
      </c>
      <c r="AX11" s="628" t="s">
        <v>533</v>
      </c>
      <c r="AY11" s="532" t="s">
        <v>145</v>
      </c>
      <c r="AZ11" s="691" t="s">
        <v>212</v>
      </c>
      <c r="BA11" s="555" t="s">
        <v>184</v>
      </c>
      <c r="BB11" s="628" t="s">
        <v>533</v>
      </c>
      <c r="BC11" s="534" t="s">
        <v>144</v>
      </c>
      <c r="BD11" s="607" t="s">
        <v>212</v>
      </c>
      <c r="BE11" s="555" t="s">
        <v>184</v>
      </c>
      <c r="BF11" s="628" t="s">
        <v>533</v>
      </c>
      <c r="BG11" s="647" t="s">
        <v>145</v>
      </c>
      <c r="BH11" s="540" t="s">
        <v>212</v>
      </c>
      <c r="BI11" s="662" t="s">
        <v>184</v>
      </c>
      <c r="BJ11" s="597" t="s">
        <v>533</v>
      </c>
      <c r="BK11" s="534" t="s">
        <v>144</v>
      </c>
      <c r="BL11" s="607" t="s">
        <v>212</v>
      </c>
      <c r="BM11" s="555" t="s">
        <v>184</v>
      </c>
      <c r="BN11" s="628" t="s">
        <v>533</v>
      </c>
      <c r="BO11" s="534" t="s">
        <v>145</v>
      </c>
      <c r="BP11" s="607" t="s">
        <v>212</v>
      </c>
      <c r="BQ11" s="555" t="s">
        <v>184</v>
      </c>
      <c r="BR11" s="628" t="s">
        <v>533</v>
      </c>
      <c r="BS11" s="532" t="s">
        <v>144</v>
      </c>
      <c r="BT11" s="661" t="s">
        <v>185</v>
      </c>
      <c r="BU11" s="555" t="s">
        <v>195</v>
      </c>
      <c r="BV11" s="1330" t="s">
        <v>537</v>
      </c>
      <c r="BW11" s="1338" t="s">
        <v>145</v>
      </c>
      <c r="BX11" s="555" t="s">
        <v>185</v>
      </c>
      <c r="BY11" s="555" t="s">
        <v>195</v>
      </c>
      <c r="BZ11" s="535" t="s">
        <v>537</v>
      </c>
      <c r="CA11" s="1338" t="s">
        <v>144</v>
      </c>
      <c r="CB11" s="661" t="s">
        <v>185</v>
      </c>
      <c r="CC11" s="555" t="s">
        <v>195</v>
      </c>
      <c r="CD11" s="1330" t="s">
        <v>537</v>
      </c>
      <c r="CE11" s="1338" t="s">
        <v>145</v>
      </c>
      <c r="CF11" s="555" t="s">
        <v>185</v>
      </c>
      <c r="CG11" s="797" t="s">
        <v>195</v>
      </c>
      <c r="CH11" s="535" t="s">
        <v>537</v>
      </c>
      <c r="CI11" s="706" t="s">
        <v>144</v>
      </c>
      <c r="CJ11" s="536" t="s">
        <v>145</v>
      </c>
      <c r="CK11" s="531" t="s">
        <v>144</v>
      </c>
      <c r="CL11" s="536" t="s">
        <v>145</v>
      </c>
      <c r="CM11" s="1323" t="s">
        <v>144</v>
      </c>
      <c r="CN11" s="1338" t="s">
        <v>145</v>
      </c>
      <c r="CO11" s="1325" t="s">
        <v>144</v>
      </c>
      <c r="CP11" s="1323" t="s">
        <v>145</v>
      </c>
      <c r="CQ11" s="536" t="s">
        <v>144</v>
      </c>
      <c r="CR11" s="531" t="s">
        <v>145</v>
      </c>
      <c r="CS11" s="536" t="s">
        <v>144</v>
      </c>
      <c r="CT11" s="533" t="s">
        <v>145</v>
      </c>
      <c r="CU11" s="1338" t="s">
        <v>144</v>
      </c>
      <c r="CV11" s="1324" t="s">
        <v>145</v>
      </c>
      <c r="CW11" s="1338" t="s">
        <v>144</v>
      </c>
      <c r="CX11" s="1338" t="s">
        <v>145</v>
      </c>
      <c r="CY11" s="1329" t="s">
        <v>144</v>
      </c>
      <c r="CZ11" s="533" t="s">
        <v>145</v>
      </c>
      <c r="DA11" s="1340" t="s">
        <v>144</v>
      </c>
      <c r="DB11" s="533" t="s">
        <v>145</v>
      </c>
      <c r="DC11" s="1321" t="s">
        <v>144</v>
      </c>
      <c r="DD11" s="791" t="s">
        <v>953</v>
      </c>
      <c r="DE11" s="791" t="s">
        <v>940</v>
      </c>
      <c r="DF11" s="532" t="s">
        <v>145</v>
      </c>
      <c r="DG11" s="791" t="s">
        <v>953</v>
      </c>
      <c r="DH11" s="597" t="s">
        <v>940</v>
      </c>
      <c r="DI11" s="1321" t="s">
        <v>144</v>
      </c>
      <c r="DJ11" s="791" t="s">
        <v>745</v>
      </c>
      <c r="DK11" s="699" t="s">
        <v>746</v>
      </c>
      <c r="DL11" s="791" t="s">
        <v>748</v>
      </c>
      <c r="DM11" s="699" t="s">
        <v>747</v>
      </c>
      <c r="DN11" s="791" t="s">
        <v>882</v>
      </c>
      <c r="DO11" s="699" t="s">
        <v>883</v>
      </c>
      <c r="DP11" s="791" t="s">
        <v>1355</v>
      </c>
      <c r="DQ11" s="791" t="s">
        <v>1357</v>
      </c>
      <c r="DR11" s="791" t="s">
        <v>1360</v>
      </c>
      <c r="DS11" s="791" t="s">
        <v>1345</v>
      </c>
      <c r="DT11" s="791" t="s">
        <v>1343</v>
      </c>
      <c r="DU11" s="791" t="s">
        <v>1341</v>
      </c>
      <c r="DV11" s="532" t="s">
        <v>145</v>
      </c>
      <c r="DW11" s="791" t="s">
        <v>745</v>
      </c>
      <c r="DX11" s="699" t="s">
        <v>746</v>
      </c>
      <c r="DY11" s="791" t="s">
        <v>748</v>
      </c>
      <c r="DZ11" s="699" t="s">
        <v>747</v>
      </c>
      <c r="EA11" s="791" t="s">
        <v>882</v>
      </c>
      <c r="EB11" s="699" t="s">
        <v>883</v>
      </c>
      <c r="EC11" s="791" t="s">
        <v>1355</v>
      </c>
      <c r="ED11" s="791" t="s">
        <v>1357</v>
      </c>
      <c r="EE11" s="791" t="s">
        <v>1360</v>
      </c>
      <c r="EF11" s="791" t="s">
        <v>1345</v>
      </c>
      <c r="EG11" s="791" t="s">
        <v>1343</v>
      </c>
      <c r="EH11" s="791" t="s">
        <v>1341</v>
      </c>
      <c r="EI11" s="1324" t="s">
        <v>144</v>
      </c>
      <c r="EJ11" s="597" t="s">
        <v>804</v>
      </c>
      <c r="EK11" s="597" t="s">
        <v>253</v>
      </c>
      <c r="EL11" s="597" t="s">
        <v>232</v>
      </c>
      <c r="EM11" s="1338" t="s">
        <v>145</v>
      </c>
      <c r="EN11" s="597" t="s">
        <v>804</v>
      </c>
      <c r="EO11" s="597" t="s">
        <v>253</v>
      </c>
      <c r="EP11" s="791" t="s">
        <v>232</v>
      </c>
      <c r="EQ11" s="1321" t="s">
        <v>144</v>
      </c>
      <c r="ER11" s="1011" t="s">
        <v>854</v>
      </c>
      <c r="ES11" s="637" t="s">
        <v>855</v>
      </c>
      <c r="ET11" s="532" t="s">
        <v>145</v>
      </c>
      <c r="EU11" s="791" t="s">
        <v>854</v>
      </c>
      <c r="EV11" s="717" t="s">
        <v>855</v>
      </c>
      <c r="EW11" s="1323" t="s">
        <v>144</v>
      </c>
      <c r="EX11" s="1334" t="s">
        <v>346</v>
      </c>
      <c r="EY11" s="565" t="s">
        <v>349</v>
      </c>
      <c r="EZ11" s="1335" t="s">
        <v>347</v>
      </c>
      <c r="FA11" s="565" t="s">
        <v>353</v>
      </c>
      <c r="FB11" s="1330" t="s">
        <v>662</v>
      </c>
      <c r="FC11" s="565" t="s">
        <v>666</v>
      </c>
      <c r="FD11" s="532" t="s">
        <v>145</v>
      </c>
      <c r="FE11" s="1334" t="s">
        <v>346</v>
      </c>
      <c r="FF11" s="565" t="s">
        <v>349</v>
      </c>
      <c r="FG11" s="1335" t="s">
        <v>347</v>
      </c>
      <c r="FH11" s="565" t="s">
        <v>353</v>
      </c>
      <c r="FI11" s="1334" t="s">
        <v>662</v>
      </c>
      <c r="FJ11" s="565" t="s">
        <v>666</v>
      </c>
      <c r="FK11" s="1321" t="s">
        <v>144</v>
      </c>
      <c r="FL11" s="791" t="s">
        <v>370</v>
      </c>
      <c r="FM11" s="699" t="s">
        <v>371</v>
      </c>
      <c r="FN11" s="532" t="s">
        <v>145</v>
      </c>
      <c r="FO11" s="791" t="s">
        <v>370</v>
      </c>
      <c r="FP11" s="699" t="s">
        <v>371</v>
      </c>
      <c r="FQ11" s="1321" t="s">
        <v>144</v>
      </c>
      <c r="FR11" s="791" t="s">
        <v>337</v>
      </c>
      <c r="FS11" s="699" t="s">
        <v>338</v>
      </c>
      <c r="FT11" s="532" t="s">
        <v>145</v>
      </c>
      <c r="FU11" s="791" t="s">
        <v>337</v>
      </c>
      <c r="FV11" s="717" t="s">
        <v>338</v>
      </c>
      <c r="FW11" s="1321" t="s">
        <v>144</v>
      </c>
      <c r="FX11" s="791" t="s">
        <v>1306</v>
      </c>
      <c r="FY11" s="699" t="s">
        <v>1307</v>
      </c>
      <c r="FZ11" s="532" t="s">
        <v>145</v>
      </c>
      <c r="GA11" s="791" t="s">
        <v>1306</v>
      </c>
      <c r="GB11" s="699" t="s">
        <v>1307</v>
      </c>
      <c r="GC11" s="1321" t="s">
        <v>144</v>
      </c>
      <c r="GD11" s="791" t="s">
        <v>359</v>
      </c>
      <c r="GE11" s="717" t="s">
        <v>360</v>
      </c>
      <c r="GF11" s="532" t="s">
        <v>145</v>
      </c>
      <c r="GG11" s="791" t="s">
        <v>359</v>
      </c>
      <c r="GH11" s="717" t="s">
        <v>360</v>
      </c>
      <c r="GI11" s="1321" t="s">
        <v>144</v>
      </c>
      <c r="GJ11" s="791" t="s">
        <v>359</v>
      </c>
      <c r="GK11" s="699" t="s">
        <v>360</v>
      </c>
      <c r="GL11" s="532" t="s">
        <v>145</v>
      </c>
      <c r="GM11" s="791" t="s">
        <v>359</v>
      </c>
      <c r="GN11" s="717" t="s">
        <v>360</v>
      </c>
      <c r="GO11" s="1326" t="s">
        <v>144</v>
      </c>
      <c r="GP11" s="534" t="s">
        <v>145</v>
      </c>
      <c r="GQ11" s="1326" t="s">
        <v>144</v>
      </c>
      <c r="GR11" s="534" t="s">
        <v>145</v>
      </c>
      <c r="GS11" s="1321" t="s">
        <v>144</v>
      </c>
      <c r="GT11" s="791" t="s">
        <v>743</v>
      </c>
      <c r="GU11" s="699" t="s">
        <v>744</v>
      </c>
      <c r="GV11" s="532" t="s">
        <v>145</v>
      </c>
      <c r="GW11" s="791" t="s">
        <v>743</v>
      </c>
      <c r="GX11" s="699" t="s">
        <v>744</v>
      </c>
      <c r="GY11" s="1321" t="s">
        <v>144</v>
      </c>
      <c r="GZ11" s="799" t="s">
        <v>576</v>
      </c>
      <c r="HA11" s="763" t="s">
        <v>577</v>
      </c>
      <c r="HB11" s="532" t="s">
        <v>145</v>
      </c>
      <c r="HC11" s="799" t="s">
        <v>576</v>
      </c>
      <c r="HD11" s="763" t="s">
        <v>577</v>
      </c>
      <c r="HE11" s="1321" t="s">
        <v>144</v>
      </c>
      <c r="HF11" s="791" t="s">
        <v>1283</v>
      </c>
      <c r="HG11" s="699" t="s">
        <v>1284</v>
      </c>
      <c r="HH11" s="532" t="s">
        <v>145</v>
      </c>
      <c r="HI11" s="791" t="s">
        <v>1283</v>
      </c>
      <c r="HJ11" s="699" t="s">
        <v>1284</v>
      </c>
      <c r="HK11" s="1321" t="s">
        <v>144</v>
      </c>
      <c r="HL11" s="791" t="s">
        <v>1283</v>
      </c>
      <c r="HM11" s="699" t="s">
        <v>1284</v>
      </c>
      <c r="HN11" s="532" t="s">
        <v>145</v>
      </c>
      <c r="HO11" s="791" t="s">
        <v>1283</v>
      </c>
      <c r="HP11" s="699" t="s">
        <v>1284</v>
      </c>
      <c r="HQ11" s="1326" t="s">
        <v>144</v>
      </c>
      <c r="HR11" s="791" t="s">
        <v>436</v>
      </c>
      <c r="HS11" s="699" t="s">
        <v>437</v>
      </c>
      <c r="HT11" s="534" t="s">
        <v>145</v>
      </c>
      <c r="HU11" s="791" t="s">
        <v>436</v>
      </c>
      <c r="HV11" s="763" t="s">
        <v>437</v>
      </c>
      <c r="HW11" s="1326" t="s">
        <v>144</v>
      </c>
      <c r="HX11" s="791" t="s">
        <v>1283</v>
      </c>
      <c r="HY11" s="699" t="s">
        <v>1284</v>
      </c>
      <c r="HZ11" s="534" t="s">
        <v>145</v>
      </c>
      <c r="IA11" s="791" t="s">
        <v>1283</v>
      </c>
      <c r="IB11" s="699" t="s">
        <v>1284</v>
      </c>
      <c r="IC11" s="1328" t="s">
        <v>144</v>
      </c>
      <c r="ID11" s="791" t="s">
        <v>1286</v>
      </c>
      <c r="IE11" s="699" t="s">
        <v>1287</v>
      </c>
      <c r="IF11" s="1185" t="s">
        <v>145</v>
      </c>
      <c r="IG11" s="791" t="s">
        <v>1286</v>
      </c>
      <c r="IH11" s="699" t="s">
        <v>1287</v>
      </c>
      <c r="II11" s="1328" t="s">
        <v>144</v>
      </c>
      <c r="IJ11" s="791" t="s">
        <v>960</v>
      </c>
      <c r="IK11" s="699" t="s">
        <v>961</v>
      </c>
      <c r="IL11" s="1185" t="s">
        <v>145</v>
      </c>
      <c r="IM11" s="791" t="s">
        <v>960</v>
      </c>
      <c r="IN11" s="699" t="s">
        <v>961</v>
      </c>
      <c r="IO11" s="1066" t="s">
        <v>144</v>
      </c>
      <c r="IP11" s="691" t="s">
        <v>799</v>
      </c>
      <c r="IQ11" s="800" t="s">
        <v>800</v>
      </c>
      <c r="IR11" s="1067" t="s">
        <v>145</v>
      </c>
      <c r="IS11" s="691" t="s">
        <v>799</v>
      </c>
      <c r="IT11" s="800" t="s">
        <v>800</v>
      </c>
      <c r="IU11" s="1066" t="s">
        <v>144</v>
      </c>
      <c r="IV11" s="691" t="s">
        <v>1329</v>
      </c>
      <c r="IW11" s="800" t="s">
        <v>1330</v>
      </c>
      <c r="IX11" s="1067" t="s">
        <v>145</v>
      </c>
      <c r="IY11" s="691" t="s">
        <v>1329</v>
      </c>
      <c r="IZ11" s="800" t="s">
        <v>1330</v>
      </c>
      <c r="JA11" s="1338" t="s">
        <v>144</v>
      </c>
      <c r="JB11" s="540" t="s">
        <v>244</v>
      </c>
      <c r="JC11" s="800" t="s">
        <v>245</v>
      </c>
      <c r="JD11" s="1338" t="s">
        <v>145</v>
      </c>
      <c r="JE11" s="631" t="s">
        <v>244</v>
      </c>
      <c r="JF11" s="632" t="s">
        <v>245</v>
      </c>
      <c r="JG11" s="532" t="s">
        <v>144</v>
      </c>
      <c r="JH11" s="539" t="s">
        <v>242</v>
      </c>
      <c r="JI11" s="632" t="s">
        <v>243</v>
      </c>
      <c r="JJ11" s="532" t="s">
        <v>145</v>
      </c>
      <c r="JK11" s="539" t="s">
        <v>242</v>
      </c>
      <c r="JL11" s="632" t="s">
        <v>243</v>
      </c>
      <c r="JM11" s="532" t="s">
        <v>144</v>
      </c>
      <c r="JN11" s="539" t="s">
        <v>242</v>
      </c>
      <c r="JO11" s="632" t="s">
        <v>243</v>
      </c>
      <c r="JP11" s="532" t="s">
        <v>145</v>
      </c>
      <c r="JQ11" s="539" t="s">
        <v>242</v>
      </c>
      <c r="JR11" s="632" t="s">
        <v>243</v>
      </c>
      <c r="JS11" s="534" t="s">
        <v>144</v>
      </c>
      <c r="JT11" s="539" t="s">
        <v>242</v>
      </c>
      <c r="JU11" s="632" t="s">
        <v>243</v>
      </c>
      <c r="JV11" s="1326" t="s">
        <v>145</v>
      </c>
      <c r="JW11" s="539" t="s">
        <v>242</v>
      </c>
      <c r="JX11" s="632" t="s">
        <v>243</v>
      </c>
      <c r="JY11" s="534" t="s">
        <v>144</v>
      </c>
      <c r="JZ11" s="539" t="s">
        <v>242</v>
      </c>
      <c r="KA11" s="632" t="s">
        <v>243</v>
      </c>
      <c r="KB11" s="1327" t="s">
        <v>145</v>
      </c>
      <c r="KC11" s="539" t="s">
        <v>237</v>
      </c>
      <c r="KD11" s="632" t="s">
        <v>238</v>
      </c>
      <c r="KE11" s="532" t="s">
        <v>144</v>
      </c>
      <c r="KF11" s="631" t="s">
        <v>423</v>
      </c>
      <c r="KG11" s="632" t="s">
        <v>424</v>
      </c>
      <c r="KH11" s="532" t="s">
        <v>145</v>
      </c>
      <c r="KI11" s="631" t="s">
        <v>423</v>
      </c>
      <c r="KJ11" s="632" t="s">
        <v>424</v>
      </c>
      <c r="KK11" s="532" t="s">
        <v>144</v>
      </c>
      <c r="KL11" s="631" t="s">
        <v>827</v>
      </c>
      <c r="KM11" s="632" t="s">
        <v>828</v>
      </c>
      <c r="KN11" s="532" t="s">
        <v>145</v>
      </c>
      <c r="KO11" s="631" t="s">
        <v>827</v>
      </c>
      <c r="KP11" s="632" t="s">
        <v>829</v>
      </c>
      <c r="KQ11" s="532" t="s">
        <v>144</v>
      </c>
      <c r="KR11" s="631" t="s">
        <v>827</v>
      </c>
      <c r="KS11" s="632" t="s">
        <v>829</v>
      </c>
      <c r="KT11" s="532" t="s">
        <v>145</v>
      </c>
      <c r="KU11" s="631" t="s">
        <v>827</v>
      </c>
      <c r="KV11" s="632" t="s">
        <v>829</v>
      </c>
      <c r="KW11" s="534" t="s">
        <v>144</v>
      </c>
      <c r="KX11" s="631" t="s">
        <v>827</v>
      </c>
      <c r="KY11" s="632" t="s">
        <v>829</v>
      </c>
      <c r="KZ11" s="534" t="s">
        <v>145</v>
      </c>
      <c r="LA11" s="631" t="s">
        <v>827</v>
      </c>
      <c r="LB11" s="632" t="s">
        <v>829</v>
      </c>
      <c r="LC11" s="1326" t="s">
        <v>144</v>
      </c>
      <c r="LD11" s="631" t="s">
        <v>827</v>
      </c>
      <c r="LE11" s="632" t="s">
        <v>829</v>
      </c>
      <c r="LF11" s="534" t="s">
        <v>145</v>
      </c>
      <c r="LG11" s="631" t="s">
        <v>827</v>
      </c>
      <c r="LH11" s="632" t="s">
        <v>829</v>
      </c>
      <c r="LI11" s="532" t="s">
        <v>144</v>
      </c>
      <c r="LJ11" s="631" t="s">
        <v>725</v>
      </c>
      <c r="LK11" s="631" t="s">
        <v>726</v>
      </c>
      <c r="LL11" s="632" t="s">
        <v>727</v>
      </c>
      <c r="LM11" s="532" t="s">
        <v>145</v>
      </c>
      <c r="LN11" s="631" t="s">
        <v>725</v>
      </c>
      <c r="LO11" s="631" t="s">
        <v>726</v>
      </c>
      <c r="LP11" s="632" t="s">
        <v>727</v>
      </c>
      <c r="LQ11" s="532" t="s">
        <v>144</v>
      </c>
      <c r="LR11" s="631" t="s">
        <v>725</v>
      </c>
      <c r="LS11" s="631" t="s">
        <v>726</v>
      </c>
      <c r="LT11" s="632" t="s">
        <v>727</v>
      </c>
      <c r="LU11" s="532" t="s">
        <v>145</v>
      </c>
      <c r="LV11" s="631" t="s">
        <v>725</v>
      </c>
      <c r="LW11" s="631" t="s">
        <v>726</v>
      </c>
      <c r="LX11" s="632" t="s">
        <v>727</v>
      </c>
      <c r="LY11" s="1172" t="s">
        <v>144</v>
      </c>
      <c r="LZ11" s="631" t="s">
        <v>725</v>
      </c>
      <c r="MA11" s="631" t="s">
        <v>726</v>
      </c>
      <c r="MB11" s="632" t="s">
        <v>727</v>
      </c>
      <c r="MC11" s="1326" t="s">
        <v>145</v>
      </c>
      <c r="MD11" s="631" t="s">
        <v>725</v>
      </c>
      <c r="ME11" s="631" t="s">
        <v>726</v>
      </c>
      <c r="MF11" s="632" t="s">
        <v>727</v>
      </c>
      <c r="MG11" s="1326" t="s">
        <v>144</v>
      </c>
      <c r="MH11" s="631" t="s">
        <v>725</v>
      </c>
      <c r="MI11" s="631" t="s">
        <v>726</v>
      </c>
      <c r="MJ11" s="632" t="s">
        <v>727</v>
      </c>
      <c r="MK11" s="1326" t="s">
        <v>145</v>
      </c>
      <c r="ML11" s="631" t="s">
        <v>725</v>
      </c>
      <c r="MM11" s="631" t="s">
        <v>726</v>
      </c>
      <c r="MN11" s="632" t="s">
        <v>727</v>
      </c>
      <c r="MO11" s="1321" t="s">
        <v>144</v>
      </c>
      <c r="MP11" s="631" t="s">
        <v>597</v>
      </c>
      <c r="MQ11" s="632" t="s">
        <v>598</v>
      </c>
      <c r="MR11" s="691" t="s">
        <v>619</v>
      </c>
      <c r="MS11" s="800" t="s">
        <v>620</v>
      </c>
      <c r="MT11" s="970" t="s">
        <v>603</v>
      </c>
      <c r="MU11" s="539" t="s">
        <v>700</v>
      </c>
      <c r="MV11" s="633" t="s">
        <v>701</v>
      </c>
      <c r="MW11" s="532" t="s">
        <v>145</v>
      </c>
      <c r="MX11" s="631" t="s">
        <v>597</v>
      </c>
      <c r="MY11" s="632" t="s">
        <v>598</v>
      </c>
      <c r="MZ11" s="540" t="s">
        <v>619</v>
      </c>
      <c r="NA11" s="638" t="s">
        <v>620</v>
      </c>
      <c r="NB11" s="539" t="s">
        <v>603</v>
      </c>
      <c r="NC11" s="540" t="s">
        <v>700</v>
      </c>
      <c r="ND11" s="632" t="s">
        <v>701</v>
      </c>
      <c r="NE11" s="1322" t="s">
        <v>144</v>
      </c>
      <c r="NF11" s="539" t="s">
        <v>700</v>
      </c>
      <c r="NG11" s="633" t="s">
        <v>701</v>
      </c>
      <c r="NH11" s="532" t="s">
        <v>145</v>
      </c>
      <c r="NI11" s="650" t="s">
        <v>700</v>
      </c>
      <c r="NJ11" s="632" t="s">
        <v>701</v>
      </c>
      <c r="NK11" s="1326" t="s">
        <v>144</v>
      </c>
      <c r="NL11" s="631" t="s">
        <v>700</v>
      </c>
      <c r="NM11" s="632" t="s">
        <v>701</v>
      </c>
      <c r="NN11" s="1326" t="s">
        <v>145</v>
      </c>
      <c r="NO11" s="539" t="s">
        <v>700</v>
      </c>
      <c r="NP11" s="633" t="s">
        <v>701</v>
      </c>
      <c r="NQ11" s="534" t="s">
        <v>144</v>
      </c>
      <c r="NR11" s="700" t="s">
        <v>700</v>
      </c>
      <c r="NS11" s="701" t="s">
        <v>701</v>
      </c>
      <c r="NT11" s="534" t="s">
        <v>145</v>
      </c>
      <c r="NU11" s="700" t="s">
        <v>700</v>
      </c>
      <c r="NV11" s="632" t="s">
        <v>701</v>
      </c>
      <c r="NW11" s="1322" t="s">
        <v>144</v>
      </c>
      <c r="NX11" s="535" t="s">
        <v>331</v>
      </c>
      <c r="NY11" s="651" t="s">
        <v>332</v>
      </c>
      <c r="NZ11" s="535" t="s">
        <v>581</v>
      </c>
      <c r="OA11" s="532" t="s">
        <v>145</v>
      </c>
      <c r="OB11" s="535" t="s">
        <v>331</v>
      </c>
      <c r="OC11" s="629" t="s">
        <v>332</v>
      </c>
      <c r="OD11" s="535" t="s">
        <v>581</v>
      </c>
      <c r="OE11" s="532" t="s">
        <v>144</v>
      </c>
      <c r="OF11" s="650" t="s">
        <v>470</v>
      </c>
      <c r="OG11" s="632" t="s">
        <v>471</v>
      </c>
      <c r="OH11" s="539" t="s">
        <v>541</v>
      </c>
      <c r="OI11" s="532" t="s">
        <v>145</v>
      </c>
      <c r="OJ11" s="650" t="s">
        <v>470</v>
      </c>
      <c r="OK11" s="632" t="s">
        <v>471</v>
      </c>
      <c r="OL11" s="539" t="s">
        <v>541</v>
      </c>
      <c r="OM11" s="532" t="s">
        <v>144</v>
      </c>
      <c r="ON11" s="650" t="s">
        <v>470</v>
      </c>
      <c r="OO11" s="632" t="s">
        <v>471</v>
      </c>
      <c r="OP11" s="539" t="s">
        <v>541</v>
      </c>
      <c r="OQ11" s="1322" t="s">
        <v>145</v>
      </c>
      <c r="OR11" s="539" t="s">
        <v>470</v>
      </c>
      <c r="OS11" s="632" t="s">
        <v>471</v>
      </c>
      <c r="OT11" s="539" t="s">
        <v>541</v>
      </c>
      <c r="OU11" s="534" t="s">
        <v>144</v>
      </c>
      <c r="OV11" s="650" t="s">
        <v>470</v>
      </c>
      <c r="OW11" s="632" t="s">
        <v>471</v>
      </c>
      <c r="OX11" s="539" t="s">
        <v>541</v>
      </c>
      <c r="OY11" s="534" t="s">
        <v>145</v>
      </c>
      <c r="OZ11" s="650" t="s">
        <v>470</v>
      </c>
      <c r="PA11" s="632" t="s">
        <v>471</v>
      </c>
      <c r="PB11" s="539" t="s">
        <v>541</v>
      </c>
      <c r="PC11" s="1326" t="s">
        <v>144</v>
      </c>
      <c r="PD11" s="539" t="s">
        <v>470</v>
      </c>
      <c r="PE11" s="632" t="s">
        <v>471</v>
      </c>
      <c r="PF11" s="539" t="s">
        <v>541</v>
      </c>
      <c r="PG11" s="534" t="s">
        <v>145</v>
      </c>
      <c r="PH11" s="650" t="s">
        <v>470</v>
      </c>
      <c r="PI11" s="632" t="s">
        <v>471</v>
      </c>
      <c r="PJ11" s="539" t="s">
        <v>541</v>
      </c>
      <c r="PK11" s="1338" t="s">
        <v>390</v>
      </c>
      <c r="PL11" s="1334" t="s">
        <v>476</v>
      </c>
      <c r="PM11" s="565" t="s">
        <v>495</v>
      </c>
      <c r="PN11" s="1338" t="s">
        <v>145</v>
      </c>
      <c r="PO11" s="1330" t="s">
        <v>476</v>
      </c>
      <c r="PP11" s="611" t="s">
        <v>495</v>
      </c>
      <c r="PQ11" s="647" t="s">
        <v>390</v>
      </c>
      <c r="PR11" s="1330" t="s">
        <v>476</v>
      </c>
      <c r="PS11" s="611" t="s">
        <v>495</v>
      </c>
      <c r="PT11" s="647" t="s">
        <v>145</v>
      </c>
      <c r="PU11" s="1334" t="s">
        <v>476</v>
      </c>
      <c r="PV11" s="565" t="s">
        <v>495</v>
      </c>
      <c r="PW11" s="647" t="s">
        <v>390</v>
      </c>
      <c r="PX11" s="1334" t="s">
        <v>476</v>
      </c>
      <c r="PY11" s="565" t="s">
        <v>495</v>
      </c>
      <c r="PZ11" s="647" t="s">
        <v>145</v>
      </c>
      <c r="QA11" s="1330" t="s">
        <v>476</v>
      </c>
      <c r="QB11" s="611" t="s">
        <v>495</v>
      </c>
      <c r="QC11" s="1066" t="s">
        <v>144</v>
      </c>
      <c r="QD11" s="691" t="s">
        <v>967</v>
      </c>
      <c r="QE11" s="800" t="s">
        <v>968</v>
      </c>
      <c r="QF11" s="1067" t="s">
        <v>145</v>
      </c>
      <c r="QG11" s="691" t="s">
        <v>967</v>
      </c>
      <c r="QH11" s="800" t="s">
        <v>968</v>
      </c>
      <c r="QI11" s="1066" t="s">
        <v>144</v>
      </c>
      <c r="QJ11" s="691" t="s">
        <v>874</v>
      </c>
      <c r="QK11" s="800" t="s">
        <v>875</v>
      </c>
      <c r="QL11" s="1067" t="s">
        <v>145</v>
      </c>
      <c r="QM11" s="691" t="s">
        <v>874</v>
      </c>
      <c r="QN11" s="800" t="s">
        <v>875</v>
      </c>
      <c r="QO11" s="1066" t="s">
        <v>144</v>
      </c>
      <c r="QP11" s="691" t="s">
        <v>874</v>
      </c>
      <c r="QQ11" s="800" t="s">
        <v>875</v>
      </c>
      <c r="QR11" s="1067" t="s">
        <v>145</v>
      </c>
      <c r="QS11" s="691" t="s">
        <v>874</v>
      </c>
      <c r="QT11" s="800" t="s">
        <v>875</v>
      </c>
      <c r="QU11" s="1172" t="s">
        <v>144</v>
      </c>
      <c r="QV11" s="691" t="s">
        <v>874</v>
      </c>
      <c r="QW11" s="800" t="s">
        <v>875</v>
      </c>
      <c r="QX11" s="647" t="s">
        <v>145</v>
      </c>
      <c r="QY11" s="691" t="s">
        <v>874</v>
      </c>
      <c r="QZ11" s="800" t="s">
        <v>875</v>
      </c>
      <c r="RA11" s="1172" t="s">
        <v>144</v>
      </c>
      <c r="RB11" s="691" t="s">
        <v>874</v>
      </c>
      <c r="RC11" s="800" t="s">
        <v>875</v>
      </c>
      <c r="RD11" s="534" t="s">
        <v>145</v>
      </c>
      <c r="RE11" s="691" t="s">
        <v>874</v>
      </c>
      <c r="RF11" s="800" t="s">
        <v>875</v>
      </c>
      <c r="RG11" s="1321" t="s">
        <v>144</v>
      </c>
      <c r="RH11" s="1011" t="s">
        <v>844</v>
      </c>
      <c r="RI11" s="637" t="s">
        <v>845</v>
      </c>
      <c r="RJ11" s="532" t="s">
        <v>145</v>
      </c>
      <c r="RK11" s="791" t="s">
        <v>844</v>
      </c>
      <c r="RL11" s="699" t="s">
        <v>845</v>
      </c>
      <c r="RM11" s="1321" t="s">
        <v>144</v>
      </c>
      <c r="RN11" s="1011" t="s">
        <v>891</v>
      </c>
      <c r="RO11" s="637" t="s">
        <v>892</v>
      </c>
      <c r="RP11" s="532" t="s">
        <v>145</v>
      </c>
      <c r="RQ11" s="791" t="s">
        <v>891</v>
      </c>
      <c r="RR11" s="699" t="s">
        <v>892</v>
      </c>
      <c r="RS11" s="1321" t="s">
        <v>144</v>
      </c>
      <c r="RT11" s="1011" t="s">
        <v>779</v>
      </c>
      <c r="RU11" s="637" t="s">
        <v>780</v>
      </c>
      <c r="RV11" s="532" t="s">
        <v>145</v>
      </c>
      <c r="RW11" s="791" t="s">
        <v>779</v>
      </c>
      <c r="RX11" s="699" t="s">
        <v>780</v>
      </c>
      <c r="RY11" s="1321" t="s">
        <v>144</v>
      </c>
      <c r="RZ11" s="1011" t="s">
        <v>363</v>
      </c>
      <c r="SA11" s="637" t="s">
        <v>364</v>
      </c>
      <c r="SB11" s="532" t="s">
        <v>145</v>
      </c>
      <c r="SC11" s="791" t="s">
        <v>363</v>
      </c>
      <c r="SD11" s="699" t="s">
        <v>364</v>
      </c>
      <c r="SE11" s="1323" t="s">
        <v>390</v>
      </c>
      <c r="SF11" s="1334" t="s">
        <v>545</v>
      </c>
      <c r="SG11" s="565" t="s">
        <v>546</v>
      </c>
      <c r="SH11" s="1330" t="s">
        <v>677</v>
      </c>
      <c r="SI11" s="965" t="s">
        <v>682</v>
      </c>
      <c r="SJ11" s="1334" t="s">
        <v>763</v>
      </c>
      <c r="SK11" s="637" t="s">
        <v>768</v>
      </c>
      <c r="SL11" s="1330" t="s">
        <v>673</v>
      </c>
      <c r="SM11" s="611" t="s">
        <v>681</v>
      </c>
      <c r="SN11" s="1338" t="s">
        <v>145</v>
      </c>
      <c r="SO11" s="1334" t="s">
        <v>545</v>
      </c>
      <c r="SP11" s="565" t="s">
        <v>546</v>
      </c>
      <c r="SQ11" s="1334" t="s">
        <v>677</v>
      </c>
      <c r="SR11" s="565" t="s">
        <v>682</v>
      </c>
      <c r="SS11" s="1334" t="s">
        <v>763</v>
      </c>
      <c r="ST11" s="637" t="s">
        <v>768</v>
      </c>
      <c r="SU11" s="1330" t="s">
        <v>673</v>
      </c>
      <c r="SV11" s="565" t="s">
        <v>681</v>
      </c>
      <c r="SW11" s="1338" t="s">
        <v>390</v>
      </c>
      <c r="SX11" s="1334" t="s">
        <v>475</v>
      </c>
      <c r="SY11" s="565" t="s">
        <v>499</v>
      </c>
      <c r="SZ11" s="1335" t="s">
        <v>545</v>
      </c>
      <c r="TA11" s="565" t="s">
        <v>546</v>
      </c>
      <c r="TB11" s="1335" t="s">
        <v>677</v>
      </c>
      <c r="TC11" s="565" t="s">
        <v>682</v>
      </c>
      <c r="TD11" s="1335" t="s">
        <v>673</v>
      </c>
      <c r="TE11" s="565" t="s">
        <v>681</v>
      </c>
      <c r="TF11" s="1338" t="s">
        <v>145</v>
      </c>
      <c r="TG11" s="1330" t="s">
        <v>475</v>
      </c>
      <c r="TH11" s="611" t="s">
        <v>499</v>
      </c>
      <c r="TI11" s="1334" t="s">
        <v>545</v>
      </c>
      <c r="TJ11" s="565" t="s">
        <v>546</v>
      </c>
      <c r="TK11" s="1334" t="s">
        <v>677</v>
      </c>
      <c r="TL11" s="565" t="s">
        <v>682</v>
      </c>
      <c r="TM11" s="1334" t="s">
        <v>673</v>
      </c>
      <c r="TN11" s="565" t="s">
        <v>681</v>
      </c>
      <c r="TO11" s="647" t="s">
        <v>390</v>
      </c>
      <c r="TP11" s="1334" t="s">
        <v>475</v>
      </c>
      <c r="TQ11" s="565" t="s">
        <v>499</v>
      </c>
      <c r="TR11" s="1334" t="s">
        <v>545</v>
      </c>
      <c r="TS11" s="565" t="s">
        <v>546</v>
      </c>
      <c r="TT11" s="1334" t="s">
        <v>677</v>
      </c>
      <c r="TU11" s="565" t="s">
        <v>682</v>
      </c>
      <c r="TV11" s="1334" t="s">
        <v>673</v>
      </c>
      <c r="TW11" s="565" t="s">
        <v>681</v>
      </c>
      <c r="TX11" s="647" t="s">
        <v>145</v>
      </c>
      <c r="TY11" s="1330" t="s">
        <v>475</v>
      </c>
      <c r="TZ11" s="611" t="s">
        <v>499</v>
      </c>
      <c r="UA11" s="1334" t="s">
        <v>545</v>
      </c>
      <c r="UB11" s="565" t="s">
        <v>546</v>
      </c>
      <c r="UC11" s="1334" t="s">
        <v>677</v>
      </c>
      <c r="UD11" s="565" t="s">
        <v>682</v>
      </c>
      <c r="UE11" s="1334" t="s">
        <v>673</v>
      </c>
      <c r="UF11" s="565" t="s">
        <v>681</v>
      </c>
      <c r="UG11" s="647" t="s">
        <v>390</v>
      </c>
      <c r="UH11" s="1334" t="s">
        <v>475</v>
      </c>
      <c r="UI11" s="565" t="s">
        <v>499</v>
      </c>
      <c r="UJ11" s="1335" t="s">
        <v>545</v>
      </c>
      <c r="UK11" s="565" t="s">
        <v>546</v>
      </c>
      <c r="UL11" s="1335" t="s">
        <v>677</v>
      </c>
      <c r="UM11" s="565" t="s">
        <v>682</v>
      </c>
      <c r="UN11" s="1335" t="s">
        <v>673</v>
      </c>
      <c r="UO11" s="565" t="s">
        <v>681</v>
      </c>
      <c r="UP11" s="647" t="s">
        <v>145</v>
      </c>
      <c r="UQ11" s="1330" t="s">
        <v>475</v>
      </c>
      <c r="UR11" s="611" t="s">
        <v>499</v>
      </c>
      <c r="US11" s="1334" t="s">
        <v>545</v>
      </c>
      <c r="UT11" s="565" t="s">
        <v>546</v>
      </c>
      <c r="UU11" s="1334" t="s">
        <v>677</v>
      </c>
      <c r="UV11" s="565" t="s">
        <v>682</v>
      </c>
      <c r="UW11" s="1334" t="s">
        <v>673</v>
      </c>
      <c r="UX11" s="565" t="s">
        <v>681</v>
      </c>
      <c r="UY11" s="532" t="s">
        <v>144</v>
      </c>
      <c r="UZ11" s="532" t="s">
        <v>145</v>
      </c>
      <c r="VA11" s="1321" t="s">
        <v>144</v>
      </c>
      <c r="VB11" s="532" t="s">
        <v>145</v>
      </c>
      <c r="VC11" s="531" t="s">
        <v>144</v>
      </c>
      <c r="VD11" s="536" t="s">
        <v>145</v>
      </c>
      <c r="VE11" s="531" t="s">
        <v>144</v>
      </c>
      <c r="VF11" s="536" t="s">
        <v>145</v>
      </c>
      <c r="VG11" s="1386"/>
      <c r="VH11" s="1410"/>
      <c r="VI11" s="1415"/>
      <c r="VJ11" s="1386"/>
      <c r="VK11" s="1411"/>
      <c r="VL11" s="1410"/>
      <c r="VM11" s="225" t="s">
        <v>144</v>
      </c>
      <c r="VN11" s="228" t="s">
        <v>145</v>
      </c>
      <c r="VO11" s="227" t="s">
        <v>144</v>
      </c>
      <c r="VP11" s="228" t="s">
        <v>145</v>
      </c>
      <c r="VQ11" s="225" t="s">
        <v>144</v>
      </c>
      <c r="VR11" s="226" t="s">
        <v>145</v>
      </c>
      <c r="VS11" s="225" t="s">
        <v>144</v>
      </c>
      <c r="VT11" s="228" t="s">
        <v>145</v>
      </c>
      <c r="VU11" s="225" t="s">
        <v>144</v>
      </c>
      <c r="VV11" s="228" t="s">
        <v>145</v>
      </c>
      <c r="VW11" s="225" t="s">
        <v>144</v>
      </c>
      <c r="VX11" s="228" t="s">
        <v>145</v>
      </c>
      <c r="VY11" s="225" t="s">
        <v>144</v>
      </c>
      <c r="VZ11" s="228" t="s">
        <v>145</v>
      </c>
      <c r="WA11" s="225" t="s">
        <v>144</v>
      </c>
      <c r="WB11" s="228" t="s">
        <v>145</v>
      </c>
      <c r="WC11" s="225" t="s">
        <v>144</v>
      </c>
      <c r="WD11" s="1335" t="s">
        <v>589</v>
      </c>
      <c r="WE11" s="565" t="s">
        <v>590</v>
      </c>
      <c r="WF11" s="225" t="s">
        <v>145</v>
      </c>
      <c r="WG11" s="1330" t="s">
        <v>589</v>
      </c>
      <c r="WH11" s="965" t="s">
        <v>590</v>
      </c>
      <c r="WI11" s="225" t="s">
        <v>144</v>
      </c>
      <c r="WJ11" s="968" t="s">
        <v>168</v>
      </c>
      <c r="WK11" s="815" t="s">
        <v>167</v>
      </c>
      <c r="WL11" s="225" t="s">
        <v>145</v>
      </c>
      <c r="WM11" s="594" t="s">
        <v>168</v>
      </c>
      <c r="WN11" s="1283" t="s">
        <v>167</v>
      </c>
      <c r="WO11" s="1383"/>
      <c r="WP11" s="1386"/>
      <c r="WQ11" s="1128" t="s">
        <v>144</v>
      </c>
      <c r="WR11" s="1129" t="s">
        <v>816</v>
      </c>
      <c r="WS11" s="815" t="s">
        <v>816</v>
      </c>
      <c r="WT11" s="1128" t="s">
        <v>145</v>
      </c>
      <c r="WU11" s="733" t="s">
        <v>816</v>
      </c>
      <c r="WV11" s="993" t="s">
        <v>816</v>
      </c>
      <c r="WW11" s="1128" t="s">
        <v>144</v>
      </c>
      <c r="WX11" s="1129" t="s">
        <v>929</v>
      </c>
      <c r="WY11" s="815" t="s">
        <v>929</v>
      </c>
      <c r="WZ11" s="1128" t="s">
        <v>145</v>
      </c>
      <c r="XA11" s="733" t="s">
        <v>929</v>
      </c>
      <c r="XB11" s="815" t="s">
        <v>929</v>
      </c>
      <c r="XC11" s="1128" t="s">
        <v>144</v>
      </c>
      <c r="XD11" s="1129" t="s">
        <v>866</v>
      </c>
      <c r="XE11" s="815" t="s">
        <v>866</v>
      </c>
      <c r="XF11" s="1128" t="s">
        <v>145</v>
      </c>
      <c r="XG11" s="733" t="s">
        <v>866</v>
      </c>
      <c r="XH11" s="815" t="s">
        <v>866</v>
      </c>
      <c r="XI11" s="225" t="s">
        <v>144</v>
      </c>
      <c r="XJ11" s="733" t="s">
        <v>649</v>
      </c>
      <c r="XK11" s="993" t="s">
        <v>649</v>
      </c>
      <c r="XL11" s="226" t="s">
        <v>145</v>
      </c>
      <c r="XM11" s="733" t="s">
        <v>649</v>
      </c>
      <c r="XN11" s="815" t="s">
        <v>649</v>
      </c>
      <c r="XO11" s="225" t="s">
        <v>144</v>
      </c>
      <c r="XP11" s="999"/>
      <c r="XQ11" s="225" t="s">
        <v>145</v>
      </c>
      <c r="XR11" s="998"/>
      <c r="XS11" s="228" t="s">
        <v>144</v>
      </c>
      <c r="XT11" s="975"/>
      <c r="XU11" s="225" t="s">
        <v>145</v>
      </c>
      <c r="XV11" s="975"/>
      <c r="XW11" s="751" t="s">
        <v>144</v>
      </c>
      <c r="XX11" s="280" t="s">
        <v>145</v>
      </c>
      <c r="XY11" s="751" t="s">
        <v>144</v>
      </c>
      <c r="XZ11" s="280" t="s">
        <v>145</v>
      </c>
      <c r="YA11" s="225" t="s">
        <v>144</v>
      </c>
      <c r="YB11" s="990" t="s">
        <v>606</v>
      </c>
      <c r="YC11" s="815" t="s">
        <v>612</v>
      </c>
      <c r="YD11" s="225" t="s">
        <v>145</v>
      </c>
      <c r="YE11" s="990" t="s">
        <v>606</v>
      </c>
      <c r="YF11" s="815" t="s">
        <v>612</v>
      </c>
      <c r="YG11" s="225" t="s">
        <v>144</v>
      </c>
      <c r="YH11" s="816" t="s">
        <v>606</v>
      </c>
      <c r="YI11" s="993" t="s">
        <v>612</v>
      </c>
      <c r="YJ11" s="225" t="s">
        <v>145</v>
      </c>
      <c r="YK11" s="990" t="s">
        <v>606</v>
      </c>
      <c r="YL11" s="815" t="s">
        <v>612</v>
      </c>
      <c r="YM11" s="991" t="s">
        <v>144</v>
      </c>
      <c r="YN11" s="817" t="s">
        <v>145</v>
      </c>
      <c r="YO11" s="991" t="s">
        <v>144</v>
      </c>
      <c r="YP11" s="817" t="s">
        <v>145</v>
      </c>
      <c r="YQ11" s="939" t="s">
        <v>144</v>
      </c>
      <c r="YR11" s="766" t="s">
        <v>447</v>
      </c>
      <c r="YS11" s="705" t="s">
        <v>448</v>
      </c>
      <c r="YT11" s="227" t="s">
        <v>145</v>
      </c>
      <c r="YU11" s="766" t="s">
        <v>447</v>
      </c>
      <c r="YV11" s="705" t="s">
        <v>448</v>
      </c>
      <c r="YW11" s="227" t="s">
        <v>144</v>
      </c>
      <c r="YX11" s="766" t="s">
        <v>453</v>
      </c>
      <c r="YY11" s="705" t="s">
        <v>454</v>
      </c>
      <c r="YZ11" s="227" t="s">
        <v>145</v>
      </c>
      <c r="ZA11" s="766" t="s">
        <v>453</v>
      </c>
      <c r="ZB11" s="705" t="s">
        <v>454</v>
      </c>
      <c r="ZC11" s="227" t="s">
        <v>144</v>
      </c>
      <c r="ZD11" s="788" t="s">
        <v>769</v>
      </c>
      <c r="ZE11" s="755" t="s">
        <v>661</v>
      </c>
      <c r="ZF11" s="755" t="s">
        <v>809</v>
      </c>
      <c r="ZG11" s="1012" t="s">
        <v>814</v>
      </c>
      <c r="ZH11" s="755" t="s">
        <v>431</v>
      </c>
      <c r="ZI11" s="1012" t="s">
        <v>1349</v>
      </c>
      <c r="ZJ11" s="1264" t="s">
        <v>1334</v>
      </c>
      <c r="ZK11" s="1012" t="s">
        <v>1335</v>
      </c>
      <c r="ZL11" s="227" t="s">
        <v>145</v>
      </c>
      <c r="ZM11" s="1012" t="s">
        <v>769</v>
      </c>
      <c r="ZN11" s="1012" t="s">
        <v>661</v>
      </c>
      <c r="ZO11" s="1012" t="s">
        <v>809</v>
      </c>
      <c r="ZP11" s="1012" t="s">
        <v>814</v>
      </c>
      <c r="ZQ11" s="1261" t="s">
        <v>431</v>
      </c>
      <c r="ZR11" s="1012" t="s">
        <v>1349</v>
      </c>
      <c r="ZS11" s="1012" t="s">
        <v>1334</v>
      </c>
      <c r="ZT11" s="1013" t="s">
        <v>1335</v>
      </c>
      <c r="ZU11" s="225" t="s">
        <v>144</v>
      </c>
      <c r="ZV11" s="1012" t="s">
        <v>814</v>
      </c>
      <c r="ZW11" s="985" t="s">
        <v>431</v>
      </c>
      <c r="ZX11" s="1012" t="s">
        <v>1335</v>
      </c>
      <c r="ZY11" s="225" t="s">
        <v>145</v>
      </c>
      <c r="ZZ11" s="1012" t="s">
        <v>814</v>
      </c>
      <c r="AAA11" s="415" t="s">
        <v>431</v>
      </c>
      <c r="AAB11" s="1013" t="s">
        <v>1335</v>
      </c>
      <c r="AAC11" s="279" t="s">
        <v>144</v>
      </c>
      <c r="AAD11" s="1012" t="s">
        <v>814</v>
      </c>
      <c r="AAE11" s="415" t="s">
        <v>431</v>
      </c>
      <c r="AAF11" s="1013" t="s">
        <v>1335</v>
      </c>
      <c r="AAG11" s="279" t="s">
        <v>145</v>
      </c>
      <c r="AAH11" s="1012" t="s">
        <v>814</v>
      </c>
      <c r="AAI11" s="415" t="s">
        <v>431</v>
      </c>
      <c r="AAJ11" s="1013" t="s">
        <v>1335</v>
      </c>
      <c r="AAK11" s="280" t="s">
        <v>144</v>
      </c>
      <c r="AAL11" s="1012" t="s">
        <v>814</v>
      </c>
      <c r="AAM11" s="978" t="s">
        <v>431</v>
      </c>
      <c r="AAN11" s="1012" t="s">
        <v>1335</v>
      </c>
      <c r="AAO11" s="986" t="s">
        <v>145</v>
      </c>
      <c r="AAP11" s="1012" t="s">
        <v>814</v>
      </c>
      <c r="AAQ11" s="415" t="s">
        <v>431</v>
      </c>
      <c r="AAR11" s="1013" t="s">
        <v>1335</v>
      </c>
      <c r="AAS11" s="1413"/>
      <c r="AAT11" s="1413"/>
      <c r="AAU11" s="226" t="s">
        <v>144</v>
      </c>
      <c r="AAV11" s="227" t="s">
        <v>145</v>
      </c>
      <c r="AAW11" s="226" t="s">
        <v>144</v>
      </c>
      <c r="AAX11" s="227" t="s">
        <v>145</v>
      </c>
      <c r="AAY11" s="278" t="s">
        <v>144</v>
      </c>
      <c r="AAZ11" s="280" t="s">
        <v>145</v>
      </c>
      <c r="ABA11" s="278" t="s">
        <v>144</v>
      </c>
      <c r="ABB11" s="279" t="s">
        <v>145</v>
      </c>
      <c r="ABC11" s="1342" t="s">
        <v>144</v>
      </c>
      <c r="ABD11" s="227" t="s">
        <v>145</v>
      </c>
      <c r="ABE11" s="226" t="s">
        <v>144</v>
      </c>
      <c r="ABF11" s="225" t="s">
        <v>145</v>
      </c>
      <c r="ABG11" s="279" t="s">
        <v>144</v>
      </c>
      <c r="ABH11" s="279" t="s">
        <v>145</v>
      </c>
      <c r="ABI11" s="279" t="s">
        <v>144</v>
      </c>
      <c r="ABJ11" s="279" t="s">
        <v>145</v>
      </c>
      <c r="ABK11" s="1343" t="s">
        <v>101</v>
      </c>
      <c r="ABL11" s="1343" t="s">
        <v>102</v>
      </c>
      <c r="ABM11" s="1704"/>
    </row>
    <row r="12" spans="1:741" s="319" customFormat="1" ht="25.5" customHeight="1" x14ac:dyDescent="0.25">
      <c r="A12" s="323" t="s">
        <v>74</v>
      </c>
      <c r="B12" s="455">
        <f>D12+AI12+'Проверочная  таблица'!VG12+'Проверочная  таблица'!WO12</f>
        <v>367294667.83000004</v>
      </c>
      <c r="C12" s="1706">
        <f>E12+'Проверочная  таблица'!VJ12+AJ12+'Проверочная  таблица'!WP12</f>
        <v>197766498.97</v>
      </c>
      <c r="D12" s="1707">
        <f t="shared" ref="D12:D29" si="0">F12+P12+N12+V12+AA12+H12</f>
        <v>113020812</v>
      </c>
      <c r="E12" s="1706">
        <f>G12+I12+O12+Q12+W12+AB12</f>
        <v>59177974</v>
      </c>
      <c r="F12" s="1708">
        <f>'[1]Дотация  из  ОБ_факт'!M8</f>
        <v>57965671</v>
      </c>
      <c r="G12" s="1709">
        <v>28980000</v>
      </c>
      <c r="H12" s="1710">
        <f>'[1]Дотация  из  ОБ_факт'!G8</f>
        <v>27491519</v>
      </c>
      <c r="I12" s="1711">
        <v>13814400</v>
      </c>
      <c r="J12" s="1712">
        <f t="shared" ref="J12:J29" si="1">H12-L12</f>
        <v>27491519</v>
      </c>
      <c r="K12" s="1713">
        <f t="shared" ref="K12:K29" si="2">I12-M12</f>
        <v>13814400</v>
      </c>
      <c r="L12" s="1714">
        <f>'[1]Дотация  из  ОБ_факт'!K8</f>
        <v>0</v>
      </c>
      <c r="M12" s="1002"/>
      <c r="N12" s="1715">
        <f>'[1]Дотация  из  ОБ_факт'!Q8</f>
        <v>4119374</v>
      </c>
      <c r="O12" s="1716">
        <v>4119374</v>
      </c>
      <c r="P12" s="1708">
        <f>'[1]Дотация  из  ОБ_факт'!S8</f>
        <v>22341173</v>
      </c>
      <c r="Q12" s="1711">
        <v>11764200</v>
      </c>
      <c r="R12" s="1712">
        <f t="shared" ref="R12:R29" si="3">P12-T12</f>
        <v>22341173</v>
      </c>
      <c r="S12" s="1713">
        <f t="shared" ref="S12:S29" si="4">Q12-U12</f>
        <v>11764200</v>
      </c>
      <c r="T12" s="1714">
        <f>'[1]Дотация  из  ОБ_факт'!W8</f>
        <v>0</v>
      </c>
      <c r="U12" s="1002"/>
      <c r="V12" s="1710">
        <f>'[1]Дотация  из  ОБ_факт'!AA8+'[1]Дотация  из  ОБ_факт'!AC8+'[1]Дотация  из  ОБ_факт'!AG8</f>
        <v>500000</v>
      </c>
      <c r="W12" s="1717">
        <f t="shared" ref="W12:W29" si="5">SUM(X12:Z12)</f>
        <v>500000</v>
      </c>
      <c r="X12" s="783"/>
      <c r="Y12" s="782">
        <v>500000</v>
      </c>
      <c r="Z12" s="783"/>
      <c r="AA12" s="1710">
        <f>'[1]Дотация  из  ОБ_факт'!Y8+'[1]Дотация  из  ОБ_факт'!AE8</f>
        <v>603075</v>
      </c>
      <c r="AB12" s="1717">
        <f t="shared" ref="AB12:AB29" si="6">SUM(AC12:AD12)</f>
        <v>0</v>
      </c>
      <c r="AC12" s="783">
        <v>0</v>
      </c>
      <c r="AD12" s="782"/>
      <c r="AE12" s="1718">
        <f t="shared" ref="AE12:AE29" si="7">AA12-AG12</f>
        <v>603075</v>
      </c>
      <c r="AF12" s="1712">
        <f t="shared" ref="AF12:AF29" si="8">AB12-AH12</f>
        <v>0</v>
      </c>
      <c r="AG12" s="1713">
        <f>'[1]Дотация  из  ОБ_факт'!AE8</f>
        <v>0</v>
      </c>
      <c r="AH12" s="1719">
        <f t="shared" ref="AH12:AH28" si="9">AD12</f>
        <v>0</v>
      </c>
      <c r="AI12" s="1720">
        <f>'Проверочная  таблица'!UY12+'Проверочная  таблица'!VA12+CM12+CO12+CU12+CW12+BS12+CA12+'Проверочная  таблица'!MO12+'Проверочная  таблица'!NE12+'Проверочная  таблица'!EQ12+'Проверочная  таблица'!NW12+EI12+'Проверочная  таблица'!JG12+'Проверочная  таблица'!JM12+'Проверочная  таблица'!OE12+'Проверочная  таблица'!OM12+JA12+GC12+FW12+RY12+FK12+AK12+AU12+FQ12+KE12+HE12+HK12+DI12+SE12+GI12+EW12+SW12+PK12+GY12+GS12+LI12+LQ12+RS12+IO12+RG12+QI12+KK12+KQ12+QO12+RM12+DC12+II12+QC12+IC12+IU12</f>
        <v>72422441.420000002</v>
      </c>
      <c r="AJ12" s="507">
        <f>'Проверочная  таблица'!UZ12+'Проверочная  таблица'!VB12+CN12+CP12+CV12+CX12+BW12+CE12+'Проверочная  таблица'!MW12+'Проверочная  таблица'!NH12+'Проверочная  таблица'!ET12+'Проверочная  таблица'!OA12+EM12+'Проверочная  таблица'!JJ12+'Проверочная  таблица'!JP12+'Проверочная  таблица'!OI12+'Проверочная  таблица'!OQ12+JD12+FT12+GF12+FZ12+SB12+FN12+AP12+AY12+KH12+HH12+HN12+DV12+SN12+GL12+FD12+TF12+PN12+HB12+GV12+LM12+LU12+RV12+IR12+RJ12+QL12+KN12+KT12+QR12+RP12+DF12+IL12+QF12+IF12+IX12</f>
        <v>32146195.770000003</v>
      </c>
      <c r="AK12" s="1706">
        <f t="shared" ref="AK12:AK29" si="10">SUM(AL12:AO12)</f>
        <v>28975000</v>
      </c>
      <c r="AL12" s="794">
        <f>[1]Субсидия_факт!CJ10</f>
        <v>0</v>
      </c>
      <c r="AM12" s="454">
        <f>[1]Субсидия_факт!HJ10</f>
        <v>0</v>
      </c>
      <c r="AN12" s="794">
        <f>[1]Субсидия_факт!HV10</f>
        <v>28975000</v>
      </c>
      <c r="AO12" s="454">
        <f>[1]Субсидия_факт!PH10</f>
        <v>0</v>
      </c>
      <c r="AP12" s="1706">
        <f t="shared" ref="AP12:AP29" si="11">SUM(AQ12:AT12)</f>
        <v>12779758.640000001</v>
      </c>
      <c r="AQ12" s="955"/>
      <c r="AR12" s="794"/>
      <c r="AS12" s="454">
        <v>12779758.640000001</v>
      </c>
      <c r="AT12" s="955"/>
      <c r="AU12" s="1720">
        <f t="shared" ref="AU12:AU29" si="12">SUM(AV12:AX12)</f>
        <v>0</v>
      </c>
      <c r="AV12" s="525">
        <f>[1]Субсидия_факт!CL10</f>
        <v>0</v>
      </c>
      <c r="AW12" s="454">
        <f>[1]Субсидия_факт!HN10</f>
        <v>0</v>
      </c>
      <c r="AX12" s="955">
        <f>[1]Субсидия_факт!PJ10</f>
        <v>0</v>
      </c>
      <c r="AY12" s="424">
        <f t="shared" ref="AY12:AY29" si="13">SUM(AZ12:BB12)</f>
        <v>0</v>
      </c>
      <c r="AZ12" s="525"/>
      <c r="BA12" s="454"/>
      <c r="BB12" s="955"/>
      <c r="BC12" s="1721">
        <f t="shared" ref="BC12:BC29" si="14">SUM(BD12:BF12)</f>
        <v>0</v>
      </c>
      <c r="BD12" s="525">
        <f t="shared" ref="BD12:BD29" si="15">AV12-BL12</f>
        <v>0</v>
      </c>
      <c r="BE12" s="454">
        <f t="shared" ref="BE12:BE29" si="16">AW12-BM12</f>
        <v>0</v>
      </c>
      <c r="BF12" s="794">
        <f t="shared" ref="BF12:BF29" si="17">AX12-BN12</f>
        <v>0</v>
      </c>
      <c r="BG12" s="786">
        <f t="shared" ref="BG12:BG29" si="18">SUM(BH12:BJ12)</f>
        <v>0</v>
      </c>
      <c r="BH12" s="454">
        <f t="shared" ref="BH12:BH29" si="19">AZ12-BP12</f>
        <v>0</v>
      </c>
      <c r="BI12" s="794">
        <f t="shared" ref="BI12:BI29" si="20">BA12-BQ12</f>
        <v>0</v>
      </c>
      <c r="BJ12" s="454">
        <f t="shared" ref="BJ12:BJ29" si="21">BB12-BR12</f>
        <v>0</v>
      </c>
      <c r="BK12" s="508">
        <f t="shared" ref="BK12:BK29" si="22">SUM(BL12:BN12)</f>
        <v>0</v>
      </c>
      <c r="BL12" s="525">
        <f>[1]Субсидия_факт!CN10</f>
        <v>0</v>
      </c>
      <c r="BM12" s="454">
        <f>[1]Субсидия_факт!HP10</f>
        <v>0</v>
      </c>
      <c r="BN12" s="955">
        <f>[1]Субсидия_факт!PL10</f>
        <v>0</v>
      </c>
      <c r="BO12" s="1722">
        <f t="shared" ref="BO12:BO29" si="23">SUM(BP12:BR12)</f>
        <v>0</v>
      </c>
      <c r="BP12" s="610"/>
      <c r="BQ12" s="537"/>
      <c r="BR12" s="610"/>
      <c r="BS12" s="322">
        <f t="shared" ref="BS12:BS29" si="24">SUM(BT12:BV12)</f>
        <v>19812293.030000001</v>
      </c>
      <c r="BT12" s="525">
        <f>[1]Субсидия_факт!KR10</f>
        <v>0</v>
      </c>
      <c r="BU12" s="454">
        <f>[1]Субсидия_факт!KX10</f>
        <v>19812293.030000001</v>
      </c>
      <c r="BV12" s="454">
        <f>[1]Субсидия_факт!LP10</f>
        <v>0</v>
      </c>
      <c r="BW12" s="451">
        <f t="shared" ref="BW12:BW29" si="25">SUM(BX12:BZ12)</f>
        <v>2667201.17</v>
      </c>
      <c r="BX12" s="537"/>
      <c r="BY12" s="537">
        <v>2667201.17</v>
      </c>
      <c r="BZ12" s="648"/>
      <c r="CA12" s="322">
        <f t="shared" ref="CA12:CA29" si="26">SUM(CB12:CD12)</f>
        <v>0</v>
      </c>
      <c r="CB12" s="525">
        <f>[1]Субсидия_факт!KT10</f>
        <v>0</v>
      </c>
      <c r="CC12" s="454">
        <f>[1]Субсидия_факт!KZ10</f>
        <v>0</v>
      </c>
      <c r="CD12" s="454">
        <f>[1]Субсидия_факт!LR10</f>
        <v>0</v>
      </c>
      <c r="CE12" s="451">
        <f t="shared" ref="CE12:CE29" si="27">SUM(CF12:CH12)</f>
        <v>0</v>
      </c>
      <c r="CF12" s="537"/>
      <c r="CG12" s="610"/>
      <c r="CH12" s="652"/>
      <c r="CI12" s="659">
        <f t="shared" ref="CI12:CI29" si="28">CA12-CK12</f>
        <v>0</v>
      </c>
      <c r="CJ12" s="512">
        <f t="shared" ref="CJ12:CJ29" si="29">CE12-CL12</f>
        <v>0</v>
      </c>
      <c r="CK12" s="1723">
        <f t="shared" ref="CK12:CK29" si="30">CA12</f>
        <v>0</v>
      </c>
      <c r="CL12" s="659">
        <f t="shared" ref="CL12:CL29" si="31">CE12</f>
        <v>0</v>
      </c>
      <c r="CM12" s="455">
        <f>[1]Субсидия_факт!ID10</f>
        <v>0</v>
      </c>
      <c r="CN12" s="1004"/>
      <c r="CO12" s="1724">
        <f>[1]Субсидия_факт!IF10</f>
        <v>0</v>
      </c>
      <c r="CP12" s="949"/>
      <c r="CQ12" s="512">
        <f t="shared" ref="CQ12" si="32">CO12-CS12</f>
        <v>0</v>
      </c>
      <c r="CR12" s="1723">
        <f t="shared" ref="CR12" si="33">CP12-CT12</f>
        <v>0</v>
      </c>
      <c r="CS12" s="1725">
        <f>[1]Субсидия_факт!IH10</f>
        <v>0</v>
      </c>
      <c r="CT12" s="1719">
        <f>CP12</f>
        <v>0</v>
      </c>
      <c r="CU12" s="1724">
        <f>[1]Субсидия_факт!IJ10</f>
        <v>0</v>
      </c>
      <c r="CV12" s="1009"/>
      <c r="CW12" s="1706">
        <f>[1]Субсидия_факт!IL10</f>
        <v>0</v>
      </c>
      <c r="CX12" s="1006"/>
      <c r="CY12" s="1726">
        <f t="shared" ref="CY12" si="34">CW12-DA12</f>
        <v>0</v>
      </c>
      <c r="CZ12" s="508">
        <f t="shared" ref="CZ12" si="35">CX12-DB12</f>
        <v>0</v>
      </c>
      <c r="DA12" s="1721">
        <f>[1]Субсидия_факт!IN10</f>
        <v>0</v>
      </c>
      <c r="DB12" s="1719">
        <f>CX12</f>
        <v>0</v>
      </c>
      <c r="DC12" s="498">
        <f t="shared" ref="DC12:DC29" si="36">SUM(DD12:DE12)</f>
        <v>3161310</v>
      </c>
      <c r="DD12" s="525"/>
      <c r="DE12" s="454">
        <f>[1]Субсидия_факт!IB10</f>
        <v>3161310</v>
      </c>
      <c r="DF12" s="427">
        <f t="shared" ref="DF12:DF29" si="37">SUM(DG12:DH12)</f>
        <v>0</v>
      </c>
      <c r="DG12" s="653"/>
      <c r="DH12" s="454"/>
      <c r="DI12" s="424">
        <f>SUM(DJ12:DU12)</f>
        <v>0</v>
      </c>
      <c r="DJ12" s="595">
        <f>[1]Субсидия_факт!GF10</f>
        <v>0</v>
      </c>
      <c r="DK12" s="698">
        <f>[1]Субсидия_факт!GH10</f>
        <v>0</v>
      </c>
      <c r="DL12" s="526">
        <f>[1]Субсидия_факт!GJ10</f>
        <v>0</v>
      </c>
      <c r="DM12" s="698">
        <f>[1]Субсидия_факт!GL10</f>
        <v>0</v>
      </c>
      <c r="DN12" s="526">
        <f>[1]Субсидия_факт!GN10</f>
        <v>0</v>
      </c>
      <c r="DO12" s="698">
        <f>[1]Субсидия_факт!GP10</f>
        <v>0</v>
      </c>
      <c r="DP12" s="526">
        <f>[1]Субсидия_факт!GR10</f>
        <v>0</v>
      </c>
      <c r="DQ12" s="526">
        <f>[1]Субсидия_факт!GT10</f>
        <v>0</v>
      </c>
      <c r="DR12" s="526">
        <f>[1]Субсидия_факт!GV10</f>
        <v>0</v>
      </c>
      <c r="DS12" s="526">
        <f>[1]Субсидия_факт!GX10</f>
        <v>0</v>
      </c>
      <c r="DT12" s="526">
        <f>[1]Субсидия_факт!GZ10</f>
        <v>0</v>
      </c>
      <c r="DU12" s="526">
        <f>[1]Субсидия_факт!HB10</f>
        <v>0</v>
      </c>
      <c r="DV12" s="424">
        <f>SUM(DW12:EH12)</f>
        <v>0</v>
      </c>
      <c r="DW12" s="617"/>
      <c r="DX12" s="698"/>
      <c r="DY12" s="526"/>
      <c r="DZ12" s="698"/>
      <c r="EA12" s="526"/>
      <c r="EB12" s="698"/>
      <c r="EC12" s="526"/>
      <c r="ED12" s="526"/>
      <c r="EE12" s="526"/>
      <c r="EF12" s="526"/>
      <c r="EG12" s="526"/>
      <c r="EH12" s="526"/>
      <c r="EI12" s="1707">
        <f>SUM(EJ12:EL12)</f>
        <v>0</v>
      </c>
      <c r="EJ12" s="454">
        <f>[1]Субсидия_факт!N10</f>
        <v>0</v>
      </c>
      <c r="EK12" s="955">
        <f>[1]Субсидия_факт!P10</f>
        <v>0</v>
      </c>
      <c r="EL12" s="525">
        <f>[1]Субсидия_факт!R10</f>
        <v>0</v>
      </c>
      <c r="EM12" s="1706">
        <f>SUM(EN12:EP12)</f>
        <v>0</v>
      </c>
      <c r="EN12" s="537"/>
      <c r="EO12" s="537"/>
      <c r="EP12" s="537"/>
      <c r="EQ12" s="498">
        <f t="shared" ref="EQ12" si="38">SUM(ER12:ES12)</f>
        <v>0</v>
      </c>
      <c r="ER12" s="525">
        <f>[1]Субсидия_факт!BR10</f>
        <v>0</v>
      </c>
      <c r="ES12" s="563">
        <f>[1]Субсидия_факт!BT10</f>
        <v>0</v>
      </c>
      <c r="ET12" s="427">
        <f t="shared" ref="ET12" si="39">SUM(EU12:EV12)</f>
        <v>0</v>
      </c>
      <c r="EU12" s="653"/>
      <c r="EV12" s="720"/>
      <c r="EW12" s="455">
        <f>SUM(EX12:FC12)</f>
        <v>0</v>
      </c>
      <c r="EX12" s="525">
        <f>[1]Субсидия_факт!AD10</f>
        <v>0</v>
      </c>
      <c r="EY12" s="563">
        <f>[1]Субсидия_факт!AF10</f>
        <v>0</v>
      </c>
      <c r="EZ12" s="794">
        <f>[1]Субсидия_факт!AL10</f>
        <v>0</v>
      </c>
      <c r="FA12" s="563">
        <f>[1]Субсидия_факт!AN10</f>
        <v>0</v>
      </c>
      <c r="FB12" s="454">
        <f>[1]Субсидия_факт!AH10</f>
        <v>0</v>
      </c>
      <c r="FC12" s="563">
        <f>[1]Субсидия_факт!AJ10</f>
        <v>0</v>
      </c>
      <c r="FD12" s="1706">
        <f>SUM(FE12:FJ12)</f>
        <v>0</v>
      </c>
      <c r="FE12" s="525"/>
      <c r="FF12" s="563"/>
      <c r="FG12" s="794"/>
      <c r="FH12" s="563"/>
      <c r="FI12" s="794"/>
      <c r="FJ12" s="563"/>
      <c r="FK12" s="1720">
        <f t="shared" ref="FK12" si="40">SUM(FL12:FM12)</f>
        <v>0</v>
      </c>
      <c r="FL12" s="595">
        <f>[1]Субсидия_факт!AT10</f>
        <v>0</v>
      </c>
      <c r="FM12" s="558">
        <f>[1]Субсидия_факт!AV10</f>
        <v>0</v>
      </c>
      <c r="FN12" s="424">
        <f t="shared" ref="FN12" si="41">SUM(FO12:FP12)</f>
        <v>0</v>
      </c>
      <c r="FO12" s="617"/>
      <c r="FP12" s="558"/>
      <c r="FQ12" s="507">
        <f t="shared" ref="FQ12" si="42">SUM(FR12:FS12)</f>
        <v>0</v>
      </c>
      <c r="FR12" s="595">
        <f>[1]Субсидия_факт!BV10</f>
        <v>0</v>
      </c>
      <c r="FS12" s="698">
        <f>[1]Субсидия_факт!BX10</f>
        <v>0</v>
      </c>
      <c r="FT12" s="424">
        <f t="shared" ref="FT12" si="43">SUM(FU12:FV12)</f>
        <v>0</v>
      </c>
      <c r="FU12" s="617"/>
      <c r="FV12" s="558"/>
      <c r="FW12" s="507">
        <f t="shared" ref="FW12" si="44">SUM(FX12:FY12)</f>
        <v>0</v>
      </c>
      <c r="FX12" s="595">
        <f>[1]Субсидия_факт!BZ10</f>
        <v>0</v>
      </c>
      <c r="FY12" s="698">
        <f>[1]Субсидия_факт!CB10</f>
        <v>0</v>
      </c>
      <c r="FZ12" s="424">
        <f t="shared" ref="FZ12" si="45">SUM(GA12:GB12)</f>
        <v>0</v>
      </c>
      <c r="GA12" s="617"/>
      <c r="GB12" s="558"/>
      <c r="GC12" s="507">
        <f t="shared" ref="GC12" si="46">SUM(GD12:GE12)</f>
        <v>0</v>
      </c>
      <c r="GD12" s="595">
        <f>[1]Субсидия_факт!ML10</f>
        <v>0</v>
      </c>
      <c r="GE12" s="558">
        <f>[1]Субсидия_факт!MN10</f>
        <v>0</v>
      </c>
      <c r="GF12" s="424">
        <f t="shared" ref="GF12" si="47">SUM(GG12:GH12)</f>
        <v>0</v>
      </c>
      <c r="GG12" s="617"/>
      <c r="GH12" s="558"/>
      <c r="GI12" s="507">
        <f t="shared" ref="GI12" si="48">SUM(GJ12:GK12)</f>
        <v>0</v>
      </c>
      <c r="GJ12" s="595">
        <f>[1]Субсидия_факт!MP10</f>
        <v>0</v>
      </c>
      <c r="GK12" s="698">
        <f>[1]Субсидия_факт!MT10</f>
        <v>0</v>
      </c>
      <c r="GL12" s="424">
        <f t="shared" ref="GL12" si="49">SUM(GM12:GN12)</f>
        <v>0</v>
      </c>
      <c r="GM12" s="617"/>
      <c r="GN12" s="558"/>
      <c r="GO12" s="1727">
        <f>GI12-GQ12</f>
        <v>0</v>
      </c>
      <c r="GP12" s="508">
        <f>GL12-GR12</f>
        <v>0</v>
      </c>
      <c r="GQ12" s="1727">
        <f>GI12</f>
        <v>0</v>
      </c>
      <c r="GR12" s="508">
        <f>GL12</f>
        <v>0</v>
      </c>
      <c r="GS12" s="507">
        <f t="shared" ref="GS12:GS29" si="50">SUM(GT12:GU12)</f>
        <v>0</v>
      </c>
      <c r="GT12" s="595">
        <f>[1]Субсидия_факт!IP10</f>
        <v>0</v>
      </c>
      <c r="GU12" s="698">
        <f>[1]Субсидия_факт!IV10</f>
        <v>0</v>
      </c>
      <c r="GV12" s="424">
        <f t="shared" ref="GV12:GV29" si="51">SUM(GW12:GX12)</f>
        <v>0</v>
      </c>
      <c r="GW12" s="617"/>
      <c r="GX12" s="558"/>
      <c r="GY12" s="507">
        <f>SUM(GZ12:HA12)</f>
        <v>0</v>
      </c>
      <c r="GZ12" s="595">
        <f>[1]Субсидия_факт!BF10</f>
        <v>0</v>
      </c>
      <c r="HA12" s="558">
        <f>[1]Субсидия_факт!BH10</f>
        <v>0</v>
      </c>
      <c r="HB12" s="507">
        <f>SUM(HC12:HD12)</f>
        <v>0</v>
      </c>
      <c r="HC12" s="595"/>
      <c r="HD12" s="558"/>
      <c r="HE12" s="507">
        <f t="shared" ref="HE12" si="52">SUM(HF12:HG12)</f>
        <v>0</v>
      </c>
      <c r="HF12" s="595"/>
      <c r="HG12" s="698"/>
      <c r="HH12" s="424">
        <f t="shared" ref="HH12:HH29" si="53">SUM(HI12:HJ12)</f>
        <v>0</v>
      </c>
      <c r="HI12" s="595"/>
      <c r="HJ12" s="558"/>
      <c r="HK12" s="507">
        <f t="shared" ref="HK12" si="54">SUM(HL12:HM12)</f>
        <v>230000</v>
      </c>
      <c r="HL12" s="595">
        <f>[1]Субсидия_факт!JD10</f>
        <v>59800.079999999987</v>
      </c>
      <c r="HM12" s="698">
        <f>[1]Субсидия_факт!JH10</f>
        <v>170199.92</v>
      </c>
      <c r="HN12" s="424">
        <f t="shared" ref="HN12" si="55">SUM(HO12:HP12)</f>
        <v>0</v>
      </c>
      <c r="HO12" s="595"/>
      <c r="HP12" s="558"/>
      <c r="HQ12" s="1727">
        <f t="shared" ref="HQ12" si="56">SUM(HR12:HS12)</f>
        <v>230000</v>
      </c>
      <c r="HR12" s="595">
        <f>HL12-HX12</f>
        <v>59800.079999999987</v>
      </c>
      <c r="HS12" s="698">
        <f>HM12-HY12</f>
        <v>170199.92</v>
      </c>
      <c r="HT12" s="508">
        <f t="shared" ref="HT12" si="57">SUM(HU12:HV12)</f>
        <v>0</v>
      </c>
      <c r="HU12" s="595">
        <f>HO12-IA12</f>
        <v>0</v>
      </c>
      <c r="HV12" s="698">
        <f>HP12-IB12</f>
        <v>0</v>
      </c>
      <c r="HW12" s="1727">
        <f t="shared" ref="HW12" si="58">SUM(HX12:HY12)</f>
        <v>0</v>
      </c>
      <c r="HX12" s="595">
        <f>[1]Субсидия_факт!JF10</f>
        <v>0</v>
      </c>
      <c r="HY12" s="698">
        <f>[1]Субсидия_факт!JJ10</f>
        <v>0</v>
      </c>
      <c r="HZ12" s="508">
        <f t="shared" ref="HZ12" si="59">SUM(IA12:IB12)</f>
        <v>0</v>
      </c>
      <c r="IA12" s="595"/>
      <c r="IB12" s="558"/>
      <c r="IC12" s="1728">
        <f t="shared" ref="IC12:IC29" si="60">SUM(ID12:IE12)</f>
        <v>0</v>
      </c>
      <c r="ID12" s="595">
        <f>[1]Субсидия_факт!FT10</f>
        <v>0</v>
      </c>
      <c r="IE12" s="698">
        <f>[1]Субсидия_факт!FV10</f>
        <v>0</v>
      </c>
      <c r="IF12" s="1729">
        <f t="shared" ref="IF12:IF29" si="61">SUM(IG12:IH12)</f>
        <v>0</v>
      </c>
      <c r="IG12" s="595"/>
      <c r="IH12" s="558"/>
      <c r="II12" s="1728">
        <f t="shared" ref="II12:II29" si="62">SUM(IJ12:IK12)</f>
        <v>0</v>
      </c>
      <c r="IJ12" s="595">
        <f>[1]Субсидия_факт!PN10</f>
        <v>0</v>
      </c>
      <c r="IK12" s="698">
        <f>[1]Субсидия_факт!PP10</f>
        <v>0</v>
      </c>
      <c r="IL12" s="1729">
        <f t="shared" ref="IL12:IL29" si="63">SUM(IM12:IN12)</f>
        <v>0</v>
      </c>
      <c r="IM12" s="595"/>
      <c r="IN12" s="558"/>
      <c r="IO12" s="1730">
        <f t="shared" ref="IO12:IO29" si="64">SUM(IP12:IQ12)</f>
        <v>0</v>
      </c>
      <c r="IP12" s="525">
        <f>[1]Субсидия_факт!LL10</f>
        <v>0</v>
      </c>
      <c r="IQ12" s="563">
        <f>[1]Субсидия_факт!LN10</f>
        <v>0</v>
      </c>
      <c r="IR12" s="1134">
        <f t="shared" ref="IR12:IR29" si="65">SUM(IS12:IT12)</f>
        <v>0</v>
      </c>
      <c r="IS12" s="525"/>
      <c r="IT12" s="563"/>
      <c r="IU12" s="1730">
        <f t="shared" ref="IU12:IU29" si="66">SUM(IV12:IW12)</f>
        <v>0</v>
      </c>
      <c r="IV12" s="525">
        <f>[1]Субсидия_факт!LV10</f>
        <v>0</v>
      </c>
      <c r="IW12" s="563">
        <f>[1]Субсидия_факт!LX10</f>
        <v>0</v>
      </c>
      <c r="IX12" s="1134">
        <f t="shared" ref="IX12:IX29" si="67">SUM(IY12:IZ12)</f>
        <v>0</v>
      </c>
      <c r="IY12" s="525"/>
      <c r="IZ12" s="563"/>
      <c r="JA12" s="322">
        <f t="shared" ref="JA12" si="68">SUM(JB12:JC12)</f>
        <v>0</v>
      </c>
      <c r="JB12" s="525">
        <f>[1]Субсидия_факт!DN10</f>
        <v>0</v>
      </c>
      <c r="JC12" s="563">
        <f>[1]Субсидия_факт!DP10</f>
        <v>0</v>
      </c>
      <c r="JD12" s="453">
        <f t="shared" ref="JD12" si="69">SUM(JE12:JF12)</f>
        <v>0</v>
      </c>
      <c r="JE12" s="525"/>
      <c r="JF12" s="563"/>
      <c r="JG12" s="424">
        <f t="shared" ref="JG12" si="70">SUM(JH12:JI12)</f>
        <v>0</v>
      </c>
      <c r="JH12" s="595">
        <f>[1]Субсидия_факт!DB10</f>
        <v>0</v>
      </c>
      <c r="JI12" s="698">
        <f>[1]Субсидия_факт!DH10</f>
        <v>0</v>
      </c>
      <c r="JJ12" s="424">
        <f t="shared" ref="JJ12" si="71">SUM(JK12:JL12)</f>
        <v>0</v>
      </c>
      <c r="JK12" s="595"/>
      <c r="JL12" s="558"/>
      <c r="JM12" s="424">
        <f t="shared" ref="JM12" si="72">SUM(JN12:JO12)</f>
        <v>0</v>
      </c>
      <c r="JN12" s="595">
        <f>[1]Субсидия_факт!DD10</f>
        <v>0</v>
      </c>
      <c r="JO12" s="558">
        <f>[1]Субсидия_факт!DJ10</f>
        <v>0</v>
      </c>
      <c r="JP12" s="424">
        <f t="shared" ref="JP12" si="73">SUM(JQ12:JR12)</f>
        <v>0</v>
      </c>
      <c r="JQ12" s="526"/>
      <c r="JR12" s="583"/>
      <c r="JS12" s="508">
        <f t="shared" ref="JS12" si="74">SUM(JT12:JU12)</f>
        <v>0</v>
      </c>
      <c r="JT12" s="617">
        <f>'Проверочная  таблица'!JN12-'Проверочная  таблица'!JZ12</f>
        <v>0</v>
      </c>
      <c r="JU12" s="558">
        <f>'Проверочная  таблица'!JO12-'Проверочная  таблица'!KA12</f>
        <v>0</v>
      </c>
      <c r="JV12" s="1721">
        <f t="shared" ref="JV12" si="75">SUM(JW12:JX12)</f>
        <v>0</v>
      </c>
      <c r="JW12" s="526">
        <f>'Проверочная  таблица'!JQ12-'Проверочная  таблица'!KC12</f>
        <v>0</v>
      </c>
      <c r="JX12" s="616">
        <f>'Проверочная  таблица'!JR12-'Проверочная  таблица'!KD12</f>
        <v>0</v>
      </c>
      <c r="JY12" s="508">
        <f t="shared" ref="JY12" si="76">SUM(JZ12:KA12)</f>
        <v>0</v>
      </c>
      <c r="JZ12" s="595">
        <f>[1]Субсидия_факт!DF10</f>
        <v>0</v>
      </c>
      <c r="KA12" s="698">
        <f>[1]Субсидия_факт!DL10</f>
        <v>0</v>
      </c>
      <c r="KB12" s="508">
        <f t="shared" ref="KB12" si="77">SUM(KC12:KD12)</f>
        <v>0</v>
      </c>
      <c r="KC12" s="595"/>
      <c r="KD12" s="558"/>
      <c r="KE12" s="424">
        <f t="shared" ref="KE12" si="78">SUM(KF12:KG12)</f>
        <v>0</v>
      </c>
      <c r="KF12" s="526">
        <f>[1]Субсидия_факт!AP10</f>
        <v>0</v>
      </c>
      <c r="KG12" s="558">
        <f>[1]Субсидия_факт!AR10</f>
        <v>0</v>
      </c>
      <c r="KH12" s="424">
        <f t="shared" ref="KH12" si="79">SUM(KI12:KJ12)</f>
        <v>0</v>
      </c>
      <c r="KI12" s="526"/>
      <c r="KJ12" s="558"/>
      <c r="KK12" s="424">
        <f t="shared" ref="KK12:KK29" si="80">SUM(KL12:KM12)</f>
        <v>0</v>
      </c>
      <c r="KL12" s="526">
        <f>[1]Субсидия_факт!KF10</f>
        <v>0</v>
      </c>
      <c r="KM12" s="558">
        <f>[1]Субсидия_факт!KL10</f>
        <v>0</v>
      </c>
      <c r="KN12" s="424">
        <f t="shared" ref="KN12:KN29" si="81">SUM(KO12:KP12)</f>
        <v>0</v>
      </c>
      <c r="KO12" s="526"/>
      <c r="KP12" s="558"/>
      <c r="KQ12" s="1731">
        <f t="shared" ref="KQ12:KQ29" si="82">SUM(KR12:KS12)</f>
        <v>0</v>
      </c>
      <c r="KR12" s="459">
        <f>[1]Субсидия_факт!KH10</f>
        <v>0</v>
      </c>
      <c r="KS12" s="564">
        <f>[1]Субсидия_факт!KN10</f>
        <v>0</v>
      </c>
      <c r="KT12" s="1731">
        <f t="shared" ref="KT12:KT29" si="83">SUM(KU12:KV12)</f>
        <v>0</v>
      </c>
      <c r="KU12" s="526"/>
      <c r="KV12" s="558"/>
      <c r="KW12" s="1732">
        <f t="shared" ref="KW12:KW29" si="84">SUM(KX12:KY12)</f>
        <v>0</v>
      </c>
      <c r="KX12" s="459">
        <f>KR12-LD12</f>
        <v>0</v>
      </c>
      <c r="KY12" s="564">
        <f>KS12-LE12</f>
        <v>0</v>
      </c>
      <c r="KZ12" s="1732">
        <f t="shared" ref="KZ12" si="85">SUM(LA12:LB12)</f>
        <v>0</v>
      </c>
      <c r="LA12" s="459">
        <f>KU12-LG12</f>
        <v>0</v>
      </c>
      <c r="LB12" s="564">
        <f>KV12-LH12</f>
        <v>0</v>
      </c>
      <c r="LC12" s="1732">
        <f t="shared" ref="LC12:LC29" si="86">SUM(LD12:LE12)</f>
        <v>0</v>
      </c>
      <c r="LD12" s="595">
        <f>[1]Субсидия_факт!KJ10</f>
        <v>0</v>
      </c>
      <c r="LE12" s="698">
        <f>[1]Субсидия_факт!KP10</f>
        <v>0</v>
      </c>
      <c r="LF12" s="1732">
        <f t="shared" ref="LF12:LF29" si="87">SUM(LG12:LH12)</f>
        <v>0</v>
      </c>
      <c r="LG12" s="617"/>
      <c r="LH12" s="558"/>
      <c r="LI12" s="1706">
        <f>SUM(LJ12:LL12)</f>
        <v>0</v>
      </c>
      <c r="LJ12" s="980">
        <f>[1]Субсидия_факт!FF10</f>
        <v>0</v>
      </c>
      <c r="LK12" s="526">
        <f>[1]Субсидия_факт!DR10</f>
        <v>0</v>
      </c>
      <c r="LL12" s="558">
        <f>[1]Субсидия_факт!DX10</f>
        <v>0</v>
      </c>
      <c r="LM12" s="1706">
        <f>SUM(LN12:LP12)</f>
        <v>0</v>
      </c>
      <c r="LN12" s="980"/>
      <c r="LO12" s="526"/>
      <c r="LP12" s="558"/>
      <c r="LQ12" s="1706">
        <f>SUM(LR12:LT12)</f>
        <v>0</v>
      </c>
      <c r="LR12" s="980">
        <f>[1]Субсидия_факт!FH10</f>
        <v>0</v>
      </c>
      <c r="LS12" s="526">
        <f>[1]Субсидия_факт!DT10</f>
        <v>0</v>
      </c>
      <c r="LT12" s="558">
        <f>[1]Субсидия_факт!DZ10</f>
        <v>0</v>
      </c>
      <c r="LU12" s="1706">
        <f>SUM(LV12:LX12)</f>
        <v>0</v>
      </c>
      <c r="LV12" s="980"/>
      <c r="LW12" s="526"/>
      <c r="LX12" s="698"/>
      <c r="LY12" s="786">
        <f>SUM(LZ12:MB12)</f>
        <v>0</v>
      </c>
      <c r="LZ12" s="525">
        <f>'Проверочная  таблица'!LR12-MH12</f>
        <v>0</v>
      </c>
      <c r="MA12" s="525">
        <f>'Проверочная  таблица'!LS12-MI12</f>
        <v>0</v>
      </c>
      <c r="MB12" s="563">
        <f>'Проверочная  таблица'!LT12-MJ12</f>
        <v>0</v>
      </c>
      <c r="MC12" s="786">
        <f>SUM(MD12:MF12)</f>
        <v>0</v>
      </c>
      <c r="MD12" s="525">
        <f>'Проверочная  таблица'!LV12-ML12</f>
        <v>0</v>
      </c>
      <c r="ME12" s="525">
        <f>'Проверочная  таблица'!LW12-MM12</f>
        <v>0</v>
      </c>
      <c r="MF12" s="563">
        <f>'Проверочная  таблица'!LX12-MN12</f>
        <v>0</v>
      </c>
      <c r="MG12" s="786">
        <f>SUM(MH12:MJ12)</f>
        <v>0</v>
      </c>
      <c r="MH12" s="526">
        <f>[1]Субсидия_факт!FJ10</f>
        <v>0</v>
      </c>
      <c r="MI12" s="526">
        <f>[1]Субсидия_факт!DV10</f>
        <v>0</v>
      </c>
      <c r="MJ12" s="558">
        <f>[1]Субсидия_факт!EB10</f>
        <v>0</v>
      </c>
      <c r="MK12" s="786">
        <f>SUM(ML12:MN12)</f>
        <v>0</v>
      </c>
      <c r="ML12" s="526"/>
      <c r="MM12" s="526"/>
      <c r="MN12" s="558"/>
      <c r="MO12" s="1733">
        <f>SUM(MP12:MV12)</f>
        <v>193375</v>
      </c>
      <c r="MP12" s="526">
        <f>[1]Субсидия_факт!ED10</f>
        <v>0</v>
      </c>
      <c r="MQ12" s="698">
        <f>[1]Субсидия_факт!EF10</f>
        <v>0</v>
      </c>
      <c r="MR12" s="525">
        <f>[1]Субсидия_факт!EH10</f>
        <v>0</v>
      </c>
      <c r="MS12" s="563">
        <f>[1]Субсидия_факт!EJ10</f>
        <v>0</v>
      </c>
      <c r="MT12" s="617">
        <f>[1]Субсидия_факт!FL10</f>
        <v>0</v>
      </c>
      <c r="MU12" s="595">
        <f>[1]Субсидия_факт!CP10</f>
        <v>50277.5</v>
      </c>
      <c r="MV12" s="698">
        <f>[1]Субсидия_факт!CV10</f>
        <v>143097.5</v>
      </c>
      <c r="MW12" s="1706">
        <f>SUM(MX12:ND12)</f>
        <v>193375</v>
      </c>
      <c r="MX12" s="526"/>
      <c r="MY12" s="558"/>
      <c r="MZ12" s="537"/>
      <c r="NA12" s="584"/>
      <c r="NB12" s="595"/>
      <c r="NC12" s="1734">
        <f>MU12</f>
        <v>50277.5</v>
      </c>
      <c r="ND12" s="1735">
        <f>MV12</f>
        <v>143097.5</v>
      </c>
      <c r="NE12" s="1733">
        <f>SUM(NF12:NG12)</f>
        <v>0</v>
      </c>
      <c r="NF12" s="595">
        <f>[1]Субсидия_факт!CR10</f>
        <v>0</v>
      </c>
      <c r="NG12" s="698">
        <f>[1]Субсидия_факт!CX10</f>
        <v>0</v>
      </c>
      <c r="NH12" s="1706">
        <f>SUM(NI12:NJ12)</f>
        <v>0</v>
      </c>
      <c r="NI12" s="617"/>
      <c r="NJ12" s="558"/>
      <c r="NK12" s="786">
        <f>SUM(NL12:NM12)</f>
        <v>0</v>
      </c>
      <c r="NL12" s="595">
        <f>'Проверочная  таблица'!NF12-NR12</f>
        <v>0</v>
      </c>
      <c r="NM12" s="558">
        <f>'Проверочная  таблица'!NG12-NS12</f>
        <v>0</v>
      </c>
      <c r="NN12" s="786">
        <f>SUM(NO12:NP12)</f>
        <v>0</v>
      </c>
      <c r="NO12" s="526">
        <f>'Проверочная  таблица'!NI12-NU12</f>
        <v>0</v>
      </c>
      <c r="NP12" s="616">
        <f>'Проверочная  таблица'!NJ12-NV12</f>
        <v>0</v>
      </c>
      <c r="NQ12" s="786">
        <f>SUM(NR12:NS12)</f>
        <v>0</v>
      </c>
      <c r="NR12" s="595">
        <f>[1]Субсидия_факт!CT10</f>
        <v>0</v>
      </c>
      <c r="NS12" s="698">
        <f>[1]Субсидия_факт!CZ10</f>
        <v>0</v>
      </c>
      <c r="NT12" s="786">
        <f>SUM(NU12:NV12)</f>
        <v>0</v>
      </c>
      <c r="NU12" s="526"/>
      <c r="NV12" s="558"/>
      <c r="NW12" s="1720">
        <f>SUM(NX12:NZ12)</f>
        <v>0</v>
      </c>
      <c r="NX12" s="595">
        <f>[1]Субсидия_факт!CD10</f>
        <v>0</v>
      </c>
      <c r="NY12" s="698">
        <f>[1]Субсидия_факт!CF10</f>
        <v>0</v>
      </c>
      <c r="NZ12" s="595">
        <f>[1]Субсидия_факт!CH10</f>
        <v>0</v>
      </c>
      <c r="OA12" s="322">
        <f>SUM(OB12:OD12)</f>
        <v>0</v>
      </c>
      <c r="OB12" s="648"/>
      <c r="OC12" s="562"/>
      <c r="OD12" s="648"/>
      <c r="OE12" s="1731">
        <f>SUM(OF12:OG12)</f>
        <v>0</v>
      </c>
      <c r="OF12" s="595">
        <f>[1]Субсидия_факт!NP10</f>
        <v>0</v>
      </c>
      <c r="OG12" s="698">
        <f>[1]Субсидия_факт!NV10</f>
        <v>0</v>
      </c>
      <c r="OH12" s="458"/>
      <c r="OI12" s="1731">
        <f>SUM(OJ12:OK12)</f>
        <v>0</v>
      </c>
      <c r="OJ12" s="617"/>
      <c r="OK12" s="558"/>
      <c r="OL12" s="526"/>
      <c r="OM12" s="1731">
        <f>SUM(ON12:OP12)</f>
        <v>0</v>
      </c>
      <c r="ON12" s="595">
        <f>[1]Субсидия_факт!NR10</f>
        <v>0</v>
      </c>
      <c r="OO12" s="698">
        <f>[1]Субсидия_факт!NX10</f>
        <v>0</v>
      </c>
      <c r="OP12" s="526">
        <f>[1]Субсидия_факт!OB10</f>
        <v>0</v>
      </c>
      <c r="OQ12" s="1731">
        <f>SUM(OR12:OT12)</f>
        <v>0</v>
      </c>
      <c r="OR12" s="526"/>
      <c r="OS12" s="616"/>
      <c r="OT12" s="526"/>
      <c r="OU12" s="1732">
        <f>SUM(OV12:OX12)</f>
        <v>0</v>
      </c>
      <c r="OV12" s="459">
        <f>'Проверочная  таблица'!ON12-PD12</f>
        <v>0</v>
      </c>
      <c r="OW12" s="564">
        <f>'Проверочная  таблица'!OO12-PE12</f>
        <v>0</v>
      </c>
      <c r="OX12" s="458">
        <f>'Проверочная  таблица'!OP12-PF12</f>
        <v>0</v>
      </c>
      <c r="OY12" s="1732">
        <f>SUM(OZ12:PB12)</f>
        <v>0</v>
      </c>
      <c r="OZ12" s="617">
        <f>'Проверочная  таблица'!OR12-PH12</f>
        <v>0</v>
      </c>
      <c r="PA12" s="558">
        <f>'Проверочная  таблица'!OS12-PI12</f>
        <v>0</v>
      </c>
      <c r="PB12" s="526">
        <f>'Проверочная  таблица'!OT12-PJ12</f>
        <v>0</v>
      </c>
      <c r="PC12" s="1732">
        <f>SUM(PD12:PF12)</f>
        <v>0</v>
      </c>
      <c r="PD12" s="595">
        <f>[1]Субсидия_факт!NT10</f>
        <v>0</v>
      </c>
      <c r="PE12" s="698">
        <f>[1]Субсидия_факт!NZ10</f>
        <v>0</v>
      </c>
      <c r="PF12" s="595">
        <f>[1]Субсидия_факт!OD10</f>
        <v>0</v>
      </c>
      <c r="PG12" s="1732">
        <f>SUM(PH12:PJ12)</f>
        <v>0</v>
      </c>
      <c r="PH12" s="617"/>
      <c r="PI12" s="558"/>
      <c r="PJ12" s="595"/>
      <c r="PK12" s="487">
        <f>SUM(PL12:PM12)</f>
        <v>441000</v>
      </c>
      <c r="PL12" s="525">
        <f>[1]Субсидия_факт!ON10</f>
        <v>22050</v>
      </c>
      <c r="PM12" s="563">
        <f>[1]Субсидия_факт!OR10</f>
        <v>418950</v>
      </c>
      <c r="PN12" s="322">
        <f>SUM(PO12:PP12)</f>
        <v>0</v>
      </c>
      <c r="PO12" s="537"/>
      <c r="PP12" s="584">
        <v>0</v>
      </c>
      <c r="PQ12" s="512">
        <f>SUM(PR12:PS12)</f>
        <v>441000</v>
      </c>
      <c r="PR12" s="537">
        <f t="shared" ref="PR12" si="88">PL12-PX12</f>
        <v>22050</v>
      </c>
      <c r="PS12" s="559">
        <f t="shared" ref="PS12" si="89">PM12-PY12</f>
        <v>418950</v>
      </c>
      <c r="PT12" s="659">
        <f>SUM(PU12:PV12)</f>
        <v>0</v>
      </c>
      <c r="PU12" s="525">
        <f t="shared" ref="PU12" si="90">PO12-QA12</f>
        <v>0</v>
      </c>
      <c r="PV12" s="563">
        <f t="shared" ref="PV12" si="91">PP12-QB12</f>
        <v>0</v>
      </c>
      <c r="PW12" s="512">
        <f>SUM(PX12:PY12)</f>
        <v>0</v>
      </c>
      <c r="PX12" s="525">
        <f>[1]Субсидия_факт!OP10</f>
        <v>0</v>
      </c>
      <c r="PY12" s="563">
        <f>[1]Субсидия_факт!OT10</f>
        <v>0</v>
      </c>
      <c r="PZ12" s="1722">
        <f>SUM(QA12:QB12)</f>
        <v>0</v>
      </c>
      <c r="QA12" s="537"/>
      <c r="QB12" s="584"/>
      <c r="QC12" s="1730">
        <f t="shared" ref="QC12:QC29" si="92">SUM(QD12:QE12)</f>
        <v>0</v>
      </c>
      <c r="QD12" s="525">
        <f>[1]Субсидия_факт!EL10</f>
        <v>0</v>
      </c>
      <c r="QE12" s="563">
        <f>[1]Субсидия_факт!EN10</f>
        <v>0</v>
      </c>
      <c r="QF12" s="1134">
        <f t="shared" ref="QF12:QF29" si="93">SUM(QG12:QH12)</f>
        <v>0</v>
      </c>
      <c r="QG12" s="525"/>
      <c r="QH12" s="563"/>
      <c r="QI12" s="1730">
        <f t="shared" ref="QI12:QI29" si="94">SUM(QJ12:QK12)</f>
        <v>0</v>
      </c>
      <c r="QJ12" s="525">
        <f>[1]Субсидия_факт!EP10</f>
        <v>0</v>
      </c>
      <c r="QK12" s="563">
        <f>[1]Субсидия_факт!ER10</f>
        <v>0</v>
      </c>
      <c r="QL12" s="1134">
        <f t="shared" ref="QL12:QL29" si="95">SUM(QM12:QN12)</f>
        <v>0</v>
      </c>
      <c r="QM12" s="525"/>
      <c r="QN12" s="563"/>
      <c r="QO12" s="1730">
        <f t="shared" ref="QO12:QO29" si="96">SUM(QP12:QQ12)</f>
        <v>0</v>
      </c>
      <c r="QP12" s="525">
        <f>[1]Субсидия_факт!ET10</f>
        <v>0</v>
      </c>
      <c r="QQ12" s="563">
        <f>[1]Субсидия_факт!EX10</f>
        <v>0</v>
      </c>
      <c r="QR12" s="1134">
        <f t="shared" ref="QR12:QR29" si="97">SUM(QS12:QT12)</f>
        <v>0</v>
      </c>
      <c r="QS12" s="525"/>
      <c r="QT12" s="563"/>
      <c r="QU12" s="659">
        <f t="shared" ref="QU12:QU29" si="98">SUM(QV12:QW12)</f>
        <v>0</v>
      </c>
      <c r="QV12" s="525">
        <f>QP12-RB12</f>
        <v>0</v>
      </c>
      <c r="QW12" s="563">
        <f>QQ12-RC12</f>
        <v>0</v>
      </c>
      <c r="QX12" s="512">
        <f t="shared" ref="QX12:QX29" si="99">SUM(QY12:QZ12)</f>
        <v>0</v>
      </c>
      <c r="QY12" s="525">
        <f>QS12-RE12</f>
        <v>0</v>
      </c>
      <c r="QZ12" s="563">
        <f>QT12-RF12</f>
        <v>0</v>
      </c>
      <c r="RA12" s="659">
        <f t="shared" ref="RA12:RA29" si="100">SUM(RB12:RC12)</f>
        <v>0</v>
      </c>
      <c r="RB12" s="525">
        <f>[1]Субсидия_факт!EV10</f>
        <v>0</v>
      </c>
      <c r="RC12" s="563">
        <f>[1]Субсидия_факт!EZ10</f>
        <v>0</v>
      </c>
      <c r="RD12" s="512">
        <f t="shared" ref="RD12:RD29" si="101">SUM(RE12:RF12)</f>
        <v>0</v>
      </c>
      <c r="RE12" s="525"/>
      <c r="RF12" s="563"/>
      <c r="RG12" s="498">
        <f t="shared" ref="RG12:RG29" si="102">SUM(RH12:RI12)</f>
        <v>0</v>
      </c>
      <c r="RH12" s="525">
        <f>[1]Субсидия_факт!FB10</f>
        <v>0</v>
      </c>
      <c r="RI12" s="563">
        <f>[1]Субсидия_факт!FD10</f>
        <v>0</v>
      </c>
      <c r="RJ12" s="427">
        <f t="shared" ref="RJ12:RJ29" si="103">SUM(RK12:RL12)</f>
        <v>0</v>
      </c>
      <c r="RK12" s="653"/>
      <c r="RL12" s="720"/>
      <c r="RM12" s="498">
        <f t="shared" ref="RM12:RM29" si="104">SUM(RN12:RO12)</f>
        <v>0</v>
      </c>
      <c r="RN12" s="525">
        <f>[1]Субсидия_факт!BN10</f>
        <v>0</v>
      </c>
      <c r="RO12" s="563">
        <f>[1]Субсидия_факт!BP10</f>
        <v>0</v>
      </c>
      <c r="RP12" s="1736">
        <f t="shared" ref="RP12:RP29" si="105">SUM(RQ12:RR12)</f>
        <v>0</v>
      </c>
      <c r="RQ12" s="653"/>
      <c r="RR12" s="720"/>
      <c r="RS12" s="498">
        <f t="shared" ref="RS12:RS29" si="106">SUM(RT12:RU12)</f>
        <v>0</v>
      </c>
      <c r="RT12" s="525">
        <f>[1]Субсидия_факт!T10</f>
        <v>0</v>
      </c>
      <c r="RU12" s="563">
        <f>[1]Субсидия_факт!V10</f>
        <v>0</v>
      </c>
      <c r="RV12" s="427">
        <f t="shared" ref="RV12:RV29" si="107">SUM(RW12:RX12)</f>
        <v>0</v>
      </c>
      <c r="RW12" s="653"/>
      <c r="RX12" s="720"/>
      <c r="RY12" s="498">
        <f t="shared" ref="RY12" si="108">SUM(RZ12:SA12)</f>
        <v>0</v>
      </c>
      <c r="RZ12" s="525">
        <f>[1]Субсидия_факт!Z10</f>
        <v>0</v>
      </c>
      <c r="SA12" s="563">
        <f>[1]Субсидия_факт!AB10</f>
        <v>0</v>
      </c>
      <c r="SB12" s="427">
        <f t="shared" ref="SB12" si="109">SUM(SC12:SD12)</f>
        <v>0</v>
      </c>
      <c r="SC12" s="653"/>
      <c r="SD12" s="720"/>
      <c r="SE12" s="487">
        <f t="shared" ref="SE12:SE29" si="110">SUM(SF12:SM12)</f>
        <v>0</v>
      </c>
      <c r="SF12" s="525">
        <f>[1]Субсидия_факт!OV10</f>
        <v>0</v>
      </c>
      <c r="SG12" s="563">
        <f>[1]Субсидия_факт!OX10</f>
        <v>0</v>
      </c>
      <c r="SH12" s="454">
        <f>[1]Субсидия_факт!PR10</f>
        <v>0</v>
      </c>
      <c r="SI12" s="966">
        <f>[1]Субсидия_факт!PX10</f>
        <v>0</v>
      </c>
      <c r="SJ12" s="1737">
        <f>[1]Субсидия_факт!QD10</f>
        <v>0</v>
      </c>
      <c r="SK12" s="563">
        <f>[1]Субсидия_факт!QF10</f>
        <v>0</v>
      </c>
      <c r="SL12" s="1738">
        <f>[1]Субсидия_факт!QH10</f>
        <v>0</v>
      </c>
      <c r="SM12" s="1739">
        <f>[1]Субсидия_факт!QN10</f>
        <v>0</v>
      </c>
      <c r="SN12" s="322">
        <f t="shared" ref="SN12:SN29" si="111">SUM(SO12:SV12)</f>
        <v>0</v>
      </c>
      <c r="SO12" s="545"/>
      <c r="SP12" s="559"/>
      <c r="SQ12" s="454"/>
      <c r="SR12" s="1739"/>
      <c r="SS12" s="426"/>
      <c r="ST12" s="621"/>
      <c r="SU12" s="426"/>
      <c r="SV12" s="621"/>
      <c r="SW12" s="322">
        <f>SUM(SX12:TE12)</f>
        <v>0</v>
      </c>
      <c r="SX12" s="525">
        <f>[1]Субсидия_факт!OF10</f>
        <v>0</v>
      </c>
      <c r="SY12" s="563">
        <f>[1]Субсидия_факт!OJ10</f>
        <v>0</v>
      </c>
      <c r="SZ12" s="794">
        <f>[1]Субсидия_факт!OZ10</f>
        <v>0</v>
      </c>
      <c r="TA12" s="563">
        <f>[1]Субсидия_факт!PD10</f>
        <v>0</v>
      </c>
      <c r="TB12" s="794">
        <f>[1]Субсидия_факт!PT10</f>
        <v>0</v>
      </c>
      <c r="TC12" s="563">
        <f>[1]Субсидия_факт!PZ10</f>
        <v>0</v>
      </c>
      <c r="TD12" s="794">
        <f>[1]Субсидия_факт!QJ10</f>
        <v>0</v>
      </c>
      <c r="TE12" s="563">
        <f>[1]Субсидия_факт!QP10</f>
        <v>0</v>
      </c>
      <c r="TF12" s="451">
        <f>SUM(TG12:TN12)</f>
        <v>0</v>
      </c>
      <c r="TG12" s="537"/>
      <c r="TH12" s="584"/>
      <c r="TI12" s="545"/>
      <c r="TJ12" s="559"/>
      <c r="TK12" s="454"/>
      <c r="TL12" s="1739"/>
      <c r="TM12" s="537"/>
      <c r="TN12" s="584"/>
      <c r="TO12" s="512">
        <f>SUM(TP12:TW12)</f>
        <v>0</v>
      </c>
      <c r="TP12" s="545">
        <f t="shared" ref="TP12" si="112">SX12-UH12</f>
        <v>0</v>
      </c>
      <c r="TQ12" s="559">
        <f t="shared" ref="TQ12" si="113">SY12-UI12</f>
        <v>0</v>
      </c>
      <c r="TR12" s="545">
        <f t="shared" ref="TR12" si="114">SZ12-UJ12</f>
        <v>0</v>
      </c>
      <c r="TS12" s="559">
        <f t="shared" ref="TS12" si="115">TA12-UK12</f>
        <v>0</v>
      </c>
      <c r="TT12" s="545">
        <f t="shared" ref="TT12:TT29" si="116">TB12-UL12</f>
        <v>0</v>
      </c>
      <c r="TU12" s="559">
        <f t="shared" ref="TU12:TU29" si="117">TC12-UM12</f>
        <v>0</v>
      </c>
      <c r="TV12" s="610">
        <f t="shared" ref="TV12" si="118">TD12-UN12</f>
        <v>0</v>
      </c>
      <c r="TW12" s="559">
        <f t="shared" ref="TW12" si="119">TE12-UO12</f>
        <v>0</v>
      </c>
      <c r="TX12" s="512">
        <f>SUM(TY12:UF12)</f>
        <v>0</v>
      </c>
      <c r="TY12" s="545">
        <f t="shared" ref="TY12" si="120">TG12-UQ12</f>
        <v>0</v>
      </c>
      <c r="TZ12" s="559">
        <f t="shared" ref="TZ12" si="121">TH12-UR12</f>
        <v>0</v>
      </c>
      <c r="UA12" s="545">
        <f t="shared" ref="UA12" si="122">TI12-US12</f>
        <v>0</v>
      </c>
      <c r="UB12" s="559">
        <f t="shared" ref="UB12" si="123">TJ12-UT12</f>
        <v>0</v>
      </c>
      <c r="UC12" s="545">
        <f t="shared" ref="UC12:UC29" si="124">TK12-UU12</f>
        <v>0</v>
      </c>
      <c r="UD12" s="559">
        <f t="shared" ref="UD12:UD29" si="125">TL12-UV12</f>
        <v>0</v>
      </c>
      <c r="UE12" s="610">
        <f t="shared" ref="UE12" si="126">TM12-UW12</f>
        <v>0</v>
      </c>
      <c r="UF12" s="559">
        <f t="shared" ref="UF12" si="127">TN12-UX12</f>
        <v>0</v>
      </c>
      <c r="UG12" s="512">
        <f>SUM(UH12:UO12)</f>
        <v>0</v>
      </c>
      <c r="UH12" s="525">
        <f>[1]Субсидия_факт!OH10</f>
        <v>0</v>
      </c>
      <c r="UI12" s="563">
        <f>[1]Субсидия_факт!OL10</f>
        <v>0</v>
      </c>
      <c r="UJ12" s="794">
        <f>[1]Субсидия_факт!PB10</f>
        <v>0</v>
      </c>
      <c r="UK12" s="563">
        <f>[1]Субсидия_факт!PF10</f>
        <v>0</v>
      </c>
      <c r="UL12" s="794">
        <f>[1]Субсидия_факт!PV10</f>
        <v>0</v>
      </c>
      <c r="UM12" s="563">
        <f>[1]Субсидия_факт!QB10</f>
        <v>0</v>
      </c>
      <c r="UN12" s="794">
        <f>[1]Субсидия_факт!QL10</f>
        <v>0</v>
      </c>
      <c r="UO12" s="563">
        <f>[1]Субсидия_факт!QR10</f>
        <v>0</v>
      </c>
      <c r="UP12" s="1722">
        <f>SUM(UQ12:UX12)</f>
        <v>0</v>
      </c>
      <c r="UQ12" s="454"/>
      <c r="UR12" s="1739"/>
      <c r="US12" s="525"/>
      <c r="UT12" s="563"/>
      <c r="UU12" s="454"/>
      <c r="UV12" s="1739"/>
      <c r="UW12" s="454"/>
      <c r="UX12" s="1739"/>
      <c r="UY12" s="424">
        <f>'Прочая  субсидия_МР  и  ГО'!B8</f>
        <v>18134487.469999999</v>
      </c>
      <c r="UZ12" s="424">
        <f>'Прочая  субсидия_МР  и  ГО'!C8</f>
        <v>15226281.48</v>
      </c>
      <c r="VA12" s="1720">
        <f>'Прочая  субсидия_БП'!B8</f>
        <v>1474975.92</v>
      </c>
      <c r="VB12" s="507">
        <f>'Прочая  субсидия_БП'!C8</f>
        <v>1279579.48</v>
      </c>
      <c r="VC12" s="1713">
        <f>'Прочая  субсидия_БП'!D8</f>
        <v>1474975.92</v>
      </c>
      <c r="VD12" s="1714">
        <f>'Прочая  субсидия_БП'!E8</f>
        <v>1279579.48</v>
      </c>
      <c r="VE12" s="1712">
        <f>'Прочая  субсидия_БП'!F8</f>
        <v>0</v>
      </c>
      <c r="VF12" s="1713">
        <f>'Прочая  субсидия_БП'!G8</f>
        <v>0</v>
      </c>
      <c r="VG12" s="455">
        <f t="shared" ref="VG12" si="128">SUM(VH12:VI12)</f>
        <v>172007943.78999999</v>
      </c>
      <c r="VH12" s="525">
        <f>'Проверочная  таблица'!WJ12+'Проверочная  таблица'!VM12+'Проверочная  таблица'!VO12+WD12+VQ12</f>
        <v>166374033.78999999</v>
      </c>
      <c r="VI12" s="454">
        <f>'Проверочная  таблица'!WK12+'Проверочная  таблица'!VS12+'Проверочная  таблица'!VY12+'Проверочная  таблица'!VU12+'Проверочная  таблица'!VW12+WA12+WE12</f>
        <v>5633910</v>
      </c>
      <c r="VJ12" s="1706">
        <f t="shared" ref="VJ12" si="129">SUM(VK12:VL12)</f>
        <v>100698484.31</v>
      </c>
      <c r="VK12" s="454">
        <f>'Проверочная  таблица'!WM12+'Проверочная  таблица'!VN12+'Проверочная  таблица'!VP12+WG12+VR12</f>
        <v>98002784.909999996</v>
      </c>
      <c r="VL12" s="794">
        <f>'Проверочная  таблица'!WN12+'Проверочная  таблица'!VT12+'Проверочная  таблица'!VZ12+'Проверочная  таблица'!VV12+'Проверочная  таблица'!VX12+WB12+WH12</f>
        <v>2695699.4000000004</v>
      </c>
      <c r="VM12" s="1706">
        <f>'Субвенция  на  полномочия'!B8</f>
        <v>157599631.78999999</v>
      </c>
      <c r="VN12" s="1707">
        <f>'Субвенция  на  полномочия'!C8</f>
        <v>93823798.670000002</v>
      </c>
      <c r="VO12" s="1004">
        <f>[1]Субвенция_факт!R9*1000</f>
        <v>5507255</v>
      </c>
      <c r="VP12" s="963">
        <v>2554500</v>
      </c>
      <c r="VQ12" s="1004">
        <f>[1]Субвенция_факт!K9*1000</f>
        <v>1411742</v>
      </c>
      <c r="VR12" s="963">
        <v>385000</v>
      </c>
      <c r="VS12" s="1004">
        <f>[1]Субвенция_факт!AE9*1000</f>
        <v>1979000</v>
      </c>
      <c r="VT12" s="963">
        <f>ВУС!E6</f>
        <v>866292.04</v>
      </c>
      <c r="VU12" s="1004">
        <f>[1]Субвенция_факт!AF9*1000</f>
        <v>0</v>
      </c>
      <c r="VV12" s="963"/>
      <c r="VW12" s="1004">
        <f>[1]Субвенция_факт!E9*1000</f>
        <v>0</v>
      </c>
      <c r="VX12" s="963"/>
      <c r="VY12" s="1004">
        <f>[1]Субвенция_факт!F9*1000</f>
        <v>0</v>
      </c>
      <c r="VZ12" s="963"/>
      <c r="WA12" s="1004">
        <f>[1]Субвенция_факт!G9*1000</f>
        <v>0</v>
      </c>
      <c r="WB12" s="963"/>
      <c r="WC12" s="455">
        <f t="shared" ref="WC12" si="130">SUM(WD12:WE12)</f>
        <v>3976000</v>
      </c>
      <c r="WD12" s="525">
        <f>[1]Субвенция_факт!O9*1000</f>
        <v>1033760</v>
      </c>
      <c r="WE12" s="563">
        <f>[1]Субвенция_факт!P9*1000</f>
        <v>2942240</v>
      </c>
      <c r="WF12" s="1706">
        <f t="shared" ref="WF12" si="131">SUM(WG12:WH12)</f>
        <v>1998024</v>
      </c>
      <c r="WG12" s="454">
        <v>519486.24</v>
      </c>
      <c r="WH12" s="966">
        <v>1478537.76</v>
      </c>
      <c r="WI12" s="455">
        <f t="shared" ref="WI12" si="132">WJ12+WK12</f>
        <v>1534315</v>
      </c>
      <c r="WJ12" s="1130">
        <f>[1]Субвенция_факт!AD9*1000</f>
        <v>821645</v>
      </c>
      <c r="WK12" s="1131">
        <f>[1]Субвенция_факт!AC9*1000</f>
        <v>712670</v>
      </c>
      <c r="WL12" s="1706">
        <f t="shared" ref="WL12" si="133">SUM(WM12:WN12)</f>
        <v>1070869.6000000001</v>
      </c>
      <c r="WM12" s="1740">
        <v>720000</v>
      </c>
      <c r="WN12" s="1282">
        <v>350869.6</v>
      </c>
      <c r="WO12" s="1741">
        <f>'Проверочная  таблица'!ZU12+'Проверочная  таблица'!ZC12+'Проверочная  таблица'!XO12+'Проверочная  таблица'!XS12+YQ12+YW12+YA12+YG12+XI12+WQ12+XC12+WW12</f>
        <v>9843470.6199999992</v>
      </c>
      <c r="WP12" s="1004">
        <f>'Проверочная  таблица'!ZY12+'Проверочная  таблица'!ZL12+'Проверочная  таблица'!XQ12+'Проверочная  таблица'!XU12+YT12+YZ12+YD12+YJ12+XL12+WT12+XF12+WZ12</f>
        <v>5743844.8899999997</v>
      </c>
      <c r="WQ12" s="1742">
        <f t="shared" ref="WQ12:WQ29" si="134">WR12+WS12</f>
        <v>0</v>
      </c>
      <c r="WR12" s="1130">
        <f>'[1]Иные межбюджетные трансферты'!AK10</f>
        <v>0</v>
      </c>
      <c r="WS12" s="1131">
        <f>'[1]Иные межбюджетные трансферты'!AM10</f>
        <v>0</v>
      </c>
      <c r="WT12" s="1743">
        <f t="shared" ref="WT12:WT29" si="135">SUM(WU12:WV12)</f>
        <v>0</v>
      </c>
      <c r="WU12" s="1130"/>
      <c r="WV12" s="1131"/>
      <c r="WW12" s="1742">
        <f t="shared" ref="WW12:WW29" si="136">WX12+WY12</f>
        <v>0</v>
      </c>
      <c r="WX12" s="1130">
        <f>'[1]Иные межбюджетные трансферты'!AE10</f>
        <v>0</v>
      </c>
      <c r="WY12" s="1131">
        <f>'[1]Иные межбюджетные трансферты'!AG10</f>
        <v>0</v>
      </c>
      <c r="WZ12" s="1743">
        <f t="shared" ref="WZ12:WZ29" si="137">SUM(XA12:XB12)</f>
        <v>0</v>
      </c>
      <c r="XA12" s="1130"/>
      <c r="XB12" s="1131"/>
      <c r="XC12" s="1742">
        <f t="shared" ref="XC12:XC29" si="138">XD12+XE12</f>
        <v>1094030.6199999999</v>
      </c>
      <c r="XD12" s="1130">
        <f>'[1]Иные межбюджетные трансферты'!AA10</f>
        <v>54701.53</v>
      </c>
      <c r="XE12" s="1131">
        <f>'[1]Иные межбюджетные трансферты'!AC10</f>
        <v>1039329.09</v>
      </c>
      <c r="XF12" s="1743">
        <f t="shared" ref="XF12:XF29" si="139">SUM(XG12:XH12)</f>
        <v>720073.8899999999</v>
      </c>
      <c r="XG12" s="1130">
        <v>36003.69</v>
      </c>
      <c r="XH12" s="1131">
        <v>684070.2</v>
      </c>
      <c r="XI12" s="1706">
        <f t="shared" ref="XI12" si="140">XJ12+XK12</f>
        <v>8749440</v>
      </c>
      <c r="XJ12" s="782">
        <f>'[1]Иные межбюджетные трансферты'!G10</f>
        <v>0</v>
      </c>
      <c r="XK12" s="1744">
        <f>'[1]Иные межбюджетные трансферты'!I10</f>
        <v>8749440</v>
      </c>
      <c r="XL12" s="1707">
        <f t="shared" ref="XL12" si="141">SUM(XM12:XN12)</f>
        <v>5023771</v>
      </c>
      <c r="XM12" s="782"/>
      <c r="XN12" s="1131">
        <v>5023771</v>
      </c>
      <c r="XO12" s="1706">
        <f t="shared" ref="XO12" si="142">SUM(XP12:XP12)</f>
        <v>0</v>
      </c>
      <c r="XP12" s="1745"/>
      <c r="XQ12" s="1706">
        <f t="shared" ref="XQ12" si="143">SUM(XR12:XR12)</f>
        <v>0</v>
      </c>
      <c r="XR12" s="1744"/>
      <c r="XS12" s="1707">
        <f t="shared" ref="XS12" si="144">SUM(XT12:XT12)</f>
        <v>0</v>
      </c>
      <c r="XT12" s="1131"/>
      <c r="XU12" s="1706">
        <f t="shared" ref="XU12" si="145">SUM(XV12:XV12)</f>
        <v>0</v>
      </c>
      <c r="XV12" s="1131"/>
      <c r="XW12" s="1746">
        <f t="shared" ref="XW12" si="146">XS12-XY12</f>
        <v>0</v>
      </c>
      <c r="XX12" s="786">
        <f t="shared" ref="XX12" si="147">XU12-XZ12</f>
        <v>0</v>
      </c>
      <c r="XY12" s="1746">
        <f>XS12</f>
        <v>0</v>
      </c>
      <c r="XZ12" s="786">
        <f>XU12</f>
        <v>0</v>
      </c>
      <c r="YA12" s="1706">
        <f>SUM(YB12:YC12)</f>
        <v>0</v>
      </c>
      <c r="YB12" s="794"/>
      <c r="YC12" s="563"/>
      <c r="YD12" s="1706">
        <f>SUM(YE12:YF12)</f>
        <v>0</v>
      </c>
      <c r="YE12" s="794"/>
      <c r="YF12" s="563"/>
      <c r="YG12" s="1706">
        <f>SUM(YH12:YI12)</f>
        <v>0</v>
      </c>
      <c r="YH12" s="454">
        <f>'[1]Иные межбюджетные трансферты'!AY10</f>
        <v>0</v>
      </c>
      <c r="YI12" s="1739">
        <f>'[1]Иные межбюджетные трансферты'!BC10</f>
        <v>0</v>
      </c>
      <c r="YJ12" s="1724">
        <f>SUM(YK12:YL12)</f>
        <v>0</v>
      </c>
      <c r="YK12" s="794"/>
      <c r="YL12" s="563"/>
      <c r="YM12" s="1746">
        <f>YG12-YO12</f>
        <v>0</v>
      </c>
      <c r="YN12" s="786">
        <f>YJ12-YP12</f>
        <v>0</v>
      </c>
      <c r="YO12" s="1746">
        <f>YG12</f>
        <v>0</v>
      </c>
      <c r="YP12" s="786">
        <f>YJ12</f>
        <v>0</v>
      </c>
      <c r="YQ12" s="1717">
        <f t="shared" ref="YQ12" si="148">SUM(YR12:YS12)</f>
        <v>0</v>
      </c>
      <c r="YR12" s="1747">
        <f>'[1]Иные межбюджетные трансферты'!W10</f>
        <v>0</v>
      </c>
      <c r="YS12" s="1131">
        <f>'[1]Иные межбюджетные трансферты'!Y10</f>
        <v>0</v>
      </c>
      <c r="YT12" s="1004">
        <f t="shared" ref="YT12" si="149">SUM(YU12:YV12)</f>
        <v>0</v>
      </c>
      <c r="YU12" s="782"/>
      <c r="YV12" s="1748"/>
      <c r="YW12" s="1004">
        <f t="shared" ref="YW12:YW29" si="150">SUM(YX12:YY12)</f>
        <v>0</v>
      </c>
      <c r="YX12" s="782">
        <f>'[1]Иные межбюджетные трансферты'!M10</f>
        <v>0</v>
      </c>
      <c r="YY12" s="1131">
        <f>'[1]Иные межбюджетные трансферты'!O10</f>
        <v>0</v>
      </c>
      <c r="YZ12" s="1004">
        <f t="shared" ref="YZ12" si="151">SUM(ZA12:ZB12)</f>
        <v>0</v>
      </c>
      <c r="ZA12" s="782"/>
      <c r="ZB12" s="1131"/>
      <c r="ZC12" s="455">
        <f t="shared" ref="ZC12:ZC29" si="152">SUM(ZD12:ZK12)</f>
        <v>0</v>
      </c>
      <c r="ZD12" s="1130">
        <f>'[1]Иные межбюджетные трансферты'!E10</f>
        <v>0</v>
      </c>
      <c r="ZE12" s="1130">
        <f>'[1]Иные межбюджетные трансферты'!K10</f>
        <v>0</v>
      </c>
      <c r="ZF12" s="1130">
        <f>'[1]Иные межбюджетные трансферты'!AI10</f>
        <v>0</v>
      </c>
      <c r="ZG12" s="782">
        <f>'[1]Иные межбюджетные трансферты'!AO10</f>
        <v>0</v>
      </c>
      <c r="ZH12" s="783"/>
      <c r="ZI12" s="526">
        <f>'[1]Иные межбюджетные трансферты'!BG10</f>
        <v>0</v>
      </c>
      <c r="ZJ12" s="1130">
        <f>'[1]Иные межбюджетные трансферты'!BI10</f>
        <v>0</v>
      </c>
      <c r="ZK12" s="782">
        <f>'[1]Иные межбюджетные трансферты'!BK10</f>
        <v>0</v>
      </c>
      <c r="ZL12" s="1706">
        <f t="shared" ref="ZL12:ZL29" si="153">SUM(ZM12:ZT12)</f>
        <v>0</v>
      </c>
      <c r="ZM12" s="987"/>
      <c r="ZN12" s="987"/>
      <c r="ZO12" s="987"/>
      <c r="ZP12" s="987"/>
      <c r="ZQ12" s="617"/>
      <c r="ZR12" s="526"/>
      <c r="ZS12" s="987"/>
      <c r="ZT12" s="1260"/>
      <c r="ZU12" s="1706">
        <f t="shared" ref="ZU12:ZU29" si="154">SUM(ZV12:ZX12)</f>
        <v>0</v>
      </c>
      <c r="ZV12" s="1124">
        <f>'[1]Иные межбюджетные трансферты'!AQ10</f>
        <v>0</v>
      </c>
      <c r="ZW12" s="1130">
        <f>'[1]Иные межбюджетные трансферты'!AU10</f>
        <v>0</v>
      </c>
      <c r="ZX12" s="987"/>
      <c r="ZY12" s="1706">
        <f t="shared" ref="ZY12:ZY29" si="155">SUM(ZZ12:AAB12)</f>
        <v>0</v>
      </c>
      <c r="ZZ12" s="987"/>
      <c r="AAA12" s="955"/>
      <c r="AAB12" s="1260"/>
      <c r="AAC12" s="786">
        <f>SUM(AAD12:AAF12)</f>
        <v>0</v>
      </c>
      <c r="AAD12" s="525">
        <f>'Проверочная  таблица'!ZV12-AAL12</f>
        <v>0</v>
      </c>
      <c r="AAE12" s="525">
        <f>'Проверочная  таблица'!ZW12-AAM12</f>
        <v>0</v>
      </c>
      <c r="AAF12" s="525">
        <f>'Проверочная  таблица'!ZX12-AAN12</f>
        <v>0</v>
      </c>
      <c r="AAG12" s="786">
        <f>SUM(AAH12:AAJ12)</f>
        <v>0</v>
      </c>
      <c r="AAH12" s="525">
        <f>'Проверочная  таблица'!ZZ12-AAP12</f>
        <v>0</v>
      </c>
      <c r="AAI12" s="525">
        <f>'Проверочная  таблица'!AAA12-AAQ12</f>
        <v>0</v>
      </c>
      <c r="AAJ12" s="525">
        <f>'Проверочная  таблица'!AAB12-AAR12</f>
        <v>0</v>
      </c>
      <c r="AAK12" s="786">
        <f>SUM(AAL12:AAN12)</f>
        <v>0</v>
      </c>
      <c r="AAL12" s="1124">
        <f>'[1]Иные межбюджетные трансферты'!AS10</f>
        <v>0</v>
      </c>
      <c r="AAM12" s="1130">
        <f>'[1]Иные межбюджетные трансферты'!AW10</f>
        <v>0</v>
      </c>
      <c r="AAN12" s="782">
        <f>'[1]Иные межбюджетные трансферты'!BO10</f>
        <v>0</v>
      </c>
      <c r="AAO12" s="785">
        <f>SUM(AAP12:AAR12)</f>
        <v>0</v>
      </c>
      <c r="AAP12" s="987"/>
      <c r="AAQ12" s="980"/>
      <c r="AAR12" s="980"/>
      <c r="AAS12" s="457">
        <f>AAU12+'Проверочная  таблица'!ABC12+AAY12+'Проверочная  таблица'!ABG12+ABA12+'Проверочная  таблица'!ABI12</f>
        <v>0</v>
      </c>
      <c r="AAT12" s="1706">
        <f>AAV12+'Проверочная  таблица'!ABD12+AAZ12+'Проверочная  таблица'!ABH12+ABB12+'Проверочная  таблица'!ABJ12</f>
        <v>0</v>
      </c>
      <c r="AAU12" s="455"/>
      <c r="AAV12" s="455"/>
      <c r="AAW12" s="455"/>
      <c r="AAX12" s="455"/>
      <c r="AAY12" s="1725">
        <f t="shared" ref="AAY12:AAY29" si="156">AAW12-ABA12</f>
        <v>0</v>
      </c>
      <c r="AAZ12" s="786">
        <f t="shared" ref="AAZ12:AAZ29" si="157">AAX12-ABB12</f>
        <v>0</v>
      </c>
      <c r="ABA12" s="785"/>
      <c r="ABB12" s="786"/>
      <c r="ABC12" s="455"/>
      <c r="ABD12" s="455"/>
      <c r="ABE12" s="455"/>
      <c r="ABF12" s="455"/>
      <c r="ABG12" s="1725">
        <f t="shared" ref="ABG12:ABG29" si="158">ABE12-ABI12</f>
        <v>0</v>
      </c>
      <c r="ABH12" s="786">
        <f t="shared" ref="ABH12:ABH29" si="159">ABF12-ABJ12</f>
        <v>0</v>
      </c>
      <c r="ABI12" s="508"/>
      <c r="ABJ12" s="660"/>
      <c r="ABK12" s="1749">
        <f>'Проверочная  таблица'!ABC12+'Проверочная  таблица'!ABE12</f>
        <v>0</v>
      </c>
      <c r="ABL12" s="1749">
        <f>'Проверочная  таблица'!ABD12+'Проверочная  таблица'!ABF12</f>
        <v>0</v>
      </c>
      <c r="ABM12" s="732"/>
    </row>
    <row r="13" spans="1:741" s="319" customFormat="1" ht="25.5" customHeight="1" x14ac:dyDescent="0.25">
      <c r="A13" s="324" t="s">
        <v>75</v>
      </c>
      <c r="B13" s="460">
        <f>D13+AI13+'Проверочная  таблица'!VG13+'Проверочная  таблица'!WO13</f>
        <v>1779523319.9299998</v>
      </c>
      <c r="C13" s="457">
        <f>E13+'Проверочная  таблица'!VJ13+AJ13+'Проверочная  таблица'!WP13</f>
        <v>868711495.60000002</v>
      </c>
      <c r="D13" s="1750">
        <f t="shared" si="0"/>
        <v>220758785</v>
      </c>
      <c r="E13" s="457">
        <f t="shared" ref="E13:E29" si="160">G13+I13+O13+Q13+W13+AB13</f>
        <v>91004327</v>
      </c>
      <c r="F13" s="1751">
        <f>'[1]Дотация  из  ОБ_факт'!M9</f>
        <v>12072447</v>
      </c>
      <c r="G13" s="1752">
        <v>6036768</v>
      </c>
      <c r="H13" s="1753">
        <f>'[1]Дотация  из  ОБ_факт'!G9</f>
        <v>138832862</v>
      </c>
      <c r="I13" s="1754">
        <v>70355608</v>
      </c>
      <c r="J13" s="1755">
        <f t="shared" si="1"/>
        <v>49917862</v>
      </c>
      <c r="K13" s="1756">
        <f t="shared" si="2"/>
        <v>25655608</v>
      </c>
      <c r="L13" s="1757">
        <f>'[1]Дотация  из  ОБ_факт'!K9</f>
        <v>88915000</v>
      </c>
      <c r="M13" s="605">
        <v>44700000</v>
      </c>
      <c r="N13" s="1758">
        <f>'[1]Дотация  из  ОБ_факт'!Q9</f>
        <v>0</v>
      </c>
      <c r="O13" s="1759"/>
      <c r="P13" s="1751">
        <f>'[1]Дотация  из  ОБ_факт'!S9</f>
        <v>67417776</v>
      </c>
      <c r="Q13" s="1754">
        <v>12176251</v>
      </c>
      <c r="R13" s="1755">
        <f t="shared" si="3"/>
        <v>19863112</v>
      </c>
      <c r="S13" s="1756">
        <f t="shared" si="4"/>
        <v>10109851</v>
      </c>
      <c r="T13" s="1757">
        <f>'[1]Дотация  из  ОБ_факт'!W9</f>
        <v>47554664</v>
      </c>
      <c r="U13" s="605">
        <v>2066400</v>
      </c>
      <c r="V13" s="1753">
        <f>'[1]Дотация  из  ОБ_факт'!AA9+'[1]Дотация  из  ОБ_факт'!AC9+'[1]Дотация  из  ОБ_факт'!AG9</f>
        <v>2400000</v>
      </c>
      <c r="W13" s="1007">
        <f t="shared" si="5"/>
        <v>2400000</v>
      </c>
      <c r="X13" s="784">
        <v>1200000</v>
      </c>
      <c r="Y13" s="676">
        <v>1200000</v>
      </c>
      <c r="Z13" s="784"/>
      <c r="AA13" s="1753">
        <f>'[1]Дотация  из  ОБ_факт'!Y9+'[1]Дотация  из  ОБ_факт'!AE9</f>
        <v>35700</v>
      </c>
      <c r="AB13" s="1007">
        <f t="shared" si="6"/>
        <v>35700</v>
      </c>
      <c r="AC13" s="784">
        <v>35700</v>
      </c>
      <c r="AD13" s="676"/>
      <c r="AE13" s="1760">
        <f t="shared" si="7"/>
        <v>35700</v>
      </c>
      <c r="AF13" s="1755">
        <f t="shared" si="8"/>
        <v>35700</v>
      </c>
      <c r="AG13" s="1756">
        <f>'[1]Дотация  из  ОБ_факт'!AE9</f>
        <v>0</v>
      </c>
      <c r="AH13" s="796">
        <f t="shared" si="9"/>
        <v>0</v>
      </c>
      <c r="AI13" s="1720">
        <f>'Проверочная  таблица'!UY13+'Проверочная  таблица'!VA13+CM13+CO13+CU13+CW13+BS13+CA13+'Проверочная  таблица'!MO13+'Проверочная  таблица'!NE13+'Проверочная  таблица'!EQ13+'Проверочная  таблица'!NW13+EI13+'Проверочная  таблица'!JG13+'Проверочная  таблица'!JM13+'Проверочная  таблица'!OE13+'Проверочная  таблица'!OM13+JA13+GC13+FW13+RY13+FK13+AK13+AU13+FQ13+KE13+HE13+HK13+DI13+SE13+GI13+EW13+SW13+PK13+GY13+GS13+LI13+LQ13+RS13+IO13+RG13+QI13+KK13+KQ13+QO13+RM13+DC13+II13+QC13+IC13+IU13</f>
        <v>686230520.12999988</v>
      </c>
      <c r="AJ13" s="507">
        <f>'Проверочная  таблица'!UZ13+'Проверочная  таблица'!VB13+CN13+CP13+CV13+CX13+BW13+CE13+'Проверочная  таблица'!MW13+'Проверочная  таблица'!NH13+'Проверочная  таблица'!ET13+'Проверочная  таблица'!OA13+EM13+'Проверочная  таблица'!JJ13+'Проверочная  таблица'!JP13+'Проверочная  таблица'!OI13+'Проверочная  таблица'!OQ13+JD13+FT13+GF13+FZ13+SB13+FN13+AP13+AY13+KH13+HH13+HN13+DV13+SN13+GL13+FD13+TF13+PN13+HB13+GV13+LM13+LU13+RV13+IR13+RJ13+QL13+KN13+KT13+QR13+RP13+DF13+IL13+QF13+IF13+IX13</f>
        <v>240851693.62</v>
      </c>
      <c r="AK13" s="457">
        <f t="shared" si="10"/>
        <v>62649080.789999999</v>
      </c>
      <c r="AL13" s="459">
        <f>[1]Субсидия_факт!CJ11</f>
        <v>0</v>
      </c>
      <c r="AM13" s="458">
        <f>[1]Субсидия_факт!HJ11</f>
        <v>0</v>
      </c>
      <c r="AN13" s="459">
        <f>[1]Субсидия_факт!HV11</f>
        <v>62649080.789999999</v>
      </c>
      <c r="AO13" s="458">
        <f>[1]Субсидия_факт!PH11</f>
        <v>0</v>
      </c>
      <c r="AP13" s="457">
        <f t="shared" si="11"/>
        <v>8737919.8100000005</v>
      </c>
      <c r="AQ13" s="956"/>
      <c r="AR13" s="459"/>
      <c r="AS13" s="458">
        <v>8737919.8100000005</v>
      </c>
      <c r="AT13" s="956"/>
      <c r="AU13" s="1720">
        <f t="shared" si="12"/>
        <v>0</v>
      </c>
      <c r="AV13" s="618">
        <f>[1]Субсидия_факт!CL11</f>
        <v>0</v>
      </c>
      <c r="AW13" s="458">
        <f>[1]Субсидия_факт!HN11</f>
        <v>0</v>
      </c>
      <c r="AX13" s="956">
        <f>[1]Субсидия_факт!PJ11</f>
        <v>0</v>
      </c>
      <c r="AY13" s="424">
        <f t="shared" si="13"/>
        <v>0</v>
      </c>
      <c r="AZ13" s="618"/>
      <c r="BA13" s="458"/>
      <c r="BB13" s="956"/>
      <c r="BC13" s="1721">
        <f t="shared" si="14"/>
        <v>0</v>
      </c>
      <c r="BD13" s="618">
        <f t="shared" si="15"/>
        <v>0</v>
      </c>
      <c r="BE13" s="458">
        <f t="shared" si="16"/>
        <v>0</v>
      </c>
      <c r="BF13" s="459">
        <f t="shared" si="17"/>
        <v>0</v>
      </c>
      <c r="BG13" s="660">
        <f t="shared" si="18"/>
        <v>0</v>
      </c>
      <c r="BH13" s="458">
        <f t="shared" si="19"/>
        <v>0</v>
      </c>
      <c r="BI13" s="459">
        <f t="shared" si="20"/>
        <v>0</v>
      </c>
      <c r="BJ13" s="458">
        <f t="shared" si="21"/>
        <v>0</v>
      </c>
      <c r="BK13" s="508">
        <f t="shared" si="22"/>
        <v>0</v>
      </c>
      <c r="BL13" s="618">
        <f>[1]Субсидия_факт!CN11</f>
        <v>0</v>
      </c>
      <c r="BM13" s="458">
        <f>[1]Субсидия_факт!HP11</f>
        <v>0</v>
      </c>
      <c r="BN13" s="956">
        <f>[1]Субсидия_факт!PL11</f>
        <v>0</v>
      </c>
      <c r="BO13" s="787">
        <f t="shared" si="23"/>
        <v>0</v>
      </c>
      <c r="BP13" s="459"/>
      <c r="BQ13" s="458"/>
      <c r="BR13" s="459"/>
      <c r="BS13" s="457">
        <f t="shared" si="24"/>
        <v>21767054.879999999</v>
      </c>
      <c r="BT13" s="618">
        <f>[1]Субсидия_факт!KR11</f>
        <v>0</v>
      </c>
      <c r="BU13" s="458">
        <f>[1]Субсидия_факт!KX11</f>
        <v>21767054.879999999</v>
      </c>
      <c r="BV13" s="458">
        <f>[1]Субсидия_факт!LP11</f>
        <v>0</v>
      </c>
      <c r="BW13" s="1761">
        <f t="shared" si="25"/>
        <v>8701254.4399999995</v>
      </c>
      <c r="BX13" s="458"/>
      <c r="BY13" s="1274">
        <v>8701254.4399999995</v>
      </c>
      <c r="BZ13" s="458"/>
      <c r="CA13" s="457">
        <f t="shared" si="26"/>
        <v>381783461.69999999</v>
      </c>
      <c r="CB13" s="618">
        <f>[1]Субсидия_факт!KT11</f>
        <v>0</v>
      </c>
      <c r="CC13" s="458">
        <f>[1]Субсидия_факт!KZ11</f>
        <v>21747221.960000005</v>
      </c>
      <c r="CD13" s="458">
        <f>[1]Субсидия_факт!LR11</f>
        <v>360036239.74000001</v>
      </c>
      <c r="CE13" s="1761">
        <f t="shared" si="27"/>
        <v>158068711.38</v>
      </c>
      <c r="CF13" s="458"/>
      <c r="CG13" s="459">
        <v>7217232.1200000001</v>
      </c>
      <c r="CH13" s="618">
        <v>150851479.25999999</v>
      </c>
      <c r="CI13" s="1762">
        <f t="shared" si="28"/>
        <v>0</v>
      </c>
      <c r="CJ13" s="660">
        <f t="shared" si="29"/>
        <v>0</v>
      </c>
      <c r="CK13" s="1763">
        <f t="shared" si="30"/>
        <v>381783461.69999999</v>
      </c>
      <c r="CL13" s="1762">
        <f t="shared" si="31"/>
        <v>158068711.38</v>
      </c>
      <c r="CM13" s="460">
        <f>[1]Субсидия_факт!ID11</f>
        <v>0</v>
      </c>
      <c r="CN13" s="320"/>
      <c r="CO13" s="1761">
        <f>[1]Субсидия_факт!IF11</f>
        <v>37804652.670000002</v>
      </c>
      <c r="CP13" s="523"/>
      <c r="CQ13" s="660">
        <f t="shared" ref="CQ13:CQ29" si="161">CO13-CS13</f>
        <v>0</v>
      </c>
      <c r="CR13" s="1763">
        <f t="shared" ref="CR13:CR29" si="162">CP13-CT13</f>
        <v>0</v>
      </c>
      <c r="CS13" s="1762">
        <f>[1]Субсидия_факт!IH11</f>
        <v>37804652.670000002</v>
      </c>
      <c r="CT13" s="796">
        <f t="shared" ref="CT13:CT29" si="163">CP13</f>
        <v>0</v>
      </c>
      <c r="CU13" s="1761">
        <f>[1]Субсидия_факт!IJ11</f>
        <v>0</v>
      </c>
      <c r="CV13" s="523"/>
      <c r="CW13" s="457">
        <f>[1]Субсидия_факт!IL11</f>
        <v>0</v>
      </c>
      <c r="CX13" s="1007"/>
      <c r="CY13" s="1726">
        <f t="shared" ref="CY13:CY29" si="164">CW13-DA13</f>
        <v>0</v>
      </c>
      <c r="CZ13" s="508">
        <f t="shared" ref="CZ13:CZ29" si="165">CX13-DB13</f>
        <v>0</v>
      </c>
      <c r="DA13" s="1721">
        <f>[1]Субсидия_факт!IN11</f>
        <v>0</v>
      </c>
      <c r="DB13" s="796">
        <f t="shared" ref="DB13:DB29" si="166">CX13</f>
        <v>0</v>
      </c>
      <c r="DC13" s="460">
        <f t="shared" si="36"/>
        <v>2117550</v>
      </c>
      <c r="DD13" s="618"/>
      <c r="DE13" s="458">
        <f>[1]Субсидия_факт!IB11</f>
        <v>2117550</v>
      </c>
      <c r="DF13" s="457">
        <f t="shared" si="37"/>
        <v>0</v>
      </c>
      <c r="DG13" s="459"/>
      <c r="DH13" s="458"/>
      <c r="DI13" s="424">
        <f t="shared" ref="DI13:DI29" si="167">SUM(DJ13:DU13)</f>
        <v>0</v>
      </c>
      <c r="DJ13" s="595">
        <f>[1]Субсидия_факт!GF11</f>
        <v>0</v>
      </c>
      <c r="DK13" s="698">
        <f>[1]Субсидия_факт!GH11</f>
        <v>0</v>
      </c>
      <c r="DL13" s="526">
        <f>[1]Субсидия_факт!GJ11</f>
        <v>0</v>
      </c>
      <c r="DM13" s="698">
        <f>[1]Субсидия_факт!GL11</f>
        <v>0</v>
      </c>
      <c r="DN13" s="526">
        <f>[1]Субсидия_факт!GN11</f>
        <v>0</v>
      </c>
      <c r="DO13" s="698">
        <f>[1]Субсидия_факт!GP11</f>
        <v>0</v>
      </c>
      <c r="DP13" s="526">
        <f>[1]Субсидия_факт!GR11</f>
        <v>0</v>
      </c>
      <c r="DQ13" s="526">
        <f>[1]Субсидия_факт!GT11</f>
        <v>0</v>
      </c>
      <c r="DR13" s="526">
        <f>[1]Субсидия_факт!GV11</f>
        <v>0</v>
      </c>
      <c r="DS13" s="526">
        <f>[1]Субсидия_факт!GX11</f>
        <v>0</v>
      </c>
      <c r="DT13" s="526">
        <f>[1]Субсидия_факт!GZ11</f>
        <v>0</v>
      </c>
      <c r="DU13" s="526">
        <f>[1]Субсидия_факт!HB11</f>
        <v>0</v>
      </c>
      <c r="DV13" s="424">
        <f t="shared" ref="DV13:DV29" si="168">SUM(DW13:EH13)</f>
        <v>0</v>
      </c>
      <c r="DW13" s="617"/>
      <c r="DX13" s="698"/>
      <c r="DY13" s="526"/>
      <c r="DZ13" s="698"/>
      <c r="EA13" s="526"/>
      <c r="EB13" s="698"/>
      <c r="EC13" s="526"/>
      <c r="ED13" s="526"/>
      <c r="EE13" s="526"/>
      <c r="EF13" s="526"/>
      <c r="EG13" s="526"/>
      <c r="EH13" s="526"/>
      <c r="EI13" s="1750">
        <f t="shared" ref="EI13:EI29" si="169">SUM(EJ13:EL13)</f>
        <v>1893187.88</v>
      </c>
      <c r="EJ13" s="458">
        <f>[1]Субсидия_факт!N11</f>
        <v>0</v>
      </c>
      <c r="EK13" s="956">
        <f>[1]Субсидия_факт!P11</f>
        <v>1087115.67</v>
      </c>
      <c r="EL13" s="618">
        <f>[1]Субсидия_факт!R11</f>
        <v>806072.21</v>
      </c>
      <c r="EM13" s="457">
        <f t="shared" ref="EM13:EM29" si="170">SUM(EN13:EP13)</f>
        <v>0</v>
      </c>
      <c r="EN13" s="458"/>
      <c r="EO13" s="458"/>
      <c r="EP13" s="458"/>
      <c r="EQ13" s="460">
        <f t="shared" ref="EQ13:EQ29" si="171">SUM(ER13:ES13)</f>
        <v>0</v>
      </c>
      <c r="ER13" s="618">
        <f>[1]Субсидия_факт!BR11</f>
        <v>0</v>
      </c>
      <c r="ES13" s="564">
        <f>[1]Субсидия_факт!BT11</f>
        <v>0</v>
      </c>
      <c r="ET13" s="457">
        <f t="shared" ref="ET13:ET29" si="172">SUM(EU13:EV13)</f>
        <v>0</v>
      </c>
      <c r="EU13" s="459"/>
      <c r="EV13" s="808"/>
      <c r="EW13" s="460">
        <f t="shared" ref="EW13:EW29" si="173">SUM(EX13:FC13)</f>
        <v>0</v>
      </c>
      <c r="EX13" s="618">
        <f>[1]Субсидия_факт!AD11</f>
        <v>0</v>
      </c>
      <c r="EY13" s="564">
        <f>[1]Субсидия_факт!AF11</f>
        <v>0</v>
      </c>
      <c r="EZ13" s="459">
        <f>[1]Субсидия_факт!AL11</f>
        <v>0</v>
      </c>
      <c r="FA13" s="564">
        <f>[1]Субсидия_факт!AN11</f>
        <v>0</v>
      </c>
      <c r="FB13" s="458">
        <f>[1]Субсидия_факт!AH11</f>
        <v>0</v>
      </c>
      <c r="FC13" s="564">
        <f>[1]Субсидия_факт!AJ11</f>
        <v>0</v>
      </c>
      <c r="FD13" s="457">
        <f t="shared" ref="FD13:FD29" si="174">SUM(FE13:FJ13)</f>
        <v>0</v>
      </c>
      <c r="FE13" s="618"/>
      <c r="FF13" s="564"/>
      <c r="FG13" s="459"/>
      <c r="FH13" s="564"/>
      <c r="FI13" s="459"/>
      <c r="FJ13" s="564"/>
      <c r="FK13" s="1720">
        <f t="shared" ref="FK13:FK29" si="175">SUM(FL13:FM13)</f>
        <v>0</v>
      </c>
      <c r="FL13" s="595">
        <f>[1]Субсидия_факт!AT11</f>
        <v>0</v>
      </c>
      <c r="FM13" s="558">
        <f>[1]Субсидия_факт!AV11</f>
        <v>0</v>
      </c>
      <c r="FN13" s="424">
        <f t="shared" ref="FN13:FN29" si="176">SUM(FO13:FP13)</f>
        <v>0</v>
      </c>
      <c r="FO13" s="617"/>
      <c r="FP13" s="558"/>
      <c r="FQ13" s="507">
        <f t="shared" ref="FQ13:FQ29" si="177">SUM(FR13:FS13)</f>
        <v>0</v>
      </c>
      <c r="FR13" s="595">
        <f>[1]Субсидия_факт!BV11</f>
        <v>0</v>
      </c>
      <c r="FS13" s="698">
        <f>[1]Субсидия_факт!BX11</f>
        <v>0</v>
      </c>
      <c r="FT13" s="424">
        <f t="shared" ref="FT13:FT29" si="178">SUM(FU13:FV13)</f>
        <v>0</v>
      </c>
      <c r="FU13" s="617"/>
      <c r="FV13" s="558"/>
      <c r="FW13" s="507">
        <f t="shared" ref="FW13:FW29" si="179">SUM(FX13:FY13)</f>
        <v>0</v>
      </c>
      <c r="FX13" s="595">
        <f>[1]Субсидия_факт!BZ11</f>
        <v>0</v>
      </c>
      <c r="FY13" s="698">
        <f>[1]Субсидия_факт!CB11</f>
        <v>0</v>
      </c>
      <c r="FZ13" s="424">
        <f t="shared" ref="FZ13:FZ29" si="180">SUM(GA13:GB13)</f>
        <v>0</v>
      </c>
      <c r="GA13" s="617"/>
      <c r="GB13" s="558"/>
      <c r="GC13" s="507">
        <f t="shared" ref="GC13:GC29" si="181">SUM(GD13:GE13)</f>
        <v>0</v>
      </c>
      <c r="GD13" s="595">
        <f>[1]Субсидия_факт!ML11</f>
        <v>0</v>
      </c>
      <c r="GE13" s="558">
        <f>[1]Субсидия_факт!MN11</f>
        <v>0</v>
      </c>
      <c r="GF13" s="424">
        <f t="shared" ref="GF13:GF29" si="182">SUM(GG13:GH13)</f>
        <v>0</v>
      </c>
      <c r="GG13" s="617"/>
      <c r="GH13" s="558"/>
      <c r="GI13" s="507">
        <f t="shared" ref="GI13:GI29" si="183">SUM(GJ13:GK13)</f>
        <v>0</v>
      </c>
      <c r="GJ13" s="595">
        <f>[1]Субсидия_факт!MP11</f>
        <v>0</v>
      </c>
      <c r="GK13" s="698">
        <f>[1]Субсидия_факт!MT11</f>
        <v>0</v>
      </c>
      <c r="GL13" s="424">
        <f t="shared" ref="GL13:GL29" si="184">SUM(GM13:GN13)</f>
        <v>0</v>
      </c>
      <c r="GM13" s="617"/>
      <c r="GN13" s="558"/>
      <c r="GO13" s="1727">
        <f t="shared" ref="GO13:GO29" si="185">GI13-GQ13</f>
        <v>0</v>
      </c>
      <c r="GP13" s="508">
        <f t="shared" ref="GP13:GP29" si="186">GL13-GR13</f>
        <v>0</v>
      </c>
      <c r="GQ13" s="1727">
        <f t="shared" ref="GQ13:GQ29" si="187">GI13</f>
        <v>0</v>
      </c>
      <c r="GR13" s="508">
        <f t="shared" ref="GR13:GR29" si="188">GL13</f>
        <v>0</v>
      </c>
      <c r="GS13" s="507">
        <f t="shared" si="50"/>
        <v>0</v>
      </c>
      <c r="GT13" s="595">
        <f>[1]Субсидия_факт!IP11</f>
        <v>0</v>
      </c>
      <c r="GU13" s="698">
        <f>[1]Субсидия_факт!IV11</f>
        <v>0</v>
      </c>
      <c r="GV13" s="424">
        <f t="shared" si="51"/>
        <v>0</v>
      </c>
      <c r="GW13" s="617"/>
      <c r="GX13" s="558"/>
      <c r="GY13" s="507">
        <f t="shared" ref="GY13:GY29" si="189">SUM(GZ13:HA13)</f>
        <v>0</v>
      </c>
      <c r="GZ13" s="595">
        <f>[1]Субсидия_факт!BF11</f>
        <v>0</v>
      </c>
      <c r="HA13" s="558">
        <f>[1]Субсидия_факт!BH11</f>
        <v>0</v>
      </c>
      <c r="HB13" s="507">
        <f t="shared" ref="HB13:HB29" si="190">SUM(HC13:HD13)</f>
        <v>0</v>
      </c>
      <c r="HC13" s="595"/>
      <c r="HD13" s="558"/>
      <c r="HE13" s="507">
        <f t="shared" ref="HE13:HE29" si="191">SUM(HF13:HG13)</f>
        <v>0</v>
      </c>
      <c r="HF13" s="595"/>
      <c r="HG13" s="698"/>
      <c r="HH13" s="424">
        <f t="shared" si="53"/>
        <v>0</v>
      </c>
      <c r="HI13" s="595"/>
      <c r="HJ13" s="558"/>
      <c r="HK13" s="507">
        <f t="shared" ref="HK13:HK29" si="192">SUM(HL13:HM13)</f>
        <v>0</v>
      </c>
      <c r="HL13" s="595">
        <f>[1]Субсидия_факт!JD11</f>
        <v>0</v>
      </c>
      <c r="HM13" s="698">
        <f>[1]Субсидия_факт!JH11</f>
        <v>0</v>
      </c>
      <c r="HN13" s="424">
        <f t="shared" ref="HN13:HN29" si="193">SUM(HO13:HP13)</f>
        <v>0</v>
      </c>
      <c r="HO13" s="595"/>
      <c r="HP13" s="558"/>
      <c r="HQ13" s="1727">
        <f t="shared" ref="HQ13:HQ29" si="194">SUM(HR13:HS13)</f>
        <v>0</v>
      </c>
      <c r="HR13" s="595">
        <f t="shared" ref="HR13:HR29" si="195">HL13-HX13</f>
        <v>0</v>
      </c>
      <c r="HS13" s="698">
        <f t="shared" ref="HS13:HS29" si="196">HM13-HY13</f>
        <v>0</v>
      </c>
      <c r="HT13" s="508">
        <f t="shared" ref="HT13:HT29" si="197">SUM(HU13:HV13)</f>
        <v>0</v>
      </c>
      <c r="HU13" s="595">
        <f t="shared" ref="HU13:HU29" si="198">HO13-IA13</f>
        <v>0</v>
      </c>
      <c r="HV13" s="698">
        <f t="shared" ref="HV13:HV29" si="199">HP13-IB13</f>
        <v>0</v>
      </c>
      <c r="HW13" s="1727">
        <f t="shared" ref="HW13:HW29" si="200">SUM(HX13:HY13)</f>
        <v>0</v>
      </c>
      <c r="HX13" s="595">
        <f>[1]Субсидия_факт!JF11</f>
        <v>0</v>
      </c>
      <c r="HY13" s="698">
        <f>[1]Субсидия_факт!JJ11</f>
        <v>0</v>
      </c>
      <c r="HZ13" s="508">
        <f t="shared" ref="HZ13:HZ29" si="201">SUM(IA13:IB13)</f>
        <v>0</v>
      </c>
      <c r="IA13" s="595"/>
      <c r="IB13" s="558"/>
      <c r="IC13" s="1728">
        <f t="shared" si="60"/>
        <v>0</v>
      </c>
      <c r="ID13" s="595">
        <f>[1]Субсидия_факт!FT11</f>
        <v>0</v>
      </c>
      <c r="IE13" s="698">
        <f>[1]Субсидия_факт!FV11</f>
        <v>0</v>
      </c>
      <c r="IF13" s="1729">
        <f t="shared" si="61"/>
        <v>0</v>
      </c>
      <c r="IG13" s="595"/>
      <c r="IH13" s="558"/>
      <c r="II13" s="1728">
        <f t="shared" si="62"/>
        <v>0</v>
      </c>
      <c r="IJ13" s="595">
        <f>[1]Субсидия_факт!PN11</f>
        <v>0</v>
      </c>
      <c r="IK13" s="698">
        <f>[1]Субсидия_факт!PP11</f>
        <v>0</v>
      </c>
      <c r="IL13" s="1729">
        <f t="shared" si="63"/>
        <v>0</v>
      </c>
      <c r="IM13" s="595"/>
      <c r="IN13" s="558"/>
      <c r="IO13" s="1764">
        <f t="shared" si="64"/>
        <v>0</v>
      </c>
      <c r="IP13" s="618">
        <f>[1]Субсидия_факт!LL11</f>
        <v>0</v>
      </c>
      <c r="IQ13" s="564">
        <f>[1]Субсидия_факт!LN11</f>
        <v>0</v>
      </c>
      <c r="IR13" s="1765">
        <f t="shared" si="65"/>
        <v>0</v>
      </c>
      <c r="IS13" s="618"/>
      <c r="IT13" s="564"/>
      <c r="IU13" s="1764">
        <f t="shared" si="66"/>
        <v>0</v>
      </c>
      <c r="IV13" s="618">
        <f>[1]Субсидия_факт!LV11</f>
        <v>0</v>
      </c>
      <c r="IW13" s="564">
        <f>[1]Субсидия_факт!LX11</f>
        <v>0</v>
      </c>
      <c r="IX13" s="1765">
        <f t="shared" si="67"/>
        <v>0</v>
      </c>
      <c r="IY13" s="618"/>
      <c r="IZ13" s="564"/>
      <c r="JA13" s="457">
        <f t="shared" ref="JA13:JA29" si="202">SUM(JB13:JC13)</f>
        <v>0</v>
      </c>
      <c r="JB13" s="618">
        <f>[1]Субсидия_факт!DN11</f>
        <v>0</v>
      </c>
      <c r="JC13" s="564">
        <f>[1]Субсидия_факт!DP11</f>
        <v>0</v>
      </c>
      <c r="JD13" s="1750">
        <f t="shared" ref="JD13:JD29" si="203">SUM(JE13:JF13)</f>
        <v>0</v>
      </c>
      <c r="JE13" s="618"/>
      <c r="JF13" s="564"/>
      <c r="JG13" s="424">
        <f t="shared" ref="JG13:JG29" si="204">SUM(JH13:JI13)</f>
        <v>0</v>
      </c>
      <c r="JH13" s="595">
        <f>[1]Субсидия_факт!DB11</f>
        <v>0</v>
      </c>
      <c r="JI13" s="698">
        <f>[1]Субсидия_факт!DH11</f>
        <v>0</v>
      </c>
      <c r="JJ13" s="424">
        <f t="shared" ref="JJ13:JJ29" si="205">SUM(JK13:JL13)</f>
        <v>0</v>
      </c>
      <c r="JK13" s="595"/>
      <c r="JL13" s="558"/>
      <c r="JM13" s="424">
        <f t="shared" ref="JM13:JM29" si="206">SUM(JN13:JO13)</f>
        <v>0</v>
      </c>
      <c r="JN13" s="595">
        <f>[1]Субсидия_факт!DD11</f>
        <v>0</v>
      </c>
      <c r="JO13" s="558">
        <f>[1]Субсидия_факт!DJ11</f>
        <v>0</v>
      </c>
      <c r="JP13" s="424">
        <f t="shared" ref="JP13:JP29" si="207">SUM(JQ13:JR13)</f>
        <v>0</v>
      </c>
      <c r="JQ13" s="526"/>
      <c r="JR13" s="583"/>
      <c r="JS13" s="508">
        <f t="shared" ref="JS13:JS29" si="208">SUM(JT13:JU13)</f>
        <v>0</v>
      </c>
      <c r="JT13" s="617">
        <f>'Проверочная  таблица'!JN13-'Проверочная  таблица'!JZ13</f>
        <v>0</v>
      </c>
      <c r="JU13" s="558">
        <f>'Проверочная  таблица'!JO13-'Проверочная  таблица'!KA13</f>
        <v>0</v>
      </c>
      <c r="JV13" s="1721">
        <f t="shared" ref="JV13:JV29" si="209">SUM(JW13:JX13)</f>
        <v>0</v>
      </c>
      <c r="JW13" s="526">
        <f>'Проверочная  таблица'!JQ13-'Проверочная  таблица'!KC13</f>
        <v>0</v>
      </c>
      <c r="JX13" s="616">
        <f>'Проверочная  таблица'!JR13-'Проверочная  таблица'!KD13</f>
        <v>0</v>
      </c>
      <c r="JY13" s="508">
        <f t="shared" ref="JY13:JY29" si="210">SUM(JZ13:KA13)</f>
        <v>0</v>
      </c>
      <c r="JZ13" s="595">
        <f>[1]Субсидия_факт!DF11</f>
        <v>0</v>
      </c>
      <c r="KA13" s="698">
        <f>[1]Субсидия_факт!DL11</f>
        <v>0</v>
      </c>
      <c r="KB13" s="508">
        <f t="shared" ref="KB13:KB29" si="211">SUM(KC13:KD13)</f>
        <v>0</v>
      </c>
      <c r="KC13" s="595"/>
      <c r="KD13" s="558"/>
      <c r="KE13" s="424">
        <f t="shared" ref="KE13:KE29" si="212">SUM(KF13:KG13)</f>
        <v>0</v>
      </c>
      <c r="KF13" s="526">
        <f>[1]Субсидия_факт!AP11</f>
        <v>0</v>
      </c>
      <c r="KG13" s="558">
        <f>[1]Субсидия_факт!AR11</f>
        <v>0</v>
      </c>
      <c r="KH13" s="424">
        <f t="shared" ref="KH13:KH29" si="213">SUM(KI13:KJ13)</f>
        <v>0</v>
      </c>
      <c r="KI13" s="526"/>
      <c r="KJ13" s="558"/>
      <c r="KK13" s="424">
        <f t="shared" si="80"/>
        <v>0</v>
      </c>
      <c r="KL13" s="526">
        <f>[1]Субсидия_факт!KF11</f>
        <v>0</v>
      </c>
      <c r="KM13" s="558">
        <f>[1]Субсидия_факт!KL11</f>
        <v>0</v>
      </c>
      <c r="KN13" s="424">
        <f t="shared" si="81"/>
        <v>0</v>
      </c>
      <c r="KO13" s="526"/>
      <c r="KP13" s="558"/>
      <c r="KQ13" s="1731">
        <f t="shared" si="82"/>
        <v>0</v>
      </c>
      <c r="KR13" s="459">
        <f>[1]Субсидия_факт!KH11</f>
        <v>0</v>
      </c>
      <c r="KS13" s="564">
        <f>[1]Субсидия_факт!KN11</f>
        <v>0</v>
      </c>
      <c r="KT13" s="1731">
        <f t="shared" si="83"/>
        <v>0</v>
      </c>
      <c r="KU13" s="526"/>
      <c r="KV13" s="558"/>
      <c r="KW13" s="1732">
        <f t="shared" si="84"/>
        <v>0</v>
      </c>
      <c r="KX13" s="459">
        <f t="shared" ref="KX13:KX29" si="214">KR13-LD13</f>
        <v>0</v>
      </c>
      <c r="KY13" s="564">
        <f t="shared" ref="KY13:KY29" si="215">KS13-LE13</f>
        <v>0</v>
      </c>
      <c r="KZ13" s="1732">
        <f t="shared" ref="KZ13:KZ29" si="216">SUM(LA13:LB13)</f>
        <v>0</v>
      </c>
      <c r="LA13" s="459">
        <f t="shared" ref="LA13:LA29" si="217">KU13-LG13</f>
        <v>0</v>
      </c>
      <c r="LB13" s="564">
        <f t="shared" ref="LB13:LB29" si="218">KV13-LH13</f>
        <v>0</v>
      </c>
      <c r="LC13" s="1732">
        <f t="shared" si="86"/>
        <v>0</v>
      </c>
      <c r="LD13" s="595">
        <f>[1]Субсидия_факт!KJ11</f>
        <v>0</v>
      </c>
      <c r="LE13" s="698">
        <f>[1]Субсидия_факт!KP11</f>
        <v>0</v>
      </c>
      <c r="LF13" s="1732">
        <f t="shared" si="87"/>
        <v>0</v>
      </c>
      <c r="LG13" s="617"/>
      <c r="LH13" s="558"/>
      <c r="LI13" s="457">
        <f t="shared" ref="LI13:LI29" si="219">SUM(LJ13:LL13)</f>
        <v>0</v>
      </c>
      <c r="LJ13" s="980">
        <f>[1]Субсидия_факт!FF11</f>
        <v>0</v>
      </c>
      <c r="LK13" s="526">
        <f>[1]Субсидия_факт!DR11</f>
        <v>0</v>
      </c>
      <c r="LL13" s="558">
        <f>[1]Субсидия_факт!DX11</f>
        <v>0</v>
      </c>
      <c r="LM13" s="457">
        <f t="shared" ref="LM13:LM29" si="220">SUM(LN13:LP13)</f>
        <v>0</v>
      </c>
      <c r="LN13" s="980"/>
      <c r="LO13" s="526"/>
      <c r="LP13" s="558"/>
      <c r="LQ13" s="457">
        <f t="shared" ref="LQ13:LQ29" si="221">SUM(LR13:LT13)</f>
        <v>0</v>
      </c>
      <c r="LR13" s="980">
        <f>[1]Субсидия_факт!FH11</f>
        <v>0</v>
      </c>
      <c r="LS13" s="526">
        <f>[1]Субсидия_факт!DT11</f>
        <v>0</v>
      </c>
      <c r="LT13" s="558">
        <f>[1]Субсидия_факт!DZ11</f>
        <v>0</v>
      </c>
      <c r="LU13" s="457">
        <f t="shared" ref="LU13:LU29" si="222">SUM(LV13:LX13)</f>
        <v>0</v>
      </c>
      <c r="LV13" s="980"/>
      <c r="LW13" s="526"/>
      <c r="LX13" s="698"/>
      <c r="LY13" s="660">
        <f t="shared" ref="LY13:LY29" si="223">SUM(LZ13:MB13)</f>
        <v>0</v>
      </c>
      <c r="LZ13" s="618">
        <f>'Проверочная  таблица'!LR13-MH13</f>
        <v>0</v>
      </c>
      <c r="MA13" s="618">
        <f>'Проверочная  таблица'!LS13-MI13</f>
        <v>0</v>
      </c>
      <c r="MB13" s="564">
        <f>'Проверочная  таблица'!LT13-MJ13</f>
        <v>0</v>
      </c>
      <c r="MC13" s="660">
        <f t="shared" ref="MC13:MC29" si="224">SUM(MD13:MF13)</f>
        <v>0</v>
      </c>
      <c r="MD13" s="618">
        <f>'Проверочная  таблица'!LV13-ML13</f>
        <v>0</v>
      </c>
      <c r="ME13" s="618">
        <f>'Проверочная  таблица'!LW13-MM13</f>
        <v>0</v>
      </c>
      <c r="MF13" s="564">
        <f>'Проверочная  таблица'!LX13-MN13</f>
        <v>0</v>
      </c>
      <c r="MG13" s="660">
        <f t="shared" ref="MG13:MG29" si="225">SUM(MH13:MJ13)</f>
        <v>0</v>
      </c>
      <c r="MH13" s="526">
        <f>[1]Субсидия_факт!FJ11</f>
        <v>0</v>
      </c>
      <c r="MI13" s="526">
        <f>[1]Субсидия_факт!DV11</f>
        <v>0</v>
      </c>
      <c r="MJ13" s="558">
        <f>[1]Субсидия_факт!EB11</f>
        <v>0</v>
      </c>
      <c r="MK13" s="660">
        <f t="shared" ref="MK13:MK29" si="226">SUM(ML13:MN13)</f>
        <v>0</v>
      </c>
      <c r="ML13" s="526"/>
      <c r="MM13" s="526"/>
      <c r="MN13" s="558"/>
      <c r="MO13" s="1733">
        <f t="shared" ref="MO13:MO29" si="227">SUM(MP13:MV13)</f>
        <v>4907818.6099999994</v>
      </c>
      <c r="MP13" s="526">
        <f>[1]Субсидия_факт!ED11</f>
        <v>231172.18</v>
      </c>
      <c r="MQ13" s="698">
        <f>[1]Субсидия_факт!EF11</f>
        <v>4392271.43</v>
      </c>
      <c r="MR13" s="618">
        <f>[1]Субсидия_факт!EH11</f>
        <v>0</v>
      </c>
      <c r="MS13" s="564">
        <f>[1]Субсидия_факт!EJ11</f>
        <v>0</v>
      </c>
      <c r="MT13" s="617">
        <f>[1]Субсидия_факт!FL11</f>
        <v>0</v>
      </c>
      <c r="MU13" s="595">
        <f>[1]Субсидия_факт!CP11</f>
        <v>73937.5</v>
      </c>
      <c r="MV13" s="698">
        <f>[1]Субсидия_факт!CV11</f>
        <v>210437.5</v>
      </c>
      <c r="MW13" s="424">
        <f t="shared" ref="MW13:MW29" si="228">SUM(MX13:ND13)</f>
        <v>4907818.6100000003</v>
      </c>
      <c r="MX13" s="526">
        <v>231172.17</v>
      </c>
      <c r="MY13" s="558">
        <v>4392271.4400000004</v>
      </c>
      <c r="MZ13" s="458"/>
      <c r="NA13" s="581"/>
      <c r="NB13" s="595"/>
      <c r="NC13" s="1766">
        <f t="shared" ref="NC13:NC29" si="229">MU13</f>
        <v>73937.5</v>
      </c>
      <c r="ND13" s="1767">
        <f t="shared" ref="ND13:ND29" si="230">MV13</f>
        <v>210437.5</v>
      </c>
      <c r="NE13" s="1733">
        <f t="shared" ref="NE13:NE29" si="231">SUM(NF13:NG13)</f>
        <v>0</v>
      </c>
      <c r="NF13" s="595">
        <f>[1]Субсидия_факт!CR11</f>
        <v>0</v>
      </c>
      <c r="NG13" s="698">
        <f>[1]Субсидия_факт!CX11</f>
        <v>0</v>
      </c>
      <c r="NH13" s="424">
        <f t="shared" ref="NH13:NH29" si="232">SUM(NI13:NJ13)</f>
        <v>0</v>
      </c>
      <c r="NI13" s="617"/>
      <c r="NJ13" s="558"/>
      <c r="NK13" s="508">
        <f t="shared" ref="NK13:NK29" si="233">SUM(NL13:NM13)</f>
        <v>0</v>
      </c>
      <c r="NL13" s="595">
        <f>'Проверочная  таблица'!NF13-NR13</f>
        <v>0</v>
      </c>
      <c r="NM13" s="558">
        <f>'Проверочная  таблица'!NG13-NS13</f>
        <v>0</v>
      </c>
      <c r="NN13" s="508">
        <f t="shared" ref="NN13:NN29" si="234">SUM(NO13:NP13)</f>
        <v>0</v>
      </c>
      <c r="NO13" s="526">
        <f>'Проверочная  таблица'!NI13-NU13</f>
        <v>0</v>
      </c>
      <c r="NP13" s="616">
        <f>'Проверочная  таблица'!NJ13-NV13</f>
        <v>0</v>
      </c>
      <c r="NQ13" s="508">
        <f t="shared" ref="NQ13:NQ29" si="235">SUM(NR13:NS13)</f>
        <v>0</v>
      </c>
      <c r="NR13" s="595">
        <f>[1]Субсидия_факт!CT11</f>
        <v>0</v>
      </c>
      <c r="NS13" s="698">
        <f>[1]Субсидия_факт!CZ11</f>
        <v>0</v>
      </c>
      <c r="NT13" s="508">
        <f t="shared" ref="NT13:NT29" si="236">SUM(NU13:NV13)</f>
        <v>0</v>
      </c>
      <c r="NU13" s="526"/>
      <c r="NV13" s="558"/>
      <c r="NW13" s="1720">
        <f t="shared" ref="NW13:NW29" si="237">SUM(NX13:NZ13)</f>
        <v>0</v>
      </c>
      <c r="NX13" s="595">
        <f>[1]Субсидия_факт!CD11</f>
        <v>0</v>
      </c>
      <c r="NY13" s="698">
        <f>[1]Субсидия_факт!CF11</f>
        <v>0</v>
      </c>
      <c r="NZ13" s="595">
        <f>[1]Субсидия_факт!CH11</f>
        <v>0</v>
      </c>
      <c r="OA13" s="457">
        <f t="shared" ref="OA13:OA29" si="238">SUM(OB13:OD13)</f>
        <v>0</v>
      </c>
      <c r="OB13" s="458"/>
      <c r="OC13" s="564"/>
      <c r="OD13" s="458"/>
      <c r="OE13" s="1731">
        <f>SUM(OF13:OG13)</f>
        <v>0</v>
      </c>
      <c r="OF13" s="595">
        <f>[1]Субсидия_факт!NP11</f>
        <v>0</v>
      </c>
      <c r="OG13" s="698">
        <f>[1]Субсидия_факт!NV11</f>
        <v>0</v>
      </c>
      <c r="OH13" s="458"/>
      <c r="OI13" s="1731">
        <f>SUM(OJ13:OK13)</f>
        <v>0</v>
      </c>
      <c r="OJ13" s="617"/>
      <c r="OK13" s="558"/>
      <c r="OL13" s="526"/>
      <c r="OM13" s="1731">
        <f t="shared" ref="OM13:OM29" si="239">SUM(ON13:OP13)</f>
        <v>28907263.010000002</v>
      </c>
      <c r="ON13" s="595">
        <f>[1]Субсидия_факт!NR11</f>
        <v>1445363.01</v>
      </c>
      <c r="OO13" s="698">
        <f>[1]Субсидия_факт!NX11</f>
        <v>27461900</v>
      </c>
      <c r="OP13" s="526">
        <f>[1]Субсидия_факт!OB11</f>
        <v>0</v>
      </c>
      <c r="OQ13" s="1731">
        <f t="shared" ref="OQ13:OQ29" si="240">SUM(OR13:OT13)</f>
        <v>28907263.010000002</v>
      </c>
      <c r="OR13" s="526">
        <f>ON13</f>
        <v>1445363.01</v>
      </c>
      <c r="OS13" s="616">
        <f>OO13</f>
        <v>27461900</v>
      </c>
      <c r="OT13" s="526"/>
      <c r="OU13" s="1732">
        <f t="shared" ref="OU13:OU29" si="241">SUM(OV13:OX13)</f>
        <v>0</v>
      </c>
      <c r="OV13" s="459">
        <f>'Проверочная  таблица'!ON13-PD13</f>
        <v>0</v>
      </c>
      <c r="OW13" s="564">
        <f>'Проверочная  таблица'!OO13-PE13</f>
        <v>0</v>
      </c>
      <c r="OX13" s="458">
        <f>'Проверочная  таблица'!OP13-PF13</f>
        <v>0</v>
      </c>
      <c r="OY13" s="1732">
        <f t="shared" ref="OY13:OY29" si="242">SUM(OZ13:PB13)</f>
        <v>0</v>
      </c>
      <c r="OZ13" s="617">
        <f>'Проверочная  таблица'!OR13-PH13</f>
        <v>0</v>
      </c>
      <c r="PA13" s="558">
        <f>'Проверочная  таблица'!OS13-PI13</f>
        <v>0</v>
      </c>
      <c r="PB13" s="526">
        <f>'Проверочная  таблица'!OT13-PJ13</f>
        <v>0</v>
      </c>
      <c r="PC13" s="1732">
        <f t="shared" ref="PC13:PC29" si="243">SUM(PD13:PF13)</f>
        <v>28907263.010000002</v>
      </c>
      <c r="PD13" s="595">
        <f>[1]Субсидия_факт!NT11</f>
        <v>1445363.01</v>
      </c>
      <c r="PE13" s="698">
        <f>[1]Субсидия_факт!NZ11</f>
        <v>27461900</v>
      </c>
      <c r="PF13" s="595">
        <f>[1]Субсидия_факт!OD11</f>
        <v>0</v>
      </c>
      <c r="PG13" s="1732">
        <f t="shared" ref="PG13:PG29" si="244">SUM(PH13:PJ13)</f>
        <v>28907263.010000002</v>
      </c>
      <c r="PH13" s="617">
        <f>OR13</f>
        <v>1445363.01</v>
      </c>
      <c r="PI13" s="558">
        <f>OS13</f>
        <v>27461900</v>
      </c>
      <c r="PJ13" s="595"/>
      <c r="PK13" s="460">
        <f t="shared" ref="PK13:PK29" si="245">SUM(PL13:PM13)</f>
        <v>1402030</v>
      </c>
      <c r="PL13" s="618">
        <f>[1]Субсидия_факт!ON11</f>
        <v>70101.5</v>
      </c>
      <c r="PM13" s="564">
        <f>[1]Субсидия_факт!OR11</f>
        <v>1331928.5</v>
      </c>
      <c r="PN13" s="457">
        <f t="shared" ref="PN13:PN29" si="246">SUM(PO13:PP13)</f>
        <v>549360</v>
      </c>
      <c r="PO13" s="458">
        <v>27468</v>
      </c>
      <c r="PP13" s="581">
        <v>521892</v>
      </c>
      <c r="PQ13" s="660">
        <f t="shared" ref="PQ13:PQ29" si="247">SUM(PR13:PS13)</f>
        <v>1402030</v>
      </c>
      <c r="PR13" s="458">
        <f t="shared" ref="PR13:PR29" si="248">PL13-PX13</f>
        <v>70101.5</v>
      </c>
      <c r="PS13" s="564">
        <f t="shared" ref="PS13:PS29" si="249">PM13-PY13</f>
        <v>1331928.5</v>
      </c>
      <c r="PT13" s="1762">
        <f t="shared" ref="PT13:PT29" si="250">SUM(PU13:PV13)</f>
        <v>549360</v>
      </c>
      <c r="PU13" s="618">
        <f t="shared" ref="PU13:PU29" si="251">PO13-QA13</f>
        <v>27468</v>
      </c>
      <c r="PV13" s="564">
        <f t="shared" ref="PV13:PV29" si="252">PP13-QB13</f>
        <v>521892</v>
      </c>
      <c r="PW13" s="1768">
        <f t="shared" ref="PW13:PW29" si="253">SUM(PX13:PY13)</f>
        <v>0</v>
      </c>
      <c r="PX13" s="618">
        <f>[1]Субсидия_факт!OP11</f>
        <v>0</v>
      </c>
      <c r="PY13" s="564">
        <f>[1]Субсидия_факт!OT11</f>
        <v>0</v>
      </c>
      <c r="PZ13" s="1769">
        <f t="shared" ref="PZ13:PZ29" si="254">SUM(QA13:QB13)</f>
        <v>0</v>
      </c>
      <c r="QA13" s="663"/>
      <c r="QB13" s="951"/>
      <c r="QC13" s="1764">
        <f t="shared" si="92"/>
        <v>0</v>
      </c>
      <c r="QD13" s="618">
        <f>[1]Субсидия_факт!EL11</f>
        <v>0</v>
      </c>
      <c r="QE13" s="564">
        <f>[1]Субсидия_факт!EN11</f>
        <v>0</v>
      </c>
      <c r="QF13" s="1765">
        <f t="shared" si="93"/>
        <v>0</v>
      </c>
      <c r="QG13" s="618"/>
      <c r="QH13" s="564"/>
      <c r="QI13" s="1764">
        <f t="shared" si="94"/>
        <v>0</v>
      </c>
      <c r="QJ13" s="618">
        <f>[1]Субсидия_факт!EP11</f>
        <v>0</v>
      </c>
      <c r="QK13" s="564">
        <f>[1]Субсидия_факт!ER11</f>
        <v>0</v>
      </c>
      <c r="QL13" s="1765">
        <f t="shared" si="95"/>
        <v>0</v>
      </c>
      <c r="QM13" s="618"/>
      <c r="QN13" s="564"/>
      <c r="QO13" s="1764">
        <f t="shared" si="96"/>
        <v>0</v>
      </c>
      <c r="QP13" s="618">
        <f>[1]Субсидия_факт!ET11</f>
        <v>0</v>
      </c>
      <c r="QQ13" s="564">
        <f>[1]Субсидия_факт!EX11</f>
        <v>0</v>
      </c>
      <c r="QR13" s="1765">
        <f t="shared" si="97"/>
        <v>0</v>
      </c>
      <c r="QS13" s="618"/>
      <c r="QT13" s="564"/>
      <c r="QU13" s="1762">
        <f t="shared" si="98"/>
        <v>0</v>
      </c>
      <c r="QV13" s="618">
        <f t="shared" ref="QV13:QV29" si="255">QP13-RB13</f>
        <v>0</v>
      </c>
      <c r="QW13" s="564">
        <f t="shared" ref="QW13:QW29" si="256">QQ13-RC13</f>
        <v>0</v>
      </c>
      <c r="QX13" s="660">
        <f t="shared" si="99"/>
        <v>0</v>
      </c>
      <c r="QY13" s="618">
        <f t="shared" ref="QY13:QY29" si="257">QS13-RE13</f>
        <v>0</v>
      </c>
      <c r="QZ13" s="564">
        <f t="shared" ref="QZ13:QZ29" si="258">QT13-RF13</f>
        <v>0</v>
      </c>
      <c r="RA13" s="1762">
        <f t="shared" si="100"/>
        <v>0</v>
      </c>
      <c r="RB13" s="618">
        <f>[1]Субсидия_факт!EV11</f>
        <v>0</v>
      </c>
      <c r="RC13" s="564">
        <f>[1]Субсидия_факт!EZ11</f>
        <v>0</v>
      </c>
      <c r="RD13" s="660">
        <f t="shared" si="101"/>
        <v>0</v>
      </c>
      <c r="RE13" s="618"/>
      <c r="RF13" s="564"/>
      <c r="RG13" s="1770">
        <f t="shared" si="102"/>
        <v>0</v>
      </c>
      <c r="RH13" s="618">
        <f>[1]Субсидия_факт!FB11</f>
        <v>0</v>
      </c>
      <c r="RI13" s="564">
        <f>[1]Субсидия_факт!FD11</f>
        <v>0</v>
      </c>
      <c r="RJ13" s="1771">
        <f t="shared" si="103"/>
        <v>0</v>
      </c>
      <c r="RK13" s="952"/>
      <c r="RL13" s="953"/>
      <c r="RM13" s="1770">
        <f t="shared" si="104"/>
        <v>0</v>
      </c>
      <c r="RN13" s="618">
        <f>[1]Субсидия_факт!BN11</f>
        <v>0</v>
      </c>
      <c r="RO13" s="564">
        <f>[1]Субсидия_факт!BP11</f>
        <v>0</v>
      </c>
      <c r="RP13" s="1772">
        <f t="shared" si="105"/>
        <v>0</v>
      </c>
      <c r="RQ13" s="952"/>
      <c r="RR13" s="953"/>
      <c r="RS13" s="1770">
        <f t="shared" si="106"/>
        <v>0</v>
      </c>
      <c r="RT13" s="618">
        <f>[1]Субсидия_факт!T11</f>
        <v>0</v>
      </c>
      <c r="RU13" s="564">
        <f>[1]Субсидия_факт!V11</f>
        <v>0</v>
      </c>
      <c r="RV13" s="1771">
        <f t="shared" si="107"/>
        <v>0</v>
      </c>
      <c r="RW13" s="952"/>
      <c r="RX13" s="953"/>
      <c r="RY13" s="1770">
        <f t="shared" ref="RY13:RY29" si="259">SUM(RZ13:SA13)</f>
        <v>0</v>
      </c>
      <c r="RZ13" s="618">
        <f>[1]Субсидия_факт!Z11</f>
        <v>0</v>
      </c>
      <c r="SA13" s="564">
        <f>[1]Субсидия_факт!AB11</f>
        <v>0</v>
      </c>
      <c r="SB13" s="1771">
        <f t="shared" ref="SB13:SB29" si="260">SUM(SC13:SD13)</f>
        <v>0</v>
      </c>
      <c r="SC13" s="952"/>
      <c r="SD13" s="953"/>
      <c r="SE13" s="1770">
        <f t="shared" si="110"/>
        <v>0</v>
      </c>
      <c r="SF13" s="618">
        <f>[1]Субсидия_факт!OV11</f>
        <v>0</v>
      </c>
      <c r="SG13" s="564">
        <f>[1]Субсидия_факт!OX11</f>
        <v>0</v>
      </c>
      <c r="SH13" s="458">
        <f>[1]Субсидия_факт!PR11</f>
        <v>0</v>
      </c>
      <c r="SI13" s="615">
        <f>[1]Субсидия_факт!PX11</f>
        <v>0</v>
      </c>
      <c r="SJ13" s="430">
        <f>[1]Субсидия_факт!QD11</f>
        <v>0</v>
      </c>
      <c r="SK13" s="564">
        <f>[1]Субсидия_факт!QF11</f>
        <v>0</v>
      </c>
      <c r="SL13" s="1773">
        <f>[1]Субсидия_факт!QH11</f>
        <v>0</v>
      </c>
      <c r="SM13" s="581">
        <f>[1]Субсидия_факт!QN11</f>
        <v>0</v>
      </c>
      <c r="SN13" s="1771">
        <f t="shared" si="111"/>
        <v>0</v>
      </c>
      <c r="SO13" s="664"/>
      <c r="SP13" s="630"/>
      <c r="SQ13" s="458"/>
      <c r="SR13" s="581"/>
      <c r="SS13" s="1774"/>
      <c r="ST13" s="953"/>
      <c r="SU13" s="1774"/>
      <c r="SV13" s="953"/>
      <c r="SW13" s="1771">
        <f t="shared" ref="SW13:SW29" si="261">SUM(SX13:TE13)</f>
        <v>0</v>
      </c>
      <c r="SX13" s="618">
        <f>[1]Субсидия_факт!OF11</f>
        <v>0</v>
      </c>
      <c r="SY13" s="564">
        <f>[1]Субсидия_факт!OJ11</f>
        <v>0</v>
      </c>
      <c r="SZ13" s="459">
        <f>[1]Субсидия_факт!OZ11</f>
        <v>0</v>
      </c>
      <c r="TA13" s="564">
        <f>[1]Субсидия_факт!PD11</f>
        <v>0</v>
      </c>
      <c r="TB13" s="459">
        <f>[1]Субсидия_факт!PT11</f>
        <v>0</v>
      </c>
      <c r="TC13" s="564">
        <f>[1]Субсидия_факт!PZ11</f>
        <v>0</v>
      </c>
      <c r="TD13" s="459">
        <f>[1]Субсидия_факт!QJ11</f>
        <v>0</v>
      </c>
      <c r="TE13" s="564">
        <f>[1]Субсидия_факт!QP11</f>
        <v>0</v>
      </c>
      <c r="TF13" s="1772">
        <f t="shared" ref="TF13:TF29" si="262">SUM(TG13:TN13)</f>
        <v>0</v>
      </c>
      <c r="TG13" s="663"/>
      <c r="TH13" s="951"/>
      <c r="TI13" s="664"/>
      <c r="TJ13" s="630"/>
      <c r="TK13" s="458"/>
      <c r="TL13" s="581"/>
      <c r="TM13" s="663"/>
      <c r="TN13" s="951"/>
      <c r="TO13" s="1768">
        <f t="shared" ref="TO13:TO29" si="263">SUM(TP13:TW13)</f>
        <v>0</v>
      </c>
      <c r="TP13" s="664">
        <f t="shared" ref="TP13:TP29" si="264">SX13-UH13</f>
        <v>0</v>
      </c>
      <c r="TQ13" s="630">
        <f t="shared" ref="TQ13:TQ29" si="265">SY13-UI13</f>
        <v>0</v>
      </c>
      <c r="TR13" s="664">
        <f t="shared" ref="TR13:TR29" si="266">SZ13-UJ13</f>
        <v>0</v>
      </c>
      <c r="TS13" s="630">
        <f t="shared" ref="TS13:TS29" si="267">TA13-UK13</f>
        <v>0</v>
      </c>
      <c r="TT13" s="664">
        <f t="shared" si="116"/>
        <v>0</v>
      </c>
      <c r="TU13" s="630">
        <f t="shared" si="117"/>
        <v>0</v>
      </c>
      <c r="TV13" s="952">
        <f t="shared" ref="TV13:TV29" si="268">TD13-UN13</f>
        <v>0</v>
      </c>
      <c r="TW13" s="630">
        <f t="shared" ref="TW13:TW29" si="269">TE13-UO13</f>
        <v>0</v>
      </c>
      <c r="TX13" s="1768">
        <f t="shared" ref="TX13:TX29" si="270">SUM(TY13:UF13)</f>
        <v>0</v>
      </c>
      <c r="TY13" s="664">
        <f t="shared" ref="TY13:TY29" si="271">TG13-UQ13</f>
        <v>0</v>
      </c>
      <c r="TZ13" s="630">
        <f t="shared" ref="TZ13:TZ29" si="272">TH13-UR13</f>
        <v>0</v>
      </c>
      <c r="UA13" s="664">
        <f t="shared" ref="UA13:UA29" si="273">TI13-US13</f>
        <v>0</v>
      </c>
      <c r="UB13" s="630">
        <f t="shared" ref="UB13:UB29" si="274">TJ13-UT13</f>
        <v>0</v>
      </c>
      <c r="UC13" s="664">
        <f t="shared" si="124"/>
        <v>0</v>
      </c>
      <c r="UD13" s="630">
        <f t="shared" si="125"/>
        <v>0</v>
      </c>
      <c r="UE13" s="952">
        <f t="shared" ref="UE13:UE29" si="275">TM13-UW13</f>
        <v>0</v>
      </c>
      <c r="UF13" s="630">
        <f t="shared" ref="UF13:UF29" si="276">TN13-UX13</f>
        <v>0</v>
      </c>
      <c r="UG13" s="1768">
        <f t="shared" ref="UG13:UG29" si="277">SUM(UH13:UO13)</f>
        <v>0</v>
      </c>
      <c r="UH13" s="618">
        <f>[1]Субсидия_факт!OH11</f>
        <v>0</v>
      </c>
      <c r="UI13" s="564">
        <f>[1]Субсидия_факт!OL11</f>
        <v>0</v>
      </c>
      <c r="UJ13" s="459">
        <f>[1]Субсидия_факт!PB11</f>
        <v>0</v>
      </c>
      <c r="UK13" s="564">
        <f>[1]Субсидия_факт!PF11</f>
        <v>0</v>
      </c>
      <c r="UL13" s="459">
        <f>[1]Субсидия_факт!PV11</f>
        <v>0</v>
      </c>
      <c r="UM13" s="564">
        <f>[1]Субсидия_факт!QB11</f>
        <v>0</v>
      </c>
      <c r="UN13" s="459">
        <f>[1]Субсидия_факт!QL11</f>
        <v>0</v>
      </c>
      <c r="UO13" s="564">
        <f>[1]Субсидия_факт!QR11</f>
        <v>0</v>
      </c>
      <c r="UP13" s="1769">
        <f t="shared" ref="UP13:UP29" si="278">SUM(UQ13:UX13)</f>
        <v>0</v>
      </c>
      <c r="UQ13" s="458"/>
      <c r="UR13" s="581"/>
      <c r="US13" s="618"/>
      <c r="UT13" s="564"/>
      <c r="UU13" s="458"/>
      <c r="UV13" s="581"/>
      <c r="UW13" s="458"/>
      <c r="UX13" s="581"/>
      <c r="UY13" s="457">
        <f>'Прочая  субсидия_МР  и  ГО'!B9</f>
        <v>94971363.840000004</v>
      </c>
      <c r="UZ13" s="457">
        <f>'Прочая  субсидия_МР  и  ГО'!C9</f>
        <v>30530340.199999999</v>
      </c>
      <c r="VA13" s="1750">
        <f>'Прочая  субсидия_БП'!B9</f>
        <v>48027056.75</v>
      </c>
      <c r="VB13" s="460">
        <f>'Прочая  субсидия_БП'!C9</f>
        <v>449026.17000000004</v>
      </c>
      <c r="VC13" s="1756">
        <f>'Прочая  субсидия_БП'!D9</f>
        <v>635393.9600000002</v>
      </c>
      <c r="VD13" s="1757">
        <f>'Прочая  субсидия_БП'!E9</f>
        <v>347015.09</v>
      </c>
      <c r="VE13" s="1755">
        <f>'Прочая  субсидия_БП'!F9</f>
        <v>47391662.789999999</v>
      </c>
      <c r="VF13" s="1756">
        <f>'Прочая  субсидия_БП'!G9</f>
        <v>102011.08</v>
      </c>
      <c r="VG13" s="460">
        <f t="shared" ref="VG13:VG29" si="279">SUM(VH13:VI13)</f>
        <v>836089194.03000009</v>
      </c>
      <c r="VH13" s="618">
        <f>'Проверочная  таблица'!WJ13+'Проверочная  таблица'!VM13+'Проверочная  таблица'!VO13+WD13+VQ13</f>
        <v>801406278.03000009</v>
      </c>
      <c r="VI13" s="458">
        <f>'Проверочная  таблица'!WK13+'Проверочная  таблица'!VS13+'Проверочная  таблица'!VY13+'Проверочная  таблица'!VU13+'Проверочная  таблица'!VW13+WA13+WE13</f>
        <v>34682916</v>
      </c>
      <c r="VJ13" s="457">
        <f t="shared" ref="VJ13:VJ29" si="280">SUM(VK13:VL13)</f>
        <v>512571814.21000004</v>
      </c>
      <c r="VK13" s="458">
        <f>'Проверочная  таблица'!WM13+'Проверочная  таблица'!VN13+'Проверочная  таблица'!VP13+WG13+VR13</f>
        <v>494661940.55000001</v>
      </c>
      <c r="VL13" s="459">
        <f>'Проверочная  таблица'!WN13+'Проверочная  таблица'!VT13+'Проверочная  таблица'!VZ13+'Проверочная  таблица'!VV13+'Проверочная  таблица'!VX13+WB13+WH13</f>
        <v>17909873.66</v>
      </c>
      <c r="VM13" s="457">
        <f>'Субвенция  на  полномочия'!B9</f>
        <v>756125588.03000009</v>
      </c>
      <c r="VN13" s="1750">
        <f>'Субвенция  на  полномочия'!C9</f>
        <v>471982040.37</v>
      </c>
      <c r="VO13" s="320">
        <f>[1]Субвенция_факт!R10*1000</f>
        <v>29705824</v>
      </c>
      <c r="VP13" s="789">
        <v>14460000</v>
      </c>
      <c r="VQ13" s="320">
        <f>[1]Субвенция_факт!K10*1000</f>
        <v>4212117</v>
      </c>
      <c r="VR13" s="789">
        <v>1100000</v>
      </c>
      <c r="VS13" s="320">
        <f>[1]Субвенция_факт!AE10*1000</f>
        <v>2784000</v>
      </c>
      <c r="VT13" s="789">
        <f>ВУС!E21</f>
        <v>1180711.81</v>
      </c>
      <c r="VU13" s="320">
        <f>[1]Субвенция_факт!AF10*1000</f>
        <v>0</v>
      </c>
      <c r="VV13" s="789"/>
      <c r="VW13" s="320">
        <f>[1]Субвенция_факт!E10*1000</f>
        <v>3040450</v>
      </c>
      <c r="VX13" s="789"/>
      <c r="VY13" s="320">
        <f>[1]Субвенция_факт!F10*1000</f>
        <v>0</v>
      </c>
      <c r="VZ13" s="789"/>
      <c r="WA13" s="320">
        <f>[1]Субвенция_факт!G10*1000</f>
        <v>0</v>
      </c>
      <c r="WB13" s="789"/>
      <c r="WC13" s="460">
        <f t="shared" ref="WC13:WC29" si="281">SUM(WD13:WE13)</f>
        <v>37600400</v>
      </c>
      <c r="WD13" s="618">
        <f>[1]Субвенция_факт!O10*1000</f>
        <v>9776104</v>
      </c>
      <c r="WE13" s="564">
        <f>[1]Субвенция_факт!P10*1000</f>
        <v>27824296</v>
      </c>
      <c r="WF13" s="457">
        <f t="shared" ref="WF13:WF29" si="282">SUM(WG13:WH13)</f>
        <v>21922693</v>
      </c>
      <c r="WG13" s="458">
        <v>5699900.1799999997</v>
      </c>
      <c r="WH13" s="615">
        <v>16222792.82</v>
      </c>
      <c r="WI13" s="460">
        <f t="shared" ref="WI13:WI29" si="283">WJ13+WK13</f>
        <v>2620815</v>
      </c>
      <c r="WJ13" s="930">
        <f>[1]Субвенция_факт!AD10*1000</f>
        <v>1586645</v>
      </c>
      <c r="WK13" s="931">
        <f>[1]Субвенция_факт!AC10*1000</f>
        <v>1034170.0000000001</v>
      </c>
      <c r="WL13" s="457">
        <f t="shared" ref="WL13:WL29" si="284">SUM(WM13:WN13)</f>
        <v>1926369.03</v>
      </c>
      <c r="WM13" s="1740">
        <v>1420000</v>
      </c>
      <c r="WN13" s="1282">
        <v>506369.03</v>
      </c>
      <c r="WO13" s="1775">
        <f>'Проверочная  таблица'!ZU13+'Проверочная  таблица'!ZC13+'Проверочная  таблица'!XO13+'Проверочная  таблица'!XS13+YQ13+YW13+YA13+YG13+XI13+WQ13+XC13+WW13</f>
        <v>36444820.769999996</v>
      </c>
      <c r="WP13" s="320">
        <f>'Проверочная  таблица'!ZY13+'Проверочная  таблица'!ZL13+'Проверочная  таблица'!XQ13+'Проверочная  таблица'!XU13+YT13+YZ13+YD13+YJ13+XL13+WT13+XF13+WZ13</f>
        <v>24283660.77</v>
      </c>
      <c r="WQ13" s="1776">
        <f t="shared" si="134"/>
        <v>0</v>
      </c>
      <c r="WR13" s="930">
        <f>'[1]Иные межбюджетные трансферты'!AK11</f>
        <v>0</v>
      </c>
      <c r="WS13" s="931">
        <f>'[1]Иные межбюджетные трансферты'!AM11</f>
        <v>0</v>
      </c>
      <c r="WT13" s="1765">
        <f t="shared" si="135"/>
        <v>0</v>
      </c>
      <c r="WU13" s="930"/>
      <c r="WV13" s="931"/>
      <c r="WW13" s="1776">
        <f t="shared" si="136"/>
        <v>0</v>
      </c>
      <c r="WX13" s="930">
        <f>'[1]Иные межбюджетные трансферты'!AE11</f>
        <v>0</v>
      </c>
      <c r="WY13" s="931">
        <f>'[1]Иные межбюджетные трансферты'!AG11</f>
        <v>0</v>
      </c>
      <c r="WZ13" s="1765">
        <f t="shared" si="137"/>
        <v>0</v>
      </c>
      <c r="XA13" s="930"/>
      <c r="XB13" s="931"/>
      <c r="XC13" s="1776">
        <f t="shared" si="138"/>
        <v>5743660.7699999996</v>
      </c>
      <c r="XD13" s="930">
        <f>'[1]Иные межбюджетные трансферты'!AA11</f>
        <v>287183.03999999998</v>
      </c>
      <c r="XE13" s="931">
        <f>'[1]Иные межбюджетные трансферты'!AC11</f>
        <v>5456477.7299999995</v>
      </c>
      <c r="XF13" s="1765">
        <f t="shared" si="139"/>
        <v>3883660.77</v>
      </c>
      <c r="XG13" s="930">
        <v>194183.04000000001</v>
      </c>
      <c r="XH13" s="931">
        <v>3689477.73</v>
      </c>
      <c r="XI13" s="457">
        <f t="shared" ref="XI13:XI29" si="285">XJ13+XK13</f>
        <v>30701160</v>
      </c>
      <c r="XJ13" s="676">
        <f>'[1]Иные межбюджетные трансферты'!G11</f>
        <v>0</v>
      </c>
      <c r="XK13" s="1777">
        <f>'[1]Иные межбюджетные трансферты'!I11</f>
        <v>30701160</v>
      </c>
      <c r="XL13" s="1750">
        <f t="shared" ref="XL13:XL29" si="286">SUM(XM13:XN13)</f>
        <v>20400000</v>
      </c>
      <c r="XM13" s="676"/>
      <c r="XN13" s="931">
        <v>20400000</v>
      </c>
      <c r="XO13" s="457">
        <f t="shared" ref="XO13:XO29" si="287">SUM(XP13:XP13)</f>
        <v>0</v>
      </c>
      <c r="XP13" s="1778"/>
      <c r="XQ13" s="457">
        <f t="shared" ref="XQ13:XQ29" si="288">SUM(XR13:XR13)</f>
        <v>0</v>
      </c>
      <c r="XR13" s="1777"/>
      <c r="XS13" s="1750">
        <f t="shared" ref="XS13:XS29" si="289">SUM(XT13:XT13)</f>
        <v>0</v>
      </c>
      <c r="XT13" s="931"/>
      <c r="XU13" s="457">
        <f t="shared" ref="XU13:XU29" si="290">SUM(XV13:XV13)</f>
        <v>0</v>
      </c>
      <c r="XV13" s="931"/>
      <c r="XW13" s="1763">
        <f t="shared" ref="XW13:XW29" si="291">XS13-XY13</f>
        <v>0</v>
      </c>
      <c r="XX13" s="660">
        <f t="shared" ref="XX13:XX29" si="292">XU13-XZ13</f>
        <v>0</v>
      </c>
      <c r="XY13" s="1763">
        <f t="shared" ref="XY13:XY29" si="293">XS13</f>
        <v>0</v>
      </c>
      <c r="XZ13" s="660">
        <f t="shared" ref="XZ13:XZ29" si="294">XU13</f>
        <v>0</v>
      </c>
      <c r="YA13" s="457">
        <f t="shared" ref="YA13:YA29" si="295">SUM(YB13:YC13)</f>
        <v>0</v>
      </c>
      <c r="YB13" s="459"/>
      <c r="YC13" s="564"/>
      <c r="YD13" s="457">
        <f t="shared" ref="YD13:YD29" si="296">SUM(YE13:YF13)</f>
        <v>0</v>
      </c>
      <c r="YE13" s="459"/>
      <c r="YF13" s="564"/>
      <c r="YG13" s="457">
        <f t="shared" ref="YG13:YG29" si="297">SUM(YH13:YI13)</f>
        <v>0</v>
      </c>
      <c r="YH13" s="458">
        <f>'[1]Иные межбюджетные трансферты'!AY11</f>
        <v>0</v>
      </c>
      <c r="YI13" s="581">
        <f>'[1]Иные межбюджетные трансферты'!BC11</f>
        <v>0</v>
      </c>
      <c r="YJ13" s="1761">
        <f t="shared" ref="YJ13:YJ29" si="298">SUM(YK13:YL13)</f>
        <v>0</v>
      </c>
      <c r="YK13" s="459"/>
      <c r="YL13" s="564"/>
      <c r="YM13" s="1763">
        <f t="shared" ref="YM13:YM29" si="299">YG13-YO13</f>
        <v>0</v>
      </c>
      <c r="YN13" s="660">
        <f t="shared" ref="YN13:YN29" si="300">YJ13-YP13</f>
        <v>0</v>
      </c>
      <c r="YO13" s="1763">
        <f t="shared" ref="YO13:YO29" si="301">YG13</f>
        <v>0</v>
      </c>
      <c r="YP13" s="660">
        <f t="shared" ref="YP13:YP29" si="302">YJ13</f>
        <v>0</v>
      </c>
      <c r="YQ13" s="1007">
        <f t="shared" ref="YQ13:YQ29" si="303">SUM(YR13:YS13)</f>
        <v>0</v>
      </c>
      <c r="YR13" s="1124">
        <f>'[1]Иные межбюджетные трансферты'!W11</f>
        <v>0</v>
      </c>
      <c r="YS13" s="933">
        <f>'[1]Иные межбюджетные трансферты'!Y11</f>
        <v>0</v>
      </c>
      <c r="YT13" s="627">
        <f t="shared" ref="YT13:YT29" si="304">SUM(YU13:YV13)</f>
        <v>0</v>
      </c>
      <c r="YU13" s="987"/>
      <c r="YV13" s="1779"/>
      <c r="YW13" s="320">
        <f t="shared" si="150"/>
        <v>0</v>
      </c>
      <c r="YX13" s="987">
        <f>'[1]Иные межбюджетные трансферты'!M11</f>
        <v>0</v>
      </c>
      <c r="YY13" s="933">
        <f>'[1]Иные межбюджетные трансферты'!O11</f>
        <v>0</v>
      </c>
      <c r="YZ13" s="627">
        <f t="shared" ref="YZ13:YZ29" si="305">SUM(ZA13:ZB13)</f>
        <v>0</v>
      </c>
      <c r="ZA13" s="987"/>
      <c r="ZB13" s="933"/>
      <c r="ZC13" s="507">
        <f t="shared" si="152"/>
        <v>0</v>
      </c>
      <c r="ZD13" s="930">
        <f>'[1]Иные межбюджетные трансферты'!E11</f>
        <v>0</v>
      </c>
      <c r="ZE13" s="930">
        <f>'[1]Иные межбюджетные трансферты'!K11</f>
        <v>0</v>
      </c>
      <c r="ZF13" s="930">
        <f>'[1]Иные межбюджетные трансферты'!AI11</f>
        <v>0</v>
      </c>
      <c r="ZG13" s="676">
        <f>'[1]Иные межбюджетные трансферты'!AO11</f>
        <v>0</v>
      </c>
      <c r="ZH13" s="784"/>
      <c r="ZI13" s="526">
        <f>'[1]Иные межбюджетные трансферты'!BG11</f>
        <v>0</v>
      </c>
      <c r="ZJ13" s="930">
        <f>'[1]Иные межбюджетные трансферты'!BI11</f>
        <v>0</v>
      </c>
      <c r="ZK13" s="676">
        <f>'[1]Иные межбюджетные трансферты'!BK11</f>
        <v>0</v>
      </c>
      <c r="ZL13" s="424">
        <f t="shared" si="153"/>
        <v>0</v>
      </c>
      <c r="ZM13" s="676"/>
      <c r="ZN13" s="676"/>
      <c r="ZO13" s="676"/>
      <c r="ZP13" s="987"/>
      <c r="ZQ13" s="617"/>
      <c r="ZR13" s="526"/>
      <c r="ZS13" s="987"/>
      <c r="ZT13" s="1260"/>
      <c r="ZU13" s="457">
        <f t="shared" si="154"/>
        <v>0</v>
      </c>
      <c r="ZV13" s="1124">
        <f>'[1]Иные межбюджетные трансферты'!AQ11</f>
        <v>0</v>
      </c>
      <c r="ZW13" s="930">
        <f>'[1]Иные межбюджетные трансферты'!AU11</f>
        <v>0</v>
      </c>
      <c r="ZX13" s="987"/>
      <c r="ZY13" s="457">
        <f t="shared" si="155"/>
        <v>0</v>
      </c>
      <c r="ZZ13" s="987"/>
      <c r="AAA13" s="980"/>
      <c r="AAB13" s="1260"/>
      <c r="AAC13" s="660">
        <f t="shared" ref="AAC13:AAC29" si="306">SUM(AAD13:AAF13)</f>
        <v>0</v>
      </c>
      <c r="AAD13" s="595">
        <f>'Проверочная  таблица'!ZV13-AAL13</f>
        <v>0</v>
      </c>
      <c r="AAE13" s="595">
        <f>'Проверочная  таблица'!ZW13-AAM13</f>
        <v>0</v>
      </c>
      <c r="AAF13" s="595">
        <f>'Проверочная  таблица'!ZX13-AAN13</f>
        <v>0</v>
      </c>
      <c r="AAG13" s="660">
        <f t="shared" ref="AAG13:AAG29" si="307">SUM(AAH13:AAJ13)</f>
        <v>0</v>
      </c>
      <c r="AAH13" s="595">
        <f>'Проверочная  таблица'!ZZ13-AAP13</f>
        <v>0</v>
      </c>
      <c r="AAI13" s="595">
        <f>'Проверочная  таблица'!AAA13-AAQ13</f>
        <v>0</v>
      </c>
      <c r="AAJ13" s="595">
        <f>'Проверочная  таблица'!AAB13-AAR13</f>
        <v>0</v>
      </c>
      <c r="AAK13" s="660">
        <f t="shared" ref="AAK13:AAK29" si="308">SUM(AAL13:AAN13)</f>
        <v>0</v>
      </c>
      <c r="AAL13" s="1124">
        <f>'[1]Иные межбюджетные трансферты'!AS11</f>
        <v>0</v>
      </c>
      <c r="AAM13" s="930">
        <f>'[1]Иные межбюджетные трансферты'!AW11</f>
        <v>0</v>
      </c>
      <c r="AAN13" s="676">
        <f>'[1]Иные межбюджетные трансферты'!BO11</f>
        <v>0</v>
      </c>
      <c r="AAO13" s="787">
        <f t="shared" ref="AAO13:AAO29" si="309">SUM(AAP13:AAR13)</f>
        <v>0</v>
      </c>
      <c r="AAP13" s="987"/>
      <c r="AAQ13" s="980"/>
      <c r="AAR13" s="980"/>
      <c r="AAS13" s="457">
        <f>AAU13+'Проверочная  таблица'!ABC13+AAY13+'Проверочная  таблица'!ABG13+ABA13+'Проверочная  таблица'!ABI13</f>
        <v>0</v>
      </c>
      <c r="AAT13" s="457">
        <f>AAV13+'Проверочная  таблица'!ABD13+AAZ13+'Проверочная  таблица'!ABH13+ABB13+'Проверочная  таблица'!ABJ13</f>
        <v>0</v>
      </c>
      <c r="AAU13" s="460"/>
      <c r="AAV13" s="460"/>
      <c r="AAW13" s="460"/>
      <c r="AAX13" s="460"/>
      <c r="AAY13" s="1762">
        <f t="shared" si="156"/>
        <v>0</v>
      </c>
      <c r="AAZ13" s="660">
        <f t="shared" si="157"/>
        <v>0</v>
      </c>
      <c r="ABA13" s="787"/>
      <c r="ABB13" s="660"/>
      <c r="ABC13" s="460"/>
      <c r="ABD13" s="460"/>
      <c r="ABE13" s="460"/>
      <c r="ABF13" s="460"/>
      <c r="ABG13" s="1762">
        <f t="shared" si="158"/>
        <v>0</v>
      </c>
      <c r="ABH13" s="660">
        <f t="shared" si="159"/>
        <v>0</v>
      </c>
      <c r="ABI13" s="660"/>
      <c r="ABJ13" s="660"/>
      <c r="ABK13" s="1749">
        <f>'Проверочная  таблица'!ABC13+'Проверочная  таблица'!ABE13</f>
        <v>0</v>
      </c>
      <c r="ABL13" s="1749">
        <f>'Проверочная  таблица'!ABD13+'Проверочная  таблица'!ABF13</f>
        <v>0</v>
      </c>
      <c r="ABM13" s="732"/>
    </row>
    <row r="14" spans="1:741" s="319" customFormat="1" ht="25.5" customHeight="1" x14ac:dyDescent="0.25">
      <c r="A14" s="325" t="s">
        <v>76</v>
      </c>
      <c r="B14" s="460">
        <f>D14+AI14+'Проверочная  таблица'!VG14+'Проверочная  таблица'!WO14</f>
        <v>864985037.69000006</v>
      </c>
      <c r="C14" s="457">
        <f>E14+'Проверочная  таблица'!VJ14+AJ14+'Проверочная  таблица'!WP14</f>
        <v>455418186.12</v>
      </c>
      <c r="D14" s="1750">
        <f t="shared" si="0"/>
        <v>132583346</v>
      </c>
      <c r="E14" s="457">
        <f t="shared" si="160"/>
        <v>95154163.859999985</v>
      </c>
      <c r="F14" s="1751">
        <f>'[1]Дотация  из  ОБ_факт'!M10</f>
        <v>51636430</v>
      </c>
      <c r="G14" s="1752">
        <v>51636430</v>
      </c>
      <c r="H14" s="1753">
        <f>'[1]Дотация  из  ОБ_факт'!G10</f>
        <v>14857165</v>
      </c>
      <c r="I14" s="1754">
        <v>7590368.7599999998</v>
      </c>
      <c r="J14" s="1755">
        <f t="shared" si="1"/>
        <v>9577165</v>
      </c>
      <c r="K14" s="1756">
        <f t="shared" si="2"/>
        <v>4950368.76</v>
      </c>
      <c r="L14" s="1757">
        <f>'[1]Дотация  из  ОБ_факт'!K10</f>
        <v>5280000</v>
      </c>
      <c r="M14" s="605">
        <v>2640000</v>
      </c>
      <c r="N14" s="1758">
        <f>'[1]Дотация  из  ОБ_факт'!Q10</f>
        <v>30186000</v>
      </c>
      <c r="O14" s="1759">
        <v>16000000</v>
      </c>
      <c r="P14" s="1751">
        <f>'[1]Дотация  из  ОБ_факт'!S10</f>
        <v>35782626</v>
      </c>
      <c r="Q14" s="1780">
        <f>35927365.1-16000000</f>
        <v>19927365.100000001</v>
      </c>
      <c r="R14" s="1755">
        <f t="shared" si="3"/>
        <v>30017591</v>
      </c>
      <c r="S14" s="1756">
        <f t="shared" si="4"/>
        <v>17044845.100000001</v>
      </c>
      <c r="T14" s="1757">
        <f>'[1]Дотация  из  ОБ_факт'!W10</f>
        <v>5765035</v>
      </c>
      <c r="U14" s="605">
        <v>2882520</v>
      </c>
      <c r="V14" s="1753">
        <f>'[1]Дотация  из  ОБ_факт'!AA10+'[1]Дотация  из  ОБ_факт'!AC10+'[1]Дотация  из  ОБ_факт'!AG10</f>
        <v>0</v>
      </c>
      <c r="W14" s="1007">
        <f t="shared" si="5"/>
        <v>0</v>
      </c>
      <c r="X14" s="784"/>
      <c r="Y14" s="676"/>
      <c r="Z14" s="784"/>
      <c r="AA14" s="1753">
        <f>'[1]Дотация  из  ОБ_факт'!Y10+'[1]Дотация  из  ОБ_факт'!AE10</f>
        <v>121125</v>
      </c>
      <c r="AB14" s="1007">
        <f t="shared" si="6"/>
        <v>0</v>
      </c>
      <c r="AC14" s="784">
        <v>0</v>
      </c>
      <c r="AD14" s="676"/>
      <c r="AE14" s="1760">
        <f t="shared" si="7"/>
        <v>121125</v>
      </c>
      <c r="AF14" s="1755">
        <f t="shared" si="8"/>
        <v>0</v>
      </c>
      <c r="AG14" s="1756">
        <f>'[1]Дотация  из  ОБ_факт'!AE10</f>
        <v>0</v>
      </c>
      <c r="AH14" s="796">
        <f t="shared" si="9"/>
        <v>0</v>
      </c>
      <c r="AI14" s="1720">
        <f>'Проверочная  таблица'!UY14+'Проверочная  таблица'!VA14+CM14+CO14+CU14+CW14+BS14+CA14+'Проверочная  таблица'!MO14+'Проверочная  таблица'!NE14+'Проверочная  таблица'!EQ14+'Проверочная  таблица'!NW14+EI14+'Проверочная  таблица'!JG14+'Проверочная  таблица'!JM14+'Проверочная  таблица'!OE14+'Проверочная  таблица'!OM14+JA14+GC14+FW14+RY14+FK14+AK14+AU14+FQ14+KE14+HE14+HK14+DI14+SE14+GI14+EW14+SW14+PK14+GY14+GS14+LI14+LQ14+RS14+IO14+RG14+QI14+KK14+KQ14+QO14+RM14+DC14+II14+QC14+IC14+IU14</f>
        <v>262490731.14999998</v>
      </c>
      <c r="AJ14" s="507">
        <f>'Проверочная  таблица'!UZ14+'Проверочная  таблица'!VB14+CN14+CP14+CV14+CX14+BW14+CE14+'Проверочная  таблица'!MW14+'Проверочная  таблица'!NH14+'Проверочная  таблица'!ET14+'Проверочная  таблица'!OA14+EM14+'Проверочная  таблица'!JJ14+'Проверочная  таблица'!JP14+'Проверочная  таблица'!OI14+'Проверочная  таблица'!OQ14+JD14+FT14+GF14+FZ14+SB14+FN14+AP14+AY14+KH14+HH14+HN14+DV14+SN14+GL14+FD14+TF14+PN14+HB14+GV14+LM14+LU14+RV14+IR14+RJ14+QL14+KN14+KT14+QR14+RP14+DF14+IL14+QF14+IF14+IX14</f>
        <v>118776237.81999998</v>
      </c>
      <c r="AK14" s="457">
        <f t="shared" si="10"/>
        <v>51328624.049999997</v>
      </c>
      <c r="AL14" s="459">
        <f>[1]Субсидия_факт!CJ12</f>
        <v>0</v>
      </c>
      <c r="AM14" s="458">
        <f>[1]Субсидия_факт!HJ12</f>
        <v>0</v>
      </c>
      <c r="AN14" s="459">
        <f>[1]Субсидия_факт!HV12</f>
        <v>51328624.049999997</v>
      </c>
      <c r="AO14" s="458">
        <f>[1]Субсидия_факт!PH12</f>
        <v>0</v>
      </c>
      <c r="AP14" s="457">
        <f t="shared" si="11"/>
        <v>9201023.7100000009</v>
      </c>
      <c r="AQ14" s="956"/>
      <c r="AR14" s="459"/>
      <c r="AS14" s="458">
        <v>9201023.7100000009</v>
      </c>
      <c r="AT14" s="956"/>
      <c r="AU14" s="1720">
        <f t="shared" si="12"/>
        <v>0</v>
      </c>
      <c r="AV14" s="618">
        <f>[1]Субсидия_факт!CL12</f>
        <v>0</v>
      </c>
      <c r="AW14" s="458">
        <f>[1]Субсидия_факт!HN12</f>
        <v>0</v>
      </c>
      <c r="AX14" s="956">
        <f>[1]Субсидия_факт!PJ12</f>
        <v>0</v>
      </c>
      <c r="AY14" s="424">
        <f t="shared" si="13"/>
        <v>0</v>
      </c>
      <c r="AZ14" s="618"/>
      <c r="BA14" s="458"/>
      <c r="BB14" s="956"/>
      <c r="BC14" s="1721">
        <f t="shared" si="14"/>
        <v>0</v>
      </c>
      <c r="BD14" s="618">
        <f t="shared" si="15"/>
        <v>0</v>
      </c>
      <c r="BE14" s="458">
        <f t="shared" si="16"/>
        <v>0</v>
      </c>
      <c r="BF14" s="459">
        <f t="shared" si="17"/>
        <v>0</v>
      </c>
      <c r="BG14" s="660">
        <f t="shared" si="18"/>
        <v>0</v>
      </c>
      <c r="BH14" s="458">
        <f t="shared" si="19"/>
        <v>0</v>
      </c>
      <c r="BI14" s="459">
        <f t="shared" si="20"/>
        <v>0</v>
      </c>
      <c r="BJ14" s="458">
        <f t="shared" si="21"/>
        <v>0</v>
      </c>
      <c r="BK14" s="508">
        <f t="shared" si="22"/>
        <v>0</v>
      </c>
      <c r="BL14" s="618">
        <f>[1]Субсидия_факт!CN12</f>
        <v>0</v>
      </c>
      <c r="BM14" s="458">
        <f>[1]Субсидия_факт!HP12</f>
        <v>0</v>
      </c>
      <c r="BN14" s="956">
        <f>[1]Субсидия_факт!PL12</f>
        <v>0</v>
      </c>
      <c r="BO14" s="787">
        <f t="shared" si="23"/>
        <v>0</v>
      </c>
      <c r="BP14" s="459"/>
      <c r="BQ14" s="458"/>
      <c r="BR14" s="459"/>
      <c r="BS14" s="457">
        <f t="shared" si="24"/>
        <v>41011789.579999998</v>
      </c>
      <c r="BT14" s="618">
        <f>[1]Субсидия_факт!KR12</f>
        <v>0</v>
      </c>
      <c r="BU14" s="458">
        <f>[1]Субсидия_факт!KX12</f>
        <v>41011789.579999998</v>
      </c>
      <c r="BV14" s="458">
        <f>[1]Субсидия_факт!LP12</f>
        <v>0</v>
      </c>
      <c r="BW14" s="1761">
        <f t="shared" si="25"/>
        <v>26851807.550000001</v>
      </c>
      <c r="BX14" s="458"/>
      <c r="BY14" s="458">
        <v>26851807.550000001</v>
      </c>
      <c r="BZ14" s="458"/>
      <c r="CA14" s="457">
        <f t="shared" si="26"/>
        <v>8533571.120000001</v>
      </c>
      <c r="CB14" s="618">
        <f>[1]Субсидия_факт!KT12</f>
        <v>0</v>
      </c>
      <c r="CC14" s="458">
        <f>[1]Субсидия_факт!KZ12</f>
        <v>8533571.120000001</v>
      </c>
      <c r="CD14" s="458">
        <f>[1]Субсидия_факт!LR12</f>
        <v>0</v>
      </c>
      <c r="CE14" s="1761">
        <f t="shared" si="27"/>
        <v>7466874.5199999996</v>
      </c>
      <c r="CF14" s="458"/>
      <c r="CG14" s="459">
        <v>7466874.5199999996</v>
      </c>
      <c r="CH14" s="618"/>
      <c r="CI14" s="1762">
        <f t="shared" si="28"/>
        <v>0</v>
      </c>
      <c r="CJ14" s="660">
        <f t="shared" si="29"/>
        <v>0</v>
      </c>
      <c r="CK14" s="1763">
        <f t="shared" si="30"/>
        <v>8533571.120000001</v>
      </c>
      <c r="CL14" s="1762">
        <f t="shared" si="31"/>
        <v>7466874.5199999996</v>
      </c>
      <c r="CM14" s="460">
        <f>[1]Субсидия_факт!ID12</f>
        <v>0</v>
      </c>
      <c r="CN14" s="320"/>
      <c r="CO14" s="1761">
        <f>[1]Субсидия_факт!IF12</f>
        <v>1163077.3199999998</v>
      </c>
      <c r="CP14" s="523"/>
      <c r="CQ14" s="660">
        <f t="shared" si="161"/>
        <v>0</v>
      </c>
      <c r="CR14" s="1763">
        <f t="shared" si="162"/>
        <v>0</v>
      </c>
      <c r="CS14" s="1762">
        <f>[1]Субсидия_факт!IH12</f>
        <v>1163077.3199999998</v>
      </c>
      <c r="CT14" s="796">
        <f t="shared" si="163"/>
        <v>0</v>
      </c>
      <c r="CU14" s="1761">
        <f>[1]Субсидия_факт!IJ12</f>
        <v>0</v>
      </c>
      <c r="CV14" s="523"/>
      <c r="CW14" s="457">
        <f>[1]Субсидия_факт!IL12</f>
        <v>233837.74000000005</v>
      </c>
      <c r="CX14" s="1007"/>
      <c r="CY14" s="1726">
        <f t="shared" si="164"/>
        <v>0</v>
      </c>
      <c r="CZ14" s="508">
        <f t="shared" si="165"/>
        <v>0</v>
      </c>
      <c r="DA14" s="1721">
        <f>[1]Субсидия_факт!IN12</f>
        <v>233837.74000000005</v>
      </c>
      <c r="DB14" s="796">
        <f t="shared" si="166"/>
        <v>0</v>
      </c>
      <c r="DC14" s="460">
        <f t="shared" si="36"/>
        <v>13037820</v>
      </c>
      <c r="DD14" s="618"/>
      <c r="DE14" s="458">
        <f>[1]Субсидия_факт!IB12</f>
        <v>13037820</v>
      </c>
      <c r="DF14" s="457">
        <f t="shared" si="37"/>
        <v>0</v>
      </c>
      <c r="DG14" s="459"/>
      <c r="DH14" s="458"/>
      <c r="DI14" s="424">
        <f t="shared" si="167"/>
        <v>0</v>
      </c>
      <c r="DJ14" s="595">
        <f>[1]Субсидия_факт!GF12</f>
        <v>0</v>
      </c>
      <c r="DK14" s="698">
        <f>[1]Субсидия_факт!GH12</f>
        <v>0</v>
      </c>
      <c r="DL14" s="526">
        <f>[1]Субсидия_факт!GJ12</f>
        <v>0</v>
      </c>
      <c r="DM14" s="698">
        <f>[1]Субсидия_факт!GL12</f>
        <v>0</v>
      </c>
      <c r="DN14" s="526">
        <f>[1]Субсидия_факт!GN12</f>
        <v>0</v>
      </c>
      <c r="DO14" s="698">
        <f>[1]Субсидия_факт!GP12</f>
        <v>0</v>
      </c>
      <c r="DP14" s="526">
        <f>[1]Субсидия_факт!GR12</f>
        <v>0</v>
      </c>
      <c r="DQ14" s="526">
        <f>[1]Субсидия_факт!GT12</f>
        <v>0</v>
      </c>
      <c r="DR14" s="526">
        <f>[1]Субсидия_факт!GV12</f>
        <v>0</v>
      </c>
      <c r="DS14" s="526">
        <f>[1]Субсидия_факт!GX12</f>
        <v>0</v>
      </c>
      <c r="DT14" s="526">
        <f>[1]Субсидия_факт!GZ12</f>
        <v>0</v>
      </c>
      <c r="DU14" s="526">
        <f>[1]Субсидия_факт!HB12</f>
        <v>0</v>
      </c>
      <c r="DV14" s="424">
        <f t="shared" si="168"/>
        <v>0</v>
      </c>
      <c r="DW14" s="617"/>
      <c r="DX14" s="698"/>
      <c r="DY14" s="526"/>
      <c r="DZ14" s="698"/>
      <c r="EA14" s="526"/>
      <c r="EB14" s="698"/>
      <c r="EC14" s="526"/>
      <c r="ED14" s="526"/>
      <c r="EE14" s="526"/>
      <c r="EF14" s="526"/>
      <c r="EG14" s="526"/>
      <c r="EH14" s="526"/>
      <c r="EI14" s="1750">
        <f t="shared" si="169"/>
        <v>1494043.26</v>
      </c>
      <c r="EJ14" s="458">
        <f>[1]Субсидия_факт!N12</f>
        <v>0</v>
      </c>
      <c r="EK14" s="956">
        <f>[1]Субсидия_факт!P12</f>
        <v>956661.79</v>
      </c>
      <c r="EL14" s="618">
        <f>[1]Субсидия_факт!R12</f>
        <v>537381.47</v>
      </c>
      <c r="EM14" s="457">
        <f t="shared" si="170"/>
        <v>0</v>
      </c>
      <c r="EN14" s="458"/>
      <c r="EO14" s="458"/>
      <c r="EP14" s="458"/>
      <c r="EQ14" s="460">
        <f t="shared" si="171"/>
        <v>0</v>
      </c>
      <c r="ER14" s="618">
        <f>[1]Субсидия_факт!BR12</f>
        <v>0</v>
      </c>
      <c r="ES14" s="564">
        <f>[1]Субсидия_факт!BT12</f>
        <v>0</v>
      </c>
      <c r="ET14" s="457">
        <f t="shared" si="172"/>
        <v>0</v>
      </c>
      <c r="EU14" s="459"/>
      <c r="EV14" s="808"/>
      <c r="EW14" s="460">
        <f t="shared" si="173"/>
        <v>0</v>
      </c>
      <c r="EX14" s="618">
        <f>[1]Субсидия_факт!AD12</f>
        <v>0</v>
      </c>
      <c r="EY14" s="564">
        <f>[1]Субсидия_факт!AF12</f>
        <v>0</v>
      </c>
      <c r="EZ14" s="459">
        <f>[1]Субсидия_факт!AL12</f>
        <v>0</v>
      </c>
      <c r="FA14" s="564">
        <f>[1]Субсидия_факт!AN12</f>
        <v>0</v>
      </c>
      <c r="FB14" s="458">
        <f>[1]Субсидия_факт!AH12</f>
        <v>0</v>
      </c>
      <c r="FC14" s="564">
        <f>[1]Субсидия_факт!AJ12</f>
        <v>0</v>
      </c>
      <c r="FD14" s="457">
        <f t="shared" si="174"/>
        <v>0</v>
      </c>
      <c r="FE14" s="618"/>
      <c r="FF14" s="564"/>
      <c r="FG14" s="459"/>
      <c r="FH14" s="564"/>
      <c r="FI14" s="459"/>
      <c r="FJ14" s="564"/>
      <c r="FK14" s="1720">
        <f t="shared" si="175"/>
        <v>0</v>
      </c>
      <c r="FL14" s="595">
        <f>[1]Субсидия_факт!AT12</f>
        <v>0</v>
      </c>
      <c r="FM14" s="558">
        <f>[1]Субсидия_факт!AV12</f>
        <v>0</v>
      </c>
      <c r="FN14" s="424">
        <f t="shared" si="176"/>
        <v>0</v>
      </c>
      <c r="FO14" s="617"/>
      <c r="FP14" s="558"/>
      <c r="FQ14" s="507">
        <f t="shared" si="177"/>
        <v>0</v>
      </c>
      <c r="FR14" s="595">
        <f>[1]Субсидия_факт!BV12</f>
        <v>0</v>
      </c>
      <c r="FS14" s="698">
        <f>[1]Субсидия_факт!BX12</f>
        <v>0</v>
      </c>
      <c r="FT14" s="424">
        <f t="shared" si="178"/>
        <v>0</v>
      </c>
      <c r="FU14" s="617"/>
      <c r="FV14" s="558"/>
      <c r="FW14" s="507">
        <f t="shared" si="179"/>
        <v>0</v>
      </c>
      <c r="FX14" s="595">
        <f>[1]Субсидия_факт!BZ12</f>
        <v>0</v>
      </c>
      <c r="FY14" s="698">
        <f>[1]Субсидия_факт!CB12</f>
        <v>0</v>
      </c>
      <c r="FZ14" s="424">
        <f t="shared" si="180"/>
        <v>0</v>
      </c>
      <c r="GA14" s="617"/>
      <c r="GB14" s="558"/>
      <c r="GC14" s="507">
        <f t="shared" si="181"/>
        <v>0</v>
      </c>
      <c r="GD14" s="595">
        <f>[1]Субсидия_факт!ML12</f>
        <v>0</v>
      </c>
      <c r="GE14" s="558">
        <f>[1]Субсидия_факт!MN12</f>
        <v>0</v>
      </c>
      <c r="GF14" s="424">
        <f t="shared" si="182"/>
        <v>0</v>
      </c>
      <c r="GG14" s="617"/>
      <c r="GH14" s="558"/>
      <c r="GI14" s="507">
        <f t="shared" si="183"/>
        <v>0</v>
      </c>
      <c r="GJ14" s="595">
        <f>[1]Субсидия_факт!MP12</f>
        <v>0</v>
      </c>
      <c r="GK14" s="698">
        <f>[1]Субсидия_факт!MT12</f>
        <v>0</v>
      </c>
      <c r="GL14" s="424">
        <f t="shared" si="184"/>
        <v>0</v>
      </c>
      <c r="GM14" s="617"/>
      <c r="GN14" s="558"/>
      <c r="GO14" s="1727">
        <f t="shared" si="185"/>
        <v>0</v>
      </c>
      <c r="GP14" s="508">
        <f t="shared" si="186"/>
        <v>0</v>
      </c>
      <c r="GQ14" s="1727">
        <f t="shared" si="187"/>
        <v>0</v>
      </c>
      <c r="GR14" s="508">
        <f t="shared" si="188"/>
        <v>0</v>
      </c>
      <c r="GS14" s="507">
        <f t="shared" si="50"/>
        <v>0</v>
      </c>
      <c r="GT14" s="595">
        <f>[1]Субсидия_факт!IP12</f>
        <v>0</v>
      </c>
      <c r="GU14" s="698">
        <f>[1]Субсидия_факт!IV12</f>
        <v>0</v>
      </c>
      <c r="GV14" s="424">
        <f t="shared" si="51"/>
        <v>0</v>
      </c>
      <c r="GW14" s="617"/>
      <c r="GX14" s="558"/>
      <c r="GY14" s="507">
        <f t="shared" si="189"/>
        <v>0</v>
      </c>
      <c r="GZ14" s="595">
        <f>[1]Субсидия_факт!BF12</f>
        <v>0</v>
      </c>
      <c r="HA14" s="558">
        <f>[1]Субсидия_факт!BH12</f>
        <v>0</v>
      </c>
      <c r="HB14" s="507">
        <f t="shared" si="190"/>
        <v>0</v>
      </c>
      <c r="HC14" s="595"/>
      <c r="HD14" s="558"/>
      <c r="HE14" s="507">
        <f t="shared" si="191"/>
        <v>0</v>
      </c>
      <c r="HF14" s="595"/>
      <c r="HG14" s="698"/>
      <c r="HH14" s="424">
        <f t="shared" si="53"/>
        <v>0</v>
      </c>
      <c r="HI14" s="595"/>
      <c r="HJ14" s="558"/>
      <c r="HK14" s="507">
        <f t="shared" si="192"/>
        <v>0</v>
      </c>
      <c r="HL14" s="595">
        <f>[1]Субсидия_факт!JD12</f>
        <v>0</v>
      </c>
      <c r="HM14" s="698">
        <f>[1]Субсидия_факт!JH12</f>
        <v>0</v>
      </c>
      <c r="HN14" s="424">
        <f t="shared" si="193"/>
        <v>0</v>
      </c>
      <c r="HO14" s="595"/>
      <c r="HP14" s="558"/>
      <c r="HQ14" s="1727">
        <f t="shared" si="194"/>
        <v>0</v>
      </c>
      <c r="HR14" s="595">
        <f t="shared" si="195"/>
        <v>0</v>
      </c>
      <c r="HS14" s="698">
        <f t="shared" si="196"/>
        <v>0</v>
      </c>
      <c r="HT14" s="508">
        <f t="shared" si="197"/>
        <v>0</v>
      </c>
      <c r="HU14" s="595">
        <f t="shared" si="198"/>
        <v>0</v>
      </c>
      <c r="HV14" s="698">
        <f t="shared" si="199"/>
        <v>0</v>
      </c>
      <c r="HW14" s="1727">
        <f t="shared" si="200"/>
        <v>0</v>
      </c>
      <c r="HX14" s="595">
        <f>[1]Субсидия_факт!JF12</f>
        <v>0</v>
      </c>
      <c r="HY14" s="698">
        <f>[1]Субсидия_факт!JJ12</f>
        <v>0</v>
      </c>
      <c r="HZ14" s="508">
        <f t="shared" si="201"/>
        <v>0</v>
      </c>
      <c r="IA14" s="595"/>
      <c r="IB14" s="558"/>
      <c r="IC14" s="1728">
        <f t="shared" si="60"/>
        <v>0</v>
      </c>
      <c r="ID14" s="595">
        <f>[1]Субсидия_факт!FT12</f>
        <v>0</v>
      </c>
      <c r="IE14" s="698">
        <f>[1]Субсидия_факт!FV12</f>
        <v>0</v>
      </c>
      <c r="IF14" s="1729">
        <f t="shared" si="61"/>
        <v>0</v>
      </c>
      <c r="IG14" s="595"/>
      <c r="IH14" s="558"/>
      <c r="II14" s="1728">
        <f t="shared" si="62"/>
        <v>0</v>
      </c>
      <c r="IJ14" s="595">
        <f>[1]Субсидия_факт!PN12</f>
        <v>0</v>
      </c>
      <c r="IK14" s="698">
        <f>[1]Субсидия_факт!PP12</f>
        <v>0</v>
      </c>
      <c r="IL14" s="1729">
        <f t="shared" si="63"/>
        <v>0</v>
      </c>
      <c r="IM14" s="595"/>
      <c r="IN14" s="558"/>
      <c r="IO14" s="1070">
        <f t="shared" si="64"/>
        <v>0</v>
      </c>
      <c r="IP14" s="618">
        <f>[1]Субсидия_факт!LL12</f>
        <v>0</v>
      </c>
      <c r="IQ14" s="564">
        <f>[1]Субсидия_факт!LN12</f>
        <v>0</v>
      </c>
      <c r="IR14" s="1071">
        <f t="shared" si="65"/>
        <v>0</v>
      </c>
      <c r="IS14" s="618"/>
      <c r="IT14" s="564"/>
      <c r="IU14" s="1070">
        <f t="shared" si="66"/>
        <v>0</v>
      </c>
      <c r="IV14" s="618">
        <f>[1]Субсидия_факт!LV12</f>
        <v>0</v>
      </c>
      <c r="IW14" s="564">
        <f>[1]Субсидия_факт!LX12</f>
        <v>0</v>
      </c>
      <c r="IX14" s="1071">
        <f t="shared" si="67"/>
        <v>0</v>
      </c>
      <c r="IY14" s="618"/>
      <c r="IZ14" s="564"/>
      <c r="JA14" s="427">
        <f t="shared" si="202"/>
        <v>0</v>
      </c>
      <c r="JB14" s="618">
        <f>[1]Субсидия_факт!DN12</f>
        <v>0</v>
      </c>
      <c r="JC14" s="564">
        <f>[1]Субсидия_факт!DP12</f>
        <v>0</v>
      </c>
      <c r="JD14" s="505">
        <f t="shared" si="203"/>
        <v>0</v>
      </c>
      <c r="JE14" s="618"/>
      <c r="JF14" s="564"/>
      <c r="JG14" s="424">
        <f t="shared" si="204"/>
        <v>0</v>
      </c>
      <c r="JH14" s="595">
        <f>[1]Субсидия_факт!DB12</f>
        <v>0</v>
      </c>
      <c r="JI14" s="698">
        <f>[1]Субсидия_факт!DH12</f>
        <v>0</v>
      </c>
      <c r="JJ14" s="424">
        <f t="shared" si="205"/>
        <v>0</v>
      </c>
      <c r="JK14" s="595"/>
      <c r="JL14" s="558"/>
      <c r="JM14" s="424">
        <f t="shared" si="206"/>
        <v>0</v>
      </c>
      <c r="JN14" s="595">
        <f>[1]Субсидия_факт!DD12</f>
        <v>0</v>
      </c>
      <c r="JO14" s="558">
        <f>[1]Субсидия_факт!DJ12</f>
        <v>0</v>
      </c>
      <c r="JP14" s="424">
        <f t="shared" si="207"/>
        <v>0</v>
      </c>
      <c r="JQ14" s="526"/>
      <c r="JR14" s="583"/>
      <c r="JS14" s="508">
        <f t="shared" si="208"/>
        <v>0</v>
      </c>
      <c r="JT14" s="617">
        <f>'Проверочная  таблица'!JN14-'Проверочная  таблица'!JZ14</f>
        <v>0</v>
      </c>
      <c r="JU14" s="558">
        <f>'Проверочная  таблица'!JO14-'Проверочная  таблица'!KA14</f>
        <v>0</v>
      </c>
      <c r="JV14" s="1721">
        <f t="shared" si="209"/>
        <v>0</v>
      </c>
      <c r="JW14" s="526">
        <f>'Проверочная  таблица'!JQ14-'Проверочная  таблица'!KC14</f>
        <v>0</v>
      </c>
      <c r="JX14" s="616">
        <f>'Проверочная  таблица'!JR14-'Проверочная  таблица'!KD14</f>
        <v>0</v>
      </c>
      <c r="JY14" s="508">
        <f t="shared" si="210"/>
        <v>0</v>
      </c>
      <c r="JZ14" s="595">
        <f>[1]Субсидия_факт!DF12</f>
        <v>0</v>
      </c>
      <c r="KA14" s="698">
        <f>[1]Субсидия_факт!DL12</f>
        <v>0</v>
      </c>
      <c r="KB14" s="508">
        <f t="shared" si="211"/>
        <v>0</v>
      </c>
      <c r="KC14" s="595"/>
      <c r="KD14" s="558"/>
      <c r="KE14" s="424">
        <f t="shared" si="212"/>
        <v>0</v>
      </c>
      <c r="KF14" s="526">
        <f>[1]Субсидия_факт!AP12</f>
        <v>0</v>
      </c>
      <c r="KG14" s="558">
        <f>[1]Субсидия_факт!AR12</f>
        <v>0</v>
      </c>
      <c r="KH14" s="424">
        <f t="shared" si="213"/>
        <v>0</v>
      </c>
      <c r="KI14" s="526"/>
      <c r="KJ14" s="558"/>
      <c r="KK14" s="424">
        <f t="shared" si="80"/>
        <v>0</v>
      </c>
      <c r="KL14" s="526">
        <f>[1]Субсидия_факт!KF12</f>
        <v>0</v>
      </c>
      <c r="KM14" s="558">
        <f>[1]Субсидия_факт!KL12</f>
        <v>0</v>
      </c>
      <c r="KN14" s="424">
        <f t="shared" si="81"/>
        <v>0</v>
      </c>
      <c r="KO14" s="526"/>
      <c r="KP14" s="558"/>
      <c r="KQ14" s="1731">
        <f t="shared" si="82"/>
        <v>15675.68</v>
      </c>
      <c r="KR14" s="459">
        <f>[1]Субсидия_факт!KH12</f>
        <v>4075.68</v>
      </c>
      <c r="KS14" s="564">
        <f>[1]Субсидия_факт!KN12</f>
        <v>11600</v>
      </c>
      <c r="KT14" s="1731">
        <f t="shared" si="83"/>
        <v>0</v>
      </c>
      <c r="KU14" s="526"/>
      <c r="KV14" s="558"/>
      <c r="KW14" s="1732">
        <f t="shared" si="84"/>
        <v>15675.68</v>
      </c>
      <c r="KX14" s="459">
        <f t="shared" si="214"/>
        <v>4075.68</v>
      </c>
      <c r="KY14" s="564">
        <f t="shared" si="215"/>
        <v>11600</v>
      </c>
      <c r="KZ14" s="1732">
        <f t="shared" si="216"/>
        <v>0</v>
      </c>
      <c r="LA14" s="459">
        <f t="shared" si="217"/>
        <v>0</v>
      </c>
      <c r="LB14" s="564">
        <f t="shared" si="218"/>
        <v>0</v>
      </c>
      <c r="LC14" s="1732">
        <f t="shared" si="86"/>
        <v>0</v>
      </c>
      <c r="LD14" s="595">
        <f>[1]Субсидия_факт!KJ12</f>
        <v>0</v>
      </c>
      <c r="LE14" s="698">
        <f>[1]Субсидия_факт!KP12</f>
        <v>0</v>
      </c>
      <c r="LF14" s="1732">
        <f t="shared" si="87"/>
        <v>0</v>
      </c>
      <c r="LG14" s="617"/>
      <c r="LH14" s="558"/>
      <c r="LI14" s="457">
        <f t="shared" si="219"/>
        <v>0</v>
      </c>
      <c r="LJ14" s="980">
        <f>[1]Субсидия_факт!FF12</f>
        <v>0</v>
      </c>
      <c r="LK14" s="526">
        <f>[1]Субсидия_факт!DR12</f>
        <v>0</v>
      </c>
      <c r="LL14" s="558">
        <f>[1]Субсидия_факт!DX12</f>
        <v>0</v>
      </c>
      <c r="LM14" s="457">
        <f t="shared" si="220"/>
        <v>0</v>
      </c>
      <c r="LN14" s="980"/>
      <c r="LO14" s="526"/>
      <c r="LP14" s="558"/>
      <c r="LQ14" s="457">
        <f t="shared" si="221"/>
        <v>15035810.810000001</v>
      </c>
      <c r="LR14" s="980">
        <f>[1]Субсидия_факт!FH12</f>
        <v>0</v>
      </c>
      <c r="LS14" s="526">
        <f>[1]Субсидия_факт!DT12</f>
        <v>3909310.81</v>
      </c>
      <c r="LT14" s="558">
        <f>[1]Субсидия_факт!DZ12</f>
        <v>11126500</v>
      </c>
      <c r="LU14" s="457">
        <f t="shared" si="222"/>
        <v>2464683.6100000003</v>
      </c>
      <c r="LV14" s="980"/>
      <c r="LW14" s="526">
        <v>640817.74</v>
      </c>
      <c r="LX14" s="698">
        <v>1823865.87</v>
      </c>
      <c r="LY14" s="660">
        <f t="shared" si="223"/>
        <v>15035810.810000001</v>
      </c>
      <c r="LZ14" s="618">
        <f>'Проверочная  таблица'!LR14-MH14</f>
        <v>0</v>
      </c>
      <c r="MA14" s="618">
        <f>'Проверочная  таблица'!LS14-MI14</f>
        <v>3909310.81</v>
      </c>
      <c r="MB14" s="564">
        <f>'Проверочная  таблица'!LT14-MJ14</f>
        <v>11126500</v>
      </c>
      <c r="MC14" s="660">
        <f t="shared" si="224"/>
        <v>2464683.6100000003</v>
      </c>
      <c r="MD14" s="618">
        <f>'Проверочная  таблица'!LV14-ML14</f>
        <v>0</v>
      </c>
      <c r="ME14" s="618">
        <f>'Проверочная  таблица'!LW14-MM14</f>
        <v>640817.74</v>
      </c>
      <c r="MF14" s="564">
        <f>'Проверочная  таблица'!LX14-MN14</f>
        <v>1823865.87</v>
      </c>
      <c r="MG14" s="660">
        <f t="shared" si="225"/>
        <v>0</v>
      </c>
      <c r="MH14" s="526">
        <f>[1]Субсидия_факт!FJ12</f>
        <v>0</v>
      </c>
      <c r="MI14" s="526">
        <f>[1]Субсидия_факт!DV12</f>
        <v>0</v>
      </c>
      <c r="MJ14" s="558">
        <f>[1]Субсидия_факт!EB12</f>
        <v>0</v>
      </c>
      <c r="MK14" s="660">
        <f t="shared" si="226"/>
        <v>0</v>
      </c>
      <c r="ML14" s="526"/>
      <c r="MM14" s="526"/>
      <c r="MN14" s="558"/>
      <c r="MO14" s="1733">
        <f t="shared" si="227"/>
        <v>4976068.6099999994</v>
      </c>
      <c r="MP14" s="526">
        <f>[1]Субсидия_факт!ED12</f>
        <v>231172.18</v>
      </c>
      <c r="MQ14" s="698">
        <f>[1]Субсидия_факт!EF12</f>
        <v>4392271.43</v>
      </c>
      <c r="MR14" s="618">
        <f>[1]Субсидия_факт!EH12</f>
        <v>0</v>
      </c>
      <c r="MS14" s="564">
        <f>[1]Субсидия_факт!EJ12</f>
        <v>0</v>
      </c>
      <c r="MT14" s="617">
        <f>[1]Субсидия_факт!FL12</f>
        <v>0</v>
      </c>
      <c r="MU14" s="595">
        <f>[1]Субсидия_факт!CP12</f>
        <v>91682.5</v>
      </c>
      <c r="MV14" s="698">
        <f>[1]Субсидия_факт!CV12</f>
        <v>260942.5</v>
      </c>
      <c r="MW14" s="424">
        <f t="shared" si="228"/>
        <v>4976068.6000000006</v>
      </c>
      <c r="MX14" s="526">
        <v>231172.19</v>
      </c>
      <c r="MY14" s="558">
        <v>4392271.41</v>
      </c>
      <c r="MZ14" s="648"/>
      <c r="NA14" s="606"/>
      <c r="NB14" s="595"/>
      <c r="NC14" s="1766">
        <f t="shared" si="229"/>
        <v>91682.5</v>
      </c>
      <c r="ND14" s="1767">
        <f t="shared" si="230"/>
        <v>260942.5</v>
      </c>
      <c r="NE14" s="1733">
        <f t="shared" si="231"/>
        <v>0</v>
      </c>
      <c r="NF14" s="595">
        <f>[1]Субсидия_факт!CR12</f>
        <v>0</v>
      </c>
      <c r="NG14" s="698">
        <f>[1]Субсидия_факт!CX12</f>
        <v>0</v>
      </c>
      <c r="NH14" s="424">
        <f t="shared" si="232"/>
        <v>0</v>
      </c>
      <c r="NI14" s="617"/>
      <c r="NJ14" s="558"/>
      <c r="NK14" s="508">
        <f t="shared" si="233"/>
        <v>0</v>
      </c>
      <c r="NL14" s="595">
        <f>'Проверочная  таблица'!NF14-NR14</f>
        <v>0</v>
      </c>
      <c r="NM14" s="558">
        <f>'Проверочная  таблица'!NG14-NS14</f>
        <v>0</v>
      </c>
      <c r="NN14" s="508">
        <f t="shared" si="234"/>
        <v>0</v>
      </c>
      <c r="NO14" s="526">
        <f>'Проверочная  таблица'!NI14-NU14</f>
        <v>0</v>
      </c>
      <c r="NP14" s="616">
        <f>'Проверочная  таблица'!NJ14-NV14</f>
        <v>0</v>
      </c>
      <c r="NQ14" s="508">
        <f t="shared" si="235"/>
        <v>0</v>
      </c>
      <c r="NR14" s="595">
        <f>[1]Субсидия_факт!CT12</f>
        <v>0</v>
      </c>
      <c r="NS14" s="698">
        <f>[1]Субсидия_факт!CZ12</f>
        <v>0</v>
      </c>
      <c r="NT14" s="508">
        <f t="shared" si="236"/>
        <v>0</v>
      </c>
      <c r="NU14" s="526"/>
      <c r="NV14" s="558"/>
      <c r="NW14" s="1720">
        <f t="shared" si="237"/>
        <v>0</v>
      </c>
      <c r="NX14" s="595">
        <f>[1]Субсидия_факт!CD12</f>
        <v>0</v>
      </c>
      <c r="NY14" s="698">
        <f>[1]Субсидия_факт!CF12</f>
        <v>0</v>
      </c>
      <c r="NZ14" s="595">
        <f>[1]Субсидия_факт!CH12</f>
        <v>0</v>
      </c>
      <c r="OA14" s="427">
        <f t="shared" si="238"/>
        <v>0</v>
      </c>
      <c r="OB14" s="648"/>
      <c r="OC14" s="562"/>
      <c r="OD14" s="648"/>
      <c r="OE14" s="1731">
        <f>SUM(OF14:OG14)</f>
        <v>0</v>
      </c>
      <c r="OF14" s="595">
        <f>[1]Субсидия_факт!NP12</f>
        <v>0</v>
      </c>
      <c r="OG14" s="698">
        <f>[1]Субсидия_факт!NV12</f>
        <v>0</v>
      </c>
      <c r="OH14" s="458"/>
      <c r="OI14" s="1731">
        <f>SUM(OJ14:OK14)</f>
        <v>0</v>
      </c>
      <c r="OJ14" s="617"/>
      <c r="OK14" s="558"/>
      <c r="OL14" s="526"/>
      <c r="OM14" s="1731">
        <f t="shared" si="239"/>
        <v>33392508.5</v>
      </c>
      <c r="ON14" s="595">
        <f>[1]Субсидия_факт!NR12</f>
        <v>869999.91</v>
      </c>
      <c r="OO14" s="698">
        <f>[1]Субсидия_факт!NX12</f>
        <v>16530000</v>
      </c>
      <c r="OP14" s="526">
        <f>[1]Субсидия_факт!OB12</f>
        <v>15992508.59</v>
      </c>
      <c r="OQ14" s="1731">
        <f t="shared" si="240"/>
        <v>18989381.439999998</v>
      </c>
      <c r="OR14" s="526">
        <v>441364.16</v>
      </c>
      <c r="OS14" s="616">
        <v>8385919.9699999997</v>
      </c>
      <c r="OT14" s="526">
        <v>10162097.309999999</v>
      </c>
      <c r="OU14" s="1732">
        <f t="shared" si="241"/>
        <v>4630851.5399999991</v>
      </c>
      <c r="OV14" s="459">
        <f>'Проверочная  таблица'!ON14-PD14</f>
        <v>0</v>
      </c>
      <c r="OW14" s="564">
        <f>'Проверочная  таблица'!OO14-PE14</f>
        <v>0</v>
      </c>
      <c r="OX14" s="458">
        <f>'Проверочная  таблица'!OP14-PF14</f>
        <v>4630851.5399999991</v>
      </c>
      <c r="OY14" s="1732">
        <f t="shared" si="242"/>
        <v>1743336.7699999996</v>
      </c>
      <c r="OZ14" s="617">
        <f>'Проверочная  таблица'!OR14-PH14</f>
        <v>0</v>
      </c>
      <c r="PA14" s="558">
        <f>'Проверочная  таблица'!OS14-PI14</f>
        <v>0</v>
      </c>
      <c r="PB14" s="526">
        <f>'Проверочная  таблица'!OT14-PJ14</f>
        <v>1743336.7699999996</v>
      </c>
      <c r="PC14" s="1732">
        <f t="shared" si="243"/>
        <v>28761656.960000001</v>
      </c>
      <c r="PD14" s="595">
        <f>[1]Субсидия_факт!NT12</f>
        <v>869999.91</v>
      </c>
      <c r="PE14" s="698">
        <f>[1]Субсидия_факт!NZ12</f>
        <v>16530000</v>
      </c>
      <c r="PF14" s="595">
        <f>[1]Субсидия_факт!OD12</f>
        <v>11361657.050000001</v>
      </c>
      <c r="PG14" s="1732">
        <f t="shared" si="244"/>
        <v>17246044.669999998</v>
      </c>
      <c r="PH14" s="617">
        <f t="shared" ref="PH14:PH29" si="310">OR14</f>
        <v>441364.16</v>
      </c>
      <c r="PI14" s="558">
        <f t="shared" ref="PI14:PI29" si="311">OS14</f>
        <v>8385919.9699999997</v>
      </c>
      <c r="PJ14" s="595">
        <v>8418760.5399999991</v>
      </c>
      <c r="PK14" s="460">
        <f t="shared" si="245"/>
        <v>0</v>
      </c>
      <c r="PL14" s="618">
        <f>[1]Субсидия_факт!ON12</f>
        <v>0</v>
      </c>
      <c r="PM14" s="564">
        <f>[1]Субсидия_факт!OR12</f>
        <v>0</v>
      </c>
      <c r="PN14" s="457">
        <f t="shared" si="246"/>
        <v>0</v>
      </c>
      <c r="PO14" s="458"/>
      <c r="PP14" s="581">
        <v>0</v>
      </c>
      <c r="PQ14" s="660">
        <f t="shared" si="247"/>
        <v>0</v>
      </c>
      <c r="PR14" s="458">
        <f t="shared" si="248"/>
        <v>0</v>
      </c>
      <c r="PS14" s="564">
        <f t="shared" si="249"/>
        <v>0</v>
      </c>
      <c r="PT14" s="1762">
        <f t="shared" si="250"/>
        <v>0</v>
      </c>
      <c r="PU14" s="618">
        <f t="shared" si="251"/>
        <v>0</v>
      </c>
      <c r="PV14" s="564">
        <f t="shared" si="252"/>
        <v>0</v>
      </c>
      <c r="PW14" s="660">
        <f t="shared" si="253"/>
        <v>0</v>
      </c>
      <c r="PX14" s="618">
        <f>[1]Субсидия_факт!OP12</f>
        <v>0</v>
      </c>
      <c r="PY14" s="564">
        <f>[1]Субсидия_факт!OT12</f>
        <v>0</v>
      </c>
      <c r="PZ14" s="787">
        <f t="shared" si="254"/>
        <v>0</v>
      </c>
      <c r="QA14" s="458"/>
      <c r="QB14" s="581"/>
      <c r="QC14" s="1070">
        <f t="shared" si="92"/>
        <v>0</v>
      </c>
      <c r="QD14" s="618">
        <f>[1]Субсидия_факт!EL12</f>
        <v>0</v>
      </c>
      <c r="QE14" s="564">
        <f>[1]Субсидия_факт!EN12</f>
        <v>0</v>
      </c>
      <c r="QF14" s="1071">
        <f t="shared" si="93"/>
        <v>0</v>
      </c>
      <c r="QG14" s="618"/>
      <c r="QH14" s="564"/>
      <c r="QI14" s="1070">
        <f t="shared" si="94"/>
        <v>0</v>
      </c>
      <c r="QJ14" s="618">
        <f>[1]Субсидия_факт!EP12</f>
        <v>0</v>
      </c>
      <c r="QK14" s="564">
        <f>[1]Субсидия_факт!ER12</f>
        <v>0</v>
      </c>
      <c r="QL14" s="1071">
        <f t="shared" si="95"/>
        <v>0</v>
      </c>
      <c r="QM14" s="618"/>
      <c r="QN14" s="564"/>
      <c r="QO14" s="1070">
        <f t="shared" si="96"/>
        <v>0</v>
      </c>
      <c r="QP14" s="618">
        <f>[1]Субсидия_факт!ET12</f>
        <v>0</v>
      </c>
      <c r="QQ14" s="564">
        <f>[1]Субсидия_факт!EX12</f>
        <v>0</v>
      </c>
      <c r="QR14" s="1071">
        <f t="shared" si="97"/>
        <v>0</v>
      </c>
      <c r="QS14" s="618"/>
      <c r="QT14" s="564"/>
      <c r="QU14" s="551">
        <f t="shared" si="98"/>
        <v>0</v>
      </c>
      <c r="QV14" s="618">
        <f t="shared" si="255"/>
        <v>0</v>
      </c>
      <c r="QW14" s="564">
        <f t="shared" si="256"/>
        <v>0</v>
      </c>
      <c r="QX14" s="552">
        <f t="shared" si="99"/>
        <v>0</v>
      </c>
      <c r="QY14" s="618">
        <f t="shared" si="257"/>
        <v>0</v>
      </c>
      <c r="QZ14" s="564">
        <f t="shared" si="258"/>
        <v>0</v>
      </c>
      <c r="RA14" s="551">
        <f t="shared" si="100"/>
        <v>0</v>
      </c>
      <c r="RB14" s="618">
        <f>[1]Субсидия_факт!EV12</f>
        <v>0</v>
      </c>
      <c r="RC14" s="564">
        <f>[1]Субсидия_факт!EZ12</f>
        <v>0</v>
      </c>
      <c r="RD14" s="552">
        <f t="shared" si="101"/>
        <v>0</v>
      </c>
      <c r="RE14" s="618"/>
      <c r="RF14" s="564"/>
      <c r="RG14" s="460">
        <f t="shared" si="102"/>
        <v>0</v>
      </c>
      <c r="RH14" s="618">
        <f>[1]Субсидия_факт!FB12</f>
        <v>0</v>
      </c>
      <c r="RI14" s="564">
        <f>[1]Субсидия_факт!FD12</f>
        <v>0</v>
      </c>
      <c r="RJ14" s="457">
        <f t="shared" si="103"/>
        <v>0</v>
      </c>
      <c r="RK14" s="459"/>
      <c r="RL14" s="808"/>
      <c r="RM14" s="460">
        <f t="shared" si="104"/>
        <v>0</v>
      </c>
      <c r="RN14" s="618">
        <f>[1]Субсидия_факт!BN12</f>
        <v>0</v>
      </c>
      <c r="RO14" s="564">
        <f>[1]Субсидия_факт!BP12</f>
        <v>0</v>
      </c>
      <c r="RP14" s="1761">
        <f t="shared" si="105"/>
        <v>0</v>
      </c>
      <c r="RQ14" s="459"/>
      <c r="RR14" s="808"/>
      <c r="RS14" s="460">
        <f t="shared" si="106"/>
        <v>0</v>
      </c>
      <c r="RT14" s="618">
        <f>[1]Субсидия_факт!T12</f>
        <v>0</v>
      </c>
      <c r="RU14" s="564">
        <f>[1]Субсидия_факт!V12</f>
        <v>0</v>
      </c>
      <c r="RV14" s="457">
        <f t="shared" si="107"/>
        <v>0</v>
      </c>
      <c r="RW14" s="459"/>
      <c r="RX14" s="808"/>
      <c r="RY14" s="460">
        <f t="shared" si="259"/>
        <v>0</v>
      </c>
      <c r="RZ14" s="618">
        <f>[1]Субсидия_факт!Z12</f>
        <v>0</v>
      </c>
      <c r="SA14" s="564">
        <f>[1]Субсидия_факт!AB12</f>
        <v>0</v>
      </c>
      <c r="SB14" s="457">
        <f t="shared" si="260"/>
        <v>0</v>
      </c>
      <c r="SC14" s="459"/>
      <c r="SD14" s="808"/>
      <c r="SE14" s="460">
        <f t="shared" si="110"/>
        <v>0</v>
      </c>
      <c r="SF14" s="618">
        <f>[1]Субсидия_факт!OV12</f>
        <v>0</v>
      </c>
      <c r="SG14" s="564">
        <f>[1]Субсидия_факт!OX12</f>
        <v>0</v>
      </c>
      <c r="SH14" s="458">
        <f>[1]Субсидия_факт!PR12</f>
        <v>0</v>
      </c>
      <c r="SI14" s="615">
        <f>[1]Субсидия_факт!PX12</f>
        <v>0</v>
      </c>
      <c r="SJ14" s="430">
        <f>[1]Субсидия_факт!QD12</f>
        <v>0</v>
      </c>
      <c r="SK14" s="564">
        <f>[1]Субсидия_факт!QF12</f>
        <v>0</v>
      </c>
      <c r="SL14" s="1773">
        <f>[1]Субсидия_факт!QH12</f>
        <v>0</v>
      </c>
      <c r="SM14" s="581">
        <f>[1]Субсидия_факт!QN12</f>
        <v>0</v>
      </c>
      <c r="SN14" s="457">
        <f t="shared" si="111"/>
        <v>0</v>
      </c>
      <c r="SO14" s="618"/>
      <c r="SP14" s="564"/>
      <c r="SQ14" s="458"/>
      <c r="SR14" s="581"/>
      <c r="SS14" s="1248"/>
      <c r="ST14" s="808"/>
      <c r="SU14" s="1248"/>
      <c r="SV14" s="808"/>
      <c r="SW14" s="457">
        <f t="shared" si="261"/>
        <v>0</v>
      </c>
      <c r="SX14" s="618">
        <f>[1]Субсидия_факт!OF12</f>
        <v>0</v>
      </c>
      <c r="SY14" s="564">
        <f>[1]Субсидия_факт!OJ12</f>
        <v>0</v>
      </c>
      <c r="SZ14" s="459">
        <f>[1]Субсидия_факт!OZ12</f>
        <v>0</v>
      </c>
      <c r="TA14" s="564">
        <f>[1]Субсидия_факт!PD12</f>
        <v>0</v>
      </c>
      <c r="TB14" s="459">
        <f>[1]Субсидия_факт!PT12</f>
        <v>0</v>
      </c>
      <c r="TC14" s="564">
        <f>[1]Субсидия_факт!PZ12</f>
        <v>0</v>
      </c>
      <c r="TD14" s="459">
        <f>[1]Субсидия_факт!QJ12</f>
        <v>0</v>
      </c>
      <c r="TE14" s="564">
        <f>[1]Субсидия_факт!QP12</f>
        <v>0</v>
      </c>
      <c r="TF14" s="1761">
        <f t="shared" si="262"/>
        <v>0</v>
      </c>
      <c r="TG14" s="458"/>
      <c r="TH14" s="581"/>
      <c r="TI14" s="618"/>
      <c r="TJ14" s="564"/>
      <c r="TK14" s="458"/>
      <c r="TL14" s="581"/>
      <c r="TM14" s="458"/>
      <c r="TN14" s="581"/>
      <c r="TO14" s="660">
        <f t="shared" si="263"/>
        <v>0</v>
      </c>
      <c r="TP14" s="618">
        <f t="shared" si="264"/>
        <v>0</v>
      </c>
      <c r="TQ14" s="564">
        <f t="shared" si="265"/>
        <v>0</v>
      </c>
      <c r="TR14" s="618">
        <f t="shared" si="266"/>
        <v>0</v>
      </c>
      <c r="TS14" s="564">
        <f t="shared" si="267"/>
        <v>0</v>
      </c>
      <c r="TT14" s="618">
        <f t="shared" si="116"/>
        <v>0</v>
      </c>
      <c r="TU14" s="564">
        <f t="shared" si="117"/>
        <v>0</v>
      </c>
      <c r="TV14" s="459">
        <f t="shared" si="268"/>
        <v>0</v>
      </c>
      <c r="TW14" s="564">
        <f t="shared" si="269"/>
        <v>0</v>
      </c>
      <c r="TX14" s="660">
        <f t="shared" si="270"/>
        <v>0</v>
      </c>
      <c r="TY14" s="618">
        <f t="shared" si="271"/>
        <v>0</v>
      </c>
      <c r="TZ14" s="564">
        <f t="shared" si="272"/>
        <v>0</v>
      </c>
      <c r="UA14" s="618">
        <f t="shared" si="273"/>
        <v>0</v>
      </c>
      <c r="UB14" s="564">
        <f t="shared" si="274"/>
        <v>0</v>
      </c>
      <c r="UC14" s="618">
        <f t="shared" si="124"/>
        <v>0</v>
      </c>
      <c r="UD14" s="564">
        <f t="shared" si="125"/>
        <v>0</v>
      </c>
      <c r="UE14" s="459">
        <f t="shared" si="275"/>
        <v>0</v>
      </c>
      <c r="UF14" s="564">
        <f t="shared" si="276"/>
        <v>0</v>
      </c>
      <c r="UG14" s="660">
        <f t="shared" si="277"/>
        <v>0</v>
      </c>
      <c r="UH14" s="618">
        <f>[1]Субсидия_факт!OH12</f>
        <v>0</v>
      </c>
      <c r="UI14" s="564">
        <f>[1]Субсидия_факт!OL12</f>
        <v>0</v>
      </c>
      <c r="UJ14" s="459">
        <f>[1]Субсидия_факт!PB12</f>
        <v>0</v>
      </c>
      <c r="UK14" s="564">
        <f>[1]Субсидия_факт!PF12</f>
        <v>0</v>
      </c>
      <c r="UL14" s="459">
        <f>[1]Субсидия_факт!PV12</f>
        <v>0</v>
      </c>
      <c r="UM14" s="564">
        <f>[1]Субсидия_факт!QB12</f>
        <v>0</v>
      </c>
      <c r="UN14" s="459">
        <f>[1]Субсидия_факт!QL12</f>
        <v>0</v>
      </c>
      <c r="UO14" s="564">
        <f>[1]Субсидия_факт!QR12</f>
        <v>0</v>
      </c>
      <c r="UP14" s="787">
        <f t="shared" si="278"/>
        <v>0</v>
      </c>
      <c r="UQ14" s="458"/>
      <c r="UR14" s="581"/>
      <c r="US14" s="618"/>
      <c r="UT14" s="564"/>
      <c r="UU14" s="458"/>
      <c r="UV14" s="581"/>
      <c r="UW14" s="458"/>
      <c r="UX14" s="581"/>
      <c r="UY14" s="457">
        <f>'Прочая  субсидия_МР  и  ГО'!B10</f>
        <v>92042877.229999989</v>
      </c>
      <c r="UZ14" s="457">
        <f>'Прочая  субсидия_МР  и  ГО'!C10</f>
        <v>48735432.099999994</v>
      </c>
      <c r="VA14" s="1750">
        <f>'Прочая  субсидия_БП'!B10</f>
        <v>225027.24999999997</v>
      </c>
      <c r="VB14" s="460">
        <f>'Прочая  субсидия_БП'!C10</f>
        <v>90966.29</v>
      </c>
      <c r="VC14" s="1781">
        <f>'Прочая  субсидия_БП'!D10</f>
        <v>225027.24999999997</v>
      </c>
      <c r="VD14" s="510">
        <f>'Прочая  субсидия_БП'!E10</f>
        <v>90966.29</v>
      </c>
      <c r="VE14" s="1782">
        <f>'Прочая  субсидия_БП'!F10</f>
        <v>0</v>
      </c>
      <c r="VF14" s="1781">
        <f>'Прочая  субсидия_БП'!G10</f>
        <v>0</v>
      </c>
      <c r="VG14" s="460">
        <f t="shared" si="279"/>
        <v>451314476.06999999</v>
      </c>
      <c r="VH14" s="618">
        <f>'Проверочная  таблица'!WJ14+'Проверочная  таблица'!VM14+'Проверочная  таблица'!VO14+WD14+VQ14</f>
        <v>436650997.06999999</v>
      </c>
      <c r="VI14" s="458">
        <f>'Проверочная  таблица'!WK14+'Проверочная  таблица'!VS14+'Проверочная  таблица'!VY14+'Проверочная  таблица'!VU14+'Проверочная  таблица'!VW14+WA14+WE14</f>
        <v>14663479</v>
      </c>
      <c r="VJ14" s="457">
        <f t="shared" si="280"/>
        <v>230372090.74000001</v>
      </c>
      <c r="VK14" s="458">
        <f>'Проверочная  таблица'!WM14+'Проверочная  таблица'!VN14+'Проверочная  таблица'!VP14+WG14+VR14</f>
        <v>223347921.55000001</v>
      </c>
      <c r="VL14" s="459">
        <f>'Проверочная  таблица'!WN14+'Проверочная  таблица'!VT14+'Проверочная  таблица'!VZ14+'Проверочная  таблица'!VV14+'Проверочная  таблица'!VX14+WB14+WH14</f>
        <v>7024169.1899999995</v>
      </c>
      <c r="VM14" s="457">
        <f>'Субвенция  на  полномочия'!B10</f>
        <v>399615383.06999999</v>
      </c>
      <c r="VN14" s="1750">
        <f>'Субвенция  на  полномочия'!C10</f>
        <v>204940121.56</v>
      </c>
      <c r="VO14" s="320">
        <f>[1]Субвенция_факт!R11*1000</f>
        <v>28094504</v>
      </c>
      <c r="VP14" s="789">
        <v>12900000</v>
      </c>
      <c r="VQ14" s="320">
        <f>[1]Субвенция_факт!K11*1000</f>
        <v>3084304</v>
      </c>
      <c r="VR14" s="789">
        <v>2168000</v>
      </c>
      <c r="VS14" s="320">
        <f>[1]Субвенция_факт!AE11*1000</f>
        <v>1740600</v>
      </c>
      <c r="VT14" s="789">
        <f>ВУС!E37</f>
        <v>522969.18</v>
      </c>
      <c r="VU14" s="320">
        <f>[1]Субвенция_факт!AF11*1000</f>
        <v>0</v>
      </c>
      <c r="VV14" s="789"/>
      <c r="VW14" s="320">
        <f>[1]Субвенция_факт!E11*1000</f>
        <v>0</v>
      </c>
      <c r="VX14" s="789"/>
      <c r="VY14" s="320">
        <f>[1]Субвенция_факт!F11*1000</f>
        <v>0</v>
      </c>
      <c r="VZ14" s="789"/>
      <c r="WA14" s="320">
        <f>[1]Субвенция_факт!G11*1000</f>
        <v>1394755</v>
      </c>
      <c r="WB14" s="789"/>
      <c r="WC14" s="460">
        <f t="shared" si="281"/>
        <v>14467600</v>
      </c>
      <c r="WD14" s="618">
        <f>[1]Субвенция_факт!O11*1000</f>
        <v>3761576</v>
      </c>
      <c r="WE14" s="564">
        <f>[1]Субвенция_факт!P11*1000</f>
        <v>10706024</v>
      </c>
      <c r="WF14" s="457">
        <f t="shared" si="282"/>
        <v>8230000</v>
      </c>
      <c r="WG14" s="458">
        <v>2139799.9900000002</v>
      </c>
      <c r="WH14" s="615">
        <v>6090200.0099999998</v>
      </c>
      <c r="WI14" s="460">
        <f t="shared" si="283"/>
        <v>2917330</v>
      </c>
      <c r="WJ14" s="930">
        <f>[1]Субвенция_факт!AD11*1000</f>
        <v>2095230</v>
      </c>
      <c r="WK14" s="931">
        <f>[1]Субвенция_факт!AC11*1000</f>
        <v>822100</v>
      </c>
      <c r="WL14" s="457">
        <f t="shared" si="284"/>
        <v>1611000</v>
      </c>
      <c r="WM14" s="1740">
        <v>1200000</v>
      </c>
      <c r="WN14" s="1282">
        <v>411000</v>
      </c>
      <c r="WO14" s="1775">
        <f>'Проверочная  таблица'!ZU14+'Проверочная  таблица'!ZC14+'Проверочная  таблица'!XO14+'Проверочная  таблица'!XS14+YQ14+YW14+YA14+YG14+XI14+WQ14+XC14+WW14</f>
        <v>18596484.470000003</v>
      </c>
      <c r="WP14" s="320">
        <f>'Проверочная  таблица'!ZY14+'Проверочная  таблица'!ZL14+'Проверочная  таблица'!XQ14+'Проверочная  таблица'!XU14+YT14+YZ14+YD14+YJ14+XL14+WT14+XF14+WZ14</f>
        <v>11115693.699999999</v>
      </c>
      <c r="WQ14" s="1776">
        <f t="shared" si="134"/>
        <v>0</v>
      </c>
      <c r="WR14" s="930">
        <f>'[1]Иные межбюджетные трансферты'!AK12</f>
        <v>0</v>
      </c>
      <c r="WS14" s="931">
        <f>'[1]Иные межбюджетные трансферты'!AM12</f>
        <v>0</v>
      </c>
      <c r="WT14" s="1765">
        <f t="shared" si="135"/>
        <v>0</v>
      </c>
      <c r="WU14" s="930"/>
      <c r="WV14" s="931"/>
      <c r="WW14" s="1776">
        <f t="shared" si="136"/>
        <v>0</v>
      </c>
      <c r="WX14" s="930">
        <f>'[1]Иные межбюджетные трансферты'!AE12</f>
        <v>0</v>
      </c>
      <c r="WY14" s="931">
        <f>'[1]Иные межбюджетные трансферты'!AG12</f>
        <v>0</v>
      </c>
      <c r="WZ14" s="1765">
        <f t="shared" si="137"/>
        <v>0</v>
      </c>
      <c r="XA14" s="930"/>
      <c r="XB14" s="931"/>
      <c r="XC14" s="1776">
        <f t="shared" si="138"/>
        <v>1367538.28</v>
      </c>
      <c r="XD14" s="930">
        <f>'[1]Иные межбюджетные трансферты'!AA12</f>
        <v>68376.92</v>
      </c>
      <c r="XE14" s="931">
        <f>'[1]Иные межбюджетные трансферты'!AC12</f>
        <v>1299161.3600000001</v>
      </c>
      <c r="XF14" s="1765">
        <f t="shared" si="139"/>
        <v>911693.70000000007</v>
      </c>
      <c r="XG14" s="930">
        <v>45584.68</v>
      </c>
      <c r="XH14" s="931">
        <v>866109.02</v>
      </c>
      <c r="XI14" s="457">
        <f t="shared" si="285"/>
        <v>15155280</v>
      </c>
      <c r="XJ14" s="676">
        <f>'[1]Иные межбюджетные трансферты'!G12</f>
        <v>0</v>
      </c>
      <c r="XK14" s="1777">
        <f>'[1]Иные межбюджетные трансферты'!I12</f>
        <v>15155280</v>
      </c>
      <c r="XL14" s="1750">
        <f t="shared" si="286"/>
        <v>10204000</v>
      </c>
      <c r="XM14" s="676"/>
      <c r="XN14" s="931">
        <v>10204000</v>
      </c>
      <c r="XO14" s="457">
        <f t="shared" si="287"/>
        <v>0</v>
      </c>
      <c r="XP14" s="1778"/>
      <c r="XQ14" s="457">
        <f t="shared" si="288"/>
        <v>0</v>
      </c>
      <c r="XR14" s="1777"/>
      <c r="XS14" s="1750">
        <f t="shared" si="289"/>
        <v>0</v>
      </c>
      <c r="XT14" s="931"/>
      <c r="XU14" s="457">
        <f t="shared" si="290"/>
        <v>0</v>
      </c>
      <c r="XV14" s="931"/>
      <c r="XW14" s="1763">
        <f t="shared" si="291"/>
        <v>0</v>
      </c>
      <c r="XX14" s="660">
        <f t="shared" si="292"/>
        <v>0</v>
      </c>
      <c r="XY14" s="1763">
        <f t="shared" si="293"/>
        <v>0</v>
      </c>
      <c r="XZ14" s="660">
        <f t="shared" si="294"/>
        <v>0</v>
      </c>
      <c r="YA14" s="457">
        <f t="shared" si="295"/>
        <v>0</v>
      </c>
      <c r="YB14" s="459"/>
      <c r="YC14" s="564"/>
      <c r="YD14" s="457">
        <f t="shared" si="296"/>
        <v>0</v>
      </c>
      <c r="YE14" s="459"/>
      <c r="YF14" s="564"/>
      <c r="YG14" s="457">
        <f t="shared" si="297"/>
        <v>0</v>
      </c>
      <c r="YH14" s="458">
        <f>'[1]Иные межбюджетные трансферты'!AY12</f>
        <v>0</v>
      </c>
      <c r="YI14" s="581">
        <f>'[1]Иные межбюджетные трансферты'!BC12</f>
        <v>0</v>
      </c>
      <c r="YJ14" s="1761">
        <f t="shared" si="298"/>
        <v>0</v>
      </c>
      <c r="YK14" s="459"/>
      <c r="YL14" s="564"/>
      <c r="YM14" s="1763">
        <f t="shared" si="299"/>
        <v>0</v>
      </c>
      <c r="YN14" s="660">
        <f t="shared" si="300"/>
        <v>0</v>
      </c>
      <c r="YO14" s="1763">
        <f t="shared" si="301"/>
        <v>0</v>
      </c>
      <c r="YP14" s="660">
        <f t="shared" si="302"/>
        <v>0</v>
      </c>
      <c r="YQ14" s="1007">
        <f t="shared" si="303"/>
        <v>0</v>
      </c>
      <c r="YR14" s="1124">
        <f>'[1]Иные межбюджетные трансферты'!W12</f>
        <v>0</v>
      </c>
      <c r="YS14" s="933">
        <f>'[1]Иные межбюджетные трансферты'!Y12</f>
        <v>0</v>
      </c>
      <c r="YT14" s="627">
        <f t="shared" si="304"/>
        <v>0</v>
      </c>
      <c r="YU14" s="987"/>
      <c r="YV14" s="1779"/>
      <c r="YW14" s="320">
        <f t="shared" si="150"/>
        <v>0</v>
      </c>
      <c r="YX14" s="987">
        <f>'[1]Иные межбюджетные трансферты'!M12</f>
        <v>0</v>
      </c>
      <c r="YY14" s="933">
        <f>'[1]Иные межбюджетные трансферты'!O12</f>
        <v>0</v>
      </c>
      <c r="YZ14" s="627">
        <f t="shared" si="305"/>
        <v>0</v>
      </c>
      <c r="ZA14" s="987"/>
      <c r="ZB14" s="933"/>
      <c r="ZC14" s="507">
        <f t="shared" si="152"/>
        <v>0</v>
      </c>
      <c r="ZD14" s="930">
        <f>'[1]Иные межбюджетные трансферты'!E12</f>
        <v>0</v>
      </c>
      <c r="ZE14" s="930">
        <f>'[1]Иные межбюджетные трансферты'!K12</f>
        <v>0</v>
      </c>
      <c r="ZF14" s="930">
        <f>'[1]Иные межбюджетные трансферты'!AI12</f>
        <v>0</v>
      </c>
      <c r="ZG14" s="676">
        <f>'[1]Иные межбюджетные трансферты'!AO12</f>
        <v>0</v>
      </c>
      <c r="ZH14" s="784"/>
      <c r="ZI14" s="526">
        <f>'[1]Иные межбюджетные трансферты'!BG12</f>
        <v>0</v>
      </c>
      <c r="ZJ14" s="930">
        <f>'[1]Иные межбюджетные трансферты'!BI12</f>
        <v>0</v>
      </c>
      <c r="ZK14" s="676">
        <f>'[1]Иные межбюджетные трансферты'!BK12</f>
        <v>0</v>
      </c>
      <c r="ZL14" s="424">
        <f t="shared" si="153"/>
        <v>0</v>
      </c>
      <c r="ZM14" s="676"/>
      <c r="ZN14" s="676"/>
      <c r="ZO14" s="676"/>
      <c r="ZP14" s="987"/>
      <c r="ZQ14" s="617"/>
      <c r="ZR14" s="526"/>
      <c r="ZS14" s="987"/>
      <c r="ZT14" s="1260"/>
      <c r="ZU14" s="457">
        <f t="shared" si="154"/>
        <v>2073666.19</v>
      </c>
      <c r="ZV14" s="1124">
        <f>'[1]Иные межбюджетные трансферты'!AQ12</f>
        <v>0</v>
      </c>
      <c r="ZW14" s="930">
        <f>'[1]Иные межбюджетные трансферты'!AU12</f>
        <v>2073666.19</v>
      </c>
      <c r="ZX14" s="987"/>
      <c r="ZY14" s="457">
        <f t="shared" si="155"/>
        <v>0</v>
      </c>
      <c r="ZZ14" s="987"/>
      <c r="AAA14" s="980"/>
      <c r="AAB14" s="1260"/>
      <c r="AAC14" s="660">
        <f t="shared" si="306"/>
        <v>1149018.2</v>
      </c>
      <c r="AAD14" s="595">
        <f>'Проверочная  таблица'!ZV14-AAL14</f>
        <v>0</v>
      </c>
      <c r="AAE14" s="595">
        <f>'Проверочная  таблица'!ZW14-AAM14</f>
        <v>1149018.2</v>
      </c>
      <c r="AAF14" s="595">
        <f>'Проверочная  таблица'!ZX14-AAN14</f>
        <v>0</v>
      </c>
      <c r="AAG14" s="660">
        <f t="shared" si="307"/>
        <v>0</v>
      </c>
      <c r="AAH14" s="595">
        <f>'Проверочная  таблица'!ZZ14-AAP14</f>
        <v>0</v>
      </c>
      <c r="AAI14" s="595">
        <f>'Проверочная  таблица'!AAA14-AAQ14</f>
        <v>0</v>
      </c>
      <c r="AAJ14" s="595">
        <f>'Проверочная  таблица'!AAB14-AAR14</f>
        <v>0</v>
      </c>
      <c r="AAK14" s="660">
        <f t="shared" si="308"/>
        <v>924647.99</v>
      </c>
      <c r="AAL14" s="1124">
        <f>'[1]Иные межбюджетные трансферты'!AS12</f>
        <v>0</v>
      </c>
      <c r="AAM14" s="930">
        <f>'[1]Иные межбюджетные трансферты'!AW12</f>
        <v>924647.99</v>
      </c>
      <c r="AAN14" s="676">
        <f>'[1]Иные межбюджетные трансферты'!BO12</f>
        <v>0</v>
      </c>
      <c r="AAO14" s="787">
        <f t="shared" si="309"/>
        <v>0</v>
      </c>
      <c r="AAP14" s="987"/>
      <c r="AAQ14" s="980"/>
      <c r="AAR14" s="980"/>
      <c r="AAS14" s="457">
        <f>AAU14+'Проверочная  таблица'!ABC14+AAY14+'Проверочная  таблица'!ABG14+ABA14+'Проверочная  таблица'!ABI14</f>
        <v>-22700000</v>
      </c>
      <c r="AAT14" s="457">
        <f>AAV14+'Проверочная  таблица'!ABD14+AAZ14+'Проверочная  таблица'!ABH14+ABB14+'Проверочная  таблица'!ABJ14</f>
        <v>0</v>
      </c>
      <c r="AAU14" s="460"/>
      <c r="AAV14" s="460"/>
      <c r="AAW14" s="460"/>
      <c r="AAX14" s="460"/>
      <c r="AAY14" s="1783">
        <f t="shared" si="156"/>
        <v>0</v>
      </c>
      <c r="AAZ14" s="456">
        <f t="shared" si="157"/>
        <v>0</v>
      </c>
      <c r="ABA14" s="461"/>
      <c r="ABB14" s="456"/>
      <c r="ABC14" s="460">
        <v>-22000000</v>
      </c>
      <c r="ABD14" s="460"/>
      <c r="ABE14" s="460">
        <v>-700000</v>
      </c>
      <c r="ABF14" s="460"/>
      <c r="ABG14" s="1783">
        <f t="shared" si="158"/>
        <v>-700000</v>
      </c>
      <c r="ABH14" s="456">
        <f t="shared" si="159"/>
        <v>0</v>
      </c>
      <c r="ABI14" s="456"/>
      <c r="ABJ14" s="456"/>
      <c r="ABK14" s="1749">
        <f>'Проверочная  таблица'!ABC14+'Проверочная  таблица'!ABE14</f>
        <v>-22700000</v>
      </c>
      <c r="ABL14" s="1749">
        <f>'Проверочная  таблица'!ABD14+'Проверочная  таблица'!ABF14</f>
        <v>0</v>
      </c>
      <c r="ABM14" s="732"/>
    </row>
    <row r="15" spans="1:741" s="319" customFormat="1" ht="25.5" customHeight="1" x14ac:dyDescent="0.25">
      <c r="A15" s="324" t="s">
        <v>77</v>
      </c>
      <c r="B15" s="460">
        <f>D15+AI15+'Проверочная  таблица'!VG15+'Проверочная  таблица'!WO15</f>
        <v>682782696.35000002</v>
      </c>
      <c r="C15" s="457">
        <f>E15+'Проверочная  таблица'!VJ15+AJ15+'Проверочная  таблица'!WP15</f>
        <v>342417431.60000002</v>
      </c>
      <c r="D15" s="1750">
        <f t="shared" si="0"/>
        <v>76199557</v>
      </c>
      <c r="E15" s="457">
        <f t="shared" si="160"/>
        <v>43713142.789999999</v>
      </c>
      <c r="F15" s="1751">
        <f>'[1]Дотация  из  ОБ_факт'!M11</f>
        <v>10192442</v>
      </c>
      <c r="G15" s="1752">
        <v>5096220.16</v>
      </c>
      <c r="H15" s="1753">
        <f>'[1]Дотация  из  ОБ_факт'!G11</f>
        <v>38389731</v>
      </c>
      <c r="I15" s="1754">
        <v>22740924.030000001</v>
      </c>
      <c r="J15" s="1755">
        <f t="shared" si="1"/>
        <v>38389731</v>
      </c>
      <c r="K15" s="1756">
        <f t="shared" si="2"/>
        <v>22740924.030000001</v>
      </c>
      <c r="L15" s="1757">
        <f>'[1]Дотация  из  ОБ_факт'!K11</f>
        <v>0</v>
      </c>
      <c r="M15" s="605"/>
      <c r="N15" s="1758">
        <f>'[1]Дотация  из  ОБ_факт'!Q11</f>
        <v>0</v>
      </c>
      <c r="O15" s="1759"/>
      <c r="P15" s="1751">
        <f>'[1]Дотация  из  ОБ_факт'!S11</f>
        <v>25844009</v>
      </c>
      <c r="Q15" s="1754">
        <v>14975998.6</v>
      </c>
      <c r="R15" s="1755">
        <f t="shared" si="3"/>
        <v>25844009</v>
      </c>
      <c r="S15" s="1756">
        <f t="shared" si="4"/>
        <v>14975998.6</v>
      </c>
      <c r="T15" s="1757">
        <f>'[1]Дотация  из  ОБ_факт'!W11</f>
        <v>0</v>
      </c>
      <c r="U15" s="605"/>
      <c r="V15" s="1753">
        <f>'[1]Дотация  из  ОБ_факт'!AA11+'[1]Дотация  из  ОБ_факт'!AC11+'[1]Дотация  из  ОБ_факт'!AG11</f>
        <v>900000</v>
      </c>
      <c r="W15" s="1007">
        <f t="shared" si="5"/>
        <v>900000</v>
      </c>
      <c r="X15" s="784">
        <v>900000</v>
      </c>
      <c r="Y15" s="676"/>
      <c r="Z15" s="784"/>
      <c r="AA15" s="1753">
        <f>'[1]Дотация  из  ОБ_факт'!Y11+'[1]Дотация  из  ОБ_факт'!AE11</f>
        <v>873375</v>
      </c>
      <c r="AB15" s="1007">
        <f t="shared" si="6"/>
        <v>0</v>
      </c>
      <c r="AC15" s="784">
        <v>0</v>
      </c>
      <c r="AD15" s="676"/>
      <c r="AE15" s="1760">
        <f t="shared" si="7"/>
        <v>873375</v>
      </c>
      <c r="AF15" s="1755">
        <f t="shared" si="8"/>
        <v>0</v>
      </c>
      <c r="AG15" s="1756">
        <f>'[1]Дотация  из  ОБ_факт'!AE11</f>
        <v>0</v>
      </c>
      <c r="AH15" s="796">
        <f t="shared" si="9"/>
        <v>0</v>
      </c>
      <c r="AI15" s="1720">
        <f>'Проверочная  таблица'!UY15+'Проверочная  таблица'!VA15+CM15+CO15+CU15+CW15+BS15+CA15+'Проверочная  таблица'!MO15+'Проверочная  таблица'!NE15+'Проверочная  таблица'!EQ15+'Проверочная  таблица'!NW15+EI15+'Проверочная  таблица'!JG15+'Проверочная  таблица'!JM15+'Проверочная  таблица'!OE15+'Проверочная  таблица'!OM15+JA15+GC15+FW15+RY15+FK15+AK15+AU15+FQ15+KE15+HE15+HK15+DI15+SE15+GI15+EW15+SW15+PK15+GY15+GS15+LI15+LQ15+RS15+IO15+RG15+QI15+KK15+KQ15+QO15+RM15+DC15+II15+QC15+IC15+IU15</f>
        <v>172341949.18000001</v>
      </c>
      <c r="AJ15" s="507">
        <f>'Проверочная  таблица'!UZ15+'Проверочная  таблица'!VB15+CN15+CP15+CV15+CX15+BW15+CE15+'Проверочная  таблица'!MW15+'Проверочная  таблица'!NH15+'Проверочная  таблица'!ET15+'Проверочная  таблица'!OA15+EM15+'Проверочная  таблица'!JJ15+'Проверочная  таблица'!JP15+'Проверочная  таблица'!OI15+'Проверочная  таблица'!OQ15+JD15+FT15+GF15+FZ15+SB15+FN15+AP15+AY15+KH15+HH15+HN15+DV15+SN15+GL15+FD15+TF15+PN15+HB15+GV15+LM15+LU15+RV15+IR15+RJ15+QL15+KN15+KT15+QR15+RP15+DF15+IL15+QF15+IF15+IX15</f>
        <v>55535631.579999998</v>
      </c>
      <c r="AK15" s="457">
        <f t="shared" si="10"/>
        <v>14674246.809999999</v>
      </c>
      <c r="AL15" s="459">
        <f>[1]Субсидия_факт!CJ13</f>
        <v>0</v>
      </c>
      <c r="AM15" s="458">
        <f>[1]Субсидия_факт!HJ13</f>
        <v>0</v>
      </c>
      <c r="AN15" s="459">
        <f>[1]Субсидия_факт!HV13</f>
        <v>14674246.809999999</v>
      </c>
      <c r="AO15" s="458">
        <f>[1]Субсидия_факт!PH13</f>
        <v>0</v>
      </c>
      <c r="AP15" s="457">
        <f t="shared" si="11"/>
        <v>7812246.8099999996</v>
      </c>
      <c r="AQ15" s="956"/>
      <c r="AR15" s="459"/>
      <c r="AS15" s="458">
        <v>7812246.8099999996</v>
      </c>
      <c r="AT15" s="956"/>
      <c r="AU15" s="1720">
        <f t="shared" si="12"/>
        <v>0</v>
      </c>
      <c r="AV15" s="618">
        <f>[1]Субсидия_факт!CL13</f>
        <v>0</v>
      </c>
      <c r="AW15" s="458">
        <f>[1]Субсидия_факт!HN13</f>
        <v>0</v>
      </c>
      <c r="AX15" s="956">
        <f>[1]Субсидия_факт!PJ13</f>
        <v>0</v>
      </c>
      <c r="AY15" s="424">
        <f t="shared" si="13"/>
        <v>0</v>
      </c>
      <c r="AZ15" s="618"/>
      <c r="BA15" s="458"/>
      <c r="BB15" s="956"/>
      <c r="BC15" s="1721">
        <f t="shared" si="14"/>
        <v>0</v>
      </c>
      <c r="BD15" s="618">
        <f t="shared" si="15"/>
        <v>0</v>
      </c>
      <c r="BE15" s="458">
        <f t="shared" si="16"/>
        <v>0</v>
      </c>
      <c r="BF15" s="459">
        <f t="shared" si="17"/>
        <v>0</v>
      </c>
      <c r="BG15" s="660">
        <f t="shared" si="18"/>
        <v>0</v>
      </c>
      <c r="BH15" s="458">
        <f t="shared" si="19"/>
        <v>0</v>
      </c>
      <c r="BI15" s="459">
        <f t="shared" si="20"/>
        <v>0</v>
      </c>
      <c r="BJ15" s="458">
        <f t="shared" si="21"/>
        <v>0</v>
      </c>
      <c r="BK15" s="508">
        <f t="shared" si="22"/>
        <v>0</v>
      </c>
      <c r="BL15" s="618">
        <f>[1]Субсидия_факт!CN13</f>
        <v>0</v>
      </c>
      <c r="BM15" s="458">
        <f>[1]Субсидия_факт!HP13</f>
        <v>0</v>
      </c>
      <c r="BN15" s="956">
        <f>[1]Субсидия_факт!PL13</f>
        <v>0</v>
      </c>
      <c r="BO15" s="787">
        <f t="shared" si="23"/>
        <v>0</v>
      </c>
      <c r="BP15" s="459"/>
      <c r="BQ15" s="458"/>
      <c r="BR15" s="459"/>
      <c r="BS15" s="457">
        <f t="shared" si="24"/>
        <v>26561126.73</v>
      </c>
      <c r="BT15" s="618">
        <f>[1]Субсидия_факт!KR13</f>
        <v>0</v>
      </c>
      <c r="BU15" s="458">
        <f>[1]Субсидия_факт!KX13</f>
        <v>26561126.73</v>
      </c>
      <c r="BV15" s="458">
        <f>[1]Субсидия_факт!LP13</f>
        <v>0</v>
      </c>
      <c r="BW15" s="1761">
        <f t="shared" si="25"/>
        <v>4871434.62</v>
      </c>
      <c r="BX15" s="458"/>
      <c r="BY15" s="458">
        <v>4871434.62</v>
      </c>
      <c r="BZ15" s="458"/>
      <c r="CA15" s="457">
        <f t="shared" si="26"/>
        <v>0</v>
      </c>
      <c r="CB15" s="618">
        <f>[1]Субсидия_факт!KT13</f>
        <v>0</v>
      </c>
      <c r="CC15" s="458">
        <f>[1]Субсидия_факт!KZ13</f>
        <v>0</v>
      </c>
      <c r="CD15" s="458">
        <f>[1]Субсидия_факт!LR13</f>
        <v>0</v>
      </c>
      <c r="CE15" s="1761">
        <f t="shared" si="27"/>
        <v>0</v>
      </c>
      <c r="CF15" s="458"/>
      <c r="CG15" s="459"/>
      <c r="CH15" s="618"/>
      <c r="CI15" s="1762">
        <f t="shared" si="28"/>
        <v>0</v>
      </c>
      <c r="CJ15" s="660">
        <f t="shared" si="29"/>
        <v>0</v>
      </c>
      <c r="CK15" s="1763">
        <f t="shared" si="30"/>
        <v>0</v>
      </c>
      <c r="CL15" s="1762">
        <f t="shared" si="31"/>
        <v>0</v>
      </c>
      <c r="CM15" s="460">
        <f>[1]Субсидия_факт!ID13</f>
        <v>0</v>
      </c>
      <c r="CN15" s="320"/>
      <c r="CO15" s="1761">
        <f>[1]Субсидия_факт!IF13</f>
        <v>0</v>
      </c>
      <c r="CP15" s="950"/>
      <c r="CQ15" s="552">
        <f t="shared" si="161"/>
        <v>0</v>
      </c>
      <c r="CR15" s="550">
        <f t="shared" si="162"/>
        <v>0</v>
      </c>
      <c r="CS15" s="1762">
        <f>[1]Субсидия_факт!IH13</f>
        <v>0</v>
      </c>
      <c r="CT15" s="796">
        <f t="shared" si="163"/>
        <v>0</v>
      </c>
      <c r="CU15" s="1761">
        <f>[1]Субсидия_факт!IJ13</f>
        <v>0</v>
      </c>
      <c r="CV15" s="523"/>
      <c r="CW15" s="457">
        <f>[1]Субсидия_факт!IL13</f>
        <v>0</v>
      </c>
      <c r="CX15" s="1008"/>
      <c r="CY15" s="1726">
        <f t="shared" si="164"/>
        <v>0</v>
      </c>
      <c r="CZ15" s="508">
        <f t="shared" si="165"/>
        <v>0</v>
      </c>
      <c r="DA15" s="1721">
        <f>[1]Субсидия_факт!IN13</f>
        <v>0</v>
      </c>
      <c r="DB15" s="796">
        <f t="shared" si="166"/>
        <v>0</v>
      </c>
      <c r="DC15" s="498">
        <f t="shared" si="36"/>
        <v>45960010</v>
      </c>
      <c r="DD15" s="618"/>
      <c r="DE15" s="458">
        <f>[1]Субсидия_факт!IB13</f>
        <v>45960010</v>
      </c>
      <c r="DF15" s="427">
        <f t="shared" si="37"/>
        <v>0</v>
      </c>
      <c r="DG15" s="653"/>
      <c r="DH15" s="458"/>
      <c r="DI15" s="424">
        <f t="shared" si="167"/>
        <v>0</v>
      </c>
      <c r="DJ15" s="595">
        <f>[1]Субсидия_факт!GF13</f>
        <v>0</v>
      </c>
      <c r="DK15" s="698">
        <f>[1]Субсидия_факт!GH13</f>
        <v>0</v>
      </c>
      <c r="DL15" s="526">
        <f>[1]Субсидия_факт!GJ13</f>
        <v>0</v>
      </c>
      <c r="DM15" s="698">
        <f>[1]Субсидия_факт!GL13</f>
        <v>0</v>
      </c>
      <c r="DN15" s="526">
        <f>[1]Субсидия_факт!GN13</f>
        <v>0</v>
      </c>
      <c r="DO15" s="698">
        <f>[1]Субсидия_факт!GP13</f>
        <v>0</v>
      </c>
      <c r="DP15" s="526">
        <f>[1]Субсидия_факт!GR13</f>
        <v>0</v>
      </c>
      <c r="DQ15" s="526">
        <f>[1]Субсидия_факт!GT13</f>
        <v>0</v>
      </c>
      <c r="DR15" s="526">
        <f>[1]Субсидия_факт!GV13</f>
        <v>0</v>
      </c>
      <c r="DS15" s="526">
        <f>[1]Субсидия_факт!GX13</f>
        <v>0</v>
      </c>
      <c r="DT15" s="526">
        <f>[1]Субсидия_факт!GZ13</f>
        <v>0</v>
      </c>
      <c r="DU15" s="526">
        <f>[1]Субсидия_факт!HB13</f>
        <v>0</v>
      </c>
      <c r="DV15" s="424">
        <f t="shared" si="168"/>
        <v>0</v>
      </c>
      <c r="DW15" s="617"/>
      <c r="DX15" s="698"/>
      <c r="DY15" s="526"/>
      <c r="DZ15" s="698"/>
      <c r="EA15" s="526"/>
      <c r="EB15" s="698"/>
      <c r="EC15" s="526"/>
      <c r="ED15" s="526"/>
      <c r="EE15" s="526"/>
      <c r="EF15" s="526"/>
      <c r="EG15" s="526"/>
      <c r="EH15" s="526"/>
      <c r="EI15" s="1750">
        <f t="shared" si="169"/>
        <v>787543.56</v>
      </c>
      <c r="EJ15" s="458">
        <f>[1]Субсидия_факт!N13</f>
        <v>0</v>
      </c>
      <c r="EK15" s="956">
        <f>[1]Субсидия_факт!P13</f>
        <v>787543.56</v>
      </c>
      <c r="EL15" s="618">
        <f>[1]Субсидия_факт!R13</f>
        <v>0</v>
      </c>
      <c r="EM15" s="457">
        <f t="shared" si="170"/>
        <v>384640.49</v>
      </c>
      <c r="EN15" s="648"/>
      <c r="EO15" s="648">
        <v>384640.49</v>
      </c>
      <c r="EP15" s="648"/>
      <c r="EQ15" s="498">
        <f t="shared" si="171"/>
        <v>2608315.79</v>
      </c>
      <c r="ER15" s="618">
        <f>[1]Субсидия_факт!BR13</f>
        <v>130415.79</v>
      </c>
      <c r="ES15" s="564">
        <f>[1]Субсидия_факт!BT13</f>
        <v>2477900</v>
      </c>
      <c r="ET15" s="427">
        <f t="shared" si="172"/>
        <v>0</v>
      </c>
      <c r="EU15" s="653"/>
      <c r="EV15" s="720"/>
      <c r="EW15" s="460">
        <f t="shared" si="173"/>
        <v>2998441.45</v>
      </c>
      <c r="EX15" s="618">
        <f>[1]Субсидия_факт!AD13</f>
        <v>0</v>
      </c>
      <c r="EY15" s="564">
        <f>[1]Субсидия_факт!AF13</f>
        <v>0</v>
      </c>
      <c r="EZ15" s="459">
        <f>[1]Субсидия_факт!AL13</f>
        <v>0</v>
      </c>
      <c r="FA15" s="564">
        <f>[1]Субсидия_факт!AN13</f>
        <v>0</v>
      </c>
      <c r="FB15" s="458">
        <f>[1]Субсидия_факт!AH13</f>
        <v>149941.45000000001</v>
      </c>
      <c r="FC15" s="564">
        <f>[1]Субсидия_факт!AJ13</f>
        <v>2848500</v>
      </c>
      <c r="FD15" s="457">
        <f t="shared" si="174"/>
        <v>1762738.1500000001</v>
      </c>
      <c r="FE15" s="618"/>
      <c r="FF15" s="564"/>
      <c r="FG15" s="459"/>
      <c r="FH15" s="564"/>
      <c r="FI15" s="459">
        <v>88148.3</v>
      </c>
      <c r="FJ15" s="564">
        <v>1674589.85</v>
      </c>
      <c r="FK15" s="1720">
        <f t="shared" si="175"/>
        <v>0</v>
      </c>
      <c r="FL15" s="595">
        <f>[1]Субсидия_факт!AT13</f>
        <v>0</v>
      </c>
      <c r="FM15" s="558">
        <f>[1]Субсидия_факт!AV13</f>
        <v>0</v>
      </c>
      <c r="FN15" s="424">
        <f t="shared" si="176"/>
        <v>0</v>
      </c>
      <c r="FO15" s="617"/>
      <c r="FP15" s="558"/>
      <c r="FQ15" s="507">
        <f t="shared" si="177"/>
        <v>0</v>
      </c>
      <c r="FR15" s="595">
        <f>[1]Субсидия_факт!BV13</f>
        <v>0</v>
      </c>
      <c r="FS15" s="698">
        <f>[1]Субсидия_факт!BX13</f>
        <v>0</v>
      </c>
      <c r="FT15" s="424">
        <f t="shared" si="178"/>
        <v>0</v>
      </c>
      <c r="FU15" s="617"/>
      <c r="FV15" s="558"/>
      <c r="FW15" s="507">
        <f t="shared" si="179"/>
        <v>0</v>
      </c>
      <c r="FX15" s="595">
        <f>[1]Субсидия_факт!BZ13</f>
        <v>0</v>
      </c>
      <c r="FY15" s="698">
        <f>[1]Субсидия_факт!CB13</f>
        <v>0</v>
      </c>
      <c r="FZ15" s="424">
        <f t="shared" si="180"/>
        <v>0</v>
      </c>
      <c r="GA15" s="617"/>
      <c r="GB15" s="558"/>
      <c r="GC15" s="507">
        <f t="shared" si="181"/>
        <v>0</v>
      </c>
      <c r="GD15" s="595">
        <f>[1]Субсидия_факт!ML13</f>
        <v>0</v>
      </c>
      <c r="GE15" s="558">
        <f>[1]Субсидия_факт!MN13</f>
        <v>0</v>
      </c>
      <c r="GF15" s="424">
        <f t="shared" si="182"/>
        <v>0</v>
      </c>
      <c r="GG15" s="617"/>
      <c r="GH15" s="558"/>
      <c r="GI15" s="507">
        <f t="shared" si="183"/>
        <v>0</v>
      </c>
      <c r="GJ15" s="595">
        <f>[1]Субсидия_факт!MP13</f>
        <v>0</v>
      </c>
      <c r="GK15" s="698">
        <f>[1]Субсидия_факт!MT13</f>
        <v>0</v>
      </c>
      <c r="GL15" s="424">
        <f t="shared" si="184"/>
        <v>0</v>
      </c>
      <c r="GM15" s="617"/>
      <c r="GN15" s="558"/>
      <c r="GO15" s="1727">
        <f t="shared" si="185"/>
        <v>0</v>
      </c>
      <c r="GP15" s="508">
        <f t="shared" si="186"/>
        <v>0</v>
      </c>
      <c r="GQ15" s="1727">
        <f t="shared" si="187"/>
        <v>0</v>
      </c>
      <c r="GR15" s="508">
        <f t="shared" si="188"/>
        <v>0</v>
      </c>
      <c r="GS15" s="507">
        <f t="shared" si="50"/>
        <v>0</v>
      </c>
      <c r="GT15" s="595">
        <f>[1]Субсидия_факт!IP13</f>
        <v>0</v>
      </c>
      <c r="GU15" s="698">
        <f>[1]Субсидия_факт!IV13</f>
        <v>0</v>
      </c>
      <c r="GV15" s="424">
        <f t="shared" si="51"/>
        <v>0</v>
      </c>
      <c r="GW15" s="617"/>
      <c r="GX15" s="558"/>
      <c r="GY15" s="507">
        <f t="shared" si="189"/>
        <v>0</v>
      </c>
      <c r="GZ15" s="595">
        <f>[1]Субсидия_факт!BF13</f>
        <v>0</v>
      </c>
      <c r="HA15" s="558">
        <f>[1]Субсидия_факт!BH13</f>
        <v>0</v>
      </c>
      <c r="HB15" s="507">
        <f t="shared" si="190"/>
        <v>0</v>
      </c>
      <c r="HC15" s="595"/>
      <c r="HD15" s="558"/>
      <c r="HE15" s="507">
        <f t="shared" si="191"/>
        <v>0</v>
      </c>
      <c r="HF15" s="595"/>
      <c r="HG15" s="698"/>
      <c r="HH15" s="424">
        <f t="shared" si="53"/>
        <v>0</v>
      </c>
      <c r="HI15" s="595"/>
      <c r="HJ15" s="558"/>
      <c r="HK15" s="507">
        <f t="shared" si="192"/>
        <v>0</v>
      </c>
      <c r="HL15" s="595">
        <f>[1]Субсидия_факт!JD13</f>
        <v>0</v>
      </c>
      <c r="HM15" s="698">
        <f>[1]Субсидия_факт!JH13</f>
        <v>0</v>
      </c>
      <c r="HN15" s="424">
        <f t="shared" si="193"/>
        <v>0</v>
      </c>
      <c r="HO15" s="595"/>
      <c r="HP15" s="558"/>
      <c r="HQ15" s="1727">
        <f t="shared" si="194"/>
        <v>0</v>
      </c>
      <c r="HR15" s="595">
        <f t="shared" si="195"/>
        <v>0</v>
      </c>
      <c r="HS15" s="698">
        <f t="shared" si="196"/>
        <v>0</v>
      </c>
      <c r="HT15" s="508">
        <f t="shared" si="197"/>
        <v>0</v>
      </c>
      <c r="HU15" s="595">
        <f t="shared" si="198"/>
        <v>0</v>
      </c>
      <c r="HV15" s="698">
        <f t="shared" si="199"/>
        <v>0</v>
      </c>
      <c r="HW15" s="1727">
        <f t="shared" si="200"/>
        <v>0</v>
      </c>
      <c r="HX15" s="595">
        <f>[1]Субсидия_факт!JF13</f>
        <v>0</v>
      </c>
      <c r="HY15" s="698">
        <f>[1]Субсидия_факт!JJ13</f>
        <v>0</v>
      </c>
      <c r="HZ15" s="508">
        <f t="shared" si="201"/>
        <v>0</v>
      </c>
      <c r="IA15" s="595"/>
      <c r="IB15" s="558"/>
      <c r="IC15" s="1728">
        <f t="shared" si="60"/>
        <v>0</v>
      </c>
      <c r="ID15" s="595">
        <f>[1]Субсидия_факт!FT13</f>
        <v>0</v>
      </c>
      <c r="IE15" s="698">
        <f>[1]Субсидия_факт!FV13</f>
        <v>0</v>
      </c>
      <c r="IF15" s="1729">
        <f t="shared" si="61"/>
        <v>0</v>
      </c>
      <c r="IG15" s="595"/>
      <c r="IH15" s="558"/>
      <c r="II15" s="1728">
        <f t="shared" si="62"/>
        <v>0</v>
      </c>
      <c r="IJ15" s="595">
        <f>[1]Субсидия_факт!PN13</f>
        <v>0</v>
      </c>
      <c r="IK15" s="698">
        <f>[1]Субсидия_факт!PP13</f>
        <v>0</v>
      </c>
      <c r="IL15" s="1729">
        <f t="shared" si="63"/>
        <v>0</v>
      </c>
      <c r="IM15" s="595"/>
      <c r="IN15" s="558"/>
      <c r="IO15" s="1764">
        <f t="shared" si="64"/>
        <v>0</v>
      </c>
      <c r="IP15" s="618">
        <f>[1]Субсидия_факт!LL13</f>
        <v>0</v>
      </c>
      <c r="IQ15" s="564">
        <f>[1]Субсидия_факт!LN13</f>
        <v>0</v>
      </c>
      <c r="IR15" s="1765">
        <f t="shared" si="65"/>
        <v>0</v>
      </c>
      <c r="IS15" s="618"/>
      <c r="IT15" s="564"/>
      <c r="IU15" s="1764">
        <f t="shared" si="66"/>
        <v>0</v>
      </c>
      <c r="IV15" s="618">
        <f>[1]Субсидия_факт!LV13</f>
        <v>0</v>
      </c>
      <c r="IW15" s="564">
        <f>[1]Субсидия_факт!LX13</f>
        <v>0</v>
      </c>
      <c r="IX15" s="1765">
        <f t="shared" si="67"/>
        <v>0</v>
      </c>
      <c r="IY15" s="618"/>
      <c r="IZ15" s="564"/>
      <c r="JA15" s="457">
        <f t="shared" si="202"/>
        <v>0</v>
      </c>
      <c r="JB15" s="618">
        <f>[1]Субсидия_факт!DN13</f>
        <v>0</v>
      </c>
      <c r="JC15" s="564">
        <f>[1]Субсидия_факт!DP13</f>
        <v>0</v>
      </c>
      <c r="JD15" s="1750">
        <f t="shared" si="203"/>
        <v>0</v>
      </c>
      <c r="JE15" s="618"/>
      <c r="JF15" s="564"/>
      <c r="JG15" s="424">
        <f t="shared" si="204"/>
        <v>0</v>
      </c>
      <c r="JH15" s="595">
        <f>[1]Субсидия_факт!DB13</f>
        <v>0</v>
      </c>
      <c r="JI15" s="698">
        <f>[1]Субсидия_факт!DH13</f>
        <v>0</v>
      </c>
      <c r="JJ15" s="424">
        <f t="shared" si="205"/>
        <v>0</v>
      </c>
      <c r="JK15" s="595"/>
      <c r="JL15" s="558"/>
      <c r="JM15" s="424">
        <f t="shared" si="206"/>
        <v>0</v>
      </c>
      <c r="JN15" s="595">
        <f>[1]Субсидия_факт!DD13</f>
        <v>0</v>
      </c>
      <c r="JO15" s="558">
        <f>[1]Субсидия_факт!DJ13</f>
        <v>0</v>
      </c>
      <c r="JP15" s="424">
        <f t="shared" si="207"/>
        <v>0</v>
      </c>
      <c r="JQ15" s="526"/>
      <c r="JR15" s="583"/>
      <c r="JS15" s="508">
        <f t="shared" si="208"/>
        <v>0</v>
      </c>
      <c r="JT15" s="617">
        <f>'Проверочная  таблица'!JN15-'Проверочная  таблица'!JZ15</f>
        <v>0</v>
      </c>
      <c r="JU15" s="558">
        <f>'Проверочная  таблица'!JO15-'Проверочная  таблица'!KA15</f>
        <v>0</v>
      </c>
      <c r="JV15" s="1721">
        <f t="shared" si="209"/>
        <v>0</v>
      </c>
      <c r="JW15" s="526">
        <f>'Проверочная  таблица'!JQ15-'Проверочная  таблица'!KC15</f>
        <v>0</v>
      </c>
      <c r="JX15" s="616">
        <f>'Проверочная  таблица'!JR15-'Проверочная  таблица'!KD15</f>
        <v>0</v>
      </c>
      <c r="JY15" s="508">
        <f t="shared" si="210"/>
        <v>0</v>
      </c>
      <c r="JZ15" s="595">
        <f>[1]Субсидия_факт!DF13</f>
        <v>0</v>
      </c>
      <c r="KA15" s="698">
        <f>[1]Субсидия_факт!DL13</f>
        <v>0</v>
      </c>
      <c r="KB15" s="508">
        <f t="shared" si="211"/>
        <v>0</v>
      </c>
      <c r="KC15" s="595"/>
      <c r="KD15" s="558"/>
      <c r="KE15" s="424">
        <f t="shared" si="212"/>
        <v>0</v>
      </c>
      <c r="KF15" s="526">
        <f>[1]Субсидия_факт!AP13</f>
        <v>0</v>
      </c>
      <c r="KG15" s="558">
        <f>[1]Субсидия_факт!AR13</f>
        <v>0</v>
      </c>
      <c r="KH15" s="424">
        <f t="shared" si="213"/>
        <v>0</v>
      </c>
      <c r="KI15" s="526"/>
      <c r="KJ15" s="558"/>
      <c r="KK15" s="424">
        <f t="shared" si="80"/>
        <v>0</v>
      </c>
      <c r="KL15" s="526">
        <f>[1]Субсидия_факт!KF13</f>
        <v>0</v>
      </c>
      <c r="KM15" s="558">
        <f>[1]Субсидия_факт!KL13</f>
        <v>0</v>
      </c>
      <c r="KN15" s="424">
        <f t="shared" si="81"/>
        <v>0</v>
      </c>
      <c r="KO15" s="526"/>
      <c r="KP15" s="558"/>
      <c r="KQ15" s="1731">
        <f t="shared" si="82"/>
        <v>0</v>
      </c>
      <c r="KR15" s="459">
        <f>[1]Субсидия_факт!KH13</f>
        <v>0</v>
      </c>
      <c r="KS15" s="564">
        <f>[1]Субсидия_факт!KN13</f>
        <v>0</v>
      </c>
      <c r="KT15" s="1731">
        <f t="shared" si="83"/>
        <v>0</v>
      </c>
      <c r="KU15" s="526"/>
      <c r="KV15" s="558"/>
      <c r="KW15" s="1732">
        <f t="shared" si="84"/>
        <v>0</v>
      </c>
      <c r="KX15" s="459">
        <f t="shared" si="214"/>
        <v>0</v>
      </c>
      <c r="KY15" s="564">
        <f t="shared" si="215"/>
        <v>0</v>
      </c>
      <c r="KZ15" s="1732">
        <f t="shared" si="216"/>
        <v>0</v>
      </c>
      <c r="LA15" s="459">
        <f t="shared" si="217"/>
        <v>0</v>
      </c>
      <c r="LB15" s="564">
        <f t="shared" si="218"/>
        <v>0</v>
      </c>
      <c r="LC15" s="1732">
        <f t="shared" si="86"/>
        <v>0</v>
      </c>
      <c r="LD15" s="595">
        <f>[1]Субсидия_факт!KJ13</f>
        <v>0</v>
      </c>
      <c r="LE15" s="698">
        <f>[1]Субсидия_факт!KP13</f>
        <v>0</v>
      </c>
      <c r="LF15" s="1732">
        <f t="shared" si="87"/>
        <v>0</v>
      </c>
      <c r="LG15" s="617"/>
      <c r="LH15" s="558"/>
      <c r="LI15" s="457">
        <f t="shared" si="219"/>
        <v>0</v>
      </c>
      <c r="LJ15" s="980">
        <f>[1]Субсидия_факт!FF13</f>
        <v>0</v>
      </c>
      <c r="LK15" s="526">
        <f>[1]Субсидия_факт!DR13</f>
        <v>0</v>
      </c>
      <c r="LL15" s="558">
        <f>[1]Субсидия_факт!DX13</f>
        <v>0</v>
      </c>
      <c r="LM15" s="457">
        <f t="shared" si="220"/>
        <v>0</v>
      </c>
      <c r="LN15" s="980"/>
      <c r="LO15" s="526"/>
      <c r="LP15" s="558"/>
      <c r="LQ15" s="457">
        <f t="shared" si="221"/>
        <v>0</v>
      </c>
      <c r="LR15" s="980">
        <f>[1]Субсидия_факт!FH13</f>
        <v>0</v>
      </c>
      <c r="LS15" s="526">
        <f>[1]Субсидия_факт!DT13</f>
        <v>0</v>
      </c>
      <c r="LT15" s="558">
        <f>[1]Субсидия_факт!DZ13</f>
        <v>0</v>
      </c>
      <c r="LU15" s="457">
        <f t="shared" si="222"/>
        <v>0</v>
      </c>
      <c r="LV15" s="980"/>
      <c r="LW15" s="526"/>
      <c r="LX15" s="698"/>
      <c r="LY15" s="660">
        <f t="shared" si="223"/>
        <v>0</v>
      </c>
      <c r="LZ15" s="618">
        <f>'Проверочная  таблица'!LR15-MH15</f>
        <v>0</v>
      </c>
      <c r="MA15" s="618">
        <f>'Проверочная  таблица'!LS15-MI15</f>
        <v>0</v>
      </c>
      <c r="MB15" s="564">
        <f>'Проверочная  таблица'!LT15-MJ15</f>
        <v>0</v>
      </c>
      <c r="MC15" s="660">
        <f t="shared" si="224"/>
        <v>0</v>
      </c>
      <c r="MD15" s="618">
        <f>'Проверочная  таблица'!LV15-ML15</f>
        <v>0</v>
      </c>
      <c r="ME15" s="618">
        <f>'Проверочная  таблица'!LW15-MM15</f>
        <v>0</v>
      </c>
      <c r="MF15" s="564">
        <f>'Проверочная  таблица'!LX15-MN15</f>
        <v>0</v>
      </c>
      <c r="MG15" s="660">
        <f t="shared" si="225"/>
        <v>0</v>
      </c>
      <c r="MH15" s="526">
        <f>[1]Субсидия_факт!FJ13</f>
        <v>0</v>
      </c>
      <c r="MI15" s="526">
        <f>[1]Субсидия_факт!DV13</f>
        <v>0</v>
      </c>
      <c r="MJ15" s="558">
        <f>[1]Субсидия_факт!EB13</f>
        <v>0</v>
      </c>
      <c r="MK15" s="660">
        <f t="shared" si="226"/>
        <v>0</v>
      </c>
      <c r="ML15" s="526"/>
      <c r="MM15" s="526"/>
      <c r="MN15" s="558"/>
      <c r="MO15" s="1733">
        <f t="shared" si="227"/>
        <v>329875</v>
      </c>
      <c r="MP15" s="526">
        <f>[1]Субсидия_факт!ED13</f>
        <v>0</v>
      </c>
      <c r="MQ15" s="698">
        <f>[1]Субсидия_факт!EF13</f>
        <v>0</v>
      </c>
      <c r="MR15" s="618">
        <f>[1]Субсидия_факт!EH13</f>
        <v>0</v>
      </c>
      <c r="MS15" s="564">
        <f>[1]Субсидия_факт!EJ13</f>
        <v>0</v>
      </c>
      <c r="MT15" s="617">
        <f>[1]Субсидия_факт!FL13</f>
        <v>0</v>
      </c>
      <c r="MU15" s="595">
        <f>[1]Субсидия_факт!CP13</f>
        <v>85767.5</v>
      </c>
      <c r="MV15" s="698">
        <f>[1]Субсидия_факт!CV13</f>
        <v>244107.5</v>
      </c>
      <c r="MW15" s="424">
        <f t="shared" si="228"/>
        <v>329875</v>
      </c>
      <c r="MX15" s="526"/>
      <c r="MY15" s="558"/>
      <c r="MZ15" s="458"/>
      <c r="NA15" s="581"/>
      <c r="NB15" s="595"/>
      <c r="NC15" s="1766">
        <f t="shared" si="229"/>
        <v>85767.5</v>
      </c>
      <c r="ND15" s="1767">
        <f t="shared" si="230"/>
        <v>244107.5</v>
      </c>
      <c r="NE15" s="1733">
        <f t="shared" si="231"/>
        <v>0</v>
      </c>
      <c r="NF15" s="595">
        <f>[1]Субсидия_факт!CR13</f>
        <v>0</v>
      </c>
      <c r="NG15" s="698">
        <f>[1]Субсидия_факт!CX13</f>
        <v>0</v>
      </c>
      <c r="NH15" s="424">
        <f t="shared" si="232"/>
        <v>0</v>
      </c>
      <c r="NI15" s="617"/>
      <c r="NJ15" s="558"/>
      <c r="NK15" s="508">
        <f t="shared" si="233"/>
        <v>0</v>
      </c>
      <c r="NL15" s="595">
        <f>'Проверочная  таблица'!NF15-NR15</f>
        <v>0</v>
      </c>
      <c r="NM15" s="558">
        <f>'Проверочная  таблица'!NG15-NS15</f>
        <v>0</v>
      </c>
      <c r="NN15" s="508">
        <f t="shared" si="234"/>
        <v>0</v>
      </c>
      <c r="NO15" s="526">
        <f>'Проверочная  таблица'!NI15-NU15</f>
        <v>0</v>
      </c>
      <c r="NP15" s="616">
        <f>'Проверочная  таблица'!NJ15-NV15</f>
        <v>0</v>
      </c>
      <c r="NQ15" s="508">
        <f t="shared" si="235"/>
        <v>0</v>
      </c>
      <c r="NR15" s="595">
        <f>[1]Субсидия_факт!CT13</f>
        <v>0</v>
      </c>
      <c r="NS15" s="698">
        <f>[1]Субсидия_факт!CZ13</f>
        <v>0</v>
      </c>
      <c r="NT15" s="508">
        <f t="shared" si="236"/>
        <v>0</v>
      </c>
      <c r="NU15" s="526"/>
      <c r="NV15" s="558"/>
      <c r="NW15" s="1720">
        <f t="shared" si="237"/>
        <v>0</v>
      </c>
      <c r="NX15" s="595">
        <f>[1]Субсидия_факт!CD13</f>
        <v>0</v>
      </c>
      <c r="NY15" s="698">
        <f>[1]Субсидия_факт!CF13</f>
        <v>0</v>
      </c>
      <c r="NZ15" s="595">
        <f>[1]Субсидия_факт!CH13</f>
        <v>0</v>
      </c>
      <c r="OA15" s="1771">
        <f t="shared" si="238"/>
        <v>0</v>
      </c>
      <c r="OB15" s="663"/>
      <c r="OC15" s="630"/>
      <c r="OD15" s="663"/>
      <c r="OE15" s="1731">
        <f t="shared" ref="OE15:OE29" si="312">SUM(OF15:OH15)</f>
        <v>0</v>
      </c>
      <c r="OF15" s="595">
        <f>[1]Субсидия_факт!NP13</f>
        <v>0</v>
      </c>
      <c r="OG15" s="698">
        <f>[1]Субсидия_факт!NV13</f>
        <v>0</v>
      </c>
      <c r="OH15" s="458"/>
      <c r="OI15" s="1731">
        <f t="shared" ref="OI15:OI29" si="313">SUM(OJ15:OL15)</f>
        <v>0</v>
      </c>
      <c r="OJ15" s="617"/>
      <c r="OK15" s="558"/>
      <c r="OL15" s="526"/>
      <c r="OM15" s="1731">
        <f t="shared" si="239"/>
        <v>0</v>
      </c>
      <c r="ON15" s="595">
        <f>[1]Субсидия_факт!NR13</f>
        <v>0</v>
      </c>
      <c r="OO15" s="698">
        <f>[1]Субсидия_факт!NX13</f>
        <v>0</v>
      </c>
      <c r="OP15" s="526">
        <f>[1]Субсидия_факт!OB13</f>
        <v>0</v>
      </c>
      <c r="OQ15" s="1731">
        <f t="shared" si="240"/>
        <v>0</v>
      </c>
      <c r="OR15" s="526"/>
      <c r="OS15" s="616"/>
      <c r="OT15" s="526"/>
      <c r="OU15" s="1732">
        <f t="shared" si="241"/>
        <v>0</v>
      </c>
      <c r="OV15" s="459">
        <f>'Проверочная  таблица'!ON15-PD15</f>
        <v>0</v>
      </c>
      <c r="OW15" s="564">
        <f>'Проверочная  таблица'!OO15-PE15</f>
        <v>0</v>
      </c>
      <c r="OX15" s="458">
        <f>'Проверочная  таблица'!OP15-PF15</f>
        <v>0</v>
      </c>
      <c r="OY15" s="1732">
        <f t="shared" si="242"/>
        <v>0</v>
      </c>
      <c r="OZ15" s="617">
        <f>'Проверочная  таблица'!OR15-PH15</f>
        <v>0</v>
      </c>
      <c r="PA15" s="558">
        <f>'Проверочная  таблица'!OS15-PI15</f>
        <v>0</v>
      </c>
      <c r="PB15" s="526">
        <f>'Проверочная  таблица'!OT15-PJ15</f>
        <v>0</v>
      </c>
      <c r="PC15" s="1732">
        <f t="shared" si="243"/>
        <v>0</v>
      </c>
      <c r="PD15" s="595">
        <f>[1]Субсидия_факт!NT13</f>
        <v>0</v>
      </c>
      <c r="PE15" s="698">
        <f>[1]Субсидия_факт!NZ13</f>
        <v>0</v>
      </c>
      <c r="PF15" s="595">
        <f>[1]Субсидия_факт!OD13</f>
        <v>0</v>
      </c>
      <c r="PG15" s="1732">
        <f t="shared" si="244"/>
        <v>0</v>
      </c>
      <c r="PH15" s="617">
        <f t="shared" si="310"/>
        <v>0</v>
      </c>
      <c r="PI15" s="558">
        <f t="shared" si="311"/>
        <v>0</v>
      </c>
      <c r="PJ15" s="595"/>
      <c r="PK15" s="498">
        <f t="shared" si="245"/>
        <v>1749355.44</v>
      </c>
      <c r="PL15" s="618">
        <f>[1]Субсидия_факт!ON13</f>
        <v>87467.770000000019</v>
      </c>
      <c r="PM15" s="564">
        <f>[1]Субсидия_факт!OR13</f>
        <v>1661887.67</v>
      </c>
      <c r="PN15" s="427">
        <f t="shared" si="246"/>
        <v>0</v>
      </c>
      <c r="PO15" s="648"/>
      <c r="PP15" s="606">
        <v>0</v>
      </c>
      <c r="PQ15" s="552">
        <f t="shared" si="247"/>
        <v>1749355.44</v>
      </c>
      <c r="PR15" s="648">
        <f t="shared" si="248"/>
        <v>87467.770000000019</v>
      </c>
      <c r="PS15" s="562">
        <f t="shared" si="249"/>
        <v>1661887.67</v>
      </c>
      <c r="PT15" s="551">
        <f t="shared" si="250"/>
        <v>0</v>
      </c>
      <c r="PU15" s="618">
        <f t="shared" si="251"/>
        <v>0</v>
      </c>
      <c r="PV15" s="564">
        <f t="shared" si="252"/>
        <v>0</v>
      </c>
      <c r="PW15" s="552">
        <f t="shared" si="253"/>
        <v>0</v>
      </c>
      <c r="PX15" s="618">
        <f>[1]Субсидия_факт!OP13</f>
        <v>0</v>
      </c>
      <c r="PY15" s="564">
        <f>[1]Субсидия_факт!OT13</f>
        <v>0</v>
      </c>
      <c r="PZ15" s="1784">
        <f t="shared" si="254"/>
        <v>0</v>
      </c>
      <c r="QA15" s="648"/>
      <c r="QB15" s="606"/>
      <c r="QC15" s="1764">
        <f t="shared" si="92"/>
        <v>0</v>
      </c>
      <c r="QD15" s="618">
        <f>[1]Субсидия_факт!EL13</f>
        <v>0</v>
      </c>
      <c r="QE15" s="564">
        <f>[1]Субсидия_факт!EN13</f>
        <v>0</v>
      </c>
      <c r="QF15" s="1765">
        <f t="shared" si="93"/>
        <v>0</v>
      </c>
      <c r="QG15" s="618"/>
      <c r="QH15" s="564"/>
      <c r="QI15" s="1764">
        <f t="shared" si="94"/>
        <v>0</v>
      </c>
      <c r="QJ15" s="618">
        <f>[1]Субсидия_факт!EP13</f>
        <v>0</v>
      </c>
      <c r="QK15" s="564">
        <f>[1]Субсидия_факт!ER13</f>
        <v>0</v>
      </c>
      <c r="QL15" s="1765">
        <f t="shared" si="95"/>
        <v>0</v>
      </c>
      <c r="QM15" s="618"/>
      <c r="QN15" s="564"/>
      <c r="QO15" s="1764">
        <f t="shared" si="96"/>
        <v>0</v>
      </c>
      <c r="QP15" s="618">
        <f>[1]Субсидия_факт!ET13</f>
        <v>0</v>
      </c>
      <c r="QQ15" s="564">
        <f>[1]Субсидия_факт!EX13</f>
        <v>0</v>
      </c>
      <c r="QR15" s="1765">
        <f t="shared" si="97"/>
        <v>0</v>
      </c>
      <c r="QS15" s="618"/>
      <c r="QT15" s="564"/>
      <c r="QU15" s="1762">
        <f t="shared" si="98"/>
        <v>0</v>
      </c>
      <c r="QV15" s="618">
        <f t="shared" si="255"/>
        <v>0</v>
      </c>
      <c r="QW15" s="564">
        <f t="shared" si="256"/>
        <v>0</v>
      </c>
      <c r="QX15" s="660">
        <f t="shared" si="99"/>
        <v>0</v>
      </c>
      <c r="QY15" s="618">
        <f t="shared" si="257"/>
        <v>0</v>
      </c>
      <c r="QZ15" s="564">
        <f t="shared" si="258"/>
        <v>0</v>
      </c>
      <c r="RA15" s="1762">
        <f t="shared" si="100"/>
        <v>0</v>
      </c>
      <c r="RB15" s="618">
        <f>[1]Субсидия_факт!EV13</f>
        <v>0</v>
      </c>
      <c r="RC15" s="564">
        <f>[1]Субсидия_факт!EZ13</f>
        <v>0</v>
      </c>
      <c r="RD15" s="660">
        <f t="shared" si="101"/>
        <v>0</v>
      </c>
      <c r="RE15" s="618"/>
      <c r="RF15" s="564"/>
      <c r="RG15" s="498">
        <f t="shared" si="102"/>
        <v>0</v>
      </c>
      <c r="RH15" s="618">
        <f>[1]Субсидия_факт!FB13</f>
        <v>0</v>
      </c>
      <c r="RI15" s="564">
        <f>[1]Субсидия_факт!FD13</f>
        <v>0</v>
      </c>
      <c r="RJ15" s="427">
        <f t="shared" si="103"/>
        <v>0</v>
      </c>
      <c r="RK15" s="653"/>
      <c r="RL15" s="720"/>
      <c r="RM15" s="498">
        <f t="shared" si="104"/>
        <v>0</v>
      </c>
      <c r="RN15" s="618">
        <f>[1]Субсидия_факт!BN13</f>
        <v>0</v>
      </c>
      <c r="RO15" s="564">
        <f>[1]Субсидия_факт!BP13</f>
        <v>0</v>
      </c>
      <c r="RP15" s="1736">
        <f t="shared" si="105"/>
        <v>0</v>
      </c>
      <c r="RQ15" s="653"/>
      <c r="RR15" s="720"/>
      <c r="RS15" s="498">
        <f t="shared" si="106"/>
        <v>0</v>
      </c>
      <c r="RT15" s="618">
        <f>[1]Субсидия_факт!T13</f>
        <v>0</v>
      </c>
      <c r="RU15" s="564">
        <f>[1]Субсидия_факт!V13</f>
        <v>0</v>
      </c>
      <c r="RV15" s="427">
        <f t="shared" si="107"/>
        <v>0</v>
      </c>
      <c r="RW15" s="653"/>
      <c r="RX15" s="720"/>
      <c r="RY15" s="498">
        <f t="shared" si="259"/>
        <v>0</v>
      </c>
      <c r="RZ15" s="618">
        <f>[1]Субсидия_факт!Z13</f>
        <v>0</v>
      </c>
      <c r="SA15" s="564">
        <f>[1]Субсидия_факт!AB13</f>
        <v>0</v>
      </c>
      <c r="SB15" s="427">
        <f t="shared" si="260"/>
        <v>0</v>
      </c>
      <c r="SC15" s="653"/>
      <c r="SD15" s="720"/>
      <c r="SE15" s="498">
        <f t="shared" si="110"/>
        <v>0</v>
      </c>
      <c r="SF15" s="618">
        <f>[1]Субсидия_факт!OV13</f>
        <v>0</v>
      </c>
      <c r="SG15" s="564">
        <f>[1]Субсидия_факт!OX13</f>
        <v>0</v>
      </c>
      <c r="SH15" s="458">
        <f>[1]Субсидия_факт!PR13</f>
        <v>0</v>
      </c>
      <c r="SI15" s="615">
        <f>[1]Субсидия_факт!PX13</f>
        <v>0</v>
      </c>
      <c r="SJ15" s="430">
        <f>[1]Субсидия_факт!QD13</f>
        <v>0</v>
      </c>
      <c r="SK15" s="564">
        <f>[1]Субсидия_факт!QF13</f>
        <v>0</v>
      </c>
      <c r="SL15" s="1773">
        <f>[1]Субсидия_факт!QH13</f>
        <v>0</v>
      </c>
      <c r="SM15" s="581">
        <f>[1]Субсидия_факт!QN13</f>
        <v>0</v>
      </c>
      <c r="SN15" s="427">
        <f t="shared" si="111"/>
        <v>0</v>
      </c>
      <c r="SO15" s="652"/>
      <c r="SP15" s="562"/>
      <c r="SQ15" s="1248"/>
      <c r="SR15" s="581"/>
      <c r="SS15" s="425"/>
      <c r="ST15" s="720"/>
      <c r="SU15" s="425"/>
      <c r="SV15" s="720"/>
      <c r="SW15" s="427">
        <f t="shared" si="261"/>
        <v>0</v>
      </c>
      <c r="SX15" s="618">
        <f>[1]Субсидия_факт!OF13</f>
        <v>0</v>
      </c>
      <c r="SY15" s="564">
        <f>[1]Субсидия_факт!OJ13</f>
        <v>0</v>
      </c>
      <c r="SZ15" s="459">
        <f>[1]Субсидия_факт!OZ13</f>
        <v>0</v>
      </c>
      <c r="TA15" s="564">
        <f>[1]Субсидия_факт!PD13</f>
        <v>0</v>
      </c>
      <c r="TB15" s="459">
        <f>[1]Субсидия_факт!PT13</f>
        <v>0</v>
      </c>
      <c r="TC15" s="564">
        <f>[1]Субсидия_факт!PZ13</f>
        <v>0</v>
      </c>
      <c r="TD15" s="459">
        <f>[1]Субсидия_факт!QJ13</f>
        <v>0</v>
      </c>
      <c r="TE15" s="564">
        <f>[1]Субсидия_факт!QP13</f>
        <v>0</v>
      </c>
      <c r="TF15" s="1736">
        <f t="shared" si="262"/>
        <v>0</v>
      </c>
      <c r="TG15" s="648"/>
      <c r="TH15" s="606"/>
      <c r="TI15" s="652"/>
      <c r="TJ15" s="562"/>
      <c r="TK15" s="1248"/>
      <c r="TL15" s="581"/>
      <c r="TM15" s="648"/>
      <c r="TN15" s="606"/>
      <c r="TO15" s="552">
        <f t="shared" si="263"/>
        <v>0</v>
      </c>
      <c r="TP15" s="652">
        <f t="shared" si="264"/>
        <v>0</v>
      </c>
      <c r="TQ15" s="562">
        <f t="shared" si="265"/>
        <v>0</v>
      </c>
      <c r="TR15" s="652">
        <f t="shared" si="266"/>
        <v>0</v>
      </c>
      <c r="TS15" s="562">
        <f t="shared" si="267"/>
        <v>0</v>
      </c>
      <c r="TT15" s="652">
        <f t="shared" si="116"/>
        <v>0</v>
      </c>
      <c r="TU15" s="562">
        <f t="shared" si="117"/>
        <v>0</v>
      </c>
      <c r="TV15" s="653">
        <f t="shared" si="268"/>
        <v>0</v>
      </c>
      <c r="TW15" s="562">
        <f t="shared" si="269"/>
        <v>0</v>
      </c>
      <c r="TX15" s="552">
        <f t="shared" si="270"/>
        <v>0</v>
      </c>
      <c r="TY15" s="652">
        <f t="shared" si="271"/>
        <v>0</v>
      </c>
      <c r="TZ15" s="562">
        <f t="shared" si="272"/>
        <v>0</v>
      </c>
      <c r="UA15" s="652">
        <f t="shared" si="273"/>
        <v>0</v>
      </c>
      <c r="UB15" s="562">
        <f t="shared" si="274"/>
        <v>0</v>
      </c>
      <c r="UC15" s="652">
        <f t="shared" si="124"/>
        <v>0</v>
      </c>
      <c r="UD15" s="562">
        <f t="shared" si="125"/>
        <v>0</v>
      </c>
      <c r="UE15" s="653">
        <f t="shared" si="275"/>
        <v>0</v>
      </c>
      <c r="UF15" s="562">
        <f t="shared" si="276"/>
        <v>0</v>
      </c>
      <c r="UG15" s="552">
        <f t="shared" si="277"/>
        <v>0</v>
      </c>
      <c r="UH15" s="618">
        <f>[1]Субсидия_факт!OH13</f>
        <v>0</v>
      </c>
      <c r="UI15" s="564">
        <f>[1]Субсидия_факт!OL13</f>
        <v>0</v>
      </c>
      <c r="UJ15" s="459">
        <f>[1]Субсидия_факт!PB13</f>
        <v>0</v>
      </c>
      <c r="UK15" s="564">
        <f>[1]Субсидия_факт!PF13</f>
        <v>0</v>
      </c>
      <c r="UL15" s="459">
        <f>[1]Субсидия_факт!PV13</f>
        <v>0</v>
      </c>
      <c r="UM15" s="564">
        <f>[1]Субсидия_факт!QB13</f>
        <v>0</v>
      </c>
      <c r="UN15" s="459">
        <f>[1]Субсидия_факт!QL13</f>
        <v>0</v>
      </c>
      <c r="UO15" s="564">
        <f>[1]Субсидия_факт!QR13</f>
        <v>0</v>
      </c>
      <c r="UP15" s="1784">
        <f t="shared" si="278"/>
        <v>0</v>
      </c>
      <c r="UQ15" s="1248"/>
      <c r="UR15" s="581"/>
      <c r="US15" s="430"/>
      <c r="UT15" s="564"/>
      <c r="UU15" s="1248"/>
      <c r="UV15" s="581"/>
      <c r="UW15" s="1248"/>
      <c r="UX15" s="581"/>
      <c r="UY15" s="457">
        <f>'Прочая  субсидия_МР  и  ГО'!B11</f>
        <v>71077787.349999994</v>
      </c>
      <c r="UZ15" s="457">
        <f>'Прочая  субсидия_МР  и  ГО'!C11</f>
        <v>38475322.079999998</v>
      </c>
      <c r="VA15" s="1750">
        <f>'Прочая  субсидия_БП'!B11</f>
        <v>5595247.0499999998</v>
      </c>
      <c r="VB15" s="460">
        <f>'Прочая  субсидия_БП'!C11</f>
        <v>1899374.4300000002</v>
      </c>
      <c r="VC15" s="1781">
        <f>'Прочая  субсидия_БП'!D11</f>
        <v>5595247.0499999998</v>
      </c>
      <c r="VD15" s="510">
        <f>'Прочая  субсидия_БП'!E11</f>
        <v>1899374.4300000002</v>
      </c>
      <c r="VE15" s="1782">
        <f>'Прочая  субсидия_БП'!F11</f>
        <v>0</v>
      </c>
      <c r="VF15" s="1781">
        <f>'Прочая  субсидия_БП'!G11</f>
        <v>0</v>
      </c>
      <c r="VG15" s="460">
        <f t="shared" si="279"/>
        <v>416254377.08999997</v>
      </c>
      <c r="VH15" s="618">
        <f>'Проверочная  таблица'!WJ15+'Проверочная  таблица'!VM15+'Проверочная  таблица'!VO15+WD15+VQ15</f>
        <v>403940629.08999997</v>
      </c>
      <c r="VI15" s="458">
        <f>'Проверочная  таблица'!WK15+'Проверочная  таблица'!VS15+'Проверочная  таблица'!VY15+'Проверочная  таблица'!VU15+'Проверочная  таблица'!VW15+WA15+WE15</f>
        <v>12313748</v>
      </c>
      <c r="VJ15" s="457">
        <f t="shared" si="280"/>
        <v>231984375.68000001</v>
      </c>
      <c r="VK15" s="458">
        <f>'Проверочная  таблица'!WM15+'Проверочная  таблица'!VN15+'Проверочная  таблица'!VP15+WG15+VR15</f>
        <v>224735136.84999999</v>
      </c>
      <c r="VL15" s="459">
        <f>'Проверочная  таблица'!WN15+'Проверочная  таблица'!VT15+'Проверочная  таблица'!VZ15+'Проверочная  таблица'!VV15+'Проверочная  таблица'!VX15+WB15+WH15</f>
        <v>7249238.8300000001</v>
      </c>
      <c r="VM15" s="457">
        <f>'Субвенция  на  полномочия'!B11</f>
        <v>384916356.08999997</v>
      </c>
      <c r="VN15" s="1750">
        <f>'Субвенция  на  полномочия'!C11</f>
        <v>214679955.25</v>
      </c>
      <c r="VO15" s="320">
        <f>[1]Субвенция_факт!R12*1000</f>
        <v>11517881</v>
      </c>
      <c r="VP15" s="789">
        <v>5792000</v>
      </c>
      <c r="VQ15" s="320">
        <f>[1]Субвенция_факт!K12*1000</f>
        <v>3427465</v>
      </c>
      <c r="VR15" s="789">
        <v>1480300</v>
      </c>
      <c r="VS15" s="320">
        <f>[1]Субвенция_факт!AE12*1000</f>
        <v>2451900</v>
      </c>
      <c r="VT15" s="789">
        <f>ВУС!E51</f>
        <v>1042675.49</v>
      </c>
      <c r="VU15" s="320">
        <f>[1]Субвенция_факт!AF12*1000</f>
        <v>0</v>
      </c>
      <c r="VV15" s="789"/>
      <c r="VW15" s="320">
        <f>[1]Субвенция_факт!E12*1000</f>
        <v>0</v>
      </c>
      <c r="VX15" s="789"/>
      <c r="VY15" s="320">
        <f>[1]Субвенция_факт!F12*1000</f>
        <v>0</v>
      </c>
      <c r="VZ15" s="789"/>
      <c r="WA15" s="320">
        <f>[1]Субвенция_факт!G12*1000</f>
        <v>0</v>
      </c>
      <c r="WB15" s="789"/>
      <c r="WC15" s="460">
        <f t="shared" si="281"/>
        <v>12215200</v>
      </c>
      <c r="WD15" s="618">
        <f>[1]Субвенция_факт!O12*1000</f>
        <v>3175952</v>
      </c>
      <c r="WE15" s="564">
        <f>[1]Субвенция_факт!P12*1000</f>
        <v>9039248</v>
      </c>
      <c r="WF15" s="457">
        <f t="shared" si="282"/>
        <v>7934160</v>
      </c>
      <c r="WG15" s="458">
        <v>2062881.6</v>
      </c>
      <c r="WH15" s="615">
        <v>5871278.4000000004</v>
      </c>
      <c r="WI15" s="460">
        <f t="shared" si="283"/>
        <v>1725575</v>
      </c>
      <c r="WJ15" s="930">
        <f>[1]Субвенция_факт!AD12*1000</f>
        <v>902975</v>
      </c>
      <c r="WK15" s="931">
        <f>[1]Субвенция_факт!AC12*1000</f>
        <v>822600</v>
      </c>
      <c r="WL15" s="457">
        <f t="shared" si="284"/>
        <v>1055284.94</v>
      </c>
      <c r="WM15" s="1740">
        <v>720000</v>
      </c>
      <c r="WN15" s="1282">
        <v>335284.94</v>
      </c>
      <c r="WO15" s="1775">
        <f>'Проверочная  таблица'!ZU15+'Проверочная  таблица'!ZC15+'Проверочная  таблица'!XO15+'Проверочная  таблица'!XS15+YQ15+YW15+YA15+YG15+XI15+WQ15+XC15+WW15</f>
        <v>17986813.080000002</v>
      </c>
      <c r="WP15" s="320">
        <f>'Проверочная  таблица'!ZY15+'Проверочная  таблица'!ZL15+'Проверочная  таблица'!XQ15+'Проверочная  таблица'!XU15+YT15+YZ15+YD15+YJ15+XL15+WT15+XF15+WZ15</f>
        <v>11184281.550000001</v>
      </c>
      <c r="WQ15" s="1776">
        <f t="shared" si="134"/>
        <v>0</v>
      </c>
      <c r="WR15" s="930">
        <f>'[1]Иные межбюджетные трансферты'!AK13</f>
        <v>0</v>
      </c>
      <c r="WS15" s="931">
        <f>'[1]Иные межбюджетные трансферты'!AM13</f>
        <v>0</v>
      </c>
      <c r="WT15" s="1765">
        <f t="shared" si="135"/>
        <v>0</v>
      </c>
      <c r="WU15" s="930"/>
      <c r="WV15" s="931"/>
      <c r="WW15" s="1776">
        <f t="shared" si="136"/>
        <v>0</v>
      </c>
      <c r="WX15" s="930">
        <f>'[1]Иные межбюджетные трансферты'!AE13</f>
        <v>0</v>
      </c>
      <c r="WY15" s="931">
        <f>'[1]Иные межбюджетные трансферты'!AG13</f>
        <v>0</v>
      </c>
      <c r="WZ15" s="1765">
        <f t="shared" si="137"/>
        <v>0</v>
      </c>
      <c r="XA15" s="930"/>
      <c r="XB15" s="931"/>
      <c r="XC15" s="1776">
        <f t="shared" si="138"/>
        <v>1367538.28</v>
      </c>
      <c r="XD15" s="930">
        <f>'[1]Иные межбюджетные трансферты'!AA13</f>
        <v>68376.92</v>
      </c>
      <c r="XE15" s="931">
        <f>'[1]Иные межбюджетные трансферты'!AC13</f>
        <v>1299161.3600000001</v>
      </c>
      <c r="XF15" s="1765">
        <f t="shared" si="139"/>
        <v>911694.75</v>
      </c>
      <c r="XG15" s="930">
        <v>45584.73</v>
      </c>
      <c r="XH15" s="931">
        <v>866110.02</v>
      </c>
      <c r="XI15" s="457">
        <f t="shared" si="285"/>
        <v>14530320</v>
      </c>
      <c r="XJ15" s="676">
        <f>'[1]Иные межбюджетные трансферты'!G13</f>
        <v>0</v>
      </c>
      <c r="XK15" s="1777">
        <f>'[1]Иные межбюджетные трансферты'!I13</f>
        <v>14530320</v>
      </c>
      <c r="XL15" s="1750">
        <f t="shared" si="286"/>
        <v>8476020</v>
      </c>
      <c r="XM15" s="676"/>
      <c r="XN15" s="931">
        <v>8476020</v>
      </c>
      <c r="XO15" s="457">
        <f t="shared" si="287"/>
        <v>0</v>
      </c>
      <c r="XP15" s="1778"/>
      <c r="XQ15" s="457">
        <f t="shared" si="288"/>
        <v>0</v>
      </c>
      <c r="XR15" s="1777"/>
      <c r="XS15" s="1750">
        <f t="shared" si="289"/>
        <v>0</v>
      </c>
      <c r="XT15" s="931"/>
      <c r="XU15" s="457">
        <f t="shared" si="290"/>
        <v>0</v>
      </c>
      <c r="XV15" s="931"/>
      <c r="XW15" s="1763">
        <f t="shared" si="291"/>
        <v>0</v>
      </c>
      <c r="XX15" s="660">
        <f t="shared" si="292"/>
        <v>0</v>
      </c>
      <c r="XY15" s="1763">
        <f t="shared" si="293"/>
        <v>0</v>
      </c>
      <c r="XZ15" s="660">
        <f t="shared" si="294"/>
        <v>0</v>
      </c>
      <c r="YA15" s="457">
        <f t="shared" si="295"/>
        <v>0</v>
      </c>
      <c r="YB15" s="459"/>
      <c r="YC15" s="564"/>
      <c r="YD15" s="457">
        <f t="shared" si="296"/>
        <v>0</v>
      </c>
      <c r="YE15" s="459"/>
      <c r="YF15" s="564"/>
      <c r="YG15" s="457">
        <f t="shared" si="297"/>
        <v>0</v>
      </c>
      <c r="YH15" s="458">
        <f>'[1]Иные межбюджетные трансферты'!AY13</f>
        <v>0</v>
      </c>
      <c r="YI15" s="581">
        <f>'[1]Иные межбюджетные трансферты'!BC13</f>
        <v>0</v>
      </c>
      <c r="YJ15" s="1761">
        <f t="shared" si="298"/>
        <v>0</v>
      </c>
      <c r="YK15" s="459"/>
      <c r="YL15" s="564"/>
      <c r="YM15" s="1763">
        <f t="shared" si="299"/>
        <v>0</v>
      </c>
      <c r="YN15" s="660">
        <f t="shared" si="300"/>
        <v>0</v>
      </c>
      <c r="YO15" s="1763">
        <f t="shared" si="301"/>
        <v>0</v>
      </c>
      <c r="YP15" s="660">
        <f t="shared" si="302"/>
        <v>0</v>
      </c>
      <c r="YQ15" s="1007">
        <f t="shared" si="303"/>
        <v>0</v>
      </c>
      <c r="YR15" s="1124">
        <f>'[1]Иные межбюджетные трансферты'!W13</f>
        <v>0</v>
      </c>
      <c r="YS15" s="933">
        <f>'[1]Иные межбюджетные трансферты'!Y13</f>
        <v>0</v>
      </c>
      <c r="YT15" s="627">
        <f t="shared" si="304"/>
        <v>0</v>
      </c>
      <c r="YU15" s="987"/>
      <c r="YV15" s="1779"/>
      <c r="YW15" s="320">
        <f t="shared" si="150"/>
        <v>0</v>
      </c>
      <c r="YX15" s="987">
        <f>'[1]Иные межбюджетные трансферты'!M13</f>
        <v>0</v>
      </c>
      <c r="YY15" s="933">
        <f>'[1]Иные межбюджетные трансферты'!O13</f>
        <v>0</v>
      </c>
      <c r="YZ15" s="627">
        <f t="shared" si="305"/>
        <v>0</v>
      </c>
      <c r="ZA15" s="987"/>
      <c r="ZB15" s="933"/>
      <c r="ZC15" s="507">
        <f t="shared" si="152"/>
        <v>0</v>
      </c>
      <c r="ZD15" s="930">
        <f>'[1]Иные межбюджетные трансферты'!E13</f>
        <v>0</v>
      </c>
      <c r="ZE15" s="930">
        <f>'[1]Иные межбюджетные трансферты'!K13</f>
        <v>0</v>
      </c>
      <c r="ZF15" s="930">
        <f>'[1]Иные межбюджетные трансферты'!AI13</f>
        <v>0</v>
      </c>
      <c r="ZG15" s="676">
        <f>'[1]Иные межбюджетные трансферты'!AO13</f>
        <v>0</v>
      </c>
      <c r="ZH15" s="784"/>
      <c r="ZI15" s="526">
        <f>'[1]Иные межбюджетные трансферты'!BG13</f>
        <v>0</v>
      </c>
      <c r="ZJ15" s="930">
        <f>'[1]Иные межбюджетные трансферты'!BI13</f>
        <v>0</v>
      </c>
      <c r="ZK15" s="676">
        <f>'[1]Иные межбюджетные трансферты'!BK13</f>
        <v>0</v>
      </c>
      <c r="ZL15" s="424">
        <f t="shared" si="153"/>
        <v>0</v>
      </c>
      <c r="ZM15" s="987"/>
      <c r="ZN15" s="987"/>
      <c r="ZO15" s="987"/>
      <c r="ZP15" s="987"/>
      <c r="ZQ15" s="617"/>
      <c r="ZR15" s="526"/>
      <c r="ZS15" s="987"/>
      <c r="ZT15" s="1260"/>
      <c r="ZU15" s="457">
        <f t="shared" si="154"/>
        <v>2088954.8</v>
      </c>
      <c r="ZV15" s="1124">
        <f>'[1]Иные межбюджетные трансферты'!AQ13</f>
        <v>0</v>
      </c>
      <c r="ZW15" s="930">
        <f>'[1]Иные межбюджетные трансферты'!AU13</f>
        <v>2088954.8</v>
      </c>
      <c r="ZX15" s="987"/>
      <c r="ZY15" s="457">
        <f t="shared" si="155"/>
        <v>1796566.8</v>
      </c>
      <c r="ZZ15" s="987"/>
      <c r="AAA15" s="980">
        <f>1554888+241678.8</f>
        <v>1796566.8</v>
      </c>
      <c r="AAB15" s="1260"/>
      <c r="AAC15" s="660">
        <f t="shared" si="306"/>
        <v>2088954.8</v>
      </c>
      <c r="AAD15" s="595">
        <f>'Проверочная  таблица'!ZV15-AAL15</f>
        <v>0</v>
      </c>
      <c r="AAE15" s="595">
        <f>'Проверочная  таблица'!ZW15-AAM15</f>
        <v>2088954.8</v>
      </c>
      <c r="AAF15" s="595">
        <f>'Проверочная  таблица'!ZX15-AAN15</f>
        <v>0</v>
      </c>
      <c r="AAG15" s="660">
        <f t="shared" si="307"/>
        <v>1796566.8</v>
      </c>
      <c r="AAH15" s="595">
        <f>'Проверочная  таблица'!ZZ15-AAP15</f>
        <v>0</v>
      </c>
      <c r="AAI15" s="595">
        <f>'Проверочная  таблица'!AAA15-AAQ15</f>
        <v>1796566.8</v>
      </c>
      <c r="AAJ15" s="595">
        <f>'Проверочная  таблица'!AAB15-AAR15</f>
        <v>0</v>
      </c>
      <c r="AAK15" s="660">
        <f t="shared" si="308"/>
        <v>0</v>
      </c>
      <c r="AAL15" s="1124">
        <f>'[1]Иные межбюджетные трансферты'!AS13</f>
        <v>0</v>
      </c>
      <c r="AAM15" s="930">
        <f>'[1]Иные межбюджетные трансферты'!AW13</f>
        <v>0</v>
      </c>
      <c r="AAN15" s="676">
        <f>'[1]Иные межбюджетные трансферты'!BO13</f>
        <v>0</v>
      </c>
      <c r="AAO15" s="787">
        <f t="shared" si="309"/>
        <v>0</v>
      </c>
      <c r="AAP15" s="987"/>
      <c r="AAQ15" s="980"/>
      <c r="AAR15" s="980"/>
      <c r="AAS15" s="457">
        <f>AAU15+'Проверочная  таблица'!ABC15+AAY15+'Проверочная  таблица'!ABG15+ABA15+'Проверочная  таблица'!ABI15</f>
        <v>0</v>
      </c>
      <c r="AAT15" s="457">
        <f>AAV15+'Проверочная  таблица'!ABD15+AAZ15+'Проверочная  таблица'!ABH15+ABB15+'Проверочная  таблица'!ABJ15</f>
        <v>0</v>
      </c>
      <c r="AAU15" s="460"/>
      <c r="AAV15" s="460"/>
      <c r="AAW15" s="460"/>
      <c r="AAX15" s="460"/>
      <c r="AAY15" s="1783">
        <f t="shared" si="156"/>
        <v>0</v>
      </c>
      <c r="AAZ15" s="456">
        <f t="shared" si="157"/>
        <v>0</v>
      </c>
      <c r="ABA15" s="461"/>
      <c r="ABB15" s="456"/>
      <c r="ABC15" s="460"/>
      <c r="ABD15" s="460"/>
      <c r="ABE15" s="460"/>
      <c r="ABF15" s="460"/>
      <c r="ABG15" s="1783">
        <f t="shared" si="158"/>
        <v>0</v>
      </c>
      <c r="ABH15" s="456">
        <f t="shared" si="159"/>
        <v>0</v>
      </c>
      <c r="ABI15" s="456"/>
      <c r="ABJ15" s="456"/>
      <c r="ABK15" s="1749">
        <f>'Проверочная  таблица'!ABC15+'Проверочная  таблица'!ABE15</f>
        <v>0</v>
      </c>
      <c r="ABL15" s="1749">
        <f>'Проверочная  таблица'!ABD15+'Проверочная  таблица'!ABF15</f>
        <v>0</v>
      </c>
      <c r="ABM15" s="732"/>
    </row>
    <row r="16" spans="1:741" s="319" customFormat="1" ht="25.5" customHeight="1" x14ac:dyDescent="0.25">
      <c r="A16" s="325" t="s">
        <v>78</v>
      </c>
      <c r="B16" s="460">
        <f>D16+AI16+'Проверочная  таблица'!VG16+'Проверочная  таблица'!WO16</f>
        <v>1125705054.52</v>
      </c>
      <c r="C16" s="457">
        <f>E16+'Проверочная  таблица'!VJ16+AJ16+'Проверочная  таблица'!WP16</f>
        <v>465342312.57999998</v>
      </c>
      <c r="D16" s="1750">
        <f t="shared" si="0"/>
        <v>86467320</v>
      </c>
      <c r="E16" s="457">
        <f t="shared" si="160"/>
        <v>43688632.460000001</v>
      </c>
      <c r="F16" s="1751">
        <f>'[1]Дотация  из  ОБ_факт'!M12</f>
        <v>8711019</v>
      </c>
      <c r="G16" s="1752">
        <v>4270000</v>
      </c>
      <c r="H16" s="1753">
        <f>'[1]Дотация  из  ОБ_факт'!G12</f>
        <v>26976395</v>
      </c>
      <c r="I16" s="1754">
        <v>14080208.93</v>
      </c>
      <c r="J16" s="1755">
        <f t="shared" si="1"/>
        <v>26976395</v>
      </c>
      <c r="K16" s="1756">
        <f t="shared" si="2"/>
        <v>14080208.93</v>
      </c>
      <c r="L16" s="1757">
        <f>'[1]Дотация  из  ОБ_факт'!K12</f>
        <v>0</v>
      </c>
      <c r="M16" s="605"/>
      <c r="N16" s="1758">
        <f>'[1]Дотация  из  ОБ_факт'!Q12</f>
        <v>5604712</v>
      </c>
      <c r="O16" s="1759"/>
      <c r="P16" s="1751">
        <f>'[1]Дотация  из  ОБ_факт'!S12</f>
        <v>43200194</v>
      </c>
      <c r="Q16" s="1754">
        <v>23363423.530000001</v>
      </c>
      <c r="R16" s="1755">
        <f t="shared" si="3"/>
        <v>43200194</v>
      </c>
      <c r="S16" s="1756">
        <f t="shared" si="4"/>
        <v>23363423.530000001</v>
      </c>
      <c r="T16" s="1757">
        <f>'[1]Дотация  из  ОБ_факт'!W12</f>
        <v>0</v>
      </c>
      <c r="U16" s="605"/>
      <c r="V16" s="1753">
        <f>'[1]Дотация  из  ОБ_факт'!AA12+'[1]Дотация  из  ОБ_факт'!AC12+'[1]Дотация  из  ОБ_факт'!AG12</f>
        <v>700000</v>
      </c>
      <c r="W16" s="1007">
        <f t="shared" si="5"/>
        <v>700000</v>
      </c>
      <c r="X16" s="784"/>
      <c r="Y16" s="676">
        <v>700000</v>
      </c>
      <c r="Z16" s="784"/>
      <c r="AA16" s="1753">
        <f>'[1]Дотация  из  ОБ_факт'!Y12+'[1]Дотация  из  ОБ_факт'!AE12</f>
        <v>1275000</v>
      </c>
      <c r="AB16" s="1007">
        <f t="shared" si="6"/>
        <v>1275000</v>
      </c>
      <c r="AC16" s="784">
        <v>1275000</v>
      </c>
      <c r="AD16" s="676"/>
      <c r="AE16" s="1760">
        <f t="shared" si="7"/>
        <v>1275000</v>
      </c>
      <c r="AF16" s="1755">
        <f t="shared" si="8"/>
        <v>1275000</v>
      </c>
      <c r="AG16" s="1756">
        <f>'[1]Дотация  из  ОБ_факт'!AE12</f>
        <v>0</v>
      </c>
      <c r="AH16" s="796">
        <f t="shared" si="9"/>
        <v>0</v>
      </c>
      <c r="AI16" s="1720">
        <f>'Проверочная  таблица'!UY16+'Проверочная  таблица'!VA16+CM16+CO16+CU16+CW16+BS16+CA16+'Проверочная  таблица'!MO16+'Проверочная  таблица'!NE16+'Проверочная  таблица'!EQ16+'Проверочная  таблица'!NW16+EI16+'Проверочная  таблица'!JG16+'Проверочная  таблица'!JM16+'Проверочная  таблица'!OE16+'Проверочная  таблица'!OM16+JA16+GC16+FW16+RY16+FK16+AK16+AU16+FQ16+KE16+HE16+HK16+DI16+SE16+GI16+EW16+SW16+PK16+GY16+GS16+LI16+LQ16+RS16+IO16+RG16+QI16+KK16+KQ16+QO16+RM16+DC16+II16+QC16+IC16+IU16</f>
        <v>583085608.47000003</v>
      </c>
      <c r="AJ16" s="507">
        <f>'Проверочная  таблица'!UZ16+'Проверочная  таблица'!VB16+CN16+CP16+CV16+CX16+BW16+CE16+'Проверочная  таблица'!MW16+'Проверочная  таблица'!NH16+'Проверочная  таблица'!ET16+'Проверочная  таблица'!OA16+EM16+'Проверочная  таблица'!JJ16+'Проверочная  таблица'!JP16+'Проверочная  таблица'!OI16+'Проверочная  таблица'!OQ16+JD16+FT16+GF16+FZ16+SB16+FN16+AP16+AY16+KH16+HH16+HN16+DV16+SN16+GL16+FD16+TF16+PN16+HB16+GV16+LM16+LU16+RV16+IR16+RJ16+QL16+KN16+KT16+QR16+RP16+DF16+IL16+QF16+IF16+IX16</f>
        <v>196936335.11000001</v>
      </c>
      <c r="AK16" s="457">
        <f t="shared" si="10"/>
        <v>6319316.8700000001</v>
      </c>
      <c r="AL16" s="459">
        <f>[1]Субсидия_факт!CJ14</f>
        <v>0</v>
      </c>
      <c r="AM16" s="458">
        <f>[1]Субсидия_факт!HJ14</f>
        <v>0</v>
      </c>
      <c r="AN16" s="459">
        <f>[1]Субсидия_факт!HV14</f>
        <v>6319316.8700000001</v>
      </c>
      <c r="AO16" s="458">
        <f>[1]Субсидия_факт!PH14</f>
        <v>0</v>
      </c>
      <c r="AP16" s="457">
        <f t="shared" si="11"/>
        <v>0</v>
      </c>
      <c r="AQ16" s="956"/>
      <c r="AR16" s="459"/>
      <c r="AS16" s="458">
        <v>0</v>
      </c>
      <c r="AT16" s="956"/>
      <c r="AU16" s="1720">
        <f t="shared" si="12"/>
        <v>0</v>
      </c>
      <c r="AV16" s="618">
        <f>[1]Субсидия_факт!CL14</f>
        <v>0</v>
      </c>
      <c r="AW16" s="458">
        <f>[1]Субсидия_факт!HN14</f>
        <v>0</v>
      </c>
      <c r="AX16" s="956">
        <f>[1]Субсидия_факт!PJ14</f>
        <v>0</v>
      </c>
      <c r="AY16" s="424">
        <f t="shared" si="13"/>
        <v>0</v>
      </c>
      <c r="AZ16" s="618"/>
      <c r="BA16" s="458"/>
      <c r="BB16" s="956"/>
      <c r="BC16" s="1721">
        <f t="shared" si="14"/>
        <v>0</v>
      </c>
      <c r="BD16" s="618">
        <f t="shared" si="15"/>
        <v>0</v>
      </c>
      <c r="BE16" s="458">
        <f t="shared" si="16"/>
        <v>0</v>
      </c>
      <c r="BF16" s="459">
        <f t="shared" si="17"/>
        <v>0</v>
      </c>
      <c r="BG16" s="660">
        <f t="shared" si="18"/>
        <v>0</v>
      </c>
      <c r="BH16" s="458">
        <f t="shared" si="19"/>
        <v>0</v>
      </c>
      <c r="BI16" s="459">
        <f t="shared" si="20"/>
        <v>0</v>
      </c>
      <c r="BJ16" s="458">
        <f t="shared" si="21"/>
        <v>0</v>
      </c>
      <c r="BK16" s="508">
        <f t="shared" si="22"/>
        <v>0</v>
      </c>
      <c r="BL16" s="618">
        <f>[1]Субсидия_факт!CN14</f>
        <v>0</v>
      </c>
      <c r="BM16" s="458">
        <f>[1]Субсидия_факт!HP14</f>
        <v>0</v>
      </c>
      <c r="BN16" s="956">
        <f>[1]Субсидия_факт!PL14</f>
        <v>0</v>
      </c>
      <c r="BO16" s="1784">
        <f t="shared" si="23"/>
        <v>0</v>
      </c>
      <c r="BP16" s="653"/>
      <c r="BQ16" s="648"/>
      <c r="BR16" s="653"/>
      <c r="BS16" s="427">
        <f t="shared" si="24"/>
        <v>101864754.12</v>
      </c>
      <c r="BT16" s="618">
        <f>[1]Субсидия_факт!KR14</f>
        <v>69918100</v>
      </c>
      <c r="BU16" s="458">
        <f>[1]Субсидия_факт!KX14</f>
        <v>31946654.120000001</v>
      </c>
      <c r="BV16" s="458">
        <f>[1]Субсидия_факт!LP14</f>
        <v>0</v>
      </c>
      <c r="BW16" s="1736">
        <f t="shared" si="25"/>
        <v>30162159.98</v>
      </c>
      <c r="BX16" s="648"/>
      <c r="BY16" s="648">
        <v>30162159.98</v>
      </c>
      <c r="BZ16" s="648"/>
      <c r="CA16" s="427">
        <f t="shared" si="26"/>
        <v>0</v>
      </c>
      <c r="CB16" s="618">
        <f>[1]Субсидия_факт!KT14</f>
        <v>0</v>
      </c>
      <c r="CC16" s="458">
        <f>[1]Субсидия_факт!KZ14</f>
        <v>0</v>
      </c>
      <c r="CD16" s="458">
        <f>[1]Субсидия_факт!LR14</f>
        <v>0</v>
      </c>
      <c r="CE16" s="1736">
        <f t="shared" si="27"/>
        <v>0</v>
      </c>
      <c r="CF16" s="648"/>
      <c r="CG16" s="653"/>
      <c r="CH16" s="652"/>
      <c r="CI16" s="551">
        <f t="shared" si="28"/>
        <v>0</v>
      </c>
      <c r="CJ16" s="552">
        <f t="shared" si="29"/>
        <v>0</v>
      </c>
      <c r="CK16" s="550">
        <f t="shared" si="30"/>
        <v>0</v>
      </c>
      <c r="CL16" s="551">
        <f t="shared" si="31"/>
        <v>0</v>
      </c>
      <c r="CM16" s="460">
        <f>[1]Субсидия_факт!ID14</f>
        <v>0</v>
      </c>
      <c r="CN16" s="320"/>
      <c r="CO16" s="1761">
        <f>[1]Субсидия_факт!IF14</f>
        <v>0</v>
      </c>
      <c r="CP16" s="523"/>
      <c r="CQ16" s="660">
        <f t="shared" si="161"/>
        <v>0</v>
      </c>
      <c r="CR16" s="1763">
        <f t="shared" si="162"/>
        <v>0</v>
      </c>
      <c r="CS16" s="1762">
        <f>[1]Субсидия_факт!IH14</f>
        <v>0</v>
      </c>
      <c r="CT16" s="796">
        <f t="shared" si="163"/>
        <v>0</v>
      </c>
      <c r="CU16" s="1761">
        <f>[1]Субсидия_факт!IJ14</f>
        <v>0</v>
      </c>
      <c r="CV16" s="523"/>
      <c r="CW16" s="457">
        <f>[1]Субсидия_факт!IL14</f>
        <v>0</v>
      </c>
      <c r="CX16" s="1007"/>
      <c r="CY16" s="1726">
        <f t="shared" si="164"/>
        <v>0</v>
      </c>
      <c r="CZ16" s="508">
        <f t="shared" si="165"/>
        <v>0</v>
      </c>
      <c r="DA16" s="1721">
        <f>[1]Субсидия_факт!IN14</f>
        <v>0</v>
      </c>
      <c r="DB16" s="796">
        <f t="shared" si="166"/>
        <v>0</v>
      </c>
      <c r="DC16" s="460">
        <f t="shared" si="36"/>
        <v>22236940</v>
      </c>
      <c r="DD16" s="618"/>
      <c r="DE16" s="458">
        <f>[1]Субсидия_факт!IB14</f>
        <v>22236940</v>
      </c>
      <c r="DF16" s="457">
        <f t="shared" si="37"/>
        <v>0</v>
      </c>
      <c r="DG16" s="459"/>
      <c r="DH16" s="458"/>
      <c r="DI16" s="424">
        <f t="shared" si="167"/>
        <v>54209157.890000001</v>
      </c>
      <c r="DJ16" s="595">
        <f>[1]Субсидия_факт!GF14</f>
        <v>0</v>
      </c>
      <c r="DK16" s="698">
        <f>[1]Субсидия_факт!GH14</f>
        <v>0</v>
      </c>
      <c r="DL16" s="526">
        <f>[1]Субсидия_факт!GJ14</f>
        <v>2710457.89</v>
      </c>
      <c r="DM16" s="698">
        <f>[1]Субсидия_факт!GL14</f>
        <v>51498700</v>
      </c>
      <c r="DN16" s="526">
        <f>[1]Субсидия_факт!GN14</f>
        <v>0</v>
      </c>
      <c r="DO16" s="698">
        <f>[1]Субсидия_факт!GP14</f>
        <v>0</v>
      </c>
      <c r="DP16" s="526">
        <f>[1]Субсидия_факт!GR14</f>
        <v>0</v>
      </c>
      <c r="DQ16" s="526">
        <f>[1]Субсидия_факт!GT14</f>
        <v>0</v>
      </c>
      <c r="DR16" s="526">
        <f>[1]Субсидия_факт!GV14</f>
        <v>0</v>
      </c>
      <c r="DS16" s="526">
        <f>[1]Субсидия_факт!GX14</f>
        <v>0</v>
      </c>
      <c r="DT16" s="526">
        <f>[1]Субсидия_факт!GZ14</f>
        <v>0</v>
      </c>
      <c r="DU16" s="526">
        <f>[1]Субсидия_факт!HB14</f>
        <v>0</v>
      </c>
      <c r="DV16" s="424">
        <f t="shared" si="168"/>
        <v>375164.03</v>
      </c>
      <c r="DW16" s="617"/>
      <c r="DX16" s="698"/>
      <c r="DY16" s="526">
        <v>57189.400000000023</v>
      </c>
      <c r="DZ16" s="698">
        <v>317974.63</v>
      </c>
      <c r="EA16" s="526"/>
      <c r="EB16" s="698"/>
      <c r="EC16" s="526"/>
      <c r="ED16" s="526"/>
      <c r="EE16" s="526"/>
      <c r="EF16" s="526"/>
      <c r="EG16" s="526"/>
      <c r="EH16" s="526"/>
      <c r="EI16" s="1750">
        <f t="shared" si="169"/>
        <v>503028.41</v>
      </c>
      <c r="EJ16" s="458">
        <f>[1]Субсидия_факт!N14</f>
        <v>0</v>
      </c>
      <c r="EK16" s="956">
        <f>[1]Субсидия_факт!P14</f>
        <v>0</v>
      </c>
      <c r="EL16" s="618">
        <f>[1]Субсидия_факт!R14</f>
        <v>503028.41</v>
      </c>
      <c r="EM16" s="457">
        <f t="shared" si="170"/>
        <v>150485.01</v>
      </c>
      <c r="EN16" s="458"/>
      <c r="EO16" s="458"/>
      <c r="EP16" s="458">
        <v>150485.01</v>
      </c>
      <c r="EQ16" s="460">
        <f t="shared" si="171"/>
        <v>0</v>
      </c>
      <c r="ER16" s="618">
        <f>[1]Субсидия_факт!BR14</f>
        <v>0</v>
      </c>
      <c r="ES16" s="564">
        <f>[1]Субсидия_факт!BT14</f>
        <v>0</v>
      </c>
      <c r="ET16" s="457">
        <f t="shared" si="172"/>
        <v>0</v>
      </c>
      <c r="EU16" s="459"/>
      <c r="EV16" s="808"/>
      <c r="EW16" s="460">
        <f t="shared" si="173"/>
        <v>0</v>
      </c>
      <c r="EX16" s="618">
        <f>[1]Субсидия_факт!AD14</f>
        <v>0</v>
      </c>
      <c r="EY16" s="564">
        <f>[1]Субсидия_факт!AF14</f>
        <v>0</v>
      </c>
      <c r="EZ16" s="459">
        <f>[1]Субсидия_факт!AL14</f>
        <v>0</v>
      </c>
      <c r="FA16" s="564">
        <f>[1]Субсидия_факт!AN14</f>
        <v>0</v>
      </c>
      <c r="FB16" s="458">
        <f>[1]Субсидия_факт!AH14</f>
        <v>0</v>
      </c>
      <c r="FC16" s="564">
        <f>[1]Субсидия_факт!AJ14</f>
        <v>0</v>
      </c>
      <c r="FD16" s="457">
        <f t="shared" si="174"/>
        <v>0</v>
      </c>
      <c r="FE16" s="618"/>
      <c r="FF16" s="564"/>
      <c r="FG16" s="459"/>
      <c r="FH16" s="564"/>
      <c r="FI16" s="459"/>
      <c r="FJ16" s="564"/>
      <c r="FK16" s="1720">
        <f t="shared" si="175"/>
        <v>0</v>
      </c>
      <c r="FL16" s="595">
        <f>[1]Субсидия_факт!AT14</f>
        <v>0</v>
      </c>
      <c r="FM16" s="558">
        <f>[1]Субсидия_факт!AV14</f>
        <v>0</v>
      </c>
      <c r="FN16" s="424">
        <f t="shared" si="176"/>
        <v>0</v>
      </c>
      <c r="FO16" s="617"/>
      <c r="FP16" s="558"/>
      <c r="FQ16" s="507">
        <f t="shared" si="177"/>
        <v>0</v>
      </c>
      <c r="FR16" s="595">
        <f>[1]Субсидия_факт!BV14</f>
        <v>0</v>
      </c>
      <c r="FS16" s="698">
        <f>[1]Субсидия_факт!BX14</f>
        <v>0</v>
      </c>
      <c r="FT16" s="424">
        <f t="shared" si="178"/>
        <v>0</v>
      </c>
      <c r="FU16" s="617"/>
      <c r="FV16" s="558"/>
      <c r="FW16" s="507">
        <f t="shared" si="179"/>
        <v>0</v>
      </c>
      <c r="FX16" s="595">
        <f>[1]Субсидия_факт!BZ14</f>
        <v>0</v>
      </c>
      <c r="FY16" s="698">
        <f>[1]Субсидия_факт!CB14</f>
        <v>0</v>
      </c>
      <c r="FZ16" s="424">
        <f t="shared" si="180"/>
        <v>0</v>
      </c>
      <c r="GA16" s="617"/>
      <c r="GB16" s="558"/>
      <c r="GC16" s="507">
        <f t="shared" si="181"/>
        <v>0</v>
      </c>
      <c r="GD16" s="595">
        <f>[1]Субсидия_факт!ML14</f>
        <v>0</v>
      </c>
      <c r="GE16" s="558">
        <f>[1]Субсидия_факт!MN14</f>
        <v>0</v>
      </c>
      <c r="GF16" s="424">
        <f t="shared" si="182"/>
        <v>0</v>
      </c>
      <c r="GG16" s="617"/>
      <c r="GH16" s="558"/>
      <c r="GI16" s="507">
        <f t="shared" si="183"/>
        <v>0</v>
      </c>
      <c r="GJ16" s="595">
        <f>[1]Субсидия_факт!MP14</f>
        <v>0</v>
      </c>
      <c r="GK16" s="698">
        <f>[1]Субсидия_факт!MT14</f>
        <v>0</v>
      </c>
      <c r="GL16" s="424">
        <f t="shared" si="184"/>
        <v>0</v>
      </c>
      <c r="GM16" s="617"/>
      <c r="GN16" s="558"/>
      <c r="GO16" s="1727">
        <f t="shared" si="185"/>
        <v>0</v>
      </c>
      <c r="GP16" s="508">
        <f t="shared" si="186"/>
        <v>0</v>
      </c>
      <c r="GQ16" s="1727">
        <f t="shared" si="187"/>
        <v>0</v>
      </c>
      <c r="GR16" s="508">
        <f t="shared" si="188"/>
        <v>0</v>
      </c>
      <c r="GS16" s="507">
        <f t="shared" si="50"/>
        <v>0</v>
      </c>
      <c r="GT16" s="595">
        <f>[1]Субсидия_факт!IP14</f>
        <v>0</v>
      </c>
      <c r="GU16" s="698">
        <f>[1]Субсидия_факт!IV14</f>
        <v>0</v>
      </c>
      <c r="GV16" s="424">
        <f t="shared" si="51"/>
        <v>0</v>
      </c>
      <c r="GW16" s="617"/>
      <c r="GX16" s="558"/>
      <c r="GY16" s="507">
        <f t="shared" si="189"/>
        <v>0</v>
      </c>
      <c r="GZ16" s="595">
        <f>[1]Субсидия_факт!BF14</f>
        <v>0</v>
      </c>
      <c r="HA16" s="558">
        <f>[1]Субсидия_факт!BH14</f>
        <v>0</v>
      </c>
      <c r="HB16" s="507">
        <f t="shared" si="190"/>
        <v>0</v>
      </c>
      <c r="HC16" s="595"/>
      <c r="HD16" s="558"/>
      <c r="HE16" s="507">
        <f t="shared" si="191"/>
        <v>0</v>
      </c>
      <c r="HF16" s="595"/>
      <c r="HG16" s="698"/>
      <c r="HH16" s="424">
        <f t="shared" si="53"/>
        <v>0</v>
      </c>
      <c r="HI16" s="595"/>
      <c r="HJ16" s="558"/>
      <c r="HK16" s="507">
        <f t="shared" si="192"/>
        <v>0</v>
      </c>
      <c r="HL16" s="595">
        <f>[1]Субсидия_факт!JD14</f>
        <v>0</v>
      </c>
      <c r="HM16" s="698">
        <f>[1]Субсидия_факт!JH14</f>
        <v>0</v>
      </c>
      <c r="HN16" s="424">
        <f t="shared" si="193"/>
        <v>0</v>
      </c>
      <c r="HO16" s="595"/>
      <c r="HP16" s="558"/>
      <c r="HQ16" s="1727">
        <f t="shared" si="194"/>
        <v>0</v>
      </c>
      <c r="HR16" s="595">
        <f t="shared" si="195"/>
        <v>0</v>
      </c>
      <c r="HS16" s="698">
        <f t="shared" si="196"/>
        <v>0</v>
      </c>
      <c r="HT16" s="508">
        <f t="shared" si="197"/>
        <v>0</v>
      </c>
      <c r="HU16" s="595">
        <f t="shared" si="198"/>
        <v>0</v>
      </c>
      <c r="HV16" s="698">
        <f t="shared" si="199"/>
        <v>0</v>
      </c>
      <c r="HW16" s="1727">
        <f t="shared" si="200"/>
        <v>0</v>
      </c>
      <c r="HX16" s="595">
        <f>[1]Субсидия_факт!JF14</f>
        <v>0</v>
      </c>
      <c r="HY16" s="698">
        <f>[1]Субсидия_факт!JJ14</f>
        <v>0</v>
      </c>
      <c r="HZ16" s="508">
        <f t="shared" si="201"/>
        <v>0</v>
      </c>
      <c r="IA16" s="595"/>
      <c r="IB16" s="558"/>
      <c r="IC16" s="1728">
        <f t="shared" si="60"/>
        <v>0</v>
      </c>
      <c r="ID16" s="595">
        <f>[1]Субсидия_факт!FT14</f>
        <v>0</v>
      </c>
      <c r="IE16" s="698">
        <f>[1]Субсидия_факт!FV14</f>
        <v>0</v>
      </c>
      <c r="IF16" s="1729">
        <f t="shared" si="61"/>
        <v>0</v>
      </c>
      <c r="IG16" s="595"/>
      <c r="IH16" s="558"/>
      <c r="II16" s="1728">
        <f t="shared" si="62"/>
        <v>141052211.94999999</v>
      </c>
      <c r="IJ16" s="595">
        <f>[1]Субсидия_факт!PN14</f>
        <v>38127059.810000002</v>
      </c>
      <c r="IK16" s="698">
        <f>[1]Субсидия_факт!PP14</f>
        <v>102925152.14</v>
      </c>
      <c r="IL16" s="1729">
        <f t="shared" si="63"/>
        <v>89671800.890000001</v>
      </c>
      <c r="IM16" s="595">
        <v>24930206.040000003</v>
      </c>
      <c r="IN16" s="558">
        <v>64741594.849999994</v>
      </c>
      <c r="IO16" s="1070">
        <f t="shared" si="64"/>
        <v>0</v>
      </c>
      <c r="IP16" s="618">
        <f>[1]Субсидия_факт!LL14</f>
        <v>0</v>
      </c>
      <c r="IQ16" s="564">
        <f>[1]Субсидия_факт!LN14</f>
        <v>0</v>
      </c>
      <c r="IR16" s="1071">
        <f t="shared" si="65"/>
        <v>0</v>
      </c>
      <c r="IS16" s="618"/>
      <c r="IT16" s="564"/>
      <c r="IU16" s="1070">
        <f t="shared" si="66"/>
        <v>0</v>
      </c>
      <c r="IV16" s="618">
        <f>[1]Субсидия_факт!LV14</f>
        <v>0</v>
      </c>
      <c r="IW16" s="564">
        <f>[1]Субсидия_факт!LX14</f>
        <v>0</v>
      </c>
      <c r="IX16" s="1071">
        <f t="shared" si="67"/>
        <v>0</v>
      </c>
      <c r="IY16" s="618"/>
      <c r="IZ16" s="564"/>
      <c r="JA16" s="427">
        <f t="shared" si="202"/>
        <v>0</v>
      </c>
      <c r="JB16" s="618">
        <f>[1]Субсидия_факт!DN14</f>
        <v>0</v>
      </c>
      <c r="JC16" s="564">
        <f>[1]Субсидия_факт!DP14</f>
        <v>0</v>
      </c>
      <c r="JD16" s="505">
        <f t="shared" si="203"/>
        <v>0</v>
      </c>
      <c r="JE16" s="618"/>
      <c r="JF16" s="564"/>
      <c r="JG16" s="424">
        <f t="shared" si="204"/>
        <v>0</v>
      </c>
      <c r="JH16" s="595">
        <f>[1]Субсидия_факт!DB14</f>
        <v>0</v>
      </c>
      <c r="JI16" s="698">
        <f>[1]Субсидия_факт!DH14</f>
        <v>0</v>
      </c>
      <c r="JJ16" s="424">
        <f t="shared" si="205"/>
        <v>0</v>
      </c>
      <c r="JK16" s="595"/>
      <c r="JL16" s="558"/>
      <c r="JM16" s="424">
        <f t="shared" si="206"/>
        <v>0</v>
      </c>
      <c r="JN16" s="595">
        <f>[1]Субсидия_факт!DD14</f>
        <v>0</v>
      </c>
      <c r="JO16" s="558">
        <f>[1]Субсидия_факт!DJ14</f>
        <v>0</v>
      </c>
      <c r="JP16" s="424">
        <f t="shared" si="207"/>
        <v>0</v>
      </c>
      <c r="JQ16" s="526"/>
      <c r="JR16" s="583"/>
      <c r="JS16" s="508">
        <f t="shared" si="208"/>
        <v>0</v>
      </c>
      <c r="JT16" s="617">
        <f>'Проверочная  таблица'!JN16-'Проверочная  таблица'!JZ16</f>
        <v>0</v>
      </c>
      <c r="JU16" s="558">
        <f>'Проверочная  таблица'!JO16-'Проверочная  таблица'!KA16</f>
        <v>0</v>
      </c>
      <c r="JV16" s="1721">
        <f t="shared" si="209"/>
        <v>0</v>
      </c>
      <c r="JW16" s="526">
        <f>'Проверочная  таблица'!JQ16-'Проверочная  таблица'!KC16</f>
        <v>0</v>
      </c>
      <c r="JX16" s="616">
        <f>'Проверочная  таблица'!JR16-'Проверочная  таблица'!KD16</f>
        <v>0</v>
      </c>
      <c r="JY16" s="508">
        <f t="shared" si="210"/>
        <v>0</v>
      </c>
      <c r="JZ16" s="595">
        <f>[1]Субсидия_факт!DF14</f>
        <v>0</v>
      </c>
      <c r="KA16" s="698">
        <f>[1]Субсидия_факт!DL14</f>
        <v>0</v>
      </c>
      <c r="KB16" s="508">
        <f t="shared" si="211"/>
        <v>0</v>
      </c>
      <c r="KC16" s="595"/>
      <c r="KD16" s="558"/>
      <c r="KE16" s="424">
        <f t="shared" si="212"/>
        <v>0</v>
      </c>
      <c r="KF16" s="526">
        <f>[1]Субсидия_факт!AP14</f>
        <v>0</v>
      </c>
      <c r="KG16" s="558">
        <f>[1]Субсидия_факт!AR14</f>
        <v>0</v>
      </c>
      <c r="KH16" s="424">
        <f t="shared" si="213"/>
        <v>0</v>
      </c>
      <c r="KI16" s="526"/>
      <c r="KJ16" s="558"/>
      <c r="KK16" s="424">
        <f t="shared" si="80"/>
        <v>0</v>
      </c>
      <c r="KL16" s="526">
        <f>[1]Субсидия_факт!KF14</f>
        <v>0</v>
      </c>
      <c r="KM16" s="558">
        <f>[1]Субсидия_факт!KL14</f>
        <v>0</v>
      </c>
      <c r="KN16" s="424">
        <f t="shared" si="81"/>
        <v>0</v>
      </c>
      <c r="KO16" s="526"/>
      <c r="KP16" s="558"/>
      <c r="KQ16" s="1731">
        <f t="shared" si="82"/>
        <v>0</v>
      </c>
      <c r="KR16" s="459">
        <f>[1]Субсидия_факт!KH14</f>
        <v>0</v>
      </c>
      <c r="KS16" s="564">
        <f>[1]Субсидия_факт!KN14</f>
        <v>0</v>
      </c>
      <c r="KT16" s="1731">
        <f t="shared" si="83"/>
        <v>0</v>
      </c>
      <c r="KU16" s="526"/>
      <c r="KV16" s="558"/>
      <c r="KW16" s="1732">
        <f t="shared" si="84"/>
        <v>0</v>
      </c>
      <c r="KX16" s="459">
        <f t="shared" si="214"/>
        <v>0</v>
      </c>
      <c r="KY16" s="564">
        <f t="shared" si="215"/>
        <v>0</v>
      </c>
      <c r="KZ16" s="1732">
        <f t="shared" si="216"/>
        <v>0</v>
      </c>
      <c r="LA16" s="459">
        <f t="shared" si="217"/>
        <v>0</v>
      </c>
      <c r="LB16" s="564">
        <f t="shared" si="218"/>
        <v>0</v>
      </c>
      <c r="LC16" s="1732">
        <f t="shared" si="86"/>
        <v>0</v>
      </c>
      <c r="LD16" s="595">
        <f>[1]Субсидия_факт!KJ14</f>
        <v>0</v>
      </c>
      <c r="LE16" s="698">
        <f>[1]Субсидия_факт!KP14</f>
        <v>0</v>
      </c>
      <c r="LF16" s="1732">
        <f t="shared" si="87"/>
        <v>0</v>
      </c>
      <c r="LG16" s="617"/>
      <c r="LH16" s="558"/>
      <c r="LI16" s="457">
        <f t="shared" si="219"/>
        <v>0</v>
      </c>
      <c r="LJ16" s="980">
        <f>[1]Субсидия_факт!FF14</f>
        <v>0</v>
      </c>
      <c r="LK16" s="526">
        <f>[1]Субсидия_факт!DR14</f>
        <v>0</v>
      </c>
      <c r="LL16" s="558">
        <f>[1]Субсидия_факт!DX14</f>
        <v>0</v>
      </c>
      <c r="LM16" s="457">
        <f t="shared" si="220"/>
        <v>0</v>
      </c>
      <c r="LN16" s="980"/>
      <c r="LO16" s="526"/>
      <c r="LP16" s="558"/>
      <c r="LQ16" s="457">
        <f t="shared" si="221"/>
        <v>0</v>
      </c>
      <c r="LR16" s="980">
        <f>[1]Субсидия_факт!FH14</f>
        <v>0</v>
      </c>
      <c r="LS16" s="526">
        <f>[1]Субсидия_факт!DT14</f>
        <v>0</v>
      </c>
      <c r="LT16" s="558">
        <f>[1]Субсидия_факт!DZ14</f>
        <v>0</v>
      </c>
      <c r="LU16" s="457">
        <f t="shared" si="222"/>
        <v>0</v>
      </c>
      <c r="LV16" s="980"/>
      <c r="LW16" s="526"/>
      <c r="LX16" s="698"/>
      <c r="LY16" s="660">
        <f t="shared" si="223"/>
        <v>0</v>
      </c>
      <c r="LZ16" s="618">
        <f>'Проверочная  таблица'!LR16-MH16</f>
        <v>0</v>
      </c>
      <c r="MA16" s="618">
        <f>'Проверочная  таблица'!LS16-MI16</f>
        <v>0</v>
      </c>
      <c r="MB16" s="564">
        <f>'Проверочная  таблица'!LT16-MJ16</f>
        <v>0</v>
      </c>
      <c r="MC16" s="660">
        <f t="shared" si="224"/>
        <v>0</v>
      </c>
      <c r="MD16" s="618">
        <f>'Проверочная  таблица'!LV16-ML16</f>
        <v>0</v>
      </c>
      <c r="ME16" s="618">
        <f>'Проверочная  таблица'!LW16-MM16</f>
        <v>0</v>
      </c>
      <c r="MF16" s="564">
        <f>'Проверочная  таблица'!LX16-MN16</f>
        <v>0</v>
      </c>
      <c r="MG16" s="660">
        <f t="shared" si="225"/>
        <v>0</v>
      </c>
      <c r="MH16" s="526">
        <f>[1]Субсидия_факт!FJ14</f>
        <v>0</v>
      </c>
      <c r="MI16" s="526">
        <f>[1]Субсидия_факт!DV14</f>
        <v>0</v>
      </c>
      <c r="MJ16" s="558">
        <f>[1]Субсидия_факт!EB14</f>
        <v>0</v>
      </c>
      <c r="MK16" s="660">
        <f t="shared" si="226"/>
        <v>0</v>
      </c>
      <c r="ML16" s="526"/>
      <c r="MM16" s="526"/>
      <c r="MN16" s="558"/>
      <c r="MO16" s="1733">
        <f t="shared" si="227"/>
        <v>307125</v>
      </c>
      <c r="MP16" s="526">
        <f>[1]Субсидия_факт!ED14</f>
        <v>0</v>
      </c>
      <c r="MQ16" s="698">
        <f>[1]Субсидия_факт!EF14</f>
        <v>0</v>
      </c>
      <c r="MR16" s="618">
        <f>[1]Субсидия_факт!EH14</f>
        <v>0</v>
      </c>
      <c r="MS16" s="564">
        <f>[1]Субсидия_факт!EJ14</f>
        <v>0</v>
      </c>
      <c r="MT16" s="617">
        <f>[1]Субсидия_факт!FL14</f>
        <v>0</v>
      </c>
      <c r="MU16" s="595">
        <f>[1]Субсидия_факт!CP14</f>
        <v>79852.5</v>
      </c>
      <c r="MV16" s="698">
        <f>[1]Субсидия_факт!CV14</f>
        <v>227272.5</v>
      </c>
      <c r="MW16" s="424">
        <f t="shared" si="228"/>
        <v>307125</v>
      </c>
      <c r="MX16" s="526"/>
      <c r="MY16" s="558"/>
      <c r="MZ16" s="648"/>
      <c r="NA16" s="606"/>
      <c r="NB16" s="595"/>
      <c r="NC16" s="1766">
        <f t="shared" si="229"/>
        <v>79852.5</v>
      </c>
      <c r="ND16" s="1767">
        <f t="shared" si="230"/>
        <v>227272.5</v>
      </c>
      <c r="NE16" s="1733">
        <f t="shared" si="231"/>
        <v>0</v>
      </c>
      <c r="NF16" s="595">
        <f>[1]Субсидия_факт!CR14</f>
        <v>0</v>
      </c>
      <c r="NG16" s="698">
        <f>[1]Субсидия_факт!CX14</f>
        <v>0</v>
      </c>
      <c r="NH16" s="424">
        <f t="shared" si="232"/>
        <v>0</v>
      </c>
      <c r="NI16" s="617"/>
      <c r="NJ16" s="558"/>
      <c r="NK16" s="508">
        <f t="shared" si="233"/>
        <v>0</v>
      </c>
      <c r="NL16" s="595">
        <f>'Проверочная  таблица'!NF16-NR16</f>
        <v>0</v>
      </c>
      <c r="NM16" s="558">
        <f>'Проверочная  таблица'!NG16-NS16</f>
        <v>0</v>
      </c>
      <c r="NN16" s="508">
        <f t="shared" si="234"/>
        <v>0</v>
      </c>
      <c r="NO16" s="526">
        <f>'Проверочная  таблица'!NI16-NU16</f>
        <v>0</v>
      </c>
      <c r="NP16" s="616">
        <f>'Проверочная  таблица'!NJ16-NV16</f>
        <v>0</v>
      </c>
      <c r="NQ16" s="508">
        <f t="shared" si="235"/>
        <v>0</v>
      </c>
      <c r="NR16" s="595">
        <f>[1]Субсидия_факт!CT14</f>
        <v>0</v>
      </c>
      <c r="NS16" s="698">
        <f>[1]Субсидия_факт!CZ14</f>
        <v>0</v>
      </c>
      <c r="NT16" s="508">
        <f t="shared" si="236"/>
        <v>0</v>
      </c>
      <c r="NU16" s="526"/>
      <c r="NV16" s="558"/>
      <c r="NW16" s="1720">
        <f t="shared" si="237"/>
        <v>0</v>
      </c>
      <c r="NX16" s="595">
        <f>[1]Субсидия_факт!CD14</f>
        <v>0</v>
      </c>
      <c r="NY16" s="698">
        <f>[1]Субсидия_факт!CF14</f>
        <v>0</v>
      </c>
      <c r="NZ16" s="595">
        <f>[1]Субсидия_факт!CH14</f>
        <v>0</v>
      </c>
      <c r="OA16" s="457">
        <f t="shared" si="238"/>
        <v>0</v>
      </c>
      <c r="OB16" s="458"/>
      <c r="OC16" s="564"/>
      <c r="OD16" s="458"/>
      <c r="OE16" s="1731">
        <f t="shared" si="312"/>
        <v>0</v>
      </c>
      <c r="OF16" s="595">
        <f>[1]Субсидия_факт!NP14</f>
        <v>0</v>
      </c>
      <c r="OG16" s="698">
        <f>[1]Субсидия_факт!NV14</f>
        <v>0</v>
      </c>
      <c r="OH16" s="458"/>
      <c r="OI16" s="1731">
        <f t="shared" si="313"/>
        <v>0</v>
      </c>
      <c r="OJ16" s="617"/>
      <c r="OK16" s="558"/>
      <c r="OL16" s="526"/>
      <c r="OM16" s="1731">
        <f t="shared" si="239"/>
        <v>31037047.100000001</v>
      </c>
      <c r="ON16" s="595">
        <f>[1]Субсидия_факт!NR14</f>
        <v>0</v>
      </c>
      <c r="OO16" s="698">
        <f>[1]Субсидия_факт!NX14</f>
        <v>0</v>
      </c>
      <c r="OP16" s="526">
        <f>[1]Субсидия_факт!OB14</f>
        <v>31037047.100000001</v>
      </c>
      <c r="OQ16" s="1731">
        <f t="shared" si="240"/>
        <v>13987807.609999999</v>
      </c>
      <c r="OR16" s="526"/>
      <c r="OS16" s="616"/>
      <c r="OT16" s="526">
        <v>13987807.609999999</v>
      </c>
      <c r="OU16" s="1732">
        <f t="shared" si="241"/>
        <v>31037047.100000001</v>
      </c>
      <c r="OV16" s="459">
        <f>'Проверочная  таблица'!ON16-PD16</f>
        <v>0</v>
      </c>
      <c r="OW16" s="564">
        <f>'Проверочная  таблица'!OO16-PE16</f>
        <v>0</v>
      </c>
      <c r="OX16" s="458">
        <f>'Проверочная  таблица'!OP16-PF16</f>
        <v>31037047.100000001</v>
      </c>
      <c r="OY16" s="1732">
        <f t="shared" si="242"/>
        <v>13987807.609999999</v>
      </c>
      <c r="OZ16" s="617">
        <f>'Проверочная  таблица'!OR16-PH16</f>
        <v>0</v>
      </c>
      <c r="PA16" s="558">
        <f>'Проверочная  таблица'!OS16-PI16</f>
        <v>0</v>
      </c>
      <c r="PB16" s="526">
        <f>'Проверочная  таблица'!OT16-PJ16</f>
        <v>13987807.609999999</v>
      </c>
      <c r="PC16" s="1732">
        <f t="shared" si="243"/>
        <v>0</v>
      </c>
      <c r="PD16" s="595">
        <f>[1]Субсидия_факт!NT14</f>
        <v>0</v>
      </c>
      <c r="PE16" s="698">
        <f>[1]Субсидия_факт!NZ14</f>
        <v>0</v>
      </c>
      <c r="PF16" s="595">
        <f>[1]Субсидия_факт!OD14</f>
        <v>0</v>
      </c>
      <c r="PG16" s="1732">
        <f t="shared" si="244"/>
        <v>0</v>
      </c>
      <c r="PH16" s="617">
        <f t="shared" si="310"/>
        <v>0</v>
      </c>
      <c r="PI16" s="558">
        <f t="shared" si="311"/>
        <v>0</v>
      </c>
      <c r="PJ16" s="595"/>
      <c r="PK16" s="460">
        <f t="shared" si="245"/>
        <v>6681375.0499999998</v>
      </c>
      <c r="PL16" s="618">
        <f>[1]Субсидия_факт!ON14</f>
        <v>334068.75</v>
      </c>
      <c r="PM16" s="564">
        <f>[1]Субсидия_факт!OR14</f>
        <v>6347306.2999999998</v>
      </c>
      <c r="PN16" s="457">
        <f t="shared" si="246"/>
        <v>4855857.6499999994</v>
      </c>
      <c r="PO16" s="458">
        <v>242792.88</v>
      </c>
      <c r="PP16" s="581">
        <v>4613064.7699999996</v>
      </c>
      <c r="PQ16" s="660">
        <f t="shared" si="247"/>
        <v>6681375.0499999998</v>
      </c>
      <c r="PR16" s="458">
        <f t="shared" si="248"/>
        <v>334068.75</v>
      </c>
      <c r="PS16" s="564">
        <f t="shared" si="249"/>
        <v>6347306.2999999998</v>
      </c>
      <c r="PT16" s="1762">
        <f t="shared" si="250"/>
        <v>4855857.6499999994</v>
      </c>
      <c r="PU16" s="618">
        <f t="shared" si="251"/>
        <v>242792.88</v>
      </c>
      <c r="PV16" s="564">
        <f t="shared" si="252"/>
        <v>4613064.7699999996</v>
      </c>
      <c r="PW16" s="660">
        <f t="shared" si="253"/>
        <v>0</v>
      </c>
      <c r="PX16" s="618">
        <f>[1]Субсидия_факт!OP14</f>
        <v>0</v>
      </c>
      <c r="PY16" s="564">
        <f>[1]Субсидия_факт!OT14</f>
        <v>0</v>
      </c>
      <c r="PZ16" s="787">
        <f t="shared" si="254"/>
        <v>0</v>
      </c>
      <c r="QA16" s="458"/>
      <c r="QB16" s="581"/>
      <c r="QC16" s="1070">
        <f t="shared" si="92"/>
        <v>0</v>
      </c>
      <c r="QD16" s="618">
        <f>[1]Субсидия_факт!EL14</f>
        <v>0</v>
      </c>
      <c r="QE16" s="564">
        <f>[1]Субсидия_факт!EN14</f>
        <v>0</v>
      </c>
      <c r="QF16" s="1071">
        <f t="shared" si="93"/>
        <v>0</v>
      </c>
      <c r="QG16" s="618"/>
      <c r="QH16" s="564"/>
      <c r="QI16" s="1070">
        <f t="shared" si="94"/>
        <v>0</v>
      </c>
      <c r="QJ16" s="618">
        <f>[1]Субсидия_факт!EP14</f>
        <v>0</v>
      </c>
      <c r="QK16" s="564">
        <f>[1]Субсидия_факт!ER14</f>
        <v>0</v>
      </c>
      <c r="QL16" s="1071">
        <f t="shared" si="95"/>
        <v>0</v>
      </c>
      <c r="QM16" s="618"/>
      <c r="QN16" s="564"/>
      <c r="QO16" s="1070">
        <f t="shared" si="96"/>
        <v>0</v>
      </c>
      <c r="QP16" s="618">
        <f>[1]Субсидия_факт!ET14</f>
        <v>0</v>
      </c>
      <c r="QQ16" s="564">
        <f>[1]Субсидия_факт!EX14</f>
        <v>0</v>
      </c>
      <c r="QR16" s="1071">
        <f t="shared" si="97"/>
        <v>0</v>
      </c>
      <c r="QS16" s="618"/>
      <c r="QT16" s="564"/>
      <c r="QU16" s="551">
        <f t="shared" si="98"/>
        <v>0</v>
      </c>
      <c r="QV16" s="618">
        <f t="shared" si="255"/>
        <v>0</v>
      </c>
      <c r="QW16" s="564">
        <f t="shared" si="256"/>
        <v>0</v>
      </c>
      <c r="QX16" s="552">
        <f t="shared" si="99"/>
        <v>0</v>
      </c>
      <c r="QY16" s="618">
        <f t="shared" si="257"/>
        <v>0</v>
      </c>
      <c r="QZ16" s="564">
        <f t="shared" si="258"/>
        <v>0</v>
      </c>
      <c r="RA16" s="551">
        <f t="shared" si="100"/>
        <v>0</v>
      </c>
      <c r="RB16" s="618">
        <f>[1]Субсидия_факт!EV14</f>
        <v>0</v>
      </c>
      <c r="RC16" s="564">
        <f>[1]Субсидия_факт!EZ14</f>
        <v>0</v>
      </c>
      <c r="RD16" s="552">
        <f t="shared" si="101"/>
        <v>0</v>
      </c>
      <c r="RE16" s="618"/>
      <c r="RF16" s="564"/>
      <c r="RG16" s="460">
        <f t="shared" si="102"/>
        <v>0</v>
      </c>
      <c r="RH16" s="618">
        <f>[1]Субсидия_факт!FB14</f>
        <v>0</v>
      </c>
      <c r="RI16" s="564">
        <f>[1]Субсидия_факт!FD14</f>
        <v>0</v>
      </c>
      <c r="RJ16" s="457">
        <f t="shared" si="103"/>
        <v>0</v>
      </c>
      <c r="RK16" s="459"/>
      <c r="RL16" s="808"/>
      <c r="RM16" s="460">
        <f t="shared" si="104"/>
        <v>0</v>
      </c>
      <c r="RN16" s="618">
        <f>[1]Субсидия_факт!BN14</f>
        <v>0</v>
      </c>
      <c r="RO16" s="564">
        <f>[1]Субсидия_факт!BP14</f>
        <v>0</v>
      </c>
      <c r="RP16" s="1761">
        <f t="shared" si="105"/>
        <v>0</v>
      </c>
      <c r="RQ16" s="459"/>
      <c r="RR16" s="808"/>
      <c r="RS16" s="460">
        <f t="shared" si="106"/>
        <v>0</v>
      </c>
      <c r="RT16" s="618">
        <f>[1]Субсидия_факт!T14</f>
        <v>0</v>
      </c>
      <c r="RU16" s="564">
        <f>[1]Субсидия_факт!V14</f>
        <v>0</v>
      </c>
      <c r="RV16" s="457">
        <f t="shared" si="107"/>
        <v>0</v>
      </c>
      <c r="RW16" s="459"/>
      <c r="RX16" s="808"/>
      <c r="RY16" s="460">
        <f t="shared" si="259"/>
        <v>0</v>
      </c>
      <c r="RZ16" s="618">
        <f>[1]Субсидия_факт!Z14</f>
        <v>0</v>
      </c>
      <c r="SA16" s="564">
        <f>[1]Субсидия_факт!AB14</f>
        <v>0</v>
      </c>
      <c r="SB16" s="457">
        <f t="shared" si="260"/>
        <v>0</v>
      </c>
      <c r="SC16" s="459"/>
      <c r="SD16" s="808"/>
      <c r="SE16" s="460">
        <f t="shared" si="110"/>
        <v>0</v>
      </c>
      <c r="SF16" s="618">
        <f>[1]Субсидия_факт!OV14</f>
        <v>0</v>
      </c>
      <c r="SG16" s="564">
        <f>[1]Субсидия_факт!OX14</f>
        <v>0</v>
      </c>
      <c r="SH16" s="458">
        <f>[1]Субсидия_факт!PR14</f>
        <v>0</v>
      </c>
      <c r="SI16" s="615">
        <f>[1]Субсидия_факт!PX14</f>
        <v>0</v>
      </c>
      <c r="SJ16" s="430">
        <f>[1]Субсидия_факт!QD14</f>
        <v>0</v>
      </c>
      <c r="SK16" s="564">
        <f>[1]Субсидия_факт!QF14</f>
        <v>0</v>
      </c>
      <c r="SL16" s="1773">
        <f>[1]Субсидия_факт!QH14</f>
        <v>0</v>
      </c>
      <c r="SM16" s="581">
        <f>[1]Субсидия_факт!QN14</f>
        <v>0</v>
      </c>
      <c r="SN16" s="457">
        <f t="shared" si="111"/>
        <v>0</v>
      </c>
      <c r="SO16" s="618"/>
      <c r="SP16" s="564"/>
      <c r="SQ16" s="1248"/>
      <c r="SR16" s="581"/>
      <c r="SS16" s="1248"/>
      <c r="ST16" s="808"/>
      <c r="SU16" s="1248"/>
      <c r="SV16" s="808"/>
      <c r="SW16" s="457">
        <f t="shared" si="261"/>
        <v>102118213.16</v>
      </c>
      <c r="SX16" s="618">
        <f>[1]Субсидия_факт!OF14</f>
        <v>1852105.3900000001</v>
      </c>
      <c r="SY16" s="564">
        <f>[1]Субсидия_факт!OJ14</f>
        <v>35190002.509999998</v>
      </c>
      <c r="SZ16" s="459">
        <f>[1]Субсидия_факт!OZ14</f>
        <v>0</v>
      </c>
      <c r="TA16" s="564">
        <f>[1]Субсидия_факт!PD14</f>
        <v>0</v>
      </c>
      <c r="TB16" s="459">
        <f>[1]Субсидия_факт!PT14</f>
        <v>3253805.26</v>
      </c>
      <c r="TC16" s="564">
        <f>[1]Субсидия_факт!PZ14</f>
        <v>61822300</v>
      </c>
      <c r="TD16" s="459">
        <f>[1]Субсидия_факт!QJ14</f>
        <v>0</v>
      </c>
      <c r="TE16" s="564">
        <f>[1]Субсидия_факт!QP14</f>
        <v>0</v>
      </c>
      <c r="TF16" s="1761">
        <f t="shared" si="262"/>
        <v>14127933.6</v>
      </c>
      <c r="TG16" s="458">
        <v>231408.83000000002</v>
      </c>
      <c r="TH16" s="581">
        <v>4396767.7699999996</v>
      </c>
      <c r="TI16" s="618"/>
      <c r="TJ16" s="564"/>
      <c r="TK16" s="1248">
        <v>474987.85</v>
      </c>
      <c r="TL16" s="581">
        <v>9024769.1500000004</v>
      </c>
      <c r="TM16" s="458"/>
      <c r="TN16" s="581"/>
      <c r="TO16" s="660">
        <f t="shared" si="263"/>
        <v>102118213.16</v>
      </c>
      <c r="TP16" s="618">
        <f t="shared" si="264"/>
        <v>1852105.3900000001</v>
      </c>
      <c r="TQ16" s="564">
        <f t="shared" si="265"/>
        <v>35190002.509999998</v>
      </c>
      <c r="TR16" s="618">
        <f t="shared" si="266"/>
        <v>0</v>
      </c>
      <c r="TS16" s="564">
        <f t="shared" si="267"/>
        <v>0</v>
      </c>
      <c r="TT16" s="618">
        <f t="shared" si="116"/>
        <v>3253805.26</v>
      </c>
      <c r="TU16" s="564">
        <f t="shared" si="117"/>
        <v>61822300</v>
      </c>
      <c r="TV16" s="459">
        <f t="shared" si="268"/>
        <v>0</v>
      </c>
      <c r="TW16" s="564">
        <f t="shared" si="269"/>
        <v>0</v>
      </c>
      <c r="TX16" s="660">
        <f t="shared" si="270"/>
        <v>14127933.6</v>
      </c>
      <c r="TY16" s="618">
        <f t="shared" si="271"/>
        <v>231408.83000000002</v>
      </c>
      <c r="TZ16" s="564">
        <f t="shared" si="272"/>
        <v>4396767.7699999996</v>
      </c>
      <c r="UA16" s="618">
        <f t="shared" si="273"/>
        <v>0</v>
      </c>
      <c r="UB16" s="564">
        <f t="shared" si="274"/>
        <v>0</v>
      </c>
      <c r="UC16" s="618">
        <f t="shared" si="124"/>
        <v>474987.85</v>
      </c>
      <c r="UD16" s="564">
        <f t="shared" si="125"/>
        <v>9024769.1500000004</v>
      </c>
      <c r="UE16" s="459">
        <f t="shared" si="275"/>
        <v>0</v>
      </c>
      <c r="UF16" s="564">
        <f t="shared" si="276"/>
        <v>0</v>
      </c>
      <c r="UG16" s="660">
        <f t="shared" si="277"/>
        <v>0</v>
      </c>
      <c r="UH16" s="618">
        <f>[1]Субсидия_факт!OH14</f>
        <v>0</v>
      </c>
      <c r="UI16" s="564">
        <f>[1]Субсидия_факт!OL14</f>
        <v>0</v>
      </c>
      <c r="UJ16" s="459">
        <f>[1]Субсидия_факт!PB14</f>
        <v>0</v>
      </c>
      <c r="UK16" s="564">
        <f>[1]Субсидия_факт!PF14</f>
        <v>0</v>
      </c>
      <c r="UL16" s="459">
        <f>[1]Субсидия_факт!PV14</f>
        <v>0</v>
      </c>
      <c r="UM16" s="564">
        <f>[1]Субсидия_факт!QB14</f>
        <v>0</v>
      </c>
      <c r="UN16" s="459">
        <f>[1]Субсидия_факт!QL14</f>
        <v>0</v>
      </c>
      <c r="UO16" s="564">
        <f>[1]Субсидия_факт!QR14</f>
        <v>0</v>
      </c>
      <c r="UP16" s="787">
        <f t="shared" si="278"/>
        <v>0</v>
      </c>
      <c r="UQ16" s="1248"/>
      <c r="UR16" s="581"/>
      <c r="US16" s="430"/>
      <c r="UT16" s="564"/>
      <c r="UU16" s="1248"/>
      <c r="UV16" s="581"/>
      <c r="UW16" s="1248"/>
      <c r="UX16" s="581"/>
      <c r="UY16" s="457">
        <f>'Прочая  субсидия_МР  и  ГО'!B12</f>
        <v>77920229.989999995</v>
      </c>
      <c r="UZ16" s="457">
        <f>'Прочая  субсидия_МР  и  ГО'!C12</f>
        <v>42609104.590000004</v>
      </c>
      <c r="VA16" s="1750">
        <f>'Прочая  субсидия_БП'!B12</f>
        <v>38836208.929999992</v>
      </c>
      <c r="VB16" s="460">
        <f>'Прочая  субсидия_БП'!C12</f>
        <v>688896.75</v>
      </c>
      <c r="VC16" s="1781">
        <f>'Прочая  субсидия_БП'!D12</f>
        <v>38836208.929999992</v>
      </c>
      <c r="VD16" s="510">
        <f>'Прочая  субсидия_БП'!E12</f>
        <v>688896.75</v>
      </c>
      <c r="VE16" s="1782">
        <f>'Прочая  субсидия_БП'!F12</f>
        <v>0</v>
      </c>
      <c r="VF16" s="1781">
        <f>'Прочая  субсидия_БП'!G12</f>
        <v>0</v>
      </c>
      <c r="VG16" s="460">
        <f t="shared" si="279"/>
        <v>435684866.52999997</v>
      </c>
      <c r="VH16" s="618">
        <f>'Проверочная  таблица'!WJ16+'Проверочная  таблица'!VM16+'Проверочная  таблица'!VO16+WD16+VQ16</f>
        <v>425313733.38999999</v>
      </c>
      <c r="VI16" s="458">
        <f>'Проверочная  таблица'!WK16+'Проверочная  таблица'!VS16+'Проверочная  таблица'!VY16+'Проверочная  таблица'!VU16+'Проверочная  таблица'!VW16+WA16+WE16</f>
        <v>10371133.140000001</v>
      </c>
      <c r="VJ16" s="457">
        <f t="shared" si="280"/>
        <v>212022441.81999999</v>
      </c>
      <c r="VK16" s="458">
        <f>'Проверочная  таблица'!WM16+'Проверочная  таблица'!VN16+'Проверочная  таблица'!VP16+WG16+VR16</f>
        <v>205018992.73999998</v>
      </c>
      <c r="VL16" s="459">
        <f>'Проверочная  таблица'!WN16+'Проверочная  таблица'!VT16+'Проверочная  таблица'!VZ16+'Проверочная  таблица'!VV16+'Проверочная  таблица'!VX16+WB16+WH16</f>
        <v>7003449.0799999991</v>
      </c>
      <c r="VM16" s="457">
        <f>'Субвенция  на  полномочия'!B12</f>
        <v>402127647.13</v>
      </c>
      <c r="VN16" s="1750">
        <f>'Субвенция  на  полномочия'!C12</f>
        <v>193665144.75999999</v>
      </c>
      <c r="VO16" s="320">
        <f>[1]Субвенция_факт!R13*1000</f>
        <v>14679654</v>
      </c>
      <c r="VP16" s="789">
        <v>6228000</v>
      </c>
      <c r="VQ16" s="320">
        <f>[1]Субвенция_факт!K13*1000</f>
        <v>4938154</v>
      </c>
      <c r="VR16" s="789">
        <v>2380000</v>
      </c>
      <c r="VS16" s="320">
        <f>[1]Субвенция_факт!AE13*1000</f>
        <v>2279200</v>
      </c>
      <c r="VT16" s="789">
        <f>ВУС!E67</f>
        <v>887939.89999999991</v>
      </c>
      <c r="VU16" s="320">
        <f>[1]Субвенция_факт!AF13*1000</f>
        <v>0</v>
      </c>
      <c r="VV16" s="789"/>
      <c r="VW16" s="320">
        <f>[1]Субвенция_факт!E13*1000</f>
        <v>0</v>
      </c>
      <c r="VX16" s="789"/>
      <c r="VY16" s="320">
        <f>[1]Субвенция_факт!F13*1000</f>
        <v>0</v>
      </c>
      <c r="VZ16" s="789"/>
      <c r="WA16" s="320">
        <f>[1]Субвенция_факт!G13*1000</f>
        <v>0</v>
      </c>
      <c r="WB16" s="789"/>
      <c r="WC16" s="460">
        <f t="shared" si="281"/>
        <v>9971666.3999999985</v>
      </c>
      <c r="WD16" s="618">
        <f>[1]Субвенция_факт!O13*1000</f>
        <v>2592633.2599999998</v>
      </c>
      <c r="WE16" s="564">
        <f>[1]Субвенция_факт!P13*1000</f>
        <v>7379033.1399999997</v>
      </c>
      <c r="WF16" s="457">
        <f t="shared" si="282"/>
        <v>7791723</v>
      </c>
      <c r="WG16" s="458">
        <v>2025847.98</v>
      </c>
      <c r="WH16" s="615">
        <v>5765875.0199999996</v>
      </c>
      <c r="WI16" s="460">
        <f t="shared" si="283"/>
        <v>1688545</v>
      </c>
      <c r="WJ16" s="930">
        <f>[1]Субвенция_факт!AD13*1000</f>
        <v>975645</v>
      </c>
      <c r="WK16" s="931">
        <f>[1]Субвенция_факт!AC13*1000</f>
        <v>712900</v>
      </c>
      <c r="WL16" s="457">
        <f t="shared" si="284"/>
        <v>1069634.1599999999</v>
      </c>
      <c r="WM16" s="1740">
        <v>720000</v>
      </c>
      <c r="WN16" s="1282">
        <v>349634.16</v>
      </c>
      <c r="WO16" s="1775">
        <f>'Проверочная  таблица'!ZU16+'Проверочная  таблица'!ZC16+'Проверочная  таблица'!XO16+'Проверочная  таблица'!XS16+YQ16+YW16+YA16+YG16+XI16+WQ16+XC16+WW16</f>
        <v>20467259.52</v>
      </c>
      <c r="WP16" s="320">
        <f>'Проверочная  таблица'!ZY16+'Проверочная  таблица'!ZL16+'Проверочная  таблица'!XQ16+'Проверочная  таблица'!XU16+YT16+YZ16+YD16+YJ16+XL16+WT16+XF16+WZ16</f>
        <v>12694903.189999999</v>
      </c>
      <c r="WQ16" s="1776">
        <f t="shared" si="134"/>
        <v>0</v>
      </c>
      <c r="WR16" s="930">
        <f>'[1]Иные межбюджетные трансферты'!AK14</f>
        <v>0</v>
      </c>
      <c r="WS16" s="931">
        <f>'[1]Иные межбюджетные трансферты'!AM14</f>
        <v>0</v>
      </c>
      <c r="WT16" s="1765">
        <f t="shared" si="135"/>
        <v>0</v>
      </c>
      <c r="WU16" s="930"/>
      <c r="WV16" s="931"/>
      <c r="WW16" s="1776">
        <f t="shared" si="136"/>
        <v>0</v>
      </c>
      <c r="WX16" s="930">
        <f>'[1]Иные межбюджетные трансферты'!AE14</f>
        <v>0</v>
      </c>
      <c r="WY16" s="931">
        <f>'[1]Иные межбюджетные трансферты'!AG14</f>
        <v>0</v>
      </c>
      <c r="WZ16" s="1765">
        <f t="shared" si="137"/>
        <v>0</v>
      </c>
      <c r="XA16" s="930"/>
      <c r="XB16" s="931"/>
      <c r="XC16" s="1776">
        <f t="shared" si="138"/>
        <v>3555599.5200000005</v>
      </c>
      <c r="XD16" s="930">
        <f>'[1]Иные межбюджетные трансферты'!AA14</f>
        <v>177779.97</v>
      </c>
      <c r="XE16" s="931">
        <f>'[1]Иные межбюджетные трансферты'!AC14</f>
        <v>3377819.5500000003</v>
      </c>
      <c r="XF16" s="1765">
        <f t="shared" si="139"/>
        <v>2404473.19</v>
      </c>
      <c r="XG16" s="930">
        <v>120223.66</v>
      </c>
      <c r="XH16" s="931">
        <v>2284249.5299999998</v>
      </c>
      <c r="XI16" s="457">
        <f t="shared" si="285"/>
        <v>14764680</v>
      </c>
      <c r="XJ16" s="676">
        <f>'[1]Иные межбюджетные трансферты'!G14</f>
        <v>0</v>
      </c>
      <c r="XK16" s="1777">
        <f>'[1]Иные межбюджетные трансферты'!I14</f>
        <v>14764680</v>
      </c>
      <c r="XL16" s="1750">
        <f t="shared" si="286"/>
        <v>10290430</v>
      </c>
      <c r="XM16" s="676"/>
      <c r="XN16" s="931">
        <v>10290430</v>
      </c>
      <c r="XO16" s="457">
        <f t="shared" si="287"/>
        <v>0</v>
      </c>
      <c r="XP16" s="1778"/>
      <c r="XQ16" s="457">
        <f t="shared" si="288"/>
        <v>0</v>
      </c>
      <c r="XR16" s="1777"/>
      <c r="XS16" s="1750">
        <f t="shared" si="289"/>
        <v>0</v>
      </c>
      <c r="XT16" s="931"/>
      <c r="XU16" s="457">
        <f t="shared" si="290"/>
        <v>0</v>
      </c>
      <c r="XV16" s="931"/>
      <c r="XW16" s="1763">
        <f t="shared" si="291"/>
        <v>0</v>
      </c>
      <c r="XX16" s="660">
        <f t="shared" si="292"/>
        <v>0</v>
      </c>
      <c r="XY16" s="1763">
        <f t="shared" si="293"/>
        <v>0</v>
      </c>
      <c r="XZ16" s="660">
        <f t="shared" si="294"/>
        <v>0</v>
      </c>
      <c r="YA16" s="457">
        <f t="shared" si="295"/>
        <v>0</v>
      </c>
      <c r="YB16" s="459"/>
      <c r="YC16" s="564"/>
      <c r="YD16" s="457">
        <f t="shared" si="296"/>
        <v>0</v>
      </c>
      <c r="YE16" s="459"/>
      <c r="YF16" s="564"/>
      <c r="YG16" s="457">
        <f t="shared" si="297"/>
        <v>0</v>
      </c>
      <c r="YH16" s="458">
        <f>'[1]Иные межбюджетные трансферты'!AY14</f>
        <v>0</v>
      </c>
      <c r="YI16" s="581">
        <f>'[1]Иные межбюджетные трансферты'!BC14</f>
        <v>0</v>
      </c>
      <c r="YJ16" s="1761">
        <f t="shared" si="298"/>
        <v>0</v>
      </c>
      <c r="YK16" s="459"/>
      <c r="YL16" s="564"/>
      <c r="YM16" s="1763">
        <f t="shared" si="299"/>
        <v>0</v>
      </c>
      <c r="YN16" s="660">
        <f t="shared" si="300"/>
        <v>0</v>
      </c>
      <c r="YO16" s="1763">
        <f t="shared" si="301"/>
        <v>0</v>
      </c>
      <c r="YP16" s="660">
        <f t="shared" si="302"/>
        <v>0</v>
      </c>
      <c r="YQ16" s="1007">
        <f t="shared" si="303"/>
        <v>0</v>
      </c>
      <c r="YR16" s="1124">
        <f>'[1]Иные межбюджетные трансферты'!W14</f>
        <v>0</v>
      </c>
      <c r="YS16" s="933">
        <f>'[1]Иные межбюджетные трансферты'!Y14</f>
        <v>0</v>
      </c>
      <c r="YT16" s="627">
        <f t="shared" si="304"/>
        <v>0</v>
      </c>
      <c r="YU16" s="987"/>
      <c r="YV16" s="1779"/>
      <c r="YW16" s="320">
        <f t="shared" si="150"/>
        <v>0</v>
      </c>
      <c r="YX16" s="987">
        <f>'[1]Иные межбюджетные трансферты'!M14</f>
        <v>0</v>
      </c>
      <c r="YY16" s="933">
        <f>'[1]Иные межбюджетные трансферты'!O14</f>
        <v>0</v>
      </c>
      <c r="YZ16" s="627">
        <f t="shared" si="305"/>
        <v>0</v>
      </c>
      <c r="ZA16" s="987"/>
      <c r="ZB16" s="933"/>
      <c r="ZC16" s="507">
        <f t="shared" si="152"/>
        <v>0</v>
      </c>
      <c r="ZD16" s="930">
        <f>'[1]Иные межбюджетные трансферты'!E14</f>
        <v>0</v>
      </c>
      <c r="ZE16" s="930">
        <f>'[1]Иные межбюджетные трансферты'!K14</f>
        <v>0</v>
      </c>
      <c r="ZF16" s="930">
        <f>'[1]Иные межбюджетные трансферты'!AI14</f>
        <v>0</v>
      </c>
      <c r="ZG16" s="676">
        <f>'[1]Иные межбюджетные трансферты'!AO14</f>
        <v>0</v>
      </c>
      <c r="ZH16" s="784"/>
      <c r="ZI16" s="526">
        <f>'[1]Иные межбюджетные трансферты'!BG14</f>
        <v>0</v>
      </c>
      <c r="ZJ16" s="930">
        <f>'[1]Иные межбюджетные трансферты'!BI14</f>
        <v>0</v>
      </c>
      <c r="ZK16" s="676">
        <f>'[1]Иные межбюджетные трансферты'!BK14</f>
        <v>0</v>
      </c>
      <c r="ZL16" s="424">
        <f t="shared" si="153"/>
        <v>0</v>
      </c>
      <c r="ZM16" s="676"/>
      <c r="ZN16" s="676"/>
      <c r="ZO16" s="676"/>
      <c r="ZP16" s="987"/>
      <c r="ZQ16" s="617"/>
      <c r="ZR16" s="526"/>
      <c r="ZS16" s="987"/>
      <c r="ZT16" s="1260"/>
      <c r="ZU16" s="457">
        <f t="shared" si="154"/>
        <v>2146980</v>
      </c>
      <c r="ZV16" s="1124">
        <f>'[1]Иные межбюджетные трансферты'!AQ14</f>
        <v>0</v>
      </c>
      <c r="ZW16" s="930">
        <f>'[1]Иные межбюджетные трансферты'!AU14</f>
        <v>2146980</v>
      </c>
      <c r="ZX16" s="987"/>
      <c r="ZY16" s="457">
        <f t="shared" si="155"/>
        <v>0</v>
      </c>
      <c r="ZZ16" s="987"/>
      <c r="AAA16" s="980"/>
      <c r="AAB16" s="1260"/>
      <c r="AAC16" s="660">
        <f t="shared" si="306"/>
        <v>2146980</v>
      </c>
      <c r="AAD16" s="595">
        <f>'Проверочная  таблица'!ZV16-AAL16</f>
        <v>0</v>
      </c>
      <c r="AAE16" s="595">
        <f>'Проверочная  таблица'!ZW16-AAM16</f>
        <v>2146980</v>
      </c>
      <c r="AAF16" s="595">
        <f>'Проверочная  таблица'!ZX16-AAN16</f>
        <v>0</v>
      </c>
      <c r="AAG16" s="660">
        <f t="shared" si="307"/>
        <v>0</v>
      </c>
      <c r="AAH16" s="595">
        <f>'Проверочная  таблица'!ZZ16-AAP16</f>
        <v>0</v>
      </c>
      <c r="AAI16" s="595">
        <f>'Проверочная  таблица'!AAA16-AAQ16</f>
        <v>0</v>
      </c>
      <c r="AAJ16" s="595">
        <f>'Проверочная  таблица'!AAB16-AAR16</f>
        <v>0</v>
      </c>
      <c r="AAK16" s="660">
        <f t="shared" si="308"/>
        <v>0</v>
      </c>
      <c r="AAL16" s="1124">
        <f>'[1]Иные межбюджетные трансферты'!AS14</f>
        <v>0</v>
      </c>
      <c r="AAM16" s="930">
        <f>'[1]Иные межбюджетные трансферты'!AW14</f>
        <v>0</v>
      </c>
      <c r="AAN16" s="676">
        <f>'[1]Иные межбюджетные трансферты'!BO14</f>
        <v>0</v>
      </c>
      <c r="AAO16" s="787">
        <f t="shared" si="309"/>
        <v>0</v>
      </c>
      <c r="AAP16" s="987"/>
      <c r="AAQ16" s="980"/>
      <c r="AAR16" s="980"/>
      <c r="AAS16" s="457">
        <f>AAU16+'Проверочная  таблица'!ABC16+AAY16+'Проверочная  таблица'!ABG16+ABA16+'Проверочная  таблица'!ABI16</f>
        <v>0</v>
      </c>
      <c r="AAT16" s="457">
        <f>AAV16+'Проверочная  таблица'!ABD16+AAZ16+'Проверочная  таблица'!ABH16+ABB16+'Проверочная  таблица'!ABJ16</f>
        <v>0</v>
      </c>
      <c r="AAU16" s="460"/>
      <c r="AAV16" s="460"/>
      <c r="AAW16" s="460"/>
      <c r="AAX16" s="460"/>
      <c r="AAY16" s="1783">
        <f t="shared" si="156"/>
        <v>0</v>
      </c>
      <c r="AAZ16" s="456">
        <f t="shared" si="157"/>
        <v>0</v>
      </c>
      <c r="ABA16" s="461"/>
      <c r="ABB16" s="456"/>
      <c r="ABC16" s="460"/>
      <c r="ABD16" s="460"/>
      <c r="ABE16" s="460"/>
      <c r="ABF16" s="460"/>
      <c r="ABG16" s="1783">
        <f t="shared" si="158"/>
        <v>0</v>
      </c>
      <c r="ABH16" s="456">
        <f t="shared" si="159"/>
        <v>0</v>
      </c>
      <c r="ABI16" s="456"/>
      <c r="ABJ16" s="456"/>
      <c r="ABK16" s="1749">
        <f>'Проверочная  таблица'!ABC16+'Проверочная  таблица'!ABE16</f>
        <v>0</v>
      </c>
      <c r="ABL16" s="1749">
        <f>'Проверочная  таблица'!ABD16+'Проверочная  таблица'!ABF16</f>
        <v>0</v>
      </c>
      <c r="ABM16" s="732"/>
    </row>
    <row r="17" spans="1:741" s="319" customFormat="1" ht="25.5" customHeight="1" x14ac:dyDescent="0.25">
      <c r="A17" s="324" t="s">
        <v>79</v>
      </c>
      <c r="B17" s="460">
        <f>D17+AI17+'Проверочная  таблица'!VG17+'Проверочная  таблица'!WO17</f>
        <v>443401038.96999997</v>
      </c>
      <c r="C17" s="457">
        <f>E17+'Проверочная  таблица'!VJ17+AJ17+'Проверочная  таблица'!WP17</f>
        <v>253210543.06999999</v>
      </c>
      <c r="D17" s="1750">
        <f t="shared" si="0"/>
        <v>50380165</v>
      </c>
      <c r="E17" s="457">
        <f t="shared" si="160"/>
        <v>25931536.490000002</v>
      </c>
      <c r="F17" s="1751">
        <f>'[1]Дотация  из  ОБ_факт'!M13</f>
        <v>9361477</v>
      </c>
      <c r="G17" s="1752">
        <v>4680739</v>
      </c>
      <c r="H17" s="1753">
        <f>'[1]Дотация  из  ОБ_факт'!G13</f>
        <v>21484396</v>
      </c>
      <c r="I17" s="1754">
        <v>10742505.75</v>
      </c>
      <c r="J17" s="1755">
        <f t="shared" si="1"/>
        <v>21484396</v>
      </c>
      <c r="K17" s="1756">
        <f t="shared" si="2"/>
        <v>10742505.75</v>
      </c>
      <c r="L17" s="1757">
        <f>'[1]Дотация  из  ОБ_факт'!K13</f>
        <v>0</v>
      </c>
      <c r="M17" s="605"/>
      <c r="N17" s="1758">
        <f>'[1]Дотация  из  ОБ_факт'!Q13</f>
        <v>0</v>
      </c>
      <c r="O17" s="1759"/>
      <c r="P17" s="1751">
        <f>'[1]Дотация  из  ОБ_факт'!S13</f>
        <v>18277667</v>
      </c>
      <c r="Q17" s="1754">
        <v>9251666.7400000002</v>
      </c>
      <c r="R17" s="1755">
        <f t="shared" si="3"/>
        <v>18277667</v>
      </c>
      <c r="S17" s="1756">
        <f t="shared" si="4"/>
        <v>9251666.7400000002</v>
      </c>
      <c r="T17" s="1757">
        <f>'[1]Дотация  из  ОБ_факт'!W13</f>
        <v>0</v>
      </c>
      <c r="U17" s="605"/>
      <c r="V17" s="1753">
        <f>'[1]Дотация  из  ОБ_факт'!AA13+'[1]Дотация  из  ОБ_факт'!AC13+'[1]Дотация  из  ОБ_факт'!AG13</f>
        <v>600000</v>
      </c>
      <c r="W17" s="1007">
        <f t="shared" si="5"/>
        <v>600000</v>
      </c>
      <c r="X17" s="784"/>
      <c r="Y17" s="676">
        <v>600000</v>
      </c>
      <c r="Z17" s="784"/>
      <c r="AA17" s="1753">
        <f>'[1]Дотация  из  ОБ_факт'!Y13+'[1]Дотация  из  ОБ_факт'!AE13</f>
        <v>656625</v>
      </c>
      <c r="AB17" s="1007">
        <f t="shared" si="6"/>
        <v>656625</v>
      </c>
      <c r="AC17" s="784">
        <v>656625</v>
      </c>
      <c r="AD17" s="676"/>
      <c r="AE17" s="1760">
        <f t="shared" si="7"/>
        <v>656625</v>
      </c>
      <c r="AF17" s="1755">
        <f t="shared" si="8"/>
        <v>656625</v>
      </c>
      <c r="AG17" s="1756">
        <f>'[1]Дотация  из  ОБ_факт'!AE13</f>
        <v>0</v>
      </c>
      <c r="AH17" s="796">
        <f t="shared" si="9"/>
        <v>0</v>
      </c>
      <c r="AI17" s="1720">
        <f>'Проверочная  таблица'!UY17+'Проверочная  таблица'!VA17+CM17+CO17+CU17+CW17+BS17+CA17+'Проверочная  таблица'!MO17+'Проверочная  таблица'!NE17+'Проверочная  таблица'!EQ17+'Проверочная  таблица'!NW17+EI17+'Проверочная  таблица'!JG17+'Проверочная  таблица'!JM17+'Проверочная  таблица'!OE17+'Проверочная  таблица'!OM17+JA17+GC17+FW17+RY17+FK17+AK17+AU17+FQ17+KE17+HE17+HK17+DI17+SE17+GI17+EW17+SW17+PK17+GY17+GS17+LI17+LQ17+RS17+IO17+RG17+QI17+KK17+KQ17+QO17+RM17+DC17+II17+QC17+IC17+IU17</f>
        <v>84312640.650000006</v>
      </c>
      <c r="AJ17" s="507">
        <f>'Проверочная  таблица'!UZ17+'Проверочная  таблица'!VB17+CN17+CP17+CV17+CX17+BW17+CE17+'Проверочная  таблица'!MW17+'Проверочная  таблица'!NH17+'Проверочная  таблица'!ET17+'Проверочная  таблица'!OA17+EM17+'Проверочная  таблица'!JJ17+'Проверочная  таблица'!JP17+'Проверочная  таблица'!OI17+'Проверочная  таблица'!OQ17+JD17+FT17+GF17+FZ17+SB17+FN17+AP17+AY17+KH17+HH17+HN17+DV17+SN17+GL17+FD17+TF17+PN17+HB17+GV17+LM17+LU17+RV17+IR17+RJ17+QL17+KN17+KT17+QR17+RP17+DF17+IL17+QF17+IF17+IX17</f>
        <v>39752348.599999994</v>
      </c>
      <c r="AK17" s="457">
        <f t="shared" si="10"/>
        <v>23760567.520000003</v>
      </c>
      <c r="AL17" s="459">
        <f>[1]Субсидия_факт!CJ15</f>
        <v>0</v>
      </c>
      <c r="AM17" s="458">
        <f>[1]Субсидия_факт!HJ15</f>
        <v>0</v>
      </c>
      <c r="AN17" s="459">
        <f>[1]Субсидия_факт!HV15</f>
        <v>23760567.520000003</v>
      </c>
      <c r="AO17" s="458">
        <f>[1]Субсидия_факт!PH15</f>
        <v>0</v>
      </c>
      <c r="AP17" s="457">
        <f t="shared" si="11"/>
        <v>12693322.57</v>
      </c>
      <c r="AQ17" s="956"/>
      <c r="AR17" s="459"/>
      <c r="AS17" s="458">
        <v>12693322.57</v>
      </c>
      <c r="AT17" s="956"/>
      <c r="AU17" s="1720">
        <f t="shared" si="12"/>
        <v>0</v>
      </c>
      <c r="AV17" s="618">
        <f>[1]Субсидия_факт!CL15</f>
        <v>0</v>
      </c>
      <c r="AW17" s="458">
        <f>[1]Субсидия_факт!HN15</f>
        <v>0</v>
      </c>
      <c r="AX17" s="956">
        <f>[1]Субсидия_факт!PJ15</f>
        <v>0</v>
      </c>
      <c r="AY17" s="424">
        <f t="shared" si="13"/>
        <v>0</v>
      </c>
      <c r="AZ17" s="618"/>
      <c r="BA17" s="458"/>
      <c r="BB17" s="956"/>
      <c r="BC17" s="1721">
        <f t="shared" si="14"/>
        <v>0</v>
      </c>
      <c r="BD17" s="618">
        <f t="shared" si="15"/>
        <v>0</v>
      </c>
      <c r="BE17" s="458">
        <f t="shared" si="16"/>
        <v>0</v>
      </c>
      <c r="BF17" s="459">
        <f t="shared" si="17"/>
        <v>0</v>
      </c>
      <c r="BG17" s="660">
        <f t="shared" si="18"/>
        <v>0</v>
      </c>
      <c r="BH17" s="458">
        <f t="shared" si="19"/>
        <v>0</v>
      </c>
      <c r="BI17" s="459">
        <f t="shared" si="20"/>
        <v>0</v>
      </c>
      <c r="BJ17" s="458">
        <f t="shared" si="21"/>
        <v>0</v>
      </c>
      <c r="BK17" s="508">
        <f t="shared" si="22"/>
        <v>0</v>
      </c>
      <c r="BL17" s="618">
        <f>[1]Субсидия_факт!CN15</f>
        <v>0</v>
      </c>
      <c r="BM17" s="458">
        <f>[1]Субсидия_факт!HP15</f>
        <v>0</v>
      </c>
      <c r="BN17" s="956">
        <f>[1]Субсидия_факт!PL15</f>
        <v>0</v>
      </c>
      <c r="BO17" s="787">
        <f t="shared" si="23"/>
        <v>0</v>
      </c>
      <c r="BP17" s="459"/>
      <c r="BQ17" s="458"/>
      <c r="BR17" s="459"/>
      <c r="BS17" s="457">
        <f t="shared" si="24"/>
        <v>28303351.350000001</v>
      </c>
      <c r="BT17" s="618">
        <f>[1]Субсидия_факт!KR15</f>
        <v>0</v>
      </c>
      <c r="BU17" s="458">
        <f>[1]Субсидия_факт!KX15</f>
        <v>28303351.350000001</v>
      </c>
      <c r="BV17" s="458">
        <f>[1]Субсидия_факт!LP15</f>
        <v>0</v>
      </c>
      <c r="BW17" s="1761">
        <f t="shared" si="25"/>
        <v>2816833.86</v>
      </c>
      <c r="BX17" s="458"/>
      <c r="BY17" s="458">
        <v>2816833.86</v>
      </c>
      <c r="BZ17" s="458"/>
      <c r="CA17" s="457">
        <f t="shared" si="26"/>
        <v>0</v>
      </c>
      <c r="CB17" s="618">
        <f>[1]Субсидия_факт!KT15</f>
        <v>0</v>
      </c>
      <c r="CC17" s="458">
        <f>[1]Субсидия_факт!KZ15</f>
        <v>0</v>
      </c>
      <c r="CD17" s="458">
        <f>[1]Субсидия_факт!LR15</f>
        <v>0</v>
      </c>
      <c r="CE17" s="1761">
        <f t="shared" si="27"/>
        <v>0</v>
      </c>
      <c r="CF17" s="458"/>
      <c r="CG17" s="459"/>
      <c r="CH17" s="618"/>
      <c r="CI17" s="1762">
        <f t="shared" si="28"/>
        <v>0</v>
      </c>
      <c r="CJ17" s="660">
        <f t="shared" si="29"/>
        <v>0</v>
      </c>
      <c r="CK17" s="1763">
        <f t="shared" si="30"/>
        <v>0</v>
      </c>
      <c r="CL17" s="1762">
        <f t="shared" si="31"/>
        <v>0</v>
      </c>
      <c r="CM17" s="460">
        <f>[1]Субсидия_факт!ID15</f>
        <v>0</v>
      </c>
      <c r="CN17" s="320"/>
      <c r="CO17" s="1761">
        <f>[1]Субсидия_факт!IF15</f>
        <v>0</v>
      </c>
      <c r="CP17" s="950"/>
      <c r="CQ17" s="552">
        <f t="shared" si="161"/>
        <v>0</v>
      </c>
      <c r="CR17" s="550">
        <f t="shared" si="162"/>
        <v>0</v>
      </c>
      <c r="CS17" s="1762">
        <f>[1]Субсидия_факт!IH15</f>
        <v>0</v>
      </c>
      <c r="CT17" s="796">
        <f t="shared" si="163"/>
        <v>0</v>
      </c>
      <c r="CU17" s="1761">
        <f>[1]Субсидия_факт!IJ15</f>
        <v>0</v>
      </c>
      <c r="CV17" s="523"/>
      <c r="CW17" s="457">
        <f>[1]Субсидия_факт!IL15</f>
        <v>0</v>
      </c>
      <c r="CX17" s="1008"/>
      <c r="CY17" s="1726">
        <f t="shared" si="164"/>
        <v>0</v>
      </c>
      <c r="CZ17" s="508">
        <f t="shared" si="165"/>
        <v>0</v>
      </c>
      <c r="DA17" s="1721">
        <f>[1]Субсидия_факт!IN15</f>
        <v>0</v>
      </c>
      <c r="DB17" s="796">
        <f t="shared" si="166"/>
        <v>0</v>
      </c>
      <c r="DC17" s="460">
        <f t="shared" si="36"/>
        <v>0</v>
      </c>
      <c r="DD17" s="618"/>
      <c r="DE17" s="458">
        <f>[1]Субсидия_факт!IB15</f>
        <v>0</v>
      </c>
      <c r="DF17" s="457">
        <f t="shared" si="37"/>
        <v>0</v>
      </c>
      <c r="DG17" s="459"/>
      <c r="DH17" s="458"/>
      <c r="DI17" s="424">
        <f t="shared" si="167"/>
        <v>0</v>
      </c>
      <c r="DJ17" s="595">
        <f>[1]Субсидия_факт!GF15</f>
        <v>0</v>
      </c>
      <c r="DK17" s="698">
        <f>[1]Субсидия_факт!GH15</f>
        <v>0</v>
      </c>
      <c r="DL17" s="526">
        <f>[1]Субсидия_факт!GJ15</f>
        <v>0</v>
      </c>
      <c r="DM17" s="698">
        <f>[1]Субсидия_факт!GL15</f>
        <v>0</v>
      </c>
      <c r="DN17" s="526">
        <f>[1]Субсидия_факт!GN15</f>
        <v>0</v>
      </c>
      <c r="DO17" s="698">
        <f>[1]Субсидия_факт!GP15</f>
        <v>0</v>
      </c>
      <c r="DP17" s="526">
        <f>[1]Субсидия_факт!GR15</f>
        <v>0</v>
      </c>
      <c r="DQ17" s="526">
        <f>[1]Субсидия_факт!GT15</f>
        <v>0</v>
      </c>
      <c r="DR17" s="526">
        <f>[1]Субсидия_факт!GV15</f>
        <v>0</v>
      </c>
      <c r="DS17" s="526">
        <f>[1]Субсидия_факт!GX15</f>
        <v>0</v>
      </c>
      <c r="DT17" s="526">
        <f>[1]Субсидия_факт!GZ15</f>
        <v>0</v>
      </c>
      <c r="DU17" s="526">
        <f>[1]Субсидия_факт!HB15</f>
        <v>0</v>
      </c>
      <c r="DV17" s="424">
        <f t="shared" si="168"/>
        <v>0</v>
      </c>
      <c r="DW17" s="617"/>
      <c r="DX17" s="698"/>
      <c r="DY17" s="526"/>
      <c r="DZ17" s="698"/>
      <c r="EA17" s="526"/>
      <c r="EB17" s="698"/>
      <c r="EC17" s="526"/>
      <c r="ED17" s="526"/>
      <c r="EE17" s="526"/>
      <c r="EF17" s="526"/>
      <c r="EG17" s="526"/>
      <c r="EH17" s="526"/>
      <c r="EI17" s="1750">
        <f t="shared" si="169"/>
        <v>0</v>
      </c>
      <c r="EJ17" s="458">
        <f>[1]Субсидия_факт!N15</f>
        <v>0</v>
      </c>
      <c r="EK17" s="956">
        <f>[1]Субсидия_факт!P15</f>
        <v>0</v>
      </c>
      <c r="EL17" s="618">
        <f>[1]Субсидия_факт!R15</f>
        <v>0</v>
      </c>
      <c r="EM17" s="457">
        <f t="shared" si="170"/>
        <v>0</v>
      </c>
      <c r="EN17" s="458"/>
      <c r="EO17" s="458"/>
      <c r="EP17" s="458"/>
      <c r="EQ17" s="460">
        <f t="shared" si="171"/>
        <v>0</v>
      </c>
      <c r="ER17" s="618">
        <f>[1]Субсидия_факт!BR15</f>
        <v>0</v>
      </c>
      <c r="ES17" s="564">
        <f>[1]Субсидия_факт!BT15</f>
        <v>0</v>
      </c>
      <c r="ET17" s="457">
        <f t="shared" si="172"/>
        <v>0</v>
      </c>
      <c r="EU17" s="459"/>
      <c r="EV17" s="808"/>
      <c r="EW17" s="460">
        <f t="shared" si="173"/>
        <v>0</v>
      </c>
      <c r="EX17" s="618">
        <f>[1]Субсидия_факт!AD15</f>
        <v>0</v>
      </c>
      <c r="EY17" s="564">
        <f>[1]Субсидия_факт!AF15</f>
        <v>0</v>
      </c>
      <c r="EZ17" s="459">
        <f>[1]Субсидия_факт!AL15</f>
        <v>0</v>
      </c>
      <c r="FA17" s="564">
        <f>[1]Субсидия_факт!AN15</f>
        <v>0</v>
      </c>
      <c r="FB17" s="458">
        <f>[1]Субсидия_факт!AH15</f>
        <v>0</v>
      </c>
      <c r="FC17" s="564">
        <f>[1]Субсидия_факт!AJ15</f>
        <v>0</v>
      </c>
      <c r="FD17" s="457">
        <f t="shared" si="174"/>
        <v>0</v>
      </c>
      <c r="FE17" s="618"/>
      <c r="FF17" s="564"/>
      <c r="FG17" s="459"/>
      <c r="FH17" s="564"/>
      <c r="FI17" s="459"/>
      <c r="FJ17" s="564"/>
      <c r="FK17" s="1720">
        <f t="shared" si="175"/>
        <v>0</v>
      </c>
      <c r="FL17" s="595">
        <f>[1]Субсидия_факт!AT15</f>
        <v>0</v>
      </c>
      <c r="FM17" s="558">
        <f>[1]Субсидия_факт!AV15</f>
        <v>0</v>
      </c>
      <c r="FN17" s="424">
        <f t="shared" si="176"/>
        <v>0</v>
      </c>
      <c r="FO17" s="617"/>
      <c r="FP17" s="558"/>
      <c r="FQ17" s="507">
        <f t="shared" si="177"/>
        <v>0</v>
      </c>
      <c r="FR17" s="595">
        <f>[1]Субсидия_факт!BV15</f>
        <v>0</v>
      </c>
      <c r="FS17" s="698">
        <f>[1]Субсидия_факт!BX15</f>
        <v>0</v>
      </c>
      <c r="FT17" s="424">
        <f t="shared" si="178"/>
        <v>0</v>
      </c>
      <c r="FU17" s="617"/>
      <c r="FV17" s="558"/>
      <c r="FW17" s="507">
        <f t="shared" si="179"/>
        <v>0</v>
      </c>
      <c r="FX17" s="595">
        <f>[1]Субсидия_факт!BZ15</f>
        <v>0</v>
      </c>
      <c r="FY17" s="698">
        <f>[1]Субсидия_факт!CB15</f>
        <v>0</v>
      </c>
      <c r="FZ17" s="424">
        <f t="shared" si="180"/>
        <v>0</v>
      </c>
      <c r="GA17" s="617"/>
      <c r="GB17" s="558"/>
      <c r="GC17" s="507">
        <f t="shared" si="181"/>
        <v>0</v>
      </c>
      <c r="GD17" s="595">
        <f>[1]Субсидия_факт!ML15</f>
        <v>0</v>
      </c>
      <c r="GE17" s="558">
        <f>[1]Субсидия_факт!MN15</f>
        <v>0</v>
      </c>
      <c r="GF17" s="424">
        <f t="shared" si="182"/>
        <v>0</v>
      </c>
      <c r="GG17" s="617"/>
      <c r="GH17" s="558"/>
      <c r="GI17" s="507">
        <f t="shared" si="183"/>
        <v>0</v>
      </c>
      <c r="GJ17" s="595">
        <f>[1]Субсидия_факт!MP15</f>
        <v>0</v>
      </c>
      <c r="GK17" s="698">
        <f>[1]Субсидия_факт!MT15</f>
        <v>0</v>
      </c>
      <c r="GL17" s="424">
        <f t="shared" si="184"/>
        <v>0</v>
      </c>
      <c r="GM17" s="617"/>
      <c r="GN17" s="558"/>
      <c r="GO17" s="1727">
        <f t="shared" si="185"/>
        <v>0</v>
      </c>
      <c r="GP17" s="508">
        <f t="shared" si="186"/>
        <v>0</v>
      </c>
      <c r="GQ17" s="1727">
        <f t="shared" si="187"/>
        <v>0</v>
      </c>
      <c r="GR17" s="508">
        <f t="shared" si="188"/>
        <v>0</v>
      </c>
      <c r="GS17" s="507">
        <f t="shared" si="50"/>
        <v>0</v>
      </c>
      <c r="GT17" s="595">
        <f>[1]Субсидия_факт!IP15</f>
        <v>0</v>
      </c>
      <c r="GU17" s="698">
        <f>[1]Субсидия_факт!IV15</f>
        <v>0</v>
      </c>
      <c r="GV17" s="424">
        <f t="shared" si="51"/>
        <v>0</v>
      </c>
      <c r="GW17" s="617"/>
      <c r="GX17" s="558"/>
      <c r="GY17" s="507">
        <f t="shared" si="189"/>
        <v>0</v>
      </c>
      <c r="GZ17" s="595">
        <f>[1]Субсидия_факт!BF15</f>
        <v>0</v>
      </c>
      <c r="HA17" s="558">
        <f>[1]Субсидия_факт!BH15</f>
        <v>0</v>
      </c>
      <c r="HB17" s="507">
        <f t="shared" si="190"/>
        <v>0</v>
      </c>
      <c r="HC17" s="595"/>
      <c r="HD17" s="558"/>
      <c r="HE17" s="507">
        <f t="shared" si="191"/>
        <v>0</v>
      </c>
      <c r="HF17" s="595"/>
      <c r="HG17" s="698"/>
      <c r="HH17" s="424">
        <f t="shared" si="53"/>
        <v>0</v>
      </c>
      <c r="HI17" s="595"/>
      <c r="HJ17" s="558"/>
      <c r="HK17" s="507">
        <f t="shared" si="192"/>
        <v>2006571</v>
      </c>
      <c r="HL17" s="595">
        <f>[1]Субсидия_факт!JD15</f>
        <v>521709.1100000001</v>
      </c>
      <c r="HM17" s="698">
        <f>[1]Субсидия_факт!JH15</f>
        <v>1484861.89</v>
      </c>
      <c r="HN17" s="424">
        <f t="shared" si="193"/>
        <v>382200</v>
      </c>
      <c r="HO17" s="595">
        <v>99372.12000000001</v>
      </c>
      <c r="HP17" s="558">
        <v>282827.88</v>
      </c>
      <c r="HQ17" s="1727">
        <f t="shared" si="194"/>
        <v>2006571</v>
      </c>
      <c r="HR17" s="595">
        <f t="shared" si="195"/>
        <v>521709.1100000001</v>
      </c>
      <c r="HS17" s="698">
        <f t="shared" si="196"/>
        <v>1484861.89</v>
      </c>
      <c r="HT17" s="508">
        <f t="shared" si="197"/>
        <v>382200</v>
      </c>
      <c r="HU17" s="595">
        <f t="shared" si="198"/>
        <v>99372.12000000001</v>
      </c>
      <c r="HV17" s="698">
        <f t="shared" si="199"/>
        <v>282827.88</v>
      </c>
      <c r="HW17" s="1727">
        <f t="shared" si="200"/>
        <v>0</v>
      </c>
      <c r="HX17" s="595">
        <f>[1]Субсидия_факт!JF15</f>
        <v>0</v>
      </c>
      <c r="HY17" s="698">
        <f>[1]Субсидия_факт!JJ15</f>
        <v>0</v>
      </c>
      <c r="HZ17" s="508">
        <f t="shared" si="201"/>
        <v>0</v>
      </c>
      <c r="IA17" s="595"/>
      <c r="IB17" s="558"/>
      <c r="IC17" s="1728">
        <f t="shared" si="60"/>
        <v>0</v>
      </c>
      <c r="ID17" s="595">
        <f>[1]Субсидия_факт!FT15</f>
        <v>0</v>
      </c>
      <c r="IE17" s="698">
        <f>[1]Субсидия_факт!FV15</f>
        <v>0</v>
      </c>
      <c r="IF17" s="1729">
        <f t="shared" si="61"/>
        <v>0</v>
      </c>
      <c r="IG17" s="595"/>
      <c r="IH17" s="558"/>
      <c r="II17" s="1728">
        <f t="shared" si="62"/>
        <v>0</v>
      </c>
      <c r="IJ17" s="595">
        <f>[1]Субсидия_факт!PN15</f>
        <v>0</v>
      </c>
      <c r="IK17" s="698">
        <f>[1]Субсидия_факт!PP15</f>
        <v>0</v>
      </c>
      <c r="IL17" s="1729">
        <f t="shared" si="63"/>
        <v>0</v>
      </c>
      <c r="IM17" s="595"/>
      <c r="IN17" s="558"/>
      <c r="IO17" s="1764">
        <f t="shared" si="64"/>
        <v>0</v>
      </c>
      <c r="IP17" s="618">
        <f>[1]Субсидия_факт!LL15</f>
        <v>0</v>
      </c>
      <c r="IQ17" s="564">
        <f>[1]Субсидия_факт!LN15</f>
        <v>0</v>
      </c>
      <c r="IR17" s="1765">
        <f t="shared" si="65"/>
        <v>0</v>
      </c>
      <c r="IS17" s="618"/>
      <c r="IT17" s="564"/>
      <c r="IU17" s="1764">
        <f t="shared" si="66"/>
        <v>0</v>
      </c>
      <c r="IV17" s="618">
        <f>[1]Субсидия_факт!LV15</f>
        <v>0</v>
      </c>
      <c r="IW17" s="564">
        <f>[1]Субсидия_факт!LX15</f>
        <v>0</v>
      </c>
      <c r="IX17" s="1765">
        <f t="shared" si="67"/>
        <v>0</v>
      </c>
      <c r="IY17" s="618"/>
      <c r="IZ17" s="564"/>
      <c r="JA17" s="457">
        <f t="shared" si="202"/>
        <v>0</v>
      </c>
      <c r="JB17" s="618">
        <f>[1]Субсидия_факт!DN15</f>
        <v>0</v>
      </c>
      <c r="JC17" s="564">
        <f>[1]Субсидия_факт!DP15</f>
        <v>0</v>
      </c>
      <c r="JD17" s="1750">
        <f t="shared" si="203"/>
        <v>0</v>
      </c>
      <c r="JE17" s="618"/>
      <c r="JF17" s="564"/>
      <c r="JG17" s="424">
        <f t="shared" si="204"/>
        <v>0</v>
      </c>
      <c r="JH17" s="595">
        <f>[1]Субсидия_факт!DB15</f>
        <v>0</v>
      </c>
      <c r="JI17" s="698">
        <f>[1]Субсидия_факт!DH15</f>
        <v>0</v>
      </c>
      <c r="JJ17" s="424">
        <f t="shared" si="205"/>
        <v>0</v>
      </c>
      <c r="JK17" s="595"/>
      <c r="JL17" s="558"/>
      <c r="JM17" s="424">
        <f t="shared" si="206"/>
        <v>0</v>
      </c>
      <c r="JN17" s="595">
        <f>[1]Субсидия_факт!DD15</f>
        <v>0</v>
      </c>
      <c r="JO17" s="558">
        <f>[1]Субсидия_факт!DJ15</f>
        <v>0</v>
      </c>
      <c r="JP17" s="424">
        <f t="shared" si="207"/>
        <v>0</v>
      </c>
      <c r="JQ17" s="526"/>
      <c r="JR17" s="583"/>
      <c r="JS17" s="508">
        <f t="shared" si="208"/>
        <v>0</v>
      </c>
      <c r="JT17" s="617">
        <f>'Проверочная  таблица'!JN17-'Проверочная  таблица'!JZ17</f>
        <v>0</v>
      </c>
      <c r="JU17" s="558">
        <f>'Проверочная  таблица'!JO17-'Проверочная  таблица'!KA17</f>
        <v>0</v>
      </c>
      <c r="JV17" s="1721">
        <f t="shared" si="209"/>
        <v>0</v>
      </c>
      <c r="JW17" s="526">
        <f>'Проверочная  таблица'!JQ17-'Проверочная  таблица'!KC17</f>
        <v>0</v>
      </c>
      <c r="JX17" s="616">
        <f>'Проверочная  таблица'!JR17-'Проверочная  таблица'!KD17</f>
        <v>0</v>
      </c>
      <c r="JY17" s="508">
        <f t="shared" si="210"/>
        <v>0</v>
      </c>
      <c r="JZ17" s="595">
        <f>[1]Субсидия_факт!DF15</f>
        <v>0</v>
      </c>
      <c r="KA17" s="698">
        <f>[1]Субсидия_факт!DL15</f>
        <v>0</v>
      </c>
      <c r="KB17" s="508">
        <f t="shared" si="211"/>
        <v>0</v>
      </c>
      <c r="KC17" s="595"/>
      <c r="KD17" s="558"/>
      <c r="KE17" s="424">
        <f t="shared" si="212"/>
        <v>0</v>
      </c>
      <c r="KF17" s="526">
        <f>[1]Субсидия_факт!AP15</f>
        <v>0</v>
      </c>
      <c r="KG17" s="558">
        <f>[1]Субсидия_факт!AR15</f>
        <v>0</v>
      </c>
      <c r="KH17" s="424">
        <f t="shared" si="213"/>
        <v>0</v>
      </c>
      <c r="KI17" s="526"/>
      <c r="KJ17" s="558"/>
      <c r="KK17" s="424">
        <f t="shared" si="80"/>
        <v>0</v>
      </c>
      <c r="KL17" s="526">
        <f>[1]Субсидия_факт!KF15</f>
        <v>0</v>
      </c>
      <c r="KM17" s="558">
        <f>[1]Субсидия_факт!KL15</f>
        <v>0</v>
      </c>
      <c r="KN17" s="424">
        <f t="shared" si="81"/>
        <v>0</v>
      </c>
      <c r="KO17" s="526"/>
      <c r="KP17" s="558"/>
      <c r="KQ17" s="1731">
        <f t="shared" si="82"/>
        <v>0</v>
      </c>
      <c r="KR17" s="459">
        <f>[1]Субсидия_факт!KH15</f>
        <v>0</v>
      </c>
      <c r="KS17" s="564">
        <f>[1]Субсидия_факт!KN15</f>
        <v>0</v>
      </c>
      <c r="KT17" s="1731">
        <f t="shared" si="83"/>
        <v>0</v>
      </c>
      <c r="KU17" s="526"/>
      <c r="KV17" s="558"/>
      <c r="KW17" s="1732">
        <f t="shared" si="84"/>
        <v>0</v>
      </c>
      <c r="KX17" s="459">
        <f t="shared" si="214"/>
        <v>0</v>
      </c>
      <c r="KY17" s="564">
        <f t="shared" si="215"/>
        <v>0</v>
      </c>
      <c r="KZ17" s="1732">
        <f t="shared" si="216"/>
        <v>0</v>
      </c>
      <c r="LA17" s="459">
        <f t="shared" si="217"/>
        <v>0</v>
      </c>
      <c r="LB17" s="564">
        <f t="shared" si="218"/>
        <v>0</v>
      </c>
      <c r="LC17" s="1732">
        <f t="shared" si="86"/>
        <v>0</v>
      </c>
      <c r="LD17" s="595">
        <f>[1]Субсидия_факт!KJ15</f>
        <v>0</v>
      </c>
      <c r="LE17" s="698">
        <f>[1]Субсидия_факт!KP15</f>
        <v>0</v>
      </c>
      <c r="LF17" s="1732">
        <f t="shared" si="87"/>
        <v>0</v>
      </c>
      <c r="LG17" s="617"/>
      <c r="LH17" s="558"/>
      <c r="LI17" s="457">
        <f t="shared" si="219"/>
        <v>0</v>
      </c>
      <c r="LJ17" s="980">
        <f>[1]Субсидия_факт!FF15</f>
        <v>0</v>
      </c>
      <c r="LK17" s="526">
        <f>[1]Субсидия_факт!DR15</f>
        <v>0</v>
      </c>
      <c r="LL17" s="558">
        <f>[1]Субсидия_факт!DX15</f>
        <v>0</v>
      </c>
      <c r="LM17" s="457">
        <f t="shared" si="220"/>
        <v>0</v>
      </c>
      <c r="LN17" s="980"/>
      <c r="LO17" s="526"/>
      <c r="LP17" s="558"/>
      <c r="LQ17" s="457">
        <f t="shared" si="221"/>
        <v>0</v>
      </c>
      <c r="LR17" s="980">
        <f>[1]Субсидия_факт!FH15</f>
        <v>0</v>
      </c>
      <c r="LS17" s="526">
        <f>[1]Субсидия_факт!DT15</f>
        <v>0</v>
      </c>
      <c r="LT17" s="558">
        <f>[1]Субсидия_факт!DZ15</f>
        <v>0</v>
      </c>
      <c r="LU17" s="457">
        <f t="shared" si="222"/>
        <v>0</v>
      </c>
      <c r="LV17" s="980"/>
      <c r="LW17" s="526"/>
      <c r="LX17" s="698"/>
      <c r="LY17" s="660">
        <f t="shared" si="223"/>
        <v>0</v>
      </c>
      <c r="LZ17" s="618">
        <f>'Проверочная  таблица'!LR17-MH17</f>
        <v>0</v>
      </c>
      <c r="MA17" s="618">
        <f>'Проверочная  таблица'!LS17-MI17</f>
        <v>0</v>
      </c>
      <c r="MB17" s="564">
        <f>'Проверочная  таблица'!LT17-MJ17</f>
        <v>0</v>
      </c>
      <c r="MC17" s="660">
        <f t="shared" si="224"/>
        <v>0</v>
      </c>
      <c r="MD17" s="618">
        <f>'Проверочная  таблица'!LV17-ML17</f>
        <v>0</v>
      </c>
      <c r="ME17" s="618">
        <f>'Проверочная  таблица'!LW17-MM17</f>
        <v>0</v>
      </c>
      <c r="MF17" s="564">
        <f>'Проверочная  таблица'!LX17-MN17</f>
        <v>0</v>
      </c>
      <c r="MG17" s="660">
        <f t="shared" si="225"/>
        <v>0</v>
      </c>
      <c r="MH17" s="526">
        <f>[1]Субсидия_факт!FJ15</f>
        <v>0</v>
      </c>
      <c r="MI17" s="526">
        <f>[1]Субсидия_факт!DV15</f>
        <v>0</v>
      </c>
      <c r="MJ17" s="558">
        <f>[1]Субсидия_факт!EB15</f>
        <v>0</v>
      </c>
      <c r="MK17" s="660">
        <f t="shared" si="226"/>
        <v>0</v>
      </c>
      <c r="ML17" s="526"/>
      <c r="MM17" s="526"/>
      <c r="MN17" s="558"/>
      <c r="MO17" s="1733">
        <f t="shared" si="227"/>
        <v>193375</v>
      </c>
      <c r="MP17" s="526">
        <f>[1]Субсидия_факт!ED15</f>
        <v>0</v>
      </c>
      <c r="MQ17" s="698">
        <f>[1]Субсидия_факт!EF15</f>
        <v>0</v>
      </c>
      <c r="MR17" s="618">
        <f>[1]Субсидия_факт!EH15</f>
        <v>0</v>
      </c>
      <c r="MS17" s="564">
        <f>[1]Субсидия_факт!EJ15</f>
        <v>0</v>
      </c>
      <c r="MT17" s="617">
        <f>[1]Субсидия_факт!FL15</f>
        <v>0</v>
      </c>
      <c r="MU17" s="595">
        <f>[1]Субсидия_факт!CP15</f>
        <v>50277.5</v>
      </c>
      <c r="MV17" s="698">
        <f>[1]Субсидия_факт!CV15</f>
        <v>143097.5</v>
      </c>
      <c r="MW17" s="424">
        <f t="shared" si="228"/>
        <v>193375</v>
      </c>
      <c r="MX17" s="526"/>
      <c r="MY17" s="558"/>
      <c r="MZ17" s="458"/>
      <c r="NA17" s="581"/>
      <c r="NB17" s="595"/>
      <c r="NC17" s="1766">
        <f t="shared" si="229"/>
        <v>50277.5</v>
      </c>
      <c r="ND17" s="1767">
        <f t="shared" si="230"/>
        <v>143097.5</v>
      </c>
      <c r="NE17" s="1733">
        <f t="shared" si="231"/>
        <v>0</v>
      </c>
      <c r="NF17" s="595">
        <f>[1]Субсидия_факт!CR15</f>
        <v>0</v>
      </c>
      <c r="NG17" s="698">
        <f>[1]Субсидия_факт!CX15</f>
        <v>0</v>
      </c>
      <c r="NH17" s="424">
        <f t="shared" si="232"/>
        <v>0</v>
      </c>
      <c r="NI17" s="617"/>
      <c r="NJ17" s="558"/>
      <c r="NK17" s="508">
        <f t="shared" si="233"/>
        <v>0</v>
      </c>
      <c r="NL17" s="595">
        <f>'Проверочная  таблица'!NF17-NR17</f>
        <v>0</v>
      </c>
      <c r="NM17" s="558">
        <f>'Проверочная  таблица'!NG17-NS17</f>
        <v>0</v>
      </c>
      <c r="NN17" s="508">
        <f t="shared" si="234"/>
        <v>0</v>
      </c>
      <c r="NO17" s="526">
        <f>'Проверочная  таблица'!NI17-NU17</f>
        <v>0</v>
      </c>
      <c r="NP17" s="616">
        <f>'Проверочная  таблица'!NJ17-NV17</f>
        <v>0</v>
      </c>
      <c r="NQ17" s="508">
        <f t="shared" si="235"/>
        <v>0</v>
      </c>
      <c r="NR17" s="595">
        <f>[1]Субсидия_факт!CT15</f>
        <v>0</v>
      </c>
      <c r="NS17" s="698">
        <f>[1]Субсидия_факт!CZ15</f>
        <v>0</v>
      </c>
      <c r="NT17" s="508">
        <f t="shared" si="236"/>
        <v>0</v>
      </c>
      <c r="NU17" s="526"/>
      <c r="NV17" s="558"/>
      <c r="NW17" s="1720">
        <f t="shared" si="237"/>
        <v>0</v>
      </c>
      <c r="NX17" s="595">
        <f>[1]Субсидия_факт!CD15</f>
        <v>0</v>
      </c>
      <c r="NY17" s="698">
        <f>[1]Субсидия_факт!CF15</f>
        <v>0</v>
      </c>
      <c r="NZ17" s="595">
        <f>[1]Субсидия_факт!CH15</f>
        <v>0</v>
      </c>
      <c r="OA17" s="427">
        <f t="shared" si="238"/>
        <v>0</v>
      </c>
      <c r="OB17" s="648"/>
      <c r="OC17" s="562"/>
      <c r="OD17" s="648"/>
      <c r="OE17" s="1731">
        <f t="shared" si="312"/>
        <v>0</v>
      </c>
      <c r="OF17" s="595">
        <f>[1]Субсидия_факт!NP15</f>
        <v>0</v>
      </c>
      <c r="OG17" s="698">
        <f>[1]Субсидия_факт!NV15</f>
        <v>0</v>
      </c>
      <c r="OH17" s="458"/>
      <c r="OI17" s="1731">
        <f t="shared" si="313"/>
        <v>0</v>
      </c>
      <c r="OJ17" s="617"/>
      <c r="OK17" s="558"/>
      <c r="OL17" s="526"/>
      <c r="OM17" s="1731">
        <f t="shared" si="239"/>
        <v>0</v>
      </c>
      <c r="ON17" s="595">
        <f>[1]Субсидия_факт!NR15</f>
        <v>0</v>
      </c>
      <c r="OO17" s="698">
        <f>[1]Субсидия_факт!NX15</f>
        <v>0</v>
      </c>
      <c r="OP17" s="526">
        <f>[1]Субсидия_факт!OB15</f>
        <v>0</v>
      </c>
      <c r="OQ17" s="1731">
        <f t="shared" si="240"/>
        <v>0</v>
      </c>
      <c r="OR17" s="526"/>
      <c r="OS17" s="616"/>
      <c r="OT17" s="526"/>
      <c r="OU17" s="1732">
        <f t="shared" si="241"/>
        <v>0</v>
      </c>
      <c r="OV17" s="459">
        <f>'Проверочная  таблица'!ON17-PD17</f>
        <v>0</v>
      </c>
      <c r="OW17" s="564">
        <f>'Проверочная  таблица'!OO17-PE17</f>
        <v>0</v>
      </c>
      <c r="OX17" s="458">
        <f>'Проверочная  таблица'!OP17-PF17</f>
        <v>0</v>
      </c>
      <c r="OY17" s="1732">
        <f t="shared" si="242"/>
        <v>0</v>
      </c>
      <c r="OZ17" s="617">
        <f>'Проверочная  таблица'!OR17-PH17</f>
        <v>0</v>
      </c>
      <c r="PA17" s="558">
        <f>'Проверочная  таблица'!OS17-PI17</f>
        <v>0</v>
      </c>
      <c r="PB17" s="526">
        <f>'Проверочная  таблица'!OT17-PJ17</f>
        <v>0</v>
      </c>
      <c r="PC17" s="1732">
        <f t="shared" si="243"/>
        <v>0</v>
      </c>
      <c r="PD17" s="595">
        <f>[1]Субсидия_факт!NT15</f>
        <v>0</v>
      </c>
      <c r="PE17" s="698">
        <f>[1]Субсидия_факт!NZ15</f>
        <v>0</v>
      </c>
      <c r="PF17" s="595">
        <f>[1]Субсидия_факт!OD15</f>
        <v>0</v>
      </c>
      <c r="PG17" s="1732">
        <f t="shared" si="244"/>
        <v>0</v>
      </c>
      <c r="PH17" s="617">
        <f t="shared" si="310"/>
        <v>0</v>
      </c>
      <c r="PI17" s="558">
        <f t="shared" si="311"/>
        <v>0</v>
      </c>
      <c r="PJ17" s="595"/>
      <c r="PK17" s="498">
        <f t="shared" si="245"/>
        <v>0</v>
      </c>
      <c r="PL17" s="618">
        <f>[1]Субсидия_факт!ON15</f>
        <v>0</v>
      </c>
      <c r="PM17" s="564">
        <f>[1]Субсидия_факт!OR15</f>
        <v>0</v>
      </c>
      <c r="PN17" s="427">
        <f t="shared" si="246"/>
        <v>0</v>
      </c>
      <c r="PO17" s="648"/>
      <c r="PP17" s="606">
        <v>0</v>
      </c>
      <c r="PQ17" s="552">
        <f t="shared" si="247"/>
        <v>0</v>
      </c>
      <c r="PR17" s="648">
        <f t="shared" si="248"/>
        <v>0</v>
      </c>
      <c r="PS17" s="562">
        <f t="shared" si="249"/>
        <v>0</v>
      </c>
      <c r="PT17" s="551">
        <f t="shared" si="250"/>
        <v>0</v>
      </c>
      <c r="PU17" s="618">
        <f t="shared" si="251"/>
        <v>0</v>
      </c>
      <c r="PV17" s="564">
        <f t="shared" si="252"/>
        <v>0</v>
      </c>
      <c r="PW17" s="552">
        <f t="shared" si="253"/>
        <v>0</v>
      </c>
      <c r="PX17" s="618">
        <f>[1]Субсидия_факт!OP15</f>
        <v>0</v>
      </c>
      <c r="PY17" s="564">
        <f>[1]Субсидия_факт!OT15</f>
        <v>0</v>
      </c>
      <c r="PZ17" s="1784">
        <f t="shared" si="254"/>
        <v>0</v>
      </c>
      <c r="QA17" s="648"/>
      <c r="QB17" s="606"/>
      <c r="QC17" s="1764">
        <f t="shared" si="92"/>
        <v>0</v>
      </c>
      <c r="QD17" s="618">
        <f>[1]Субсидия_факт!EL15</f>
        <v>0</v>
      </c>
      <c r="QE17" s="564">
        <f>[1]Субсидия_факт!EN15</f>
        <v>0</v>
      </c>
      <c r="QF17" s="1765">
        <f t="shared" si="93"/>
        <v>0</v>
      </c>
      <c r="QG17" s="618"/>
      <c r="QH17" s="564"/>
      <c r="QI17" s="1764">
        <f t="shared" si="94"/>
        <v>0</v>
      </c>
      <c r="QJ17" s="618">
        <f>[1]Субсидия_факт!EP15</f>
        <v>0</v>
      </c>
      <c r="QK17" s="564">
        <f>[1]Субсидия_факт!ER15</f>
        <v>0</v>
      </c>
      <c r="QL17" s="1765">
        <f t="shared" si="95"/>
        <v>0</v>
      </c>
      <c r="QM17" s="618"/>
      <c r="QN17" s="564"/>
      <c r="QO17" s="1764">
        <f t="shared" si="96"/>
        <v>0</v>
      </c>
      <c r="QP17" s="618">
        <f>[1]Субсидия_факт!ET15</f>
        <v>0</v>
      </c>
      <c r="QQ17" s="564">
        <f>[1]Субсидия_факт!EX15</f>
        <v>0</v>
      </c>
      <c r="QR17" s="1765">
        <f t="shared" si="97"/>
        <v>0</v>
      </c>
      <c r="QS17" s="618"/>
      <c r="QT17" s="564"/>
      <c r="QU17" s="1762">
        <f t="shared" si="98"/>
        <v>0</v>
      </c>
      <c r="QV17" s="618">
        <f t="shared" si="255"/>
        <v>0</v>
      </c>
      <c r="QW17" s="564">
        <f t="shared" si="256"/>
        <v>0</v>
      </c>
      <c r="QX17" s="660">
        <f t="shared" si="99"/>
        <v>0</v>
      </c>
      <c r="QY17" s="618">
        <f t="shared" si="257"/>
        <v>0</v>
      </c>
      <c r="QZ17" s="564">
        <f t="shared" si="258"/>
        <v>0</v>
      </c>
      <c r="RA17" s="1762">
        <f t="shared" si="100"/>
        <v>0</v>
      </c>
      <c r="RB17" s="618">
        <f>[1]Субсидия_факт!EV15</f>
        <v>0</v>
      </c>
      <c r="RC17" s="564">
        <f>[1]Субсидия_факт!EZ15</f>
        <v>0</v>
      </c>
      <c r="RD17" s="660">
        <f t="shared" si="101"/>
        <v>0</v>
      </c>
      <c r="RE17" s="618"/>
      <c r="RF17" s="564"/>
      <c r="RG17" s="498">
        <f t="shared" si="102"/>
        <v>0</v>
      </c>
      <c r="RH17" s="618">
        <f>[1]Субсидия_факт!FB15</f>
        <v>0</v>
      </c>
      <c r="RI17" s="564">
        <f>[1]Субсидия_факт!FD15</f>
        <v>0</v>
      </c>
      <c r="RJ17" s="427">
        <f t="shared" si="103"/>
        <v>0</v>
      </c>
      <c r="RK17" s="653"/>
      <c r="RL17" s="720"/>
      <c r="RM17" s="498">
        <f t="shared" si="104"/>
        <v>0</v>
      </c>
      <c r="RN17" s="618">
        <f>[1]Субсидия_факт!BN15</f>
        <v>0</v>
      </c>
      <c r="RO17" s="564">
        <f>[1]Субсидия_факт!BP15</f>
        <v>0</v>
      </c>
      <c r="RP17" s="1736">
        <f t="shared" si="105"/>
        <v>0</v>
      </c>
      <c r="RQ17" s="653"/>
      <c r="RR17" s="720"/>
      <c r="RS17" s="498">
        <f t="shared" si="106"/>
        <v>0</v>
      </c>
      <c r="RT17" s="618">
        <f>[1]Субсидия_факт!T15</f>
        <v>0</v>
      </c>
      <c r="RU17" s="564">
        <f>[1]Субсидия_факт!V15</f>
        <v>0</v>
      </c>
      <c r="RV17" s="427">
        <f t="shared" si="107"/>
        <v>0</v>
      </c>
      <c r="RW17" s="653"/>
      <c r="RX17" s="720"/>
      <c r="RY17" s="498">
        <f t="shared" si="259"/>
        <v>0</v>
      </c>
      <c r="RZ17" s="618">
        <f>[1]Субсидия_факт!Z15</f>
        <v>0</v>
      </c>
      <c r="SA17" s="564">
        <f>[1]Субсидия_факт!AB15</f>
        <v>0</v>
      </c>
      <c r="SB17" s="427">
        <f t="shared" si="260"/>
        <v>0</v>
      </c>
      <c r="SC17" s="653"/>
      <c r="SD17" s="720"/>
      <c r="SE17" s="498">
        <f t="shared" si="110"/>
        <v>0</v>
      </c>
      <c r="SF17" s="618">
        <f>[1]Субсидия_факт!OV15</f>
        <v>0</v>
      </c>
      <c r="SG17" s="564">
        <f>[1]Субсидия_факт!OX15</f>
        <v>0</v>
      </c>
      <c r="SH17" s="458">
        <f>[1]Субсидия_факт!PR15</f>
        <v>0</v>
      </c>
      <c r="SI17" s="615">
        <f>[1]Субсидия_факт!PX15</f>
        <v>0</v>
      </c>
      <c r="SJ17" s="430">
        <f>[1]Субсидия_факт!QD15</f>
        <v>0</v>
      </c>
      <c r="SK17" s="564">
        <f>[1]Субсидия_факт!QF15</f>
        <v>0</v>
      </c>
      <c r="SL17" s="1773">
        <f>[1]Субсидия_факт!QH15</f>
        <v>0</v>
      </c>
      <c r="SM17" s="581">
        <f>[1]Субсидия_факт!QN15</f>
        <v>0</v>
      </c>
      <c r="SN17" s="427">
        <f t="shared" si="111"/>
        <v>0</v>
      </c>
      <c r="SO17" s="652"/>
      <c r="SP17" s="562"/>
      <c r="SQ17" s="1248"/>
      <c r="SR17" s="581"/>
      <c r="SS17" s="425"/>
      <c r="ST17" s="720"/>
      <c r="SU17" s="425"/>
      <c r="SV17" s="720"/>
      <c r="SW17" s="427">
        <f t="shared" si="261"/>
        <v>0</v>
      </c>
      <c r="SX17" s="618">
        <f>[1]Субсидия_факт!OF15</f>
        <v>0</v>
      </c>
      <c r="SY17" s="564">
        <f>[1]Субсидия_факт!OJ15</f>
        <v>0</v>
      </c>
      <c r="SZ17" s="459">
        <f>[1]Субсидия_факт!OZ15</f>
        <v>0</v>
      </c>
      <c r="TA17" s="564">
        <f>[1]Субсидия_факт!PD15</f>
        <v>0</v>
      </c>
      <c r="TB17" s="459">
        <f>[1]Субсидия_факт!PT15</f>
        <v>0</v>
      </c>
      <c r="TC17" s="564">
        <f>[1]Субсидия_факт!PZ15</f>
        <v>0</v>
      </c>
      <c r="TD17" s="459">
        <f>[1]Субсидия_факт!QJ15</f>
        <v>0</v>
      </c>
      <c r="TE17" s="564">
        <f>[1]Субсидия_факт!QP15</f>
        <v>0</v>
      </c>
      <c r="TF17" s="1736">
        <f t="shared" si="262"/>
        <v>0</v>
      </c>
      <c r="TG17" s="648"/>
      <c r="TH17" s="606"/>
      <c r="TI17" s="652"/>
      <c r="TJ17" s="562"/>
      <c r="TK17" s="1248"/>
      <c r="TL17" s="581"/>
      <c r="TM17" s="648"/>
      <c r="TN17" s="606"/>
      <c r="TO17" s="552">
        <f t="shared" si="263"/>
        <v>0</v>
      </c>
      <c r="TP17" s="652">
        <f t="shared" si="264"/>
        <v>0</v>
      </c>
      <c r="TQ17" s="562">
        <f t="shared" si="265"/>
        <v>0</v>
      </c>
      <c r="TR17" s="652">
        <f t="shared" si="266"/>
        <v>0</v>
      </c>
      <c r="TS17" s="562">
        <f t="shared" si="267"/>
        <v>0</v>
      </c>
      <c r="TT17" s="652">
        <f t="shared" si="116"/>
        <v>0</v>
      </c>
      <c r="TU17" s="562">
        <f t="shared" si="117"/>
        <v>0</v>
      </c>
      <c r="TV17" s="653">
        <f t="shared" si="268"/>
        <v>0</v>
      </c>
      <c r="TW17" s="562">
        <f t="shared" si="269"/>
        <v>0</v>
      </c>
      <c r="TX17" s="552">
        <f t="shared" si="270"/>
        <v>0</v>
      </c>
      <c r="TY17" s="652">
        <f t="shared" si="271"/>
        <v>0</v>
      </c>
      <c r="TZ17" s="562">
        <f t="shared" si="272"/>
        <v>0</v>
      </c>
      <c r="UA17" s="652">
        <f t="shared" si="273"/>
        <v>0</v>
      </c>
      <c r="UB17" s="562">
        <f t="shared" si="274"/>
        <v>0</v>
      </c>
      <c r="UC17" s="652">
        <f t="shared" si="124"/>
        <v>0</v>
      </c>
      <c r="UD17" s="562">
        <f t="shared" si="125"/>
        <v>0</v>
      </c>
      <c r="UE17" s="653">
        <f t="shared" si="275"/>
        <v>0</v>
      </c>
      <c r="UF17" s="562">
        <f t="shared" si="276"/>
        <v>0</v>
      </c>
      <c r="UG17" s="552">
        <f t="shared" si="277"/>
        <v>0</v>
      </c>
      <c r="UH17" s="618">
        <f>[1]Субсидия_факт!OH15</f>
        <v>0</v>
      </c>
      <c r="UI17" s="564">
        <f>[1]Субсидия_факт!OL15</f>
        <v>0</v>
      </c>
      <c r="UJ17" s="459">
        <f>[1]Субсидия_факт!PB15</f>
        <v>0</v>
      </c>
      <c r="UK17" s="564">
        <f>[1]Субсидия_факт!PF15</f>
        <v>0</v>
      </c>
      <c r="UL17" s="459">
        <f>[1]Субсидия_факт!PV15</f>
        <v>0</v>
      </c>
      <c r="UM17" s="564">
        <f>[1]Субсидия_факт!QB15</f>
        <v>0</v>
      </c>
      <c r="UN17" s="459">
        <f>[1]Субсидия_факт!QL15</f>
        <v>0</v>
      </c>
      <c r="UO17" s="564">
        <f>[1]Субсидия_факт!QR15</f>
        <v>0</v>
      </c>
      <c r="UP17" s="1784">
        <f t="shared" si="278"/>
        <v>0</v>
      </c>
      <c r="UQ17" s="1248"/>
      <c r="UR17" s="581"/>
      <c r="US17" s="430"/>
      <c r="UT17" s="564"/>
      <c r="UU17" s="1248"/>
      <c r="UV17" s="581"/>
      <c r="UW17" s="1248"/>
      <c r="UX17" s="581"/>
      <c r="UY17" s="457">
        <f>'Прочая  субсидия_МР  и  ГО'!B13</f>
        <v>29823413.93</v>
      </c>
      <c r="UZ17" s="457">
        <f>'Прочая  субсидия_МР  и  ГО'!C13</f>
        <v>23579918.539999999</v>
      </c>
      <c r="VA17" s="1750">
        <f>'Прочая  субсидия_БП'!B13</f>
        <v>225361.84999999998</v>
      </c>
      <c r="VB17" s="460">
        <f>'Прочая  субсидия_БП'!C13</f>
        <v>86698.62999999999</v>
      </c>
      <c r="VC17" s="1781">
        <f>'Прочая  субсидия_БП'!D13</f>
        <v>225361.84999999998</v>
      </c>
      <c r="VD17" s="510">
        <f>'Прочая  субсидия_БП'!E13</f>
        <v>86698.62999999999</v>
      </c>
      <c r="VE17" s="1782">
        <f>'Прочая  субсидия_БП'!F13</f>
        <v>0</v>
      </c>
      <c r="VF17" s="1781">
        <f>'Прочая  субсидия_БП'!G13</f>
        <v>0</v>
      </c>
      <c r="VG17" s="460">
        <f t="shared" si="279"/>
        <v>279292547.48000002</v>
      </c>
      <c r="VH17" s="618">
        <f>'Проверочная  таблица'!WJ17+'Проверочная  таблица'!VM17+'Проверочная  таблица'!VO17+WD17+VQ17</f>
        <v>272214659.48000002</v>
      </c>
      <c r="VI17" s="458">
        <f>'Проверочная  таблица'!WK17+'Проверочная  таблица'!VS17+'Проверочная  таблица'!VY17+'Проверочная  таблица'!VU17+'Проверочная  таблица'!VW17+WA17+WE17</f>
        <v>7077888</v>
      </c>
      <c r="VJ17" s="457">
        <f t="shared" si="280"/>
        <v>179167927.92999998</v>
      </c>
      <c r="VK17" s="458">
        <f>'Проверочная  таблица'!WM17+'Проверочная  таблица'!VN17+'Проверочная  таблица'!VP17+WG17+VR17</f>
        <v>175496507.25999999</v>
      </c>
      <c r="VL17" s="459">
        <f>'Проверочная  таблица'!WN17+'Проверочная  таблица'!VT17+'Проверочная  таблица'!VZ17+'Проверочная  таблица'!VV17+'Проверочная  таблица'!VX17+WB17+WH17</f>
        <v>3671420.67</v>
      </c>
      <c r="VM17" s="457">
        <f>'Субвенция  на  полномочия'!B13</f>
        <v>256758403.47999999</v>
      </c>
      <c r="VN17" s="1750">
        <f>'Субвенция  на  полномочия'!C13</f>
        <v>168157707.25999999</v>
      </c>
      <c r="VO17" s="320">
        <f>[1]Субвенция_факт!R14*1000</f>
        <v>11131756</v>
      </c>
      <c r="VP17" s="789">
        <v>4938000</v>
      </c>
      <c r="VQ17" s="320">
        <f>[1]Субвенция_факт!K14*1000</f>
        <v>1791988</v>
      </c>
      <c r="VR17" s="789">
        <v>698000</v>
      </c>
      <c r="VS17" s="320">
        <f>[1]Субвенция_факт!AE14*1000</f>
        <v>1461200</v>
      </c>
      <c r="VT17" s="789">
        <f>ВУС!E83</f>
        <v>622895.92999999993</v>
      </c>
      <c r="VU17" s="320">
        <f>[1]Субвенция_факт!AF14*1000</f>
        <v>0</v>
      </c>
      <c r="VV17" s="789"/>
      <c r="VW17" s="320">
        <f>[1]Субвенция_факт!E14*1000</f>
        <v>0</v>
      </c>
      <c r="VX17" s="789"/>
      <c r="VY17" s="320">
        <f>[1]Субвенция_факт!F14*1000</f>
        <v>0</v>
      </c>
      <c r="VZ17" s="789"/>
      <c r="WA17" s="320">
        <f>[1]Субвенция_факт!G14*1000</f>
        <v>0</v>
      </c>
      <c r="WB17" s="789"/>
      <c r="WC17" s="460">
        <f t="shared" si="281"/>
        <v>6621200</v>
      </c>
      <c r="WD17" s="618">
        <f>[1]Субвенция_факт!O14*1000</f>
        <v>1721512</v>
      </c>
      <c r="WE17" s="564">
        <f>[1]Субвенция_факт!P14*1000</f>
        <v>4899688</v>
      </c>
      <c r="WF17" s="457">
        <f t="shared" si="282"/>
        <v>3780000</v>
      </c>
      <c r="WG17" s="458">
        <v>982800</v>
      </c>
      <c r="WH17" s="615">
        <v>2797200</v>
      </c>
      <c r="WI17" s="460">
        <f t="shared" si="283"/>
        <v>1528000</v>
      </c>
      <c r="WJ17" s="930">
        <f>[1]Субвенция_факт!AD14*1000</f>
        <v>811000</v>
      </c>
      <c r="WK17" s="931">
        <f>[1]Субвенция_факт!AC14*1000</f>
        <v>717000</v>
      </c>
      <c r="WL17" s="457">
        <f t="shared" si="284"/>
        <v>971324.74</v>
      </c>
      <c r="WM17" s="1740">
        <v>720000</v>
      </c>
      <c r="WN17" s="1282">
        <v>251324.74</v>
      </c>
      <c r="WO17" s="1775">
        <f>'Проверочная  таблица'!ZU17+'Проверочная  таблица'!ZC17+'Проверочная  таблица'!XO17+'Проверочная  таблица'!XS17+YQ17+YW17+YA17+YG17+XI17+WQ17+XC17+WW17</f>
        <v>29415685.84</v>
      </c>
      <c r="WP17" s="320">
        <f>'Проверочная  таблица'!ZY17+'Проверочная  таблица'!ZL17+'Проверочная  таблица'!XQ17+'Проверочная  таблица'!XU17+YT17+YZ17+YD17+YJ17+XL17+WT17+XF17+WZ17</f>
        <v>8358730.0499999998</v>
      </c>
      <c r="WQ17" s="1776">
        <f t="shared" si="134"/>
        <v>0</v>
      </c>
      <c r="WR17" s="930">
        <f>'[1]Иные межбюджетные трансферты'!AK15</f>
        <v>0</v>
      </c>
      <c r="WS17" s="931">
        <f>'[1]Иные межбюджетные трансферты'!AM15</f>
        <v>0</v>
      </c>
      <c r="WT17" s="1765">
        <f t="shared" si="135"/>
        <v>0</v>
      </c>
      <c r="WU17" s="930"/>
      <c r="WV17" s="931"/>
      <c r="WW17" s="1776">
        <f t="shared" si="136"/>
        <v>0</v>
      </c>
      <c r="WX17" s="930">
        <f>'[1]Иные межбюджетные трансферты'!AE15</f>
        <v>0</v>
      </c>
      <c r="WY17" s="931">
        <f>'[1]Иные межбюджетные трансферты'!AG15</f>
        <v>0</v>
      </c>
      <c r="WZ17" s="1765">
        <f t="shared" si="137"/>
        <v>0</v>
      </c>
      <c r="XA17" s="930"/>
      <c r="XB17" s="931"/>
      <c r="XC17" s="1776">
        <f t="shared" si="138"/>
        <v>1914553.5899999999</v>
      </c>
      <c r="XD17" s="930">
        <f>'[1]Иные межбюджетные трансферты'!AA15</f>
        <v>95727.680000000008</v>
      </c>
      <c r="XE17" s="931">
        <f>'[1]Иные межбюджетные трансферты'!AC15</f>
        <v>1818825.91</v>
      </c>
      <c r="XF17" s="1765">
        <f t="shared" si="139"/>
        <v>1070803.43</v>
      </c>
      <c r="XG17" s="930">
        <v>53540.17</v>
      </c>
      <c r="XH17" s="931">
        <v>1017263.26</v>
      </c>
      <c r="XI17" s="457">
        <f t="shared" si="285"/>
        <v>10389960</v>
      </c>
      <c r="XJ17" s="676">
        <f>'[1]Иные межбюджетные трансферты'!G15</f>
        <v>0</v>
      </c>
      <c r="XK17" s="1777">
        <f>'[1]Иные межбюджетные трансферты'!I15</f>
        <v>10389960</v>
      </c>
      <c r="XL17" s="1750">
        <f t="shared" si="286"/>
        <v>6826756.6200000001</v>
      </c>
      <c r="XM17" s="676"/>
      <c r="XN17" s="931">
        <v>6826756.6200000001</v>
      </c>
      <c r="XO17" s="457">
        <f t="shared" si="287"/>
        <v>0</v>
      </c>
      <c r="XP17" s="1778"/>
      <c r="XQ17" s="457">
        <f t="shared" si="288"/>
        <v>0</v>
      </c>
      <c r="XR17" s="1777"/>
      <c r="XS17" s="1750">
        <f t="shared" si="289"/>
        <v>0</v>
      </c>
      <c r="XT17" s="931"/>
      <c r="XU17" s="457">
        <f t="shared" si="290"/>
        <v>0</v>
      </c>
      <c r="XV17" s="931"/>
      <c r="XW17" s="1763">
        <f t="shared" si="291"/>
        <v>0</v>
      </c>
      <c r="XX17" s="660">
        <f t="shared" si="292"/>
        <v>0</v>
      </c>
      <c r="XY17" s="1763">
        <f t="shared" si="293"/>
        <v>0</v>
      </c>
      <c r="XZ17" s="660">
        <f t="shared" si="294"/>
        <v>0</v>
      </c>
      <c r="YA17" s="457">
        <f t="shared" si="295"/>
        <v>0</v>
      </c>
      <c r="YB17" s="459"/>
      <c r="YC17" s="564"/>
      <c r="YD17" s="457">
        <f t="shared" si="296"/>
        <v>0</v>
      </c>
      <c r="YE17" s="459"/>
      <c r="YF17" s="564"/>
      <c r="YG17" s="457">
        <f t="shared" si="297"/>
        <v>0</v>
      </c>
      <c r="YH17" s="458">
        <f>'[1]Иные межбюджетные трансферты'!AY15</f>
        <v>0</v>
      </c>
      <c r="YI17" s="581">
        <f>'[1]Иные межбюджетные трансферты'!BC15</f>
        <v>0</v>
      </c>
      <c r="YJ17" s="1761">
        <f t="shared" si="298"/>
        <v>0</v>
      </c>
      <c r="YK17" s="459"/>
      <c r="YL17" s="564"/>
      <c r="YM17" s="1763">
        <f t="shared" si="299"/>
        <v>0</v>
      </c>
      <c r="YN17" s="660">
        <f t="shared" si="300"/>
        <v>0</v>
      </c>
      <c r="YO17" s="1763">
        <f t="shared" si="301"/>
        <v>0</v>
      </c>
      <c r="YP17" s="660">
        <f t="shared" si="302"/>
        <v>0</v>
      </c>
      <c r="YQ17" s="1007">
        <f t="shared" si="303"/>
        <v>0</v>
      </c>
      <c r="YR17" s="1124">
        <f>'[1]Иные межбюджетные трансферты'!W15</f>
        <v>0</v>
      </c>
      <c r="YS17" s="933">
        <f>'[1]Иные межбюджетные трансферты'!Y15</f>
        <v>0</v>
      </c>
      <c r="YT17" s="627">
        <f t="shared" si="304"/>
        <v>0</v>
      </c>
      <c r="YU17" s="987"/>
      <c r="YV17" s="1779"/>
      <c r="YW17" s="320">
        <f t="shared" si="150"/>
        <v>0</v>
      </c>
      <c r="YX17" s="987">
        <f>'[1]Иные межбюджетные трансферты'!M15</f>
        <v>0</v>
      </c>
      <c r="YY17" s="933">
        <f>'[1]Иные межбюджетные трансферты'!O15</f>
        <v>0</v>
      </c>
      <c r="YZ17" s="627">
        <f t="shared" si="305"/>
        <v>0</v>
      </c>
      <c r="ZA17" s="987"/>
      <c r="ZB17" s="933"/>
      <c r="ZC17" s="507">
        <f t="shared" si="152"/>
        <v>15542200</v>
      </c>
      <c r="ZD17" s="930">
        <f>'[1]Иные межбюджетные трансферты'!E15</f>
        <v>0</v>
      </c>
      <c r="ZE17" s="930">
        <f>'[1]Иные межбюджетные трансферты'!K15</f>
        <v>15542200</v>
      </c>
      <c r="ZF17" s="930">
        <f>'[1]Иные межбюджетные трансферты'!AI15</f>
        <v>0</v>
      </c>
      <c r="ZG17" s="676">
        <f>'[1]Иные межбюджетные трансферты'!AO15</f>
        <v>0</v>
      </c>
      <c r="ZH17" s="784"/>
      <c r="ZI17" s="526">
        <f>'[1]Иные межбюджетные трансферты'!BG15</f>
        <v>0</v>
      </c>
      <c r="ZJ17" s="930">
        <f>'[1]Иные межбюджетные трансферты'!BI15</f>
        <v>0</v>
      </c>
      <c r="ZK17" s="676">
        <f>'[1]Иные межбюджетные трансферты'!BK15</f>
        <v>0</v>
      </c>
      <c r="ZL17" s="424">
        <f t="shared" si="153"/>
        <v>0</v>
      </c>
      <c r="ZM17" s="676"/>
      <c r="ZN17" s="676"/>
      <c r="ZO17" s="676"/>
      <c r="ZP17" s="987"/>
      <c r="ZQ17" s="617"/>
      <c r="ZR17" s="526"/>
      <c r="ZS17" s="987"/>
      <c r="ZT17" s="1260"/>
      <c r="ZU17" s="457">
        <f t="shared" si="154"/>
        <v>1568972.25</v>
      </c>
      <c r="ZV17" s="1124">
        <f>'[1]Иные межбюджетные трансферты'!AQ15</f>
        <v>0</v>
      </c>
      <c r="ZW17" s="930">
        <f>'[1]Иные межбюджетные трансферты'!AU15</f>
        <v>1568972.25</v>
      </c>
      <c r="ZX17" s="987"/>
      <c r="ZY17" s="457">
        <f t="shared" si="155"/>
        <v>461170</v>
      </c>
      <c r="ZZ17" s="987"/>
      <c r="AAA17" s="980">
        <v>461170</v>
      </c>
      <c r="AAB17" s="1260"/>
      <c r="AAC17" s="660">
        <f t="shared" si="306"/>
        <v>1568972.25</v>
      </c>
      <c r="AAD17" s="595">
        <f>'Проверочная  таблица'!ZV17-AAL17</f>
        <v>0</v>
      </c>
      <c r="AAE17" s="595">
        <f>'Проверочная  таблица'!ZW17-AAM17</f>
        <v>1568972.25</v>
      </c>
      <c r="AAF17" s="595">
        <f>'Проверочная  таблица'!ZX17-AAN17</f>
        <v>0</v>
      </c>
      <c r="AAG17" s="660">
        <f t="shared" si="307"/>
        <v>461170</v>
      </c>
      <c r="AAH17" s="595">
        <f>'Проверочная  таблица'!ZZ17-AAP17</f>
        <v>0</v>
      </c>
      <c r="AAI17" s="595">
        <f>'Проверочная  таблица'!AAA17-AAQ17</f>
        <v>461170</v>
      </c>
      <c r="AAJ17" s="595">
        <f>'Проверочная  таблица'!AAB17-AAR17</f>
        <v>0</v>
      </c>
      <c r="AAK17" s="660">
        <f t="shared" si="308"/>
        <v>0</v>
      </c>
      <c r="AAL17" s="1124">
        <f>'[1]Иные межбюджетные трансферты'!AS15</f>
        <v>0</v>
      </c>
      <c r="AAM17" s="930">
        <f>'[1]Иные межбюджетные трансферты'!AW15</f>
        <v>0</v>
      </c>
      <c r="AAN17" s="676">
        <f>'[1]Иные межбюджетные трансферты'!BO15</f>
        <v>0</v>
      </c>
      <c r="AAO17" s="787">
        <f t="shared" si="309"/>
        <v>0</v>
      </c>
      <c r="AAP17" s="987"/>
      <c r="AAQ17" s="980"/>
      <c r="AAR17" s="980"/>
      <c r="AAS17" s="457">
        <f>AAU17+'Проверочная  таблица'!ABC17+AAY17+'Проверочная  таблица'!ABG17+ABA17+'Проверочная  таблица'!ABI17</f>
        <v>0</v>
      </c>
      <c r="AAT17" s="457">
        <f>AAV17+'Проверочная  таблица'!ABD17+AAZ17+'Проверочная  таблица'!ABH17+ABB17+'Проверочная  таблица'!ABJ17</f>
        <v>0</v>
      </c>
      <c r="AAU17" s="460"/>
      <c r="AAV17" s="460"/>
      <c r="AAW17" s="460"/>
      <c r="AAX17" s="460"/>
      <c r="AAY17" s="1783">
        <f t="shared" si="156"/>
        <v>0</v>
      </c>
      <c r="AAZ17" s="456">
        <f t="shared" si="157"/>
        <v>0</v>
      </c>
      <c r="ABA17" s="461"/>
      <c r="ABB17" s="456"/>
      <c r="ABC17" s="460"/>
      <c r="ABD17" s="460"/>
      <c r="ABE17" s="460"/>
      <c r="ABF17" s="460"/>
      <c r="ABG17" s="1783">
        <f t="shared" si="158"/>
        <v>0</v>
      </c>
      <c r="ABH17" s="456">
        <f t="shared" si="159"/>
        <v>0</v>
      </c>
      <c r="ABI17" s="456"/>
      <c r="ABJ17" s="456"/>
      <c r="ABK17" s="1749">
        <f>'Проверочная  таблица'!ABC17+'Проверочная  таблица'!ABE17</f>
        <v>0</v>
      </c>
      <c r="ABL17" s="1749">
        <f>'Проверочная  таблица'!ABD17+'Проверочная  таблица'!ABF17</f>
        <v>0</v>
      </c>
      <c r="ABM17" s="732"/>
    </row>
    <row r="18" spans="1:741" s="319" customFormat="1" ht="25.5" customHeight="1" x14ac:dyDescent="0.25">
      <c r="A18" s="325" t="s">
        <v>80</v>
      </c>
      <c r="B18" s="460">
        <f>D18+AI18+'Проверочная  таблица'!VG18+'Проверочная  таблица'!WO18</f>
        <v>714900555.8499999</v>
      </c>
      <c r="C18" s="457">
        <f>E18+'Проверочная  таблица'!VJ18+AJ18+'Проверочная  таблица'!WP18</f>
        <v>373905519.06999999</v>
      </c>
      <c r="D18" s="1750">
        <f t="shared" si="0"/>
        <v>128214643</v>
      </c>
      <c r="E18" s="457">
        <f t="shared" si="160"/>
        <v>65752545.359999999</v>
      </c>
      <c r="F18" s="1751">
        <f>'[1]Дотация  из  ОБ_факт'!M14</f>
        <v>71422107</v>
      </c>
      <c r="G18" s="1752">
        <v>35711196</v>
      </c>
      <c r="H18" s="1753">
        <f>'[1]Дотация  из  ОБ_факт'!G14</f>
        <v>39192094</v>
      </c>
      <c r="I18" s="1754">
        <v>20972997.359999999</v>
      </c>
      <c r="J18" s="1755">
        <f t="shared" si="1"/>
        <v>39192094</v>
      </c>
      <c r="K18" s="1756">
        <f t="shared" si="2"/>
        <v>20972997.359999999</v>
      </c>
      <c r="L18" s="1757">
        <f>'[1]Дотация  из  ОБ_факт'!K14</f>
        <v>0</v>
      </c>
      <c r="M18" s="605"/>
      <c r="N18" s="1758">
        <f>'[1]Дотация  из  ОБ_факт'!Q14</f>
        <v>0</v>
      </c>
      <c r="O18" s="1759"/>
      <c r="P18" s="1751">
        <f>'[1]Дотация  из  ОБ_факт'!S14</f>
        <v>14761017</v>
      </c>
      <c r="Q18" s="1754">
        <v>7368352</v>
      </c>
      <c r="R18" s="1755">
        <f t="shared" si="3"/>
        <v>14761017</v>
      </c>
      <c r="S18" s="1756">
        <f t="shared" si="4"/>
        <v>7368352</v>
      </c>
      <c r="T18" s="1757">
        <f>'[1]Дотация  из  ОБ_факт'!W14</f>
        <v>0</v>
      </c>
      <c r="U18" s="605"/>
      <c r="V18" s="1753">
        <f>'[1]Дотация  из  ОБ_факт'!AA14+'[1]Дотация  из  ОБ_факт'!AC14+'[1]Дотация  из  ОБ_факт'!AG14</f>
        <v>1700000</v>
      </c>
      <c r="W18" s="1007">
        <f t="shared" si="5"/>
        <v>1700000</v>
      </c>
      <c r="X18" s="784"/>
      <c r="Y18" s="676">
        <v>1700000</v>
      </c>
      <c r="Z18" s="784"/>
      <c r="AA18" s="1753">
        <f>'[1]Дотация  из  ОБ_факт'!Y14+'[1]Дотация  из  ОБ_факт'!AE14</f>
        <v>1139425</v>
      </c>
      <c r="AB18" s="1007">
        <f t="shared" si="6"/>
        <v>0</v>
      </c>
      <c r="AC18" s="784">
        <v>0</v>
      </c>
      <c r="AD18" s="676"/>
      <c r="AE18" s="1760">
        <f t="shared" si="7"/>
        <v>1139425</v>
      </c>
      <c r="AF18" s="1755">
        <f t="shared" si="8"/>
        <v>0</v>
      </c>
      <c r="AG18" s="1756">
        <f>'[1]Дотация  из  ОБ_факт'!AE14</f>
        <v>0</v>
      </c>
      <c r="AH18" s="796">
        <f t="shared" si="9"/>
        <v>0</v>
      </c>
      <c r="AI18" s="1720">
        <f>'Проверочная  таблица'!UY18+'Проверочная  таблица'!VA18+CM18+CO18+CU18+CW18+BS18+CA18+'Проверочная  таблица'!MO18+'Проверочная  таблица'!NE18+'Проверочная  таблица'!EQ18+'Проверочная  таблица'!NW18+EI18+'Проверочная  таблица'!JG18+'Проверочная  таблица'!JM18+'Проверочная  таблица'!OE18+'Проверочная  таблица'!OM18+JA18+GC18+FW18+RY18+FK18+AK18+AU18+FQ18+KE18+HE18+HK18+DI18+SE18+GI18+EW18+SW18+PK18+GY18+GS18+LI18+LQ18+RS18+IO18+RG18+QI18+KK18+KQ18+QO18+RM18+DC18+II18+QC18+IC18+IU18</f>
        <v>130967109.04999998</v>
      </c>
      <c r="AJ18" s="507">
        <f>'Проверочная  таблица'!UZ18+'Проверочная  таблица'!VB18+CN18+CP18+CV18+CX18+BW18+CE18+'Проверочная  таблица'!MW18+'Проверочная  таблица'!NH18+'Проверочная  таблица'!ET18+'Проверочная  таблица'!OA18+EM18+'Проверочная  таблица'!JJ18+'Проверочная  таблица'!JP18+'Проверочная  таблица'!OI18+'Проверочная  таблица'!OQ18+JD18+FT18+GF18+FZ18+SB18+FN18+AP18+AY18+KH18+HH18+HN18+DV18+SN18+GL18+FD18+TF18+PN18+HB18+GV18+LM18+LU18+RV18+IR18+RJ18+QL18+KN18+KT18+QR18+RP18+DF18+IL18+QF18+IF18+IX18</f>
        <v>68963913.820000008</v>
      </c>
      <c r="AK18" s="457">
        <f t="shared" si="10"/>
        <v>0</v>
      </c>
      <c r="AL18" s="459">
        <f>[1]Субсидия_факт!CJ16</f>
        <v>0</v>
      </c>
      <c r="AM18" s="458">
        <f>[1]Субсидия_факт!HJ16</f>
        <v>0</v>
      </c>
      <c r="AN18" s="459">
        <f>[1]Субсидия_факт!HV16</f>
        <v>0</v>
      </c>
      <c r="AO18" s="458">
        <f>[1]Субсидия_факт!PH16</f>
        <v>0</v>
      </c>
      <c r="AP18" s="457">
        <f t="shared" si="11"/>
        <v>0</v>
      </c>
      <c r="AQ18" s="956"/>
      <c r="AR18" s="459"/>
      <c r="AS18" s="458"/>
      <c r="AT18" s="956"/>
      <c r="AU18" s="1720">
        <f t="shared" si="12"/>
        <v>0</v>
      </c>
      <c r="AV18" s="618">
        <f>[1]Субсидия_факт!CL16</f>
        <v>0</v>
      </c>
      <c r="AW18" s="458">
        <f>[1]Субсидия_факт!HN16</f>
        <v>0</v>
      </c>
      <c r="AX18" s="956">
        <f>[1]Субсидия_факт!PJ16</f>
        <v>0</v>
      </c>
      <c r="AY18" s="424">
        <f t="shared" si="13"/>
        <v>0</v>
      </c>
      <c r="AZ18" s="618"/>
      <c r="BA18" s="458"/>
      <c r="BB18" s="956"/>
      <c r="BC18" s="1721">
        <f t="shared" si="14"/>
        <v>0</v>
      </c>
      <c r="BD18" s="618">
        <f t="shared" si="15"/>
        <v>0</v>
      </c>
      <c r="BE18" s="458">
        <f t="shared" si="16"/>
        <v>0</v>
      </c>
      <c r="BF18" s="459">
        <f t="shared" si="17"/>
        <v>0</v>
      </c>
      <c r="BG18" s="660">
        <f t="shared" si="18"/>
        <v>0</v>
      </c>
      <c r="BH18" s="458">
        <f t="shared" si="19"/>
        <v>0</v>
      </c>
      <c r="BI18" s="459">
        <f t="shared" si="20"/>
        <v>0</v>
      </c>
      <c r="BJ18" s="458">
        <f t="shared" si="21"/>
        <v>0</v>
      </c>
      <c r="BK18" s="508">
        <f t="shared" si="22"/>
        <v>0</v>
      </c>
      <c r="BL18" s="618">
        <f>[1]Субсидия_факт!CN16</f>
        <v>0</v>
      </c>
      <c r="BM18" s="458">
        <f>[1]Субсидия_факт!HP16</f>
        <v>0</v>
      </c>
      <c r="BN18" s="956">
        <f>[1]Субсидия_факт!PL16</f>
        <v>0</v>
      </c>
      <c r="BO18" s="787">
        <f t="shared" si="23"/>
        <v>0</v>
      </c>
      <c r="BP18" s="459"/>
      <c r="BQ18" s="458"/>
      <c r="BR18" s="459"/>
      <c r="BS18" s="457">
        <f t="shared" si="24"/>
        <v>35916545.409999996</v>
      </c>
      <c r="BT18" s="618">
        <f>[1]Субсидия_факт!KR16</f>
        <v>0</v>
      </c>
      <c r="BU18" s="458">
        <f>[1]Субсидия_факт!KX16</f>
        <v>35916545.409999996</v>
      </c>
      <c r="BV18" s="458">
        <f>[1]Субсидия_факт!LP16</f>
        <v>0</v>
      </c>
      <c r="BW18" s="1761">
        <f t="shared" si="25"/>
        <v>20034381.600000001</v>
      </c>
      <c r="BX18" s="458"/>
      <c r="BY18" s="458">
        <v>20034381.600000001</v>
      </c>
      <c r="BZ18" s="458"/>
      <c r="CA18" s="457">
        <f t="shared" si="26"/>
        <v>0</v>
      </c>
      <c r="CB18" s="618">
        <f>[1]Субсидия_факт!KT16</f>
        <v>0</v>
      </c>
      <c r="CC18" s="458">
        <f>[1]Субсидия_факт!KZ16</f>
        <v>0</v>
      </c>
      <c r="CD18" s="458">
        <f>[1]Субсидия_факт!LR16</f>
        <v>0</v>
      </c>
      <c r="CE18" s="1761">
        <f t="shared" si="27"/>
        <v>0</v>
      </c>
      <c r="CF18" s="458"/>
      <c r="CG18" s="459"/>
      <c r="CH18" s="618"/>
      <c r="CI18" s="1762">
        <f t="shared" si="28"/>
        <v>0</v>
      </c>
      <c r="CJ18" s="660">
        <f t="shared" si="29"/>
        <v>0</v>
      </c>
      <c r="CK18" s="1763">
        <f t="shared" si="30"/>
        <v>0</v>
      </c>
      <c r="CL18" s="1762">
        <f t="shared" si="31"/>
        <v>0</v>
      </c>
      <c r="CM18" s="460">
        <f>[1]Субсидия_факт!ID16</f>
        <v>0</v>
      </c>
      <c r="CN18" s="320"/>
      <c r="CO18" s="1761">
        <f>[1]Субсидия_факт!IF16</f>
        <v>0</v>
      </c>
      <c r="CP18" s="523"/>
      <c r="CQ18" s="660">
        <f t="shared" si="161"/>
        <v>0</v>
      </c>
      <c r="CR18" s="1763">
        <f t="shared" si="162"/>
        <v>0</v>
      </c>
      <c r="CS18" s="1762">
        <f>[1]Субсидия_факт!IH16</f>
        <v>0</v>
      </c>
      <c r="CT18" s="796">
        <f t="shared" si="163"/>
        <v>0</v>
      </c>
      <c r="CU18" s="1761">
        <f>[1]Субсидия_факт!IJ16</f>
        <v>0</v>
      </c>
      <c r="CV18" s="523"/>
      <c r="CW18" s="457">
        <f>[1]Субсидия_факт!IL16</f>
        <v>0</v>
      </c>
      <c r="CX18" s="1007"/>
      <c r="CY18" s="1726">
        <f t="shared" si="164"/>
        <v>0</v>
      </c>
      <c r="CZ18" s="508">
        <f t="shared" si="165"/>
        <v>0</v>
      </c>
      <c r="DA18" s="1721">
        <f>[1]Субсидия_факт!IN16</f>
        <v>0</v>
      </c>
      <c r="DB18" s="796">
        <f t="shared" si="166"/>
        <v>0</v>
      </c>
      <c r="DC18" s="498">
        <f t="shared" si="36"/>
        <v>0</v>
      </c>
      <c r="DD18" s="618"/>
      <c r="DE18" s="458">
        <f>[1]Субсидия_факт!IB16</f>
        <v>0</v>
      </c>
      <c r="DF18" s="427">
        <f t="shared" si="37"/>
        <v>0</v>
      </c>
      <c r="DG18" s="653"/>
      <c r="DH18" s="458"/>
      <c r="DI18" s="424">
        <f t="shared" si="167"/>
        <v>0</v>
      </c>
      <c r="DJ18" s="595">
        <f>[1]Субсидия_факт!GF16</f>
        <v>0</v>
      </c>
      <c r="DK18" s="698">
        <f>[1]Субсидия_факт!GH16</f>
        <v>0</v>
      </c>
      <c r="DL18" s="526">
        <f>[1]Субсидия_факт!GJ16</f>
        <v>0</v>
      </c>
      <c r="DM18" s="698">
        <f>[1]Субсидия_факт!GL16</f>
        <v>0</v>
      </c>
      <c r="DN18" s="526">
        <f>[1]Субсидия_факт!GN16</f>
        <v>0</v>
      </c>
      <c r="DO18" s="698">
        <f>[1]Субсидия_факт!GP16</f>
        <v>0</v>
      </c>
      <c r="DP18" s="526">
        <f>[1]Субсидия_факт!GR16</f>
        <v>0</v>
      </c>
      <c r="DQ18" s="526">
        <f>[1]Субсидия_факт!GT16</f>
        <v>0</v>
      </c>
      <c r="DR18" s="526">
        <f>[1]Субсидия_факт!GV16</f>
        <v>0</v>
      </c>
      <c r="DS18" s="526">
        <f>[1]Субсидия_факт!GX16</f>
        <v>0</v>
      </c>
      <c r="DT18" s="526">
        <f>[1]Субсидия_факт!GZ16</f>
        <v>0</v>
      </c>
      <c r="DU18" s="526">
        <f>[1]Субсидия_факт!HB16</f>
        <v>0</v>
      </c>
      <c r="DV18" s="424">
        <f t="shared" si="168"/>
        <v>0</v>
      </c>
      <c r="DW18" s="617"/>
      <c r="DX18" s="698"/>
      <c r="DY18" s="526"/>
      <c r="DZ18" s="698"/>
      <c r="EA18" s="526"/>
      <c r="EB18" s="698"/>
      <c r="EC18" s="526"/>
      <c r="ED18" s="526"/>
      <c r="EE18" s="526"/>
      <c r="EF18" s="526"/>
      <c r="EG18" s="526"/>
      <c r="EH18" s="526"/>
      <c r="EI18" s="1750">
        <f t="shared" si="169"/>
        <v>698036.19</v>
      </c>
      <c r="EJ18" s="458">
        <f>[1]Субсидия_факт!N16</f>
        <v>0</v>
      </c>
      <c r="EK18" s="956">
        <f>[1]Субсидия_факт!P16</f>
        <v>698036.19</v>
      </c>
      <c r="EL18" s="618">
        <f>[1]Субсидия_факт!R16</f>
        <v>0</v>
      </c>
      <c r="EM18" s="457">
        <f t="shared" si="170"/>
        <v>0</v>
      </c>
      <c r="EN18" s="648"/>
      <c r="EO18" s="648"/>
      <c r="EP18" s="648"/>
      <c r="EQ18" s="498">
        <f t="shared" si="171"/>
        <v>0</v>
      </c>
      <c r="ER18" s="618">
        <f>[1]Субсидия_факт!BR16</f>
        <v>0</v>
      </c>
      <c r="ES18" s="564">
        <f>[1]Субсидия_факт!BT16</f>
        <v>0</v>
      </c>
      <c r="ET18" s="427">
        <f t="shared" si="172"/>
        <v>0</v>
      </c>
      <c r="EU18" s="653"/>
      <c r="EV18" s="720"/>
      <c r="EW18" s="460">
        <f t="shared" si="173"/>
        <v>0</v>
      </c>
      <c r="EX18" s="618">
        <f>[1]Субсидия_факт!AD16</f>
        <v>0</v>
      </c>
      <c r="EY18" s="564">
        <f>[1]Субсидия_факт!AF16</f>
        <v>0</v>
      </c>
      <c r="EZ18" s="459">
        <f>[1]Субсидия_факт!AL16</f>
        <v>0</v>
      </c>
      <c r="FA18" s="564">
        <f>[1]Субсидия_факт!AN16</f>
        <v>0</v>
      </c>
      <c r="FB18" s="458">
        <f>[1]Субсидия_факт!AH16</f>
        <v>0</v>
      </c>
      <c r="FC18" s="564">
        <f>[1]Субсидия_факт!AJ16</f>
        <v>0</v>
      </c>
      <c r="FD18" s="457">
        <f t="shared" si="174"/>
        <v>0</v>
      </c>
      <c r="FE18" s="618"/>
      <c r="FF18" s="564"/>
      <c r="FG18" s="459"/>
      <c r="FH18" s="564"/>
      <c r="FI18" s="459"/>
      <c r="FJ18" s="564"/>
      <c r="FK18" s="1720">
        <f t="shared" si="175"/>
        <v>0</v>
      </c>
      <c r="FL18" s="595">
        <f>[1]Субсидия_факт!AT16</f>
        <v>0</v>
      </c>
      <c r="FM18" s="558">
        <f>[1]Субсидия_факт!AV16</f>
        <v>0</v>
      </c>
      <c r="FN18" s="424">
        <f t="shared" si="176"/>
        <v>0</v>
      </c>
      <c r="FO18" s="617"/>
      <c r="FP18" s="558"/>
      <c r="FQ18" s="507">
        <f t="shared" si="177"/>
        <v>0</v>
      </c>
      <c r="FR18" s="595">
        <f>[1]Субсидия_факт!BV16</f>
        <v>0</v>
      </c>
      <c r="FS18" s="698">
        <f>[1]Субсидия_факт!BX16</f>
        <v>0</v>
      </c>
      <c r="FT18" s="424">
        <f t="shared" si="178"/>
        <v>0</v>
      </c>
      <c r="FU18" s="617"/>
      <c r="FV18" s="558"/>
      <c r="FW18" s="507">
        <f t="shared" si="179"/>
        <v>0</v>
      </c>
      <c r="FX18" s="595">
        <f>[1]Субсидия_факт!BZ16</f>
        <v>0</v>
      </c>
      <c r="FY18" s="698">
        <f>[1]Субсидия_факт!CB16</f>
        <v>0</v>
      </c>
      <c r="FZ18" s="424">
        <f t="shared" si="180"/>
        <v>0</v>
      </c>
      <c r="GA18" s="617"/>
      <c r="GB18" s="558"/>
      <c r="GC18" s="507">
        <f t="shared" si="181"/>
        <v>0</v>
      </c>
      <c r="GD18" s="595">
        <f>[1]Субсидия_факт!ML16</f>
        <v>0</v>
      </c>
      <c r="GE18" s="558">
        <f>[1]Субсидия_факт!MN16</f>
        <v>0</v>
      </c>
      <c r="GF18" s="424">
        <f t="shared" si="182"/>
        <v>0</v>
      </c>
      <c r="GG18" s="617"/>
      <c r="GH18" s="558"/>
      <c r="GI18" s="507">
        <f t="shared" si="183"/>
        <v>0</v>
      </c>
      <c r="GJ18" s="595">
        <f>[1]Субсидия_факт!MP16</f>
        <v>0</v>
      </c>
      <c r="GK18" s="698">
        <f>[1]Субсидия_факт!MT16</f>
        <v>0</v>
      </c>
      <c r="GL18" s="424">
        <f t="shared" si="184"/>
        <v>0</v>
      </c>
      <c r="GM18" s="617"/>
      <c r="GN18" s="558"/>
      <c r="GO18" s="1727">
        <f t="shared" si="185"/>
        <v>0</v>
      </c>
      <c r="GP18" s="508">
        <f t="shared" si="186"/>
        <v>0</v>
      </c>
      <c r="GQ18" s="1727">
        <f t="shared" si="187"/>
        <v>0</v>
      </c>
      <c r="GR18" s="508">
        <f t="shared" si="188"/>
        <v>0</v>
      </c>
      <c r="GS18" s="507">
        <f t="shared" si="50"/>
        <v>0</v>
      </c>
      <c r="GT18" s="595">
        <f>[1]Субсидия_факт!IP16</f>
        <v>0</v>
      </c>
      <c r="GU18" s="698">
        <f>[1]Субсидия_факт!IV16</f>
        <v>0</v>
      </c>
      <c r="GV18" s="424">
        <f t="shared" si="51"/>
        <v>0</v>
      </c>
      <c r="GW18" s="617"/>
      <c r="GX18" s="558"/>
      <c r="GY18" s="507">
        <f t="shared" si="189"/>
        <v>0</v>
      </c>
      <c r="GZ18" s="595">
        <f>[1]Субсидия_факт!BF16</f>
        <v>0</v>
      </c>
      <c r="HA18" s="558">
        <f>[1]Субсидия_факт!BH16</f>
        <v>0</v>
      </c>
      <c r="HB18" s="507">
        <f t="shared" si="190"/>
        <v>0</v>
      </c>
      <c r="HC18" s="595"/>
      <c r="HD18" s="558"/>
      <c r="HE18" s="507">
        <f t="shared" si="191"/>
        <v>0</v>
      </c>
      <c r="HF18" s="595"/>
      <c r="HG18" s="698"/>
      <c r="HH18" s="424">
        <f t="shared" si="53"/>
        <v>0</v>
      </c>
      <c r="HI18" s="595"/>
      <c r="HJ18" s="558"/>
      <c r="HK18" s="507">
        <f t="shared" si="192"/>
        <v>588918</v>
      </c>
      <c r="HL18" s="595">
        <f>[1]Субсидия_факт!JD16</f>
        <v>153118.87</v>
      </c>
      <c r="HM18" s="698">
        <f>[1]Субсидия_факт!JH16</f>
        <v>435799.13</v>
      </c>
      <c r="HN18" s="424">
        <f t="shared" si="193"/>
        <v>0</v>
      </c>
      <c r="HO18" s="595"/>
      <c r="HP18" s="558"/>
      <c r="HQ18" s="1727">
        <f t="shared" si="194"/>
        <v>588918</v>
      </c>
      <c r="HR18" s="595">
        <f t="shared" si="195"/>
        <v>153118.87</v>
      </c>
      <c r="HS18" s="698">
        <f t="shared" si="196"/>
        <v>435799.13</v>
      </c>
      <c r="HT18" s="508">
        <f t="shared" si="197"/>
        <v>0</v>
      </c>
      <c r="HU18" s="595">
        <f t="shared" si="198"/>
        <v>0</v>
      </c>
      <c r="HV18" s="698">
        <f t="shared" si="199"/>
        <v>0</v>
      </c>
      <c r="HW18" s="1727">
        <f t="shared" si="200"/>
        <v>0</v>
      </c>
      <c r="HX18" s="595">
        <f>[1]Субсидия_факт!JF16</f>
        <v>0</v>
      </c>
      <c r="HY18" s="698">
        <f>[1]Субсидия_факт!JJ16</f>
        <v>0</v>
      </c>
      <c r="HZ18" s="508">
        <f t="shared" si="201"/>
        <v>0</v>
      </c>
      <c r="IA18" s="595"/>
      <c r="IB18" s="558"/>
      <c r="IC18" s="1728">
        <f t="shared" si="60"/>
        <v>0</v>
      </c>
      <c r="ID18" s="595">
        <f>[1]Субсидия_факт!FT16</f>
        <v>0</v>
      </c>
      <c r="IE18" s="698">
        <f>[1]Субсидия_факт!FV16</f>
        <v>0</v>
      </c>
      <c r="IF18" s="1729">
        <f t="shared" si="61"/>
        <v>0</v>
      </c>
      <c r="IG18" s="595"/>
      <c r="IH18" s="558"/>
      <c r="II18" s="1728">
        <f t="shared" si="62"/>
        <v>0</v>
      </c>
      <c r="IJ18" s="595">
        <f>[1]Субсидия_факт!PN16</f>
        <v>0</v>
      </c>
      <c r="IK18" s="698">
        <f>[1]Субсидия_факт!PP16</f>
        <v>0</v>
      </c>
      <c r="IL18" s="1729">
        <f t="shared" si="63"/>
        <v>0</v>
      </c>
      <c r="IM18" s="595"/>
      <c r="IN18" s="558"/>
      <c r="IO18" s="1070">
        <f t="shared" si="64"/>
        <v>0</v>
      </c>
      <c r="IP18" s="618">
        <f>[1]Субсидия_факт!LL16</f>
        <v>0</v>
      </c>
      <c r="IQ18" s="564">
        <f>[1]Субсидия_факт!LN16</f>
        <v>0</v>
      </c>
      <c r="IR18" s="1071">
        <f t="shared" si="65"/>
        <v>0</v>
      </c>
      <c r="IS18" s="618"/>
      <c r="IT18" s="564"/>
      <c r="IU18" s="1070">
        <f t="shared" si="66"/>
        <v>0</v>
      </c>
      <c r="IV18" s="618">
        <f>[1]Субсидия_факт!LV16</f>
        <v>0</v>
      </c>
      <c r="IW18" s="564">
        <f>[1]Субсидия_факт!LX16</f>
        <v>0</v>
      </c>
      <c r="IX18" s="1071">
        <f t="shared" si="67"/>
        <v>0</v>
      </c>
      <c r="IY18" s="618"/>
      <c r="IZ18" s="564"/>
      <c r="JA18" s="427">
        <f t="shared" si="202"/>
        <v>0</v>
      </c>
      <c r="JB18" s="618">
        <f>[1]Субсидия_факт!DN16</f>
        <v>0</v>
      </c>
      <c r="JC18" s="564">
        <f>[1]Субсидия_факт!DP16</f>
        <v>0</v>
      </c>
      <c r="JD18" s="505">
        <f t="shared" si="203"/>
        <v>0</v>
      </c>
      <c r="JE18" s="618"/>
      <c r="JF18" s="564"/>
      <c r="JG18" s="424">
        <f t="shared" si="204"/>
        <v>0</v>
      </c>
      <c r="JH18" s="595">
        <f>[1]Субсидия_факт!DB16</f>
        <v>0</v>
      </c>
      <c r="JI18" s="698">
        <f>[1]Субсидия_факт!DH16</f>
        <v>0</v>
      </c>
      <c r="JJ18" s="424">
        <f t="shared" si="205"/>
        <v>0</v>
      </c>
      <c r="JK18" s="595"/>
      <c r="JL18" s="558"/>
      <c r="JM18" s="424">
        <f t="shared" si="206"/>
        <v>0</v>
      </c>
      <c r="JN18" s="595">
        <f>[1]Субсидия_факт!DD16</f>
        <v>0</v>
      </c>
      <c r="JO18" s="558">
        <f>[1]Субсидия_факт!DJ16</f>
        <v>0</v>
      </c>
      <c r="JP18" s="424">
        <f t="shared" si="207"/>
        <v>0</v>
      </c>
      <c r="JQ18" s="526"/>
      <c r="JR18" s="583"/>
      <c r="JS18" s="508">
        <f t="shared" si="208"/>
        <v>0</v>
      </c>
      <c r="JT18" s="617">
        <f>'Проверочная  таблица'!JN18-'Проверочная  таблица'!JZ18</f>
        <v>0</v>
      </c>
      <c r="JU18" s="558">
        <f>'Проверочная  таблица'!JO18-'Проверочная  таблица'!KA18</f>
        <v>0</v>
      </c>
      <c r="JV18" s="1721">
        <f t="shared" si="209"/>
        <v>0</v>
      </c>
      <c r="JW18" s="526">
        <f>'Проверочная  таблица'!JQ18-'Проверочная  таблица'!KC18</f>
        <v>0</v>
      </c>
      <c r="JX18" s="616">
        <f>'Проверочная  таблица'!JR18-'Проверочная  таблица'!KD18</f>
        <v>0</v>
      </c>
      <c r="JY18" s="508">
        <f t="shared" si="210"/>
        <v>0</v>
      </c>
      <c r="JZ18" s="595">
        <f>[1]Субсидия_факт!DF16</f>
        <v>0</v>
      </c>
      <c r="KA18" s="698">
        <f>[1]Субсидия_факт!DL16</f>
        <v>0</v>
      </c>
      <c r="KB18" s="508">
        <f t="shared" si="211"/>
        <v>0</v>
      </c>
      <c r="KC18" s="595"/>
      <c r="KD18" s="558"/>
      <c r="KE18" s="424">
        <f t="shared" si="212"/>
        <v>0</v>
      </c>
      <c r="KF18" s="526">
        <f>[1]Субсидия_факт!AP16</f>
        <v>0</v>
      </c>
      <c r="KG18" s="558">
        <f>[1]Субсидия_факт!AR16</f>
        <v>0</v>
      </c>
      <c r="KH18" s="424">
        <f t="shared" si="213"/>
        <v>0</v>
      </c>
      <c r="KI18" s="526"/>
      <c r="KJ18" s="558"/>
      <c r="KK18" s="424">
        <f t="shared" si="80"/>
        <v>0</v>
      </c>
      <c r="KL18" s="526">
        <f>[1]Субсидия_факт!KF16</f>
        <v>0</v>
      </c>
      <c r="KM18" s="558">
        <f>[1]Субсидия_факт!KL16</f>
        <v>0</v>
      </c>
      <c r="KN18" s="424">
        <f t="shared" si="81"/>
        <v>0</v>
      </c>
      <c r="KO18" s="526"/>
      <c r="KP18" s="558"/>
      <c r="KQ18" s="1731">
        <f t="shared" si="82"/>
        <v>0</v>
      </c>
      <c r="KR18" s="459">
        <f>[1]Субсидия_факт!KH16</f>
        <v>0</v>
      </c>
      <c r="KS18" s="564">
        <f>[1]Субсидия_факт!KN16</f>
        <v>0</v>
      </c>
      <c r="KT18" s="1731">
        <f t="shared" si="83"/>
        <v>0</v>
      </c>
      <c r="KU18" s="526"/>
      <c r="KV18" s="558"/>
      <c r="KW18" s="1732">
        <f t="shared" si="84"/>
        <v>0</v>
      </c>
      <c r="KX18" s="459">
        <f t="shared" si="214"/>
        <v>0</v>
      </c>
      <c r="KY18" s="564">
        <f t="shared" si="215"/>
        <v>0</v>
      </c>
      <c r="KZ18" s="1732">
        <f t="shared" si="216"/>
        <v>0</v>
      </c>
      <c r="LA18" s="459">
        <f t="shared" si="217"/>
        <v>0</v>
      </c>
      <c r="LB18" s="564">
        <f t="shared" si="218"/>
        <v>0</v>
      </c>
      <c r="LC18" s="1732">
        <f t="shared" si="86"/>
        <v>0</v>
      </c>
      <c r="LD18" s="595">
        <f>[1]Субсидия_факт!KJ16</f>
        <v>0</v>
      </c>
      <c r="LE18" s="698">
        <f>[1]Субсидия_факт!KP16</f>
        <v>0</v>
      </c>
      <c r="LF18" s="1732">
        <f t="shared" si="87"/>
        <v>0</v>
      </c>
      <c r="LG18" s="617"/>
      <c r="LH18" s="558"/>
      <c r="LI18" s="457">
        <f t="shared" si="219"/>
        <v>0</v>
      </c>
      <c r="LJ18" s="980">
        <f>[1]Субсидия_факт!FF16</f>
        <v>0</v>
      </c>
      <c r="LK18" s="526">
        <f>[1]Субсидия_факт!DR16</f>
        <v>0</v>
      </c>
      <c r="LL18" s="558">
        <f>[1]Субсидия_факт!DX16</f>
        <v>0</v>
      </c>
      <c r="LM18" s="457">
        <f t="shared" si="220"/>
        <v>0</v>
      </c>
      <c r="LN18" s="980"/>
      <c r="LO18" s="526"/>
      <c r="LP18" s="558"/>
      <c r="LQ18" s="457">
        <f t="shared" si="221"/>
        <v>0</v>
      </c>
      <c r="LR18" s="980">
        <f>[1]Субсидия_факт!FH16</f>
        <v>0</v>
      </c>
      <c r="LS18" s="526">
        <f>[1]Субсидия_факт!DT16</f>
        <v>0</v>
      </c>
      <c r="LT18" s="558">
        <f>[1]Субсидия_факт!DZ16</f>
        <v>0</v>
      </c>
      <c r="LU18" s="457">
        <f t="shared" si="222"/>
        <v>0</v>
      </c>
      <c r="LV18" s="980"/>
      <c r="LW18" s="526"/>
      <c r="LX18" s="698"/>
      <c r="LY18" s="660">
        <f t="shared" si="223"/>
        <v>0</v>
      </c>
      <c r="LZ18" s="618">
        <f>'Проверочная  таблица'!LR18-MH18</f>
        <v>0</v>
      </c>
      <c r="MA18" s="618">
        <f>'Проверочная  таблица'!LS18-MI18</f>
        <v>0</v>
      </c>
      <c r="MB18" s="564">
        <f>'Проверочная  таблица'!LT18-MJ18</f>
        <v>0</v>
      </c>
      <c r="MC18" s="660">
        <f t="shared" si="224"/>
        <v>0</v>
      </c>
      <c r="MD18" s="618">
        <f>'Проверочная  таблица'!LV18-ML18</f>
        <v>0</v>
      </c>
      <c r="ME18" s="618">
        <f>'Проверочная  таблица'!LW18-MM18</f>
        <v>0</v>
      </c>
      <c r="MF18" s="564">
        <f>'Проверочная  таблица'!LX18-MN18</f>
        <v>0</v>
      </c>
      <c r="MG18" s="660">
        <f t="shared" si="225"/>
        <v>0</v>
      </c>
      <c r="MH18" s="526">
        <f>[1]Субсидия_факт!FJ16</f>
        <v>0</v>
      </c>
      <c r="MI18" s="526">
        <f>[1]Субсидия_факт!DV16</f>
        <v>0</v>
      </c>
      <c r="MJ18" s="558">
        <f>[1]Субсидия_факт!EB16</f>
        <v>0</v>
      </c>
      <c r="MK18" s="660">
        <f t="shared" si="226"/>
        <v>0</v>
      </c>
      <c r="ML18" s="526"/>
      <c r="MM18" s="526"/>
      <c r="MN18" s="558"/>
      <c r="MO18" s="1733">
        <f t="shared" si="227"/>
        <v>238875</v>
      </c>
      <c r="MP18" s="526">
        <f>[1]Субсидия_факт!ED16</f>
        <v>0</v>
      </c>
      <c r="MQ18" s="698">
        <f>[1]Субсидия_факт!EF16</f>
        <v>0</v>
      </c>
      <c r="MR18" s="618">
        <f>[1]Субсидия_факт!EH16</f>
        <v>0</v>
      </c>
      <c r="MS18" s="564">
        <f>[1]Субсидия_факт!EJ16</f>
        <v>0</v>
      </c>
      <c r="MT18" s="617">
        <f>[1]Субсидия_факт!FL16</f>
        <v>0</v>
      </c>
      <c r="MU18" s="595">
        <f>[1]Субсидия_факт!CP16</f>
        <v>62107.5</v>
      </c>
      <c r="MV18" s="698">
        <f>[1]Субсидия_факт!CV16</f>
        <v>176767.5</v>
      </c>
      <c r="MW18" s="424">
        <f t="shared" si="228"/>
        <v>238875</v>
      </c>
      <c r="MX18" s="526"/>
      <c r="MY18" s="558"/>
      <c r="MZ18" s="648"/>
      <c r="NA18" s="606"/>
      <c r="NB18" s="595"/>
      <c r="NC18" s="1766">
        <f t="shared" si="229"/>
        <v>62107.5</v>
      </c>
      <c r="ND18" s="1767">
        <f t="shared" si="230"/>
        <v>176767.5</v>
      </c>
      <c r="NE18" s="1733">
        <f t="shared" si="231"/>
        <v>0</v>
      </c>
      <c r="NF18" s="595">
        <f>[1]Субсидия_факт!CR16</f>
        <v>0</v>
      </c>
      <c r="NG18" s="698">
        <f>[1]Субсидия_факт!CX16</f>
        <v>0</v>
      </c>
      <c r="NH18" s="424">
        <f t="shared" si="232"/>
        <v>0</v>
      </c>
      <c r="NI18" s="617"/>
      <c r="NJ18" s="558"/>
      <c r="NK18" s="508">
        <f t="shared" si="233"/>
        <v>0</v>
      </c>
      <c r="NL18" s="595">
        <f>'Проверочная  таблица'!NF18-NR18</f>
        <v>0</v>
      </c>
      <c r="NM18" s="558">
        <f>'Проверочная  таблица'!NG18-NS18</f>
        <v>0</v>
      </c>
      <c r="NN18" s="508">
        <f t="shared" si="234"/>
        <v>0</v>
      </c>
      <c r="NO18" s="526">
        <f>'Проверочная  таблица'!NI18-NU18</f>
        <v>0</v>
      </c>
      <c r="NP18" s="616">
        <f>'Проверочная  таблица'!NJ18-NV18</f>
        <v>0</v>
      </c>
      <c r="NQ18" s="508">
        <f t="shared" si="235"/>
        <v>0</v>
      </c>
      <c r="NR18" s="595">
        <f>[1]Субсидия_факт!CT16</f>
        <v>0</v>
      </c>
      <c r="NS18" s="698">
        <f>[1]Субсидия_факт!CZ16</f>
        <v>0</v>
      </c>
      <c r="NT18" s="508">
        <f t="shared" si="236"/>
        <v>0</v>
      </c>
      <c r="NU18" s="526"/>
      <c r="NV18" s="558"/>
      <c r="NW18" s="1720">
        <f t="shared" si="237"/>
        <v>0</v>
      </c>
      <c r="NX18" s="595">
        <f>[1]Субсидия_факт!CD16</f>
        <v>0</v>
      </c>
      <c r="NY18" s="698">
        <f>[1]Субсидия_факт!CF16</f>
        <v>0</v>
      </c>
      <c r="NZ18" s="595">
        <f>[1]Субсидия_факт!CH16</f>
        <v>0</v>
      </c>
      <c r="OA18" s="457">
        <f t="shared" si="238"/>
        <v>0</v>
      </c>
      <c r="OB18" s="458"/>
      <c r="OC18" s="564"/>
      <c r="OD18" s="458"/>
      <c r="OE18" s="1731">
        <f t="shared" si="312"/>
        <v>0</v>
      </c>
      <c r="OF18" s="595">
        <f>[1]Субсидия_факт!NP16</f>
        <v>0</v>
      </c>
      <c r="OG18" s="698">
        <f>[1]Субсидия_факт!NV16</f>
        <v>0</v>
      </c>
      <c r="OH18" s="458"/>
      <c r="OI18" s="1731">
        <f t="shared" si="313"/>
        <v>0</v>
      </c>
      <c r="OJ18" s="617"/>
      <c r="OK18" s="558"/>
      <c r="OL18" s="526"/>
      <c r="OM18" s="1731">
        <f t="shared" si="239"/>
        <v>0</v>
      </c>
      <c r="ON18" s="595">
        <f>[1]Субсидия_факт!NR16</f>
        <v>0</v>
      </c>
      <c r="OO18" s="698">
        <f>[1]Субсидия_факт!NX16</f>
        <v>0</v>
      </c>
      <c r="OP18" s="526">
        <f>[1]Субсидия_факт!OB16</f>
        <v>0</v>
      </c>
      <c r="OQ18" s="1731">
        <f t="shared" si="240"/>
        <v>0</v>
      </c>
      <c r="OR18" s="526"/>
      <c r="OS18" s="616"/>
      <c r="OT18" s="526"/>
      <c r="OU18" s="1732">
        <f t="shared" si="241"/>
        <v>0</v>
      </c>
      <c r="OV18" s="459">
        <f>'Проверочная  таблица'!ON18-PD18</f>
        <v>0</v>
      </c>
      <c r="OW18" s="564">
        <f>'Проверочная  таблица'!OO18-PE18</f>
        <v>0</v>
      </c>
      <c r="OX18" s="458">
        <f>'Проверочная  таблица'!OP18-PF18</f>
        <v>0</v>
      </c>
      <c r="OY18" s="1732">
        <f t="shared" si="242"/>
        <v>0</v>
      </c>
      <c r="OZ18" s="617">
        <f>'Проверочная  таблица'!OR18-PH18</f>
        <v>0</v>
      </c>
      <c r="PA18" s="558">
        <f>'Проверочная  таблица'!OS18-PI18</f>
        <v>0</v>
      </c>
      <c r="PB18" s="526">
        <f>'Проверочная  таблица'!OT18-PJ18</f>
        <v>0</v>
      </c>
      <c r="PC18" s="1732">
        <f t="shared" si="243"/>
        <v>0</v>
      </c>
      <c r="PD18" s="595">
        <f>[1]Субсидия_факт!NT16</f>
        <v>0</v>
      </c>
      <c r="PE18" s="698">
        <f>[1]Субсидия_факт!NZ16</f>
        <v>0</v>
      </c>
      <c r="PF18" s="595">
        <f>[1]Субсидия_факт!OD16</f>
        <v>0</v>
      </c>
      <c r="PG18" s="1732">
        <f t="shared" si="244"/>
        <v>0</v>
      </c>
      <c r="PH18" s="617">
        <f t="shared" si="310"/>
        <v>0</v>
      </c>
      <c r="PI18" s="558">
        <f t="shared" si="311"/>
        <v>0</v>
      </c>
      <c r="PJ18" s="595"/>
      <c r="PK18" s="460">
        <f t="shared" si="245"/>
        <v>1999639.32</v>
      </c>
      <c r="PL18" s="618">
        <f>[1]Субсидия_факт!ON16</f>
        <v>99981.969999999972</v>
      </c>
      <c r="PM18" s="564">
        <f>[1]Субсидия_факт!OR16</f>
        <v>1899657.35</v>
      </c>
      <c r="PN18" s="457">
        <f t="shared" si="246"/>
        <v>0</v>
      </c>
      <c r="PO18" s="458"/>
      <c r="PP18" s="581">
        <v>0</v>
      </c>
      <c r="PQ18" s="660">
        <f t="shared" si="247"/>
        <v>1999639.32</v>
      </c>
      <c r="PR18" s="458">
        <f t="shared" si="248"/>
        <v>99981.969999999972</v>
      </c>
      <c r="PS18" s="564">
        <f t="shared" si="249"/>
        <v>1899657.35</v>
      </c>
      <c r="PT18" s="1762">
        <f t="shared" si="250"/>
        <v>0</v>
      </c>
      <c r="PU18" s="618">
        <f t="shared" si="251"/>
        <v>0</v>
      </c>
      <c r="PV18" s="564">
        <f t="shared" si="252"/>
        <v>0</v>
      </c>
      <c r="PW18" s="660">
        <f t="shared" si="253"/>
        <v>0</v>
      </c>
      <c r="PX18" s="618">
        <f>[1]Субсидия_факт!OP16</f>
        <v>0</v>
      </c>
      <c r="PY18" s="564">
        <f>[1]Субсидия_факт!OT16</f>
        <v>0</v>
      </c>
      <c r="PZ18" s="787">
        <f t="shared" si="254"/>
        <v>0</v>
      </c>
      <c r="QA18" s="458"/>
      <c r="QB18" s="581"/>
      <c r="QC18" s="1070">
        <f t="shared" si="92"/>
        <v>0</v>
      </c>
      <c r="QD18" s="618">
        <f>[1]Субсидия_факт!EL16</f>
        <v>0</v>
      </c>
      <c r="QE18" s="564">
        <f>[1]Субсидия_факт!EN16</f>
        <v>0</v>
      </c>
      <c r="QF18" s="1071">
        <f t="shared" si="93"/>
        <v>0</v>
      </c>
      <c r="QG18" s="618"/>
      <c r="QH18" s="564"/>
      <c r="QI18" s="1070">
        <f t="shared" si="94"/>
        <v>0</v>
      </c>
      <c r="QJ18" s="618">
        <f>[1]Субсидия_факт!EP16</f>
        <v>0</v>
      </c>
      <c r="QK18" s="564">
        <f>[1]Субсидия_факт!ER16</f>
        <v>0</v>
      </c>
      <c r="QL18" s="1071">
        <f t="shared" si="95"/>
        <v>0</v>
      </c>
      <c r="QM18" s="618"/>
      <c r="QN18" s="564"/>
      <c r="QO18" s="1070">
        <f t="shared" si="96"/>
        <v>0</v>
      </c>
      <c r="QP18" s="618">
        <f>[1]Субсидия_факт!ET16</f>
        <v>0</v>
      </c>
      <c r="QQ18" s="564">
        <f>[1]Субсидия_факт!EX16</f>
        <v>0</v>
      </c>
      <c r="QR18" s="1071">
        <f t="shared" si="97"/>
        <v>0</v>
      </c>
      <c r="QS18" s="618"/>
      <c r="QT18" s="564"/>
      <c r="QU18" s="551">
        <f t="shared" si="98"/>
        <v>0</v>
      </c>
      <c r="QV18" s="618">
        <f t="shared" si="255"/>
        <v>0</v>
      </c>
      <c r="QW18" s="564">
        <f t="shared" si="256"/>
        <v>0</v>
      </c>
      <c r="QX18" s="552">
        <f t="shared" si="99"/>
        <v>0</v>
      </c>
      <c r="QY18" s="618">
        <f t="shared" si="257"/>
        <v>0</v>
      </c>
      <c r="QZ18" s="564">
        <f t="shared" si="258"/>
        <v>0</v>
      </c>
      <c r="RA18" s="551">
        <f t="shared" si="100"/>
        <v>0</v>
      </c>
      <c r="RB18" s="618">
        <f>[1]Субсидия_факт!EV16</f>
        <v>0</v>
      </c>
      <c r="RC18" s="564">
        <f>[1]Субсидия_факт!EZ16</f>
        <v>0</v>
      </c>
      <c r="RD18" s="552">
        <f t="shared" si="101"/>
        <v>0</v>
      </c>
      <c r="RE18" s="618"/>
      <c r="RF18" s="564"/>
      <c r="RG18" s="460">
        <f t="shared" si="102"/>
        <v>0</v>
      </c>
      <c r="RH18" s="618">
        <f>[1]Субсидия_факт!FB16</f>
        <v>0</v>
      </c>
      <c r="RI18" s="564">
        <f>[1]Субсидия_факт!FD16</f>
        <v>0</v>
      </c>
      <c r="RJ18" s="457">
        <f t="shared" si="103"/>
        <v>0</v>
      </c>
      <c r="RK18" s="459"/>
      <c r="RL18" s="808"/>
      <c r="RM18" s="460">
        <f t="shared" si="104"/>
        <v>0</v>
      </c>
      <c r="RN18" s="618">
        <f>[1]Субсидия_факт!BN16</f>
        <v>0</v>
      </c>
      <c r="RO18" s="564">
        <f>[1]Субсидия_факт!BP16</f>
        <v>0</v>
      </c>
      <c r="RP18" s="1761">
        <f t="shared" si="105"/>
        <v>0</v>
      </c>
      <c r="RQ18" s="459"/>
      <c r="RR18" s="808"/>
      <c r="RS18" s="460">
        <f t="shared" si="106"/>
        <v>0</v>
      </c>
      <c r="RT18" s="618">
        <f>[1]Субсидия_факт!T16</f>
        <v>0</v>
      </c>
      <c r="RU18" s="564">
        <f>[1]Субсидия_факт!V16</f>
        <v>0</v>
      </c>
      <c r="RV18" s="457">
        <f t="shared" si="107"/>
        <v>0</v>
      </c>
      <c r="RW18" s="459"/>
      <c r="RX18" s="808"/>
      <c r="RY18" s="460">
        <f t="shared" si="259"/>
        <v>44269918.630000003</v>
      </c>
      <c r="RZ18" s="618">
        <f>[1]Субсидия_факт!Z16</f>
        <v>2225518.63</v>
      </c>
      <c r="SA18" s="564">
        <f>[1]Субсидия_факт!AB16</f>
        <v>42044400</v>
      </c>
      <c r="SB18" s="457">
        <f t="shared" si="260"/>
        <v>44269918.630000003</v>
      </c>
      <c r="SC18" s="459">
        <f>RZ18</f>
        <v>2225518.63</v>
      </c>
      <c r="SD18" s="808">
        <f>SA18</f>
        <v>42044400</v>
      </c>
      <c r="SE18" s="460">
        <f t="shared" si="110"/>
        <v>0</v>
      </c>
      <c r="SF18" s="618">
        <f>[1]Субсидия_факт!OV16</f>
        <v>0</v>
      </c>
      <c r="SG18" s="564">
        <f>[1]Субсидия_факт!OX16</f>
        <v>0</v>
      </c>
      <c r="SH18" s="458">
        <f>[1]Субсидия_факт!PR16</f>
        <v>0</v>
      </c>
      <c r="SI18" s="615">
        <f>[1]Субсидия_факт!PX16</f>
        <v>0</v>
      </c>
      <c r="SJ18" s="430">
        <f>[1]Субсидия_факт!QD16</f>
        <v>0</v>
      </c>
      <c r="SK18" s="564">
        <f>[1]Субсидия_факт!QF16</f>
        <v>0</v>
      </c>
      <c r="SL18" s="1773">
        <f>[1]Субсидия_факт!QH16</f>
        <v>0</v>
      </c>
      <c r="SM18" s="581">
        <f>[1]Субсидия_факт!QN16</f>
        <v>0</v>
      </c>
      <c r="SN18" s="457">
        <f t="shared" si="111"/>
        <v>0</v>
      </c>
      <c r="SO18" s="618"/>
      <c r="SP18" s="564"/>
      <c r="SQ18" s="1248"/>
      <c r="SR18" s="581"/>
      <c r="SS18" s="1248"/>
      <c r="ST18" s="808"/>
      <c r="SU18" s="1248"/>
      <c r="SV18" s="808"/>
      <c r="SW18" s="457">
        <f t="shared" si="261"/>
        <v>0</v>
      </c>
      <c r="SX18" s="618">
        <f>[1]Субсидия_факт!OF16</f>
        <v>0</v>
      </c>
      <c r="SY18" s="564">
        <f>[1]Субсидия_факт!OJ16</f>
        <v>0</v>
      </c>
      <c r="SZ18" s="459">
        <f>[1]Субсидия_факт!OZ16</f>
        <v>0</v>
      </c>
      <c r="TA18" s="564">
        <f>[1]Субсидия_факт!PD16</f>
        <v>0</v>
      </c>
      <c r="TB18" s="459">
        <f>[1]Субсидия_факт!PT16</f>
        <v>0</v>
      </c>
      <c r="TC18" s="564">
        <f>[1]Субсидия_факт!PZ16</f>
        <v>0</v>
      </c>
      <c r="TD18" s="459">
        <f>[1]Субсидия_факт!QJ16</f>
        <v>0</v>
      </c>
      <c r="TE18" s="564">
        <f>[1]Субсидия_факт!QP16</f>
        <v>0</v>
      </c>
      <c r="TF18" s="1761">
        <f t="shared" si="262"/>
        <v>0</v>
      </c>
      <c r="TG18" s="458"/>
      <c r="TH18" s="581"/>
      <c r="TI18" s="618"/>
      <c r="TJ18" s="564"/>
      <c r="TK18" s="1248"/>
      <c r="TL18" s="581"/>
      <c r="TM18" s="458"/>
      <c r="TN18" s="581"/>
      <c r="TO18" s="660">
        <f t="shared" si="263"/>
        <v>0</v>
      </c>
      <c r="TP18" s="618">
        <f t="shared" si="264"/>
        <v>0</v>
      </c>
      <c r="TQ18" s="564">
        <f t="shared" si="265"/>
        <v>0</v>
      </c>
      <c r="TR18" s="618">
        <f t="shared" si="266"/>
        <v>0</v>
      </c>
      <c r="TS18" s="564">
        <f t="shared" si="267"/>
        <v>0</v>
      </c>
      <c r="TT18" s="618">
        <f t="shared" si="116"/>
        <v>0</v>
      </c>
      <c r="TU18" s="564">
        <f t="shared" si="117"/>
        <v>0</v>
      </c>
      <c r="TV18" s="459">
        <f t="shared" si="268"/>
        <v>0</v>
      </c>
      <c r="TW18" s="564">
        <f t="shared" si="269"/>
        <v>0</v>
      </c>
      <c r="TX18" s="660">
        <f t="shared" si="270"/>
        <v>0</v>
      </c>
      <c r="TY18" s="618">
        <f t="shared" si="271"/>
        <v>0</v>
      </c>
      <c r="TZ18" s="564">
        <f t="shared" si="272"/>
        <v>0</v>
      </c>
      <c r="UA18" s="618">
        <f t="shared" si="273"/>
        <v>0</v>
      </c>
      <c r="UB18" s="564">
        <f t="shared" si="274"/>
        <v>0</v>
      </c>
      <c r="UC18" s="618">
        <f t="shared" si="124"/>
        <v>0</v>
      </c>
      <c r="UD18" s="564">
        <f t="shared" si="125"/>
        <v>0</v>
      </c>
      <c r="UE18" s="459">
        <f t="shared" si="275"/>
        <v>0</v>
      </c>
      <c r="UF18" s="564">
        <f t="shared" si="276"/>
        <v>0</v>
      </c>
      <c r="UG18" s="660">
        <f t="shared" si="277"/>
        <v>0</v>
      </c>
      <c r="UH18" s="618">
        <f>[1]Субсидия_факт!OH16</f>
        <v>0</v>
      </c>
      <c r="UI18" s="564">
        <f>[1]Субсидия_факт!OL16</f>
        <v>0</v>
      </c>
      <c r="UJ18" s="459">
        <f>[1]Субсидия_факт!PB16</f>
        <v>0</v>
      </c>
      <c r="UK18" s="564">
        <f>[1]Субсидия_факт!PF16</f>
        <v>0</v>
      </c>
      <c r="UL18" s="459">
        <f>[1]Субсидия_факт!PV16</f>
        <v>0</v>
      </c>
      <c r="UM18" s="564">
        <f>[1]Субсидия_факт!QB16</f>
        <v>0</v>
      </c>
      <c r="UN18" s="459">
        <f>[1]Субсидия_факт!QL16</f>
        <v>0</v>
      </c>
      <c r="UO18" s="564">
        <f>[1]Субсидия_факт!QR16</f>
        <v>0</v>
      </c>
      <c r="UP18" s="787">
        <f t="shared" si="278"/>
        <v>0</v>
      </c>
      <c r="UQ18" s="1248"/>
      <c r="UR18" s="581"/>
      <c r="US18" s="430"/>
      <c r="UT18" s="564"/>
      <c r="UU18" s="1248"/>
      <c r="UV18" s="581"/>
      <c r="UW18" s="1248"/>
      <c r="UX18" s="581"/>
      <c r="UY18" s="457">
        <f>'Прочая  субсидия_МР  и  ГО'!B14</f>
        <v>10291785.220000001</v>
      </c>
      <c r="UZ18" s="457">
        <f>'Прочая  субсидия_МР  и  ГО'!C14</f>
        <v>2994356.2099999995</v>
      </c>
      <c r="VA18" s="1750">
        <f>'Прочая  субсидия_БП'!B14</f>
        <v>36963391.280000001</v>
      </c>
      <c r="VB18" s="460">
        <f>'Прочая  субсидия_БП'!C14</f>
        <v>1426382.38</v>
      </c>
      <c r="VC18" s="1781">
        <f>'Прочая  субсидия_БП'!D14</f>
        <v>36963391.280000001</v>
      </c>
      <c r="VD18" s="510">
        <f>'Прочая  субсидия_БП'!E14</f>
        <v>1426382.38</v>
      </c>
      <c r="VE18" s="1782">
        <f>'Прочая  субсидия_БП'!F14</f>
        <v>0</v>
      </c>
      <c r="VF18" s="1781">
        <f>'Прочая  субсидия_БП'!G14</f>
        <v>0</v>
      </c>
      <c r="VG18" s="460">
        <f t="shared" si="279"/>
        <v>434973975.91999996</v>
      </c>
      <c r="VH18" s="618">
        <f>'Проверочная  таблица'!WJ18+'Проверочная  таблица'!VM18+'Проверочная  таблица'!VO18+WD18+VQ18</f>
        <v>420947593.91999996</v>
      </c>
      <c r="VI18" s="458">
        <f>'Проверочная  таблица'!WK18+'Проверочная  таблица'!VS18+'Проверочная  таблица'!VY18+'Проверочная  таблица'!VU18+'Проверочная  таблица'!VW18+WA18+WE18</f>
        <v>14026382</v>
      </c>
      <c r="VJ18" s="457">
        <f t="shared" si="280"/>
        <v>229416053.02000001</v>
      </c>
      <c r="VK18" s="458">
        <f>'Проверочная  таблица'!WM18+'Проверочная  таблица'!VN18+'Проверочная  таблица'!VP18+WG18+VR18</f>
        <v>223961028.44</v>
      </c>
      <c r="VL18" s="459">
        <f>'Проверочная  таблица'!WN18+'Проверочная  таблица'!VT18+'Проверочная  таблица'!VZ18+'Проверочная  таблица'!VV18+'Проверочная  таблица'!VX18+WB18+WH18</f>
        <v>5455024.5800000001</v>
      </c>
      <c r="VM18" s="457">
        <f>'Субвенция  на  полномочия'!B14</f>
        <v>398821866.91999996</v>
      </c>
      <c r="VN18" s="1750">
        <f>'Субвенция  на  полномочия'!C14</f>
        <v>210400746.44999999</v>
      </c>
      <c r="VO18" s="320">
        <f>[1]Субвенция_факт!R15*1000</f>
        <v>14458885</v>
      </c>
      <c r="VP18" s="789">
        <v>8570000</v>
      </c>
      <c r="VQ18" s="320">
        <f>[1]Субвенция_факт!K15*1000</f>
        <v>3404357</v>
      </c>
      <c r="VR18" s="789">
        <v>2545000</v>
      </c>
      <c r="VS18" s="320">
        <f>[1]Субвенция_факт!AE15*1000</f>
        <v>2317700</v>
      </c>
      <c r="VT18" s="789">
        <f>ВУС!E96</f>
        <v>1058540.8999999999</v>
      </c>
      <c r="VU18" s="320">
        <f>[1]Субвенция_факт!AF15*1000</f>
        <v>0</v>
      </c>
      <c r="VV18" s="789"/>
      <c r="VW18" s="320">
        <f>[1]Субвенция_факт!E15*1000</f>
        <v>3040450</v>
      </c>
      <c r="VX18" s="789"/>
      <c r="VY18" s="320">
        <f>[1]Субвенция_факт!F15*1000</f>
        <v>0</v>
      </c>
      <c r="VZ18" s="789"/>
      <c r="WA18" s="320">
        <f>[1]Субвенция_факт!G15*1000</f>
        <v>0</v>
      </c>
      <c r="WB18" s="789"/>
      <c r="WC18" s="460">
        <f t="shared" si="281"/>
        <v>10598800</v>
      </c>
      <c r="WD18" s="618">
        <f>[1]Субвенция_факт!O15*1000</f>
        <v>2755688</v>
      </c>
      <c r="WE18" s="564">
        <f>[1]Субвенция_факт!P15*1000</f>
        <v>7843112</v>
      </c>
      <c r="WF18" s="457">
        <f t="shared" si="282"/>
        <v>5385700</v>
      </c>
      <c r="WG18" s="458">
        <v>1400281.99</v>
      </c>
      <c r="WH18" s="615">
        <v>3985418.01</v>
      </c>
      <c r="WI18" s="460">
        <f t="shared" si="283"/>
        <v>2331917</v>
      </c>
      <c r="WJ18" s="930">
        <f>[1]Субвенция_факт!AD15*1000</f>
        <v>1506797</v>
      </c>
      <c r="WK18" s="931">
        <f>[1]Субвенция_факт!AC15*1000</f>
        <v>825120</v>
      </c>
      <c r="WL18" s="457">
        <f t="shared" si="284"/>
        <v>1456065.67</v>
      </c>
      <c r="WM18" s="1740">
        <v>1045000</v>
      </c>
      <c r="WN18" s="1282">
        <v>411065.67</v>
      </c>
      <c r="WO18" s="1775">
        <f>'Проверочная  таблица'!ZU18+'Проверочная  таблица'!ZC18+'Проверочная  таблица'!XO18+'Проверочная  таблица'!XS18+YQ18+YW18+YA18+YG18+XI18+WQ18+XC18+WW18</f>
        <v>20744827.880000003</v>
      </c>
      <c r="WP18" s="320">
        <f>'Проверочная  таблица'!ZY18+'Проверочная  таблица'!ZL18+'Проверочная  таблица'!XQ18+'Проверочная  таблица'!XU18+YT18+YZ18+YD18+YJ18+XL18+WT18+XF18+WZ18</f>
        <v>9773006.8699999992</v>
      </c>
      <c r="WQ18" s="1776">
        <f t="shared" si="134"/>
        <v>0</v>
      </c>
      <c r="WR18" s="930">
        <f>'[1]Иные межбюджетные трансферты'!AK16</f>
        <v>0</v>
      </c>
      <c r="WS18" s="931">
        <f>'[1]Иные межбюджетные трансферты'!AM16</f>
        <v>0</v>
      </c>
      <c r="WT18" s="1765">
        <f t="shared" si="135"/>
        <v>0</v>
      </c>
      <c r="WU18" s="930"/>
      <c r="WV18" s="931"/>
      <c r="WW18" s="1776">
        <f t="shared" si="136"/>
        <v>0</v>
      </c>
      <c r="WX18" s="930">
        <f>'[1]Иные межбюджетные трансферты'!AE16</f>
        <v>0</v>
      </c>
      <c r="WY18" s="931">
        <f>'[1]Иные межбюджетные трансферты'!AG16</f>
        <v>0</v>
      </c>
      <c r="WZ18" s="1765">
        <f t="shared" si="137"/>
        <v>0</v>
      </c>
      <c r="XA18" s="930"/>
      <c r="XB18" s="931"/>
      <c r="XC18" s="1776">
        <f t="shared" si="138"/>
        <v>1367538.28</v>
      </c>
      <c r="XD18" s="930">
        <f>'[1]Иные межбюджетные трансферты'!AA16</f>
        <v>68376.92</v>
      </c>
      <c r="XE18" s="931">
        <f>'[1]Иные межбюджетные трансферты'!AC16</f>
        <v>1299161.3600000001</v>
      </c>
      <c r="XF18" s="1765">
        <f t="shared" si="139"/>
        <v>797710.27</v>
      </c>
      <c r="XG18" s="930">
        <v>39885.519999999997</v>
      </c>
      <c r="XH18" s="931">
        <v>757824.75</v>
      </c>
      <c r="XI18" s="457">
        <f t="shared" si="285"/>
        <v>14764680</v>
      </c>
      <c r="XJ18" s="676">
        <f>'[1]Иные межбюджетные трансферты'!G16</f>
        <v>0</v>
      </c>
      <c r="XK18" s="1777">
        <f>'[1]Иные межбюджетные трансферты'!I16</f>
        <v>14764680</v>
      </c>
      <c r="XL18" s="1750">
        <f t="shared" si="286"/>
        <v>8251425</v>
      </c>
      <c r="XM18" s="676"/>
      <c r="XN18" s="931">
        <v>8251425</v>
      </c>
      <c r="XO18" s="457">
        <f t="shared" si="287"/>
        <v>0</v>
      </c>
      <c r="XP18" s="1778"/>
      <c r="XQ18" s="457">
        <f t="shared" si="288"/>
        <v>0</v>
      </c>
      <c r="XR18" s="1777"/>
      <c r="XS18" s="1750">
        <f t="shared" si="289"/>
        <v>0</v>
      </c>
      <c r="XT18" s="931"/>
      <c r="XU18" s="457">
        <f t="shared" si="290"/>
        <v>0</v>
      </c>
      <c r="XV18" s="931"/>
      <c r="XW18" s="1763">
        <f t="shared" si="291"/>
        <v>0</v>
      </c>
      <c r="XX18" s="660">
        <f t="shared" si="292"/>
        <v>0</v>
      </c>
      <c r="XY18" s="1763">
        <f t="shared" si="293"/>
        <v>0</v>
      </c>
      <c r="XZ18" s="660">
        <f t="shared" si="294"/>
        <v>0</v>
      </c>
      <c r="YA18" s="457">
        <f t="shared" si="295"/>
        <v>0</v>
      </c>
      <c r="YB18" s="459"/>
      <c r="YC18" s="564"/>
      <c r="YD18" s="457">
        <f t="shared" si="296"/>
        <v>0</v>
      </c>
      <c r="YE18" s="459"/>
      <c r="YF18" s="564"/>
      <c r="YG18" s="457">
        <f t="shared" si="297"/>
        <v>0</v>
      </c>
      <c r="YH18" s="458">
        <f>'[1]Иные межбюджетные трансферты'!AY16</f>
        <v>0</v>
      </c>
      <c r="YI18" s="581">
        <f>'[1]Иные межбюджетные трансферты'!BC16</f>
        <v>0</v>
      </c>
      <c r="YJ18" s="1761">
        <f t="shared" si="298"/>
        <v>0</v>
      </c>
      <c r="YK18" s="459"/>
      <c r="YL18" s="564"/>
      <c r="YM18" s="1763">
        <f t="shared" si="299"/>
        <v>0</v>
      </c>
      <c r="YN18" s="660">
        <f t="shared" si="300"/>
        <v>0</v>
      </c>
      <c r="YO18" s="1763">
        <f t="shared" si="301"/>
        <v>0</v>
      </c>
      <c r="YP18" s="660">
        <f t="shared" si="302"/>
        <v>0</v>
      </c>
      <c r="YQ18" s="1007">
        <f t="shared" si="303"/>
        <v>0</v>
      </c>
      <c r="YR18" s="1124">
        <f>'[1]Иные межбюджетные трансферты'!W16</f>
        <v>0</v>
      </c>
      <c r="YS18" s="933">
        <f>'[1]Иные межбюджетные трансферты'!Y16</f>
        <v>0</v>
      </c>
      <c r="YT18" s="627">
        <f t="shared" si="304"/>
        <v>0</v>
      </c>
      <c r="YU18" s="987"/>
      <c r="YV18" s="1779"/>
      <c r="YW18" s="320">
        <f t="shared" si="150"/>
        <v>0</v>
      </c>
      <c r="YX18" s="987">
        <f>'[1]Иные межбюджетные трансферты'!M16</f>
        <v>0</v>
      </c>
      <c r="YY18" s="933">
        <f>'[1]Иные межбюджетные трансферты'!O16</f>
        <v>0</v>
      </c>
      <c r="YZ18" s="627">
        <f t="shared" si="305"/>
        <v>0</v>
      </c>
      <c r="ZA18" s="987"/>
      <c r="ZB18" s="933"/>
      <c r="ZC18" s="507">
        <f t="shared" si="152"/>
        <v>0</v>
      </c>
      <c r="ZD18" s="930">
        <f>'[1]Иные межбюджетные трансферты'!E16</f>
        <v>0</v>
      </c>
      <c r="ZE18" s="930">
        <f>'[1]Иные межбюджетные трансферты'!K16</f>
        <v>0</v>
      </c>
      <c r="ZF18" s="930">
        <f>'[1]Иные межбюджетные трансферты'!AI16</f>
        <v>0</v>
      </c>
      <c r="ZG18" s="676">
        <f>'[1]Иные межбюджетные трансферты'!AO16</f>
        <v>0</v>
      </c>
      <c r="ZH18" s="784"/>
      <c r="ZI18" s="526">
        <f>'[1]Иные межбюджетные трансферты'!BG16</f>
        <v>0</v>
      </c>
      <c r="ZJ18" s="930">
        <f>'[1]Иные межбюджетные трансферты'!BI16</f>
        <v>0</v>
      </c>
      <c r="ZK18" s="676">
        <f>'[1]Иные межбюджетные трансферты'!BK16</f>
        <v>0</v>
      </c>
      <c r="ZL18" s="424">
        <f t="shared" si="153"/>
        <v>0</v>
      </c>
      <c r="ZM18" s="676"/>
      <c r="ZN18" s="676"/>
      <c r="ZO18" s="676"/>
      <c r="ZP18" s="987"/>
      <c r="ZQ18" s="617"/>
      <c r="ZR18" s="526"/>
      <c r="ZS18" s="987"/>
      <c r="ZT18" s="1260"/>
      <c r="ZU18" s="457">
        <f t="shared" si="154"/>
        <v>4612609.5999999996</v>
      </c>
      <c r="ZV18" s="1124">
        <f>'[1]Иные межбюджетные трансферты'!AQ16</f>
        <v>0</v>
      </c>
      <c r="ZW18" s="930">
        <f>'[1]Иные межбюджетные трансферты'!AU16</f>
        <v>4612609.5999999996</v>
      </c>
      <c r="ZX18" s="987"/>
      <c r="ZY18" s="457">
        <f t="shared" si="155"/>
        <v>723871.6</v>
      </c>
      <c r="ZZ18" s="987"/>
      <c r="AAA18" s="980">
        <f>337852+225000+161019.6</f>
        <v>723871.6</v>
      </c>
      <c r="AAB18" s="1260"/>
      <c r="AAC18" s="660">
        <f t="shared" si="306"/>
        <v>4612609.5999999996</v>
      </c>
      <c r="AAD18" s="595">
        <f>'Проверочная  таблица'!ZV18-AAL18</f>
        <v>0</v>
      </c>
      <c r="AAE18" s="595">
        <f>'Проверочная  таблица'!ZW18-AAM18</f>
        <v>4612609.5999999996</v>
      </c>
      <c r="AAF18" s="595">
        <f>'Проверочная  таблица'!ZX18-AAN18</f>
        <v>0</v>
      </c>
      <c r="AAG18" s="660">
        <f t="shared" si="307"/>
        <v>723871.6</v>
      </c>
      <c r="AAH18" s="595">
        <f>'Проверочная  таблица'!ZZ18-AAP18</f>
        <v>0</v>
      </c>
      <c r="AAI18" s="595">
        <f>'Проверочная  таблица'!AAA18-AAQ18</f>
        <v>723871.6</v>
      </c>
      <c r="AAJ18" s="595">
        <f>'Проверочная  таблица'!AAB18-AAR18</f>
        <v>0</v>
      </c>
      <c r="AAK18" s="660">
        <f t="shared" si="308"/>
        <v>0</v>
      </c>
      <c r="AAL18" s="1124">
        <f>'[1]Иные межбюджетные трансферты'!AS16</f>
        <v>0</v>
      </c>
      <c r="AAM18" s="930">
        <f>'[1]Иные межбюджетные трансферты'!AW16</f>
        <v>0</v>
      </c>
      <c r="AAN18" s="676">
        <f>'[1]Иные межбюджетные трансферты'!BO16</f>
        <v>0</v>
      </c>
      <c r="AAO18" s="787">
        <f t="shared" si="309"/>
        <v>0</v>
      </c>
      <c r="AAP18" s="987"/>
      <c r="AAQ18" s="980"/>
      <c r="AAR18" s="980"/>
      <c r="AAS18" s="457">
        <f>AAU18+'Проверочная  таблица'!ABC18+AAY18+'Проверочная  таблица'!ABG18+ABA18+'Проверочная  таблица'!ABI18</f>
        <v>0</v>
      </c>
      <c r="AAT18" s="457">
        <f>AAV18+'Проверочная  таблица'!ABD18+AAZ18+'Проверочная  таблица'!ABH18+ABB18+'Проверочная  таблица'!ABJ18</f>
        <v>0</v>
      </c>
      <c r="AAU18" s="460"/>
      <c r="AAV18" s="460"/>
      <c r="AAW18" s="460"/>
      <c r="AAX18" s="460"/>
      <c r="AAY18" s="1783">
        <f t="shared" si="156"/>
        <v>0</v>
      </c>
      <c r="AAZ18" s="456">
        <f t="shared" si="157"/>
        <v>0</v>
      </c>
      <c r="ABA18" s="461"/>
      <c r="ABB18" s="456"/>
      <c r="ABC18" s="460"/>
      <c r="ABD18" s="460"/>
      <c r="ABE18" s="460"/>
      <c r="ABF18" s="460"/>
      <c r="ABG18" s="1783">
        <f t="shared" si="158"/>
        <v>0</v>
      </c>
      <c r="ABH18" s="456">
        <f t="shared" si="159"/>
        <v>0</v>
      </c>
      <c r="ABI18" s="456"/>
      <c r="ABJ18" s="456"/>
      <c r="ABK18" s="1749">
        <f>'Проверочная  таблица'!ABC18+'Проверочная  таблица'!ABE18</f>
        <v>0</v>
      </c>
      <c r="ABL18" s="1749">
        <f>'Проверочная  таблица'!ABD18+'Проверочная  таблица'!ABF18</f>
        <v>0</v>
      </c>
      <c r="ABM18" s="732"/>
    </row>
    <row r="19" spans="1:741" s="319" customFormat="1" ht="25.5" customHeight="1" x14ac:dyDescent="0.25">
      <c r="A19" s="324" t="s">
        <v>81</v>
      </c>
      <c r="B19" s="460">
        <f>D19+AI19+'Проверочная  таблица'!VG19+'Проверочная  таблица'!WO19</f>
        <v>983567999.82000017</v>
      </c>
      <c r="C19" s="457">
        <f>E19+'Проверочная  таблица'!VJ19+AJ19+'Проверочная  таблица'!WP19</f>
        <v>385285078.31</v>
      </c>
      <c r="D19" s="1750">
        <f t="shared" si="0"/>
        <v>180799581</v>
      </c>
      <c r="E19" s="457">
        <f t="shared" si="160"/>
        <v>90928370.129999995</v>
      </c>
      <c r="F19" s="1751">
        <f>'[1]Дотация  из  ОБ_факт'!M15</f>
        <v>63454682</v>
      </c>
      <c r="G19" s="1752">
        <v>31727340</v>
      </c>
      <c r="H19" s="1753">
        <f>'[1]Дотация  из  ОБ_факт'!G15</f>
        <v>44942148</v>
      </c>
      <c r="I19" s="1754">
        <v>22471072</v>
      </c>
      <c r="J19" s="1755">
        <f t="shared" si="1"/>
        <v>31476601</v>
      </c>
      <c r="K19" s="1756">
        <f t="shared" si="2"/>
        <v>15738298</v>
      </c>
      <c r="L19" s="1757">
        <f>'[1]Дотация  из  ОБ_факт'!K15</f>
        <v>13465547</v>
      </c>
      <c r="M19" s="605">
        <v>6732774</v>
      </c>
      <c r="N19" s="1758">
        <f>'[1]Дотация  из  ОБ_факт'!Q15</f>
        <v>0</v>
      </c>
      <c r="O19" s="1759"/>
      <c r="P19" s="1751">
        <f>'[1]Дотация  из  ОБ_факт'!S15</f>
        <v>71802751</v>
      </c>
      <c r="Q19" s="1754">
        <v>36129958.130000003</v>
      </c>
      <c r="R19" s="1755">
        <f t="shared" si="3"/>
        <v>37196449</v>
      </c>
      <c r="S19" s="1756">
        <f t="shared" si="4"/>
        <v>18826808.130000003</v>
      </c>
      <c r="T19" s="1757">
        <f>'[1]Дотация  из  ОБ_факт'!W15</f>
        <v>34606302</v>
      </c>
      <c r="U19" s="605">
        <v>17303150</v>
      </c>
      <c r="V19" s="1753">
        <f>'[1]Дотация  из  ОБ_факт'!AA15+'[1]Дотация  из  ОБ_факт'!AC15+'[1]Дотация  из  ОБ_факт'!AG15</f>
        <v>0</v>
      </c>
      <c r="W19" s="1007">
        <f t="shared" si="5"/>
        <v>0</v>
      </c>
      <c r="X19" s="784"/>
      <c r="Y19" s="676"/>
      <c r="Z19" s="784"/>
      <c r="AA19" s="1753">
        <f>'[1]Дотация  из  ОБ_факт'!Y15+'[1]Дотация  из  ОБ_факт'!AE15</f>
        <v>600000</v>
      </c>
      <c r="AB19" s="1007">
        <f t="shared" si="6"/>
        <v>600000</v>
      </c>
      <c r="AC19" s="784"/>
      <c r="AD19" s="676">
        <v>600000</v>
      </c>
      <c r="AE19" s="1760">
        <f t="shared" si="7"/>
        <v>0</v>
      </c>
      <c r="AF19" s="1755">
        <f t="shared" si="8"/>
        <v>0</v>
      </c>
      <c r="AG19" s="1756">
        <f>'[1]Дотация  из  ОБ_факт'!AE15</f>
        <v>600000</v>
      </c>
      <c r="AH19" s="796">
        <f t="shared" si="9"/>
        <v>600000</v>
      </c>
      <c r="AI19" s="1720">
        <f>'Проверочная  таблица'!UY19+'Проверочная  таблица'!VA19+CM19+CO19+CU19+CW19+BS19+CA19+'Проверочная  таблица'!MO19+'Проверочная  таблица'!NE19+'Проверочная  таблица'!EQ19+'Проверочная  таблица'!NW19+EI19+'Проверочная  таблица'!JG19+'Проверочная  таблица'!JM19+'Проверочная  таблица'!OE19+'Проверочная  таблица'!OM19+JA19+GC19+FW19+RY19+FK19+AK19+AU19+FQ19+KE19+HE19+HK19+DI19+SE19+GI19+EW19+SW19+PK19+GY19+GS19+LI19+LQ19+RS19+IO19+RG19+QI19+KK19+KQ19+QO19+RM19+DC19+II19+QC19+IC19+IU19</f>
        <v>310900533.73000002</v>
      </c>
      <c r="AJ19" s="507">
        <f>'Проверочная  таблица'!UZ19+'Проверочная  таблица'!VB19+CN19+CP19+CV19+CX19+BW19+CE19+'Проверочная  таблица'!MW19+'Проверочная  таблица'!NH19+'Проверочная  таблица'!ET19+'Проверочная  таблица'!OA19+EM19+'Проверочная  таблица'!JJ19+'Проверочная  таблица'!JP19+'Проверочная  таблица'!OI19+'Проверочная  таблица'!OQ19+JD19+FT19+GF19+FZ19+SB19+FN19+AP19+AY19+KH19+HH19+HN19+DV19+SN19+GL19+FD19+TF19+PN19+HB19+GV19+LM19+LU19+RV19+IR19+RJ19+QL19+KN19+KT19+QR19+RP19+DF19+IL19+QF19+IF19+IX19</f>
        <v>69739908.25</v>
      </c>
      <c r="AK19" s="457">
        <f t="shared" si="10"/>
        <v>21886397.540000003</v>
      </c>
      <c r="AL19" s="459">
        <f>[1]Субсидия_факт!CJ17</f>
        <v>0</v>
      </c>
      <c r="AM19" s="458">
        <f>[1]Субсидия_факт!HJ17</f>
        <v>0</v>
      </c>
      <c r="AN19" s="459">
        <f>[1]Субсидия_факт!HV17</f>
        <v>21886397.540000003</v>
      </c>
      <c r="AO19" s="458">
        <f>[1]Субсидия_факт!PH17</f>
        <v>0</v>
      </c>
      <c r="AP19" s="457">
        <f t="shared" si="11"/>
        <v>15708413.32</v>
      </c>
      <c r="AQ19" s="956"/>
      <c r="AR19" s="459"/>
      <c r="AS19" s="458">
        <v>15708413.32</v>
      </c>
      <c r="AT19" s="956"/>
      <c r="AU19" s="1720">
        <f t="shared" si="12"/>
        <v>0</v>
      </c>
      <c r="AV19" s="618">
        <f>[1]Субсидия_факт!CL17</f>
        <v>0</v>
      </c>
      <c r="AW19" s="458">
        <f>[1]Субсидия_факт!HN17</f>
        <v>0</v>
      </c>
      <c r="AX19" s="956">
        <f>[1]Субсидия_факт!PJ17</f>
        <v>0</v>
      </c>
      <c r="AY19" s="424">
        <f t="shared" si="13"/>
        <v>0</v>
      </c>
      <c r="AZ19" s="618"/>
      <c r="BA19" s="458"/>
      <c r="BB19" s="956"/>
      <c r="BC19" s="1721">
        <f t="shared" si="14"/>
        <v>0</v>
      </c>
      <c r="BD19" s="618">
        <f t="shared" si="15"/>
        <v>0</v>
      </c>
      <c r="BE19" s="458">
        <f t="shared" si="16"/>
        <v>0</v>
      </c>
      <c r="BF19" s="459">
        <f t="shared" si="17"/>
        <v>0</v>
      </c>
      <c r="BG19" s="660">
        <f t="shared" si="18"/>
        <v>0</v>
      </c>
      <c r="BH19" s="458">
        <f t="shared" si="19"/>
        <v>0</v>
      </c>
      <c r="BI19" s="459">
        <f t="shared" si="20"/>
        <v>0</v>
      </c>
      <c r="BJ19" s="458">
        <f t="shared" si="21"/>
        <v>0</v>
      </c>
      <c r="BK19" s="508">
        <f t="shared" si="22"/>
        <v>0</v>
      </c>
      <c r="BL19" s="618">
        <f>[1]Субсидия_факт!CN17</f>
        <v>0</v>
      </c>
      <c r="BM19" s="458">
        <f>[1]Субсидия_факт!HP17</f>
        <v>0</v>
      </c>
      <c r="BN19" s="956">
        <f>[1]Субсидия_факт!PL17</f>
        <v>0</v>
      </c>
      <c r="BO19" s="1784">
        <f t="shared" si="23"/>
        <v>0</v>
      </c>
      <c r="BP19" s="653"/>
      <c r="BQ19" s="648"/>
      <c r="BR19" s="653"/>
      <c r="BS19" s="427">
        <f t="shared" si="24"/>
        <v>33434877.469999999</v>
      </c>
      <c r="BT19" s="618">
        <f>[1]Субсидия_факт!KR17</f>
        <v>5694573.5999999996</v>
      </c>
      <c r="BU19" s="458">
        <f>[1]Субсидия_факт!KX17</f>
        <v>27740303.870000001</v>
      </c>
      <c r="BV19" s="458">
        <f>[1]Субсидия_факт!LP17</f>
        <v>0</v>
      </c>
      <c r="BW19" s="1736">
        <f t="shared" si="25"/>
        <v>0</v>
      </c>
      <c r="BX19" s="648"/>
      <c r="BY19" s="648"/>
      <c r="BZ19" s="648"/>
      <c r="CA19" s="427">
        <f t="shared" si="26"/>
        <v>62611188.780000001</v>
      </c>
      <c r="CB19" s="618">
        <f>[1]Субсидия_факт!KT17</f>
        <v>57938942.299999997</v>
      </c>
      <c r="CC19" s="458">
        <f>[1]Субсидия_факт!KZ17</f>
        <v>4672246.4800000014</v>
      </c>
      <c r="CD19" s="458">
        <f>[1]Субсидия_факт!LR17</f>
        <v>0</v>
      </c>
      <c r="CE19" s="1736">
        <f t="shared" si="27"/>
        <v>0</v>
      </c>
      <c r="CF19" s="648"/>
      <c r="CG19" s="653"/>
      <c r="CH19" s="652"/>
      <c r="CI19" s="551">
        <f t="shared" si="28"/>
        <v>0</v>
      </c>
      <c r="CJ19" s="552">
        <f t="shared" si="29"/>
        <v>0</v>
      </c>
      <c r="CK19" s="550">
        <f t="shared" si="30"/>
        <v>62611188.780000001</v>
      </c>
      <c r="CL19" s="551">
        <f t="shared" si="31"/>
        <v>0</v>
      </c>
      <c r="CM19" s="460">
        <f>[1]Субсидия_факт!ID17</f>
        <v>0</v>
      </c>
      <c r="CN19" s="320"/>
      <c r="CO19" s="1761">
        <f>[1]Субсидия_факт!IF17</f>
        <v>2146783.9299999997</v>
      </c>
      <c r="CP19" s="950">
        <v>407359.02</v>
      </c>
      <c r="CQ19" s="552">
        <f t="shared" si="161"/>
        <v>0</v>
      </c>
      <c r="CR19" s="550">
        <f t="shared" si="162"/>
        <v>0</v>
      </c>
      <c r="CS19" s="1762">
        <f>[1]Субсидия_факт!IH17</f>
        <v>2146783.9299999997</v>
      </c>
      <c r="CT19" s="796">
        <f t="shared" si="163"/>
        <v>407359.02</v>
      </c>
      <c r="CU19" s="1761">
        <f>[1]Субсидия_факт!IJ17</f>
        <v>0</v>
      </c>
      <c r="CV19" s="523"/>
      <c r="CW19" s="457">
        <f>[1]Субсидия_факт!IL17</f>
        <v>498292.94</v>
      </c>
      <c r="CX19" s="1008">
        <v>94552.66</v>
      </c>
      <c r="CY19" s="1726">
        <f t="shared" si="164"/>
        <v>0</v>
      </c>
      <c r="CZ19" s="508">
        <f t="shared" si="165"/>
        <v>0</v>
      </c>
      <c r="DA19" s="1721">
        <f>[1]Субсидия_факт!IN17</f>
        <v>498292.94</v>
      </c>
      <c r="DB19" s="796">
        <f t="shared" si="166"/>
        <v>94552.66</v>
      </c>
      <c r="DC19" s="460">
        <f t="shared" si="36"/>
        <v>12873230</v>
      </c>
      <c r="DD19" s="618"/>
      <c r="DE19" s="458">
        <f>[1]Субсидия_факт!IB17</f>
        <v>12873230</v>
      </c>
      <c r="DF19" s="457">
        <f t="shared" si="37"/>
        <v>0</v>
      </c>
      <c r="DG19" s="459"/>
      <c r="DH19" s="458"/>
      <c r="DI19" s="424">
        <f t="shared" si="167"/>
        <v>0</v>
      </c>
      <c r="DJ19" s="595">
        <f>[1]Субсидия_факт!GF17</f>
        <v>0</v>
      </c>
      <c r="DK19" s="698">
        <f>[1]Субсидия_факт!GH17</f>
        <v>0</v>
      </c>
      <c r="DL19" s="526">
        <f>[1]Субсидия_факт!GJ17</f>
        <v>0</v>
      </c>
      <c r="DM19" s="698">
        <f>[1]Субсидия_факт!GL17</f>
        <v>0</v>
      </c>
      <c r="DN19" s="526">
        <f>[1]Субсидия_факт!GN17</f>
        <v>0</v>
      </c>
      <c r="DO19" s="698">
        <f>[1]Субсидия_факт!GP17</f>
        <v>0</v>
      </c>
      <c r="DP19" s="526">
        <f>[1]Субсидия_факт!GR17</f>
        <v>0</v>
      </c>
      <c r="DQ19" s="526">
        <f>[1]Субсидия_факт!GT17</f>
        <v>0</v>
      </c>
      <c r="DR19" s="526">
        <f>[1]Субсидия_факт!GV17</f>
        <v>0</v>
      </c>
      <c r="DS19" s="526">
        <f>[1]Субсидия_факт!GX17</f>
        <v>0</v>
      </c>
      <c r="DT19" s="526">
        <f>[1]Субсидия_факт!GZ17</f>
        <v>0</v>
      </c>
      <c r="DU19" s="526">
        <f>[1]Субсидия_факт!HB17</f>
        <v>0</v>
      </c>
      <c r="DV19" s="424">
        <f t="shared" si="168"/>
        <v>0</v>
      </c>
      <c r="DW19" s="617"/>
      <c r="DX19" s="698"/>
      <c r="DY19" s="526"/>
      <c r="DZ19" s="698"/>
      <c r="EA19" s="526"/>
      <c r="EB19" s="698"/>
      <c r="EC19" s="526"/>
      <c r="ED19" s="526"/>
      <c r="EE19" s="526"/>
      <c r="EF19" s="526"/>
      <c r="EG19" s="526"/>
      <c r="EH19" s="526"/>
      <c r="EI19" s="1750">
        <f t="shared" si="169"/>
        <v>0</v>
      </c>
      <c r="EJ19" s="458">
        <f>[1]Субсидия_факт!N17</f>
        <v>0</v>
      </c>
      <c r="EK19" s="956">
        <f>[1]Субсидия_факт!P17</f>
        <v>0</v>
      </c>
      <c r="EL19" s="618">
        <f>[1]Субсидия_факт!R17</f>
        <v>0</v>
      </c>
      <c r="EM19" s="457">
        <f t="shared" si="170"/>
        <v>0</v>
      </c>
      <c r="EN19" s="458"/>
      <c r="EO19" s="458"/>
      <c r="EP19" s="458"/>
      <c r="EQ19" s="460">
        <f t="shared" si="171"/>
        <v>2608315.79</v>
      </c>
      <c r="ER19" s="618">
        <f>[1]Субсидия_факт!BR17</f>
        <v>130415.79</v>
      </c>
      <c r="ES19" s="564">
        <f>[1]Субсидия_факт!BT17</f>
        <v>2477900</v>
      </c>
      <c r="ET19" s="457">
        <f t="shared" si="172"/>
        <v>0</v>
      </c>
      <c r="EU19" s="459"/>
      <c r="EV19" s="808"/>
      <c r="EW19" s="460">
        <f t="shared" si="173"/>
        <v>0</v>
      </c>
      <c r="EX19" s="618">
        <f>[1]Субсидия_факт!AD17</f>
        <v>0</v>
      </c>
      <c r="EY19" s="564">
        <f>[1]Субсидия_факт!AF17</f>
        <v>0</v>
      </c>
      <c r="EZ19" s="459">
        <f>[1]Субсидия_факт!AL17</f>
        <v>0</v>
      </c>
      <c r="FA19" s="564">
        <f>[1]Субсидия_факт!AN17</f>
        <v>0</v>
      </c>
      <c r="FB19" s="458">
        <f>[1]Субсидия_факт!AH17</f>
        <v>0</v>
      </c>
      <c r="FC19" s="564">
        <f>[1]Субсидия_факт!AJ17</f>
        <v>0</v>
      </c>
      <c r="FD19" s="457">
        <f t="shared" si="174"/>
        <v>0</v>
      </c>
      <c r="FE19" s="618"/>
      <c r="FF19" s="564"/>
      <c r="FG19" s="459"/>
      <c r="FH19" s="564"/>
      <c r="FI19" s="459"/>
      <c r="FJ19" s="564"/>
      <c r="FK19" s="1720">
        <f t="shared" si="175"/>
        <v>0</v>
      </c>
      <c r="FL19" s="595">
        <f>[1]Субсидия_факт!AT17</f>
        <v>0</v>
      </c>
      <c r="FM19" s="558">
        <f>[1]Субсидия_факт!AV17</f>
        <v>0</v>
      </c>
      <c r="FN19" s="424">
        <f t="shared" si="176"/>
        <v>0</v>
      </c>
      <c r="FO19" s="617"/>
      <c r="FP19" s="558"/>
      <c r="FQ19" s="507">
        <f t="shared" si="177"/>
        <v>0</v>
      </c>
      <c r="FR19" s="595">
        <f>[1]Субсидия_факт!BV17</f>
        <v>0</v>
      </c>
      <c r="FS19" s="698">
        <f>[1]Субсидия_факт!BX17</f>
        <v>0</v>
      </c>
      <c r="FT19" s="424">
        <f t="shared" si="178"/>
        <v>0</v>
      </c>
      <c r="FU19" s="617"/>
      <c r="FV19" s="558"/>
      <c r="FW19" s="507">
        <f t="shared" si="179"/>
        <v>0</v>
      </c>
      <c r="FX19" s="595">
        <f>[1]Субсидия_факт!BZ17</f>
        <v>0</v>
      </c>
      <c r="FY19" s="698">
        <f>[1]Субсидия_факт!CB17</f>
        <v>0</v>
      </c>
      <c r="FZ19" s="424">
        <f t="shared" si="180"/>
        <v>0</v>
      </c>
      <c r="GA19" s="617"/>
      <c r="GB19" s="558"/>
      <c r="GC19" s="507">
        <f t="shared" si="181"/>
        <v>0</v>
      </c>
      <c r="GD19" s="595">
        <f>[1]Субсидия_факт!ML17</f>
        <v>0</v>
      </c>
      <c r="GE19" s="558">
        <f>[1]Субсидия_факт!MN17</f>
        <v>0</v>
      </c>
      <c r="GF19" s="424">
        <f t="shared" si="182"/>
        <v>0</v>
      </c>
      <c r="GG19" s="617"/>
      <c r="GH19" s="558"/>
      <c r="GI19" s="507">
        <f t="shared" si="183"/>
        <v>0</v>
      </c>
      <c r="GJ19" s="595">
        <f>[1]Субсидия_факт!MP17</f>
        <v>0</v>
      </c>
      <c r="GK19" s="698">
        <f>[1]Субсидия_факт!MT17</f>
        <v>0</v>
      </c>
      <c r="GL19" s="424">
        <f t="shared" si="184"/>
        <v>0</v>
      </c>
      <c r="GM19" s="617"/>
      <c r="GN19" s="558"/>
      <c r="GO19" s="1727">
        <f t="shared" si="185"/>
        <v>0</v>
      </c>
      <c r="GP19" s="508">
        <f t="shared" si="186"/>
        <v>0</v>
      </c>
      <c r="GQ19" s="1727">
        <f t="shared" si="187"/>
        <v>0</v>
      </c>
      <c r="GR19" s="508">
        <f t="shared" si="188"/>
        <v>0</v>
      </c>
      <c r="GS19" s="507">
        <f t="shared" si="50"/>
        <v>0</v>
      </c>
      <c r="GT19" s="595">
        <f>[1]Субсидия_факт!IP17</f>
        <v>0</v>
      </c>
      <c r="GU19" s="698">
        <f>[1]Субсидия_факт!IV17</f>
        <v>0</v>
      </c>
      <c r="GV19" s="424">
        <f t="shared" si="51"/>
        <v>0</v>
      </c>
      <c r="GW19" s="617"/>
      <c r="GX19" s="558"/>
      <c r="GY19" s="507">
        <f t="shared" si="189"/>
        <v>0</v>
      </c>
      <c r="GZ19" s="595">
        <f>[1]Субсидия_факт!BF17</f>
        <v>0</v>
      </c>
      <c r="HA19" s="558">
        <f>[1]Субсидия_факт!BH17</f>
        <v>0</v>
      </c>
      <c r="HB19" s="507">
        <f t="shared" si="190"/>
        <v>0</v>
      </c>
      <c r="HC19" s="595"/>
      <c r="HD19" s="558"/>
      <c r="HE19" s="507">
        <f t="shared" si="191"/>
        <v>0</v>
      </c>
      <c r="HF19" s="595"/>
      <c r="HG19" s="698"/>
      <c r="HH19" s="424">
        <f t="shared" si="53"/>
        <v>0</v>
      </c>
      <c r="HI19" s="595"/>
      <c r="HJ19" s="558"/>
      <c r="HK19" s="507">
        <f t="shared" si="192"/>
        <v>1411399</v>
      </c>
      <c r="HL19" s="595">
        <f>[1]Субсидия_факт!JD17</f>
        <v>366964.19999999995</v>
      </c>
      <c r="HM19" s="698">
        <f>[1]Субсидия_факт!JH17</f>
        <v>1044434.8</v>
      </c>
      <c r="HN19" s="424">
        <f t="shared" si="193"/>
        <v>0</v>
      </c>
      <c r="HO19" s="595"/>
      <c r="HP19" s="558"/>
      <c r="HQ19" s="1727">
        <f t="shared" si="194"/>
        <v>800399</v>
      </c>
      <c r="HR19" s="595">
        <f t="shared" si="195"/>
        <v>208103.99999999994</v>
      </c>
      <c r="HS19" s="698">
        <f t="shared" si="196"/>
        <v>592295</v>
      </c>
      <c r="HT19" s="508">
        <f t="shared" si="197"/>
        <v>0</v>
      </c>
      <c r="HU19" s="595">
        <f t="shared" si="198"/>
        <v>0</v>
      </c>
      <c r="HV19" s="698">
        <f t="shared" si="199"/>
        <v>0</v>
      </c>
      <c r="HW19" s="1727">
        <f t="shared" si="200"/>
        <v>611000</v>
      </c>
      <c r="HX19" s="595">
        <f>[1]Субсидия_факт!JF17</f>
        <v>158860.20000000001</v>
      </c>
      <c r="HY19" s="698">
        <f>[1]Субсидия_факт!JJ17</f>
        <v>452139.8</v>
      </c>
      <c r="HZ19" s="508">
        <f t="shared" si="201"/>
        <v>0</v>
      </c>
      <c r="IA19" s="595"/>
      <c r="IB19" s="558"/>
      <c r="IC19" s="1728">
        <f t="shared" si="60"/>
        <v>0</v>
      </c>
      <c r="ID19" s="595">
        <f>[1]Субсидия_факт!FT17</f>
        <v>0</v>
      </c>
      <c r="IE19" s="698">
        <f>[1]Субсидия_факт!FV17</f>
        <v>0</v>
      </c>
      <c r="IF19" s="1729">
        <f t="shared" si="61"/>
        <v>0</v>
      </c>
      <c r="IG19" s="595"/>
      <c r="IH19" s="558"/>
      <c r="II19" s="1728">
        <f t="shared" si="62"/>
        <v>0</v>
      </c>
      <c r="IJ19" s="595">
        <f>[1]Субсидия_факт!PN17</f>
        <v>0</v>
      </c>
      <c r="IK19" s="698">
        <f>[1]Субсидия_факт!PP17</f>
        <v>0</v>
      </c>
      <c r="IL19" s="1729">
        <f t="shared" si="63"/>
        <v>0</v>
      </c>
      <c r="IM19" s="595"/>
      <c r="IN19" s="558"/>
      <c r="IO19" s="1764">
        <f t="shared" si="64"/>
        <v>0</v>
      </c>
      <c r="IP19" s="618">
        <f>[1]Субсидия_факт!LL17</f>
        <v>0</v>
      </c>
      <c r="IQ19" s="564">
        <f>[1]Субсидия_факт!LN17</f>
        <v>0</v>
      </c>
      <c r="IR19" s="1765">
        <f t="shared" si="65"/>
        <v>0</v>
      </c>
      <c r="IS19" s="618"/>
      <c r="IT19" s="564"/>
      <c r="IU19" s="1764">
        <f t="shared" si="66"/>
        <v>0</v>
      </c>
      <c r="IV19" s="618">
        <f>[1]Субсидия_факт!LV17</f>
        <v>0</v>
      </c>
      <c r="IW19" s="564">
        <f>[1]Субсидия_факт!LX17</f>
        <v>0</v>
      </c>
      <c r="IX19" s="1765">
        <f t="shared" si="67"/>
        <v>0</v>
      </c>
      <c r="IY19" s="618"/>
      <c r="IZ19" s="564"/>
      <c r="JA19" s="457">
        <f t="shared" si="202"/>
        <v>0</v>
      </c>
      <c r="JB19" s="618">
        <f>[1]Субсидия_факт!DN17</f>
        <v>0</v>
      </c>
      <c r="JC19" s="564">
        <f>[1]Субсидия_факт!DP17</f>
        <v>0</v>
      </c>
      <c r="JD19" s="1750">
        <f t="shared" si="203"/>
        <v>0</v>
      </c>
      <c r="JE19" s="618"/>
      <c r="JF19" s="564"/>
      <c r="JG19" s="424">
        <f t="shared" si="204"/>
        <v>0</v>
      </c>
      <c r="JH19" s="595">
        <f>[1]Субсидия_факт!DB17</f>
        <v>0</v>
      </c>
      <c r="JI19" s="698">
        <f>[1]Субсидия_факт!DH17</f>
        <v>0</v>
      </c>
      <c r="JJ19" s="424">
        <f t="shared" si="205"/>
        <v>0</v>
      </c>
      <c r="JK19" s="595"/>
      <c r="JL19" s="558"/>
      <c r="JM19" s="424">
        <f t="shared" si="206"/>
        <v>0</v>
      </c>
      <c r="JN19" s="595">
        <f>[1]Субсидия_факт!DD17</f>
        <v>0</v>
      </c>
      <c r="JO19" s="558">
        <f>[1]Субсидия_факт!DJ17</f>
        <v>0</v>
      </c>
      <c r="JP19" s="424">
        <f t="shared" si="207"/>
        <v>0</v>
      </c>
      <c r="JQ19" s="526"/>
      <c r="JR19" s="583"/>
      <c r="JS19" s="508">
        <f t="shared" si="208"/>
        <v>0</v>
      </c>
      <c r="JT19" s="617">
        <f>'Проверочная  таблица'!JN19-'Проверочная  таблица'!JZ19</f>
        <v>0</v>
      </c>
      <c r="JU19" s="558">
        <f>'Проверочная  таблица'!JO19-'Проверочная  таблица'!KA19</f>
        <v>0</v>
      </c>
      <c r="JV19" s="1721">
        <f t="shared" si="209"/>
        <v>0</v>
      </c>
      <c r="JW19" s="526">
        <f>'Проверочная  таблица'!JQ19-'Проверочная  таблица'!KC19</f>
        <v>0</v>
      </c>
      <c r="JX19" s="616">
        <f>'Проверочная  таблица'!JR19-'Проверочная  таблица'!KD19</f>
        <v>0</v>
      </c>
      <c r="JY19" s="508">
        <f t="shared" si="210"/>
        <v>0</v>
      </c>
      <c r="JZ19" s="595">
        <f>[1]Субсидия_факт!DF17</f>
        <v>0</v>
      </c>
      <c r="KA19" s="698">
        <f>[1]Субсидия_факт!DL17</f>
        <v>0</v>
      </c>
      <c r="KB19" s="508">
        <f t="shared" si="211"/>
        <v>0</v>
      </c>
      <c r="KC19" s="595"/>
      <c r="KD19" s="558"/>
      <c r="KE19" s="424">
        <f t="shared" si="212"/>
        <v>0</v>
      </c>
      <c r="KF19" s="526">
        <f>[1]Субсидия_факт!AP17</f>
        <v>0</v>
      </c>
      <c r="KG19" s="558">
        <f>[1]Субсидия_факт!AR17</f>
        <v>0</v>
      </c>
      <c r="KH19" s="424">
        <f t="shared" si="213"/>
        <v>0</v>
      </c>
      <c r="KI19" s="526"/>
      <c r="KJ19" s="558"/>
      <c r="KK19" s="424">
        <f t="shared" si="80"/>
        <v>0</v>
      </c>
      <c r="KL19" s="526">
        <f>[1]Субсидия_факт!KF17</f>
        <v>0</v>
      </c>
      <c r="KM19" s="558">
        <f>[1]Субсидия_факт!KL17</f>
        <v>0</v>
      </c>
      <c r="KN19" s="424">
        <f t="shared" si="81"/>
        <v>0</v>
      </c>
      <c r="KO19" s="526"/>
      <c r="KP19" s="558"/>
      <c r="KQ19" s="1731">
        <f t="shared" si="82"/>
        <v>0</v>
      </c>
      <c r="KR19" s="459">
        <f>[1]Субсидия_факт!KH17</f>
        <v>0</v>
      </c>
      <c r="KS19" s="564">
        <f>[1]Субсидия_факт!KN17</f>
        <v>0</v>
      </c>
      <c r="KT19" s="1731">
        <f t="shared" si="83"/>
        <v>0</v>
      </c>
      <c r="KU19" s="526"/>
      <c r="KV19" s="558"/>
      <c r="KW19" s="1732">
        <f t="shared" si="84"/>
        <v>0</v>
      </c>
      <c r="KX19" s="459">
        <f t="shared" si="214"/>
        <v>0</v>
      </c>
      <c r="KY19" s="564">
        <f t="shared" si="215"/>
        <v>0</v>
      </c>
      <c r="KZ19" s="1732">
        <f t="shared" si="216"/>
        <v>0</v>
      </c>
      <c r="LA19" s="459">
        <f t="shared" si="217"/>
        <v>0</v>
      </c>
      <c r="LB19" s="564">
        <f t="shared" si="218"/>
        <v>0</v>
      </c>
      <c r="LC19" s="1732">
        <f t="shared" si="86"/>
        <v>0</v>
      </c>
      <c r="LD19" s="595">
        <f>[1]Субсидия_факт!KJ17</f>
        <v>0</v>
      </c>
      <c r="LE19" s="698">
        <f>[1]Субсидия_факт!KP17</f>
        <v>0</v>
      </c>
      <c r="LF19" s="1732">
        <f t="shared" si="87"/>
        <v>0</v>
      </c>
      <c r="LG19" s="617"/>
      <c r="LH19" s="558"/>
      <c r="LI19" s="457">
        <f t="shared" si="219"/>
        <v>0</v>
      </c>
      <c r="LJ19" s="980">
        <f>[1]Субсидия_факт!FF17</f>
        <v>0</v>
      </c>
      <c r="LK19" s="526">
        <f>[1]Субсидия_факт!DR17</f>
        <v>0</v>
      </c>
      <c r="LL19" s="558">
        <f>[1]Субсидия_факт!DX17</f>
        <v>0</v>
      </c>
      <c r="LM19" s="457">
        <f t="shared" si="220"/>
        <v>0</v>
      </c>
      <c r="LN19" s="980"/>
      <c r="LO19" s="526"/>
      <c r="LP19" s="558"/>
      <c r="LQ19" s="457">
        <f t="shared" si="221"/>
        <v>0</v>
      </c>
      <c r="LR19" s="980">
        <f>[1]Субсидия_факт!FH17</f>
        <v>0</v>
      </c>
      <c r="LS19" s="526">
        <f>[1]Субсидия_факт!DT17</f>
        <v>0</v>
      </c>
      <c r="LT19" s="558">
        <f>[1]Субсидия_факт!DZ17</f>
        <v>0</v>
      </c>
      <c r="LU19" s="457">
        <f t="shared" si="222"/>
        <v>0</v>
      </c>
      <c r="LV19" s="980"/>
      <c r="LW19" s="526"/>
      <c r="LX19" s="698"/>
      <c r="LY19" s="660">
        <f t="shared" si="223"/>
        <v>0</v>
      </c>
      <c r="LZ19" s="618">
        <f>'Проверочная  таблица'!LR19-MH19</f>
        <v>0</v>
      </c>
      <c r="MA19" s="618">
        <f>'Проверочная  таблица'!LS19-MI19</f>
        <v>0</v>
      </c>
      <c r="MB19" s="564">
        <f>'Проверочная  таблица'!LT19-MJ19</f>
        <v>0</v>
      </c>
      <c r="MC19" s="660">
        <f t="shared" si="224"/>
        <v>0</v>
      </c>
      <c r="MD19" s="618">
        <f>'Проверочная  таблица'!LV19-ML19</f>
        <v>0</v>
      </c>
      <c r="ME19" s="618">
        <f>'Проверочная  таблица'!LW19-MM19</f>
        <v>0</v>
      </c>
      <c r="MF19" s="564">
        <f>'Проверочная  таблица'!LX19-MN19</f>
        <v>0</v>
      </c>
      <c r="MG19" s="660">
        <f t="shared" si="225"/>
        <v>0</v>
      </c>
      <c r="MH19" s="526">
        <f>[1]Субсидия_факт!FJ17</f>
        <v>0</v>
      </c>
      <c r="MI19" s="526">
        <f>[1]Субсидия_факт!DV17</f>
        <v>0</v>
      </c>
      <c r="MJ19" s="558">
        <f>[1]Субсидия_факт!EB17</f>
        <v>0</v>
      </c>
      <c r="MK19" s="660">
        <f t="shared" si="226"/>
        <v>0</v>
      </c>
      <c r="ML19" s="526"/>
      <c r="MM19" s="526"/>
      <c r="MN19" s="558"/>
      <c r="MO19" s="1733">
        <f t="shared" si="227"/>
        <v>4885068.6099999994</v>
      </c>
      <c r="MP19" s="526">
        <f>[1]Субсидия_факт!ED17</f>
        <v>231172.18</v>
      </c>
      <c r="MQ19" s="698">
        <f>[1]Субсидия_факт!EF17</f>
        <v>4392271.43</v>
      </c>
      <c r="MR19" s="618">
        <f>[1]Субсидия_факт!EH17</f>
        <v>0</v>
      </c>
      <c r="MS19" s="564">
        <f>[1]Субсидия_факт!EJ17</f>
        <v>0</v>
      </c>
      <c r="MT19" s="617">
        <f>[1]Субсидия_факт!FL17</f>
        <v>0</v>
      </c>
      <c r="MU19" s="595">
        <f>[1]Субсидия_факт!CP17</f>
        <v>68022.5</v>
      </c>
      <c r="MV19" s="698">
        <f>[1]Субсидия_факт!CV17</f>
        <v>193602.5</v>
      </c>
      <c r="MW19" s="424">
        <f t="shared" si="228"/>
        <v>4885068.6099999994</v>
      </c>
      <c r="MX19" s="526">
        <v>231172.18</v>
      </c>
      <c r="MY19" s="558">
        <v>4392271.43</v>
      </c>
      <c r="MZ19" s="458"/>
      <c r="NA19" s="581"/>
      <c r="NB19" s="595"/>
      <c r="NC19" s="1766">
        <f t="shared" si="229"/>
        <v>68022.5</v>
      </c>
      <c r="ND19" s="1767">
        <f t="shared" si="230"/>
        <v>193602.5</v>
      </c>
      <c r="NE19" s="1733">
        <f t="shared" si="231"/>
        <v>0</v>
      </c>
      <c r="NF19" s="595">
        <f>[1]Субсидия_факт!CR17</f>
        <v>0</v>
      </c>
      <c r="NG19" s="698">
        <f>[1]Субсидия_факт!CX17</f>
        <v>0</v>
      </c>
      <c r="NH19" s="424">
        <f t="shared" si="232"/>
        <v>0</v>
      </c>
      <c r="NI19" s="617"/>
      <c r="NJ19" s="558"/>
      <c r="NK19" s="508">
        <f t="shared" si="233"/>
        <v>0</v>
      </c>
      <c r="NL19" s="595">
        <f>'Проверочная  таблица'!NF19-NR19</f>
        <v>0</v>
      </c>
      <c r="NM19" s="558">
        <f>'Проверочная  таблица'!NG19-NS19</f>
        <v>0</v>
      </c>
      <c r="NN19" s="508">
        <f t="shared" si="234"/>
        <v>0</v>
      </c>
      <c r="NO19" s="526">
        <f>'Проверочная  таблица'!NI19-NU19</f>
        <v>0</v>
      </c>
      <c r="NP19" s="616">
        <f>'Проверочная  таблица'!NJ19-NV19</f>
        <v>0</v>
      </c>
      <c r="NQ19" s="508">
        <f t="shared" si="235"/>
        <v>0</v>
      </c>
      <c r="NR19" s="595">
        <f>[1]Субсидия_факт!CT17</f>
        <v>0</v>
      </c>
      <c r="NS19" s="698">
        <f>[1]Субсидия_факт!CZ17</f>
        <v>0</v>
      </c>
      <c r="NT19" s="508">
        <f t="shared" si="236"/>
        <v>0</v>
      </c>
      <c r="NU19" s="526"/>
      <c r="NV19" s="558"/>
      <c r="NW19" s="1720">
        <f t="shared" si="237"/>
        <v>0</v>
      </c>
      <c r="NX19" s="595">
        <f>[1]Субсидия_факт!CD17</f>
        <v>0</v>
      </c>
      <c r="NY19" s="698">
        <f>[1]Субсидия_факт!CF17</f>
        <v>0</v>
      </c>
      <c r="NZ19" s="595">
        <f>[1]Субсидия_факт!CH17</f>
        <v>0</v>
      </c>
      <c r="OA19" s="427">
        <f t="shared" si="238"/>
        <v>0</v>
      </c>
      <c r="OB19" s="648"/>
      <c r="OC19" s="562"/>
      <c r="OD19" s="648"/>
      <c r="OE19" s="1731">
        <f t="shared" si="312"/>
        <v>0</v>
      </c>
      <c r="OF19" s="595">
        <f>[1]Субсидия_факт!NP17</f>
        <v>0</v>
      </c>
      <c r="OG19" s="698">
        <f>[1]Субсидия_факт!NV17</f>
        <v>0</v>
      </c>
      <c r="OH19" s="458"/>
      <c r="OI19" s="1731">
        <f t="shared" si="313"/>
        <v>0</v>
      </c>
      <c r="OJ19" s="617"/>
      <c r="OK19" s="558"/>
      <c r="OL19" s="526"/>
      <c r="OM19" s="1731">
        <f t="shared" si="239"/>
        <v>23006079.509999998</v>
      </c>
      <c r="ON19" s="595">
        <f>[1]Субсидия_факт!NR17</f>
        <v>869999.91</v>
      </c>
      <c r="OO19" s="698">
        <f>[1]Субсидия_факт!NX17</f>
        <v>16530000</v>
      </c>
      <c r="OP19" s="526">
        <f>[1]Субсидия_факт!OB17</f>
        <v>5606079.5999999996</v>
      </c>
      <c r="OQ19" s="1731">
        <f t="shared" si="240"/>
        <v>1045001.5099999999</v>
      </c>
      <c r="OR19" s="526">
        <v>52250.07</v>
      </c>
      <c r="OS19" s="616">
        <v>992751.44</v>
      </c>
      <c r="OT19" s="526"/>
      <c r="OU19" s="1732">
        <f t="shared" si="241"/>
        <v>5606079.5999999996</v>
      </c>
      <c r="OV19" s="459">
        <f>'Проверочная  таблица'!ON19-PD19</f>
        <v>0</v>
      </c>
      <c r="OW19" s="564">
        <f>'Проверочная  таблица'!OO19-PE19</f>
        <v>0</v>
      </c>
      <c r="OX19" s="458">
        <f>'Проверочная  таблица'!OP19-PF19</f>
        <v>5606079.5999999996</v>
      </c>
      <c r="OY19" s="1732">
        <f t="shared" si="242"/>
        <v>0</v>
      </c>
      <c r="OZ19" s="617">
        <f>'Проверочная  таблица'!OR19-PH19</f>
        <v>0</v>
      </c>
      <c r="PA19" s="558">
        <f>'Проверочная  таблица'!OS19-PI19</f>
        <v>0</v>
      </c>
      <c r="PB19" s="526">
        <f>'Проверочная  таблица'!OT19-PJ19</f>
        <v>0</v>
      </c>
      <c r="PC19" s="1732">
        <f t="shared" si="243"/>
        <v>17399999.91</v>
      </c>
      <c r="PD19" s="595">
        <f>[1]Субсидия_факт!NT17</f>
        <v>869999.91</v>
      </c>
      <c r="PE19" s="698">
        <f>[1]Субсидия_факт!NZ17</f>
        <v>16530000</v>
      </c>
      <c r="PF19" s="595">
        <f>[1]Субсидия_факт!OD17</f>
        <v>0</v>
      </c>
      <c r="PG19" s="1732">
        <f t="shared" si="244"/>
        <v>1045001.5099999999</v>
      </c>
      <c r="PH19" s="617">
        <f t="shared" si="310"/>
        <v>52250.07</v>
      </c>
      <c r="PI19" s="558">
        <f t="shared" si="311"/>
        <v>992751.44</v>
      </c>
      <c r="PJ19" s="595"/>
      <c r="PK19" s="498">
        <f t="shared" si="245"/>
        <v>392588</v>
      </c>
      <c r="PL19" s="618">
        <f>[1]Субсидия_факт!ON17</f>
        <v>19629.400000000023</v>
      </c>
      <c r="PM19" s="564">
        <f>[1]Субсидия_факт!OR17</f>
        <v>372958.6</v>
      </c>
      <c r="PN19" s="427">
        <f t="shared" si="246"/>
        <v>0</v>
      </c>
      <c r="PO19" s="648"/>
      <c r="PP19" s="606">
        <v>0</v>
      </c>
      <c r="PQ19" s="552">
        <f t="shared" si="247"/>
        <v>392588</v>
      </c>
      <c r="PR19" s="648">
        <f t="shared" si="248"/>
        <v>19629.400000000023</v>
      </c>
      <c r="PS19" s="562">
        <f t="shared" si="249"/>
        <v>372958.6</v>
      </c>
      <c r="PT19" s="551">
        <f t="shared" si="250"/>
        <v>0</v>
      </c>
      <c r="PU19" s="618">
        <f t="shared" si="251"/>
        <v>0</v>
      </c>
      <c r="PV19" s="564">
        <f t="shared" si="252"/>
        <v>0</v>
      </c>
      <c r="PW19" s="552">
        <f t="shared" si="253"/>
        <v>0</v>
      </c>
      <c r="PX19" s="618">
        <f>[1]Субсидия_факт!OP17</f>
        <v>0</v>
      </c>
      <c r="PY19" s="564">
        <f>[1]Субсидия_факт!OT17</f>
        <v>0</v>
      </c>
      <c r="PZ19" s="1784">
        <f t="shared" si="254"/>
        <v>0</v>
      </c>
      <c r="QA19" s="648"/>
      <c r="QB19" s="606"/>
      <c r="QC19" s="1764">
        <f t="shared" si="92"/>
        <v>0</v>
      </c>
      <c r="QD19" s="618">
        <f>[1]Субсидия_факт!EL17</f>
        <v>0</v>
      </c>
      <c r="QE19" s="564">
        <f>[1]Субсидия_факт!EN17</f>
        <v>0</v>
      </c>
      <c r="QF19" s="1765">
        <f t="shared" si="93"/>
        <v>0</v>
      </c>
      <c r="QG19" s="618"/>
      <c r="QH19" s="564"/>
      <c r="QI19" s="1764">
        <f t="shared" si="94"/>
        <v>0</v>
      </c>
      <c r="QJ19" s="618">
        <f>[1]Субсидия_факт!EP17</f>
        <v>0</v>
      </c>
      <c r="QK19" s="564">
        <f>[1]Субсидия_факт!ER17</f>
        <v>0</v>
      </c>
      <c r="QL19" s="1765">
        <f t="shared" si="95"/>
        <v>0</v>
      </c>
      <c r="QM19" s="618"/>
      <c r="QN19" s="564"/>
      <c r="QO19" s="1764">
        <f t="shared" si="96"/>
        <v>0</v>
      </c>
      <c r="QP19" s="618">
        <f>[1]Субсидия_факт!ET17</f>
        <v>0</v>
      </c>
      <c r="QQ19" s="564">
        <f>[1]Субсидия_факт!EX17</f>
        <v>0</v>
      </c>
      <c r="QR19" s="1765">
        <f t="shared" si="97"/>
        <v>0</v>
      </c>
      <c r="QS19" s="618"/>
      <c r="QT19" s="564"/>
      <c r="QU19" s="1762">
        <f t="shared" si="98"/>
        <v>0</v>
      </c>
      <c r="QV19" s="618">
        <f t="shared" si="255"/>
        <v>0</v>
      </c>
      <c r="QW19" s="564">
        <f t="shared" si="256"/>
        <v>0</v>
      </c>
      <c r="QX19" s="660">
        <f t="shared" si="99"/>
        <v>0</v>
      </c>
      <c r="QY19" s="618">
        <f t="shared" si="257"/>
        <v>0</v>
      </c>
      <c r="QZ19" s="564">
        <f t="shared" si="258"/>
        <v>0</v>
      </c>
      <c r="RA19" s="1762">
        <f t="shared" si="100"/>
        <v>0</v>
      </c>
      <c r="RB19" s="618">
        <f>[1]Субсидия_факт!EV17</f>
        <v>0</v>
      </c>
      <c r="RC19" s="564">
        <f>[1]Субсидия_факт!EZ17</f>
        <v>0</v>
      </c>
      <c r="RD19" s="660">
        <f t="shared" si="101"/>
        <v>0</v>
      </c>
      <c r="RE19" s="618"/>
      <c r="RF19" s="564"/>
      <c r="RG19" s="498">
        <f t="shared" si="102"/>
        <v>0</v>
      </c>
      <c r="RH19" s="618">
        <f>[1]Субсидия_факт!FB17</f>
        <v>0</v>
      </c>
      <c r="RI19" s="564">
        <f>[1]Субсидия_факт!FD17</f>
        <v>0</v>
      </c>
      <c r="RJ19" s="427">
        <f t="shared" si="103"/>
        <v>0</v>
      </c>
      <c r="RK19" s="653"/>
      <c r="RL19" s="720"/>
      <c r="RM19" s="498">
        <f t="shared" si="104"/>
        <v>0</v>
      </c>
      <c r="RN19" s="618">
        <f>[1]Субсидия_факт!BN17</f>
        <v>0</v>
      </c>
      <c r="RO19" s="564">
        <f>[1]Субсидия_факт!BP17</f>
        <v>0</v>
      </c>
      <c r="RP19" s="1736">
        <f t="shared" si="105"/>
        <v>0</v>
      </c>
      <c r="RQ19" s="653"/>
      <c r="RR19" s="720"/>
      <c r="RS19" s="498">
        <f t="shared" si="106"/>
        <v>0</v>
      </c>
      <c r="RT19" s="618">
        <f>[1]Субсидия_факт!T17</f>
        <v>0</v>
      </c>
      <c r="RU19" s="564">
        <f>[1]Субсидия_факт!V17</f>
        <v>0</v>
      </c>
      <c r="RV19" s="427">
        <f t="shared" si="107"/>
        <v>0</v>
      </c>
      <c r="RW19" s="653"/>
      <c r="RX19" s="720"/>
      <c r="RY19" s="498">
        <f t="shared" si="259"/>
        <v>0</v>
      </c>
      <c r="RZ19" s="618">
        <f>[1]Субсидия_факт!Z17</f>
        <v>0</v>
      </c>
      <c r="SA19" s="564">
        <f>[1]Субсидия_факт!AB17</f>
        <v>0</v>
      </c>
      <c r="SB19" s="427">
        <f t="shared" si="260"/>
        <v>0</v>
      </c>
      <c r="SC19" s="653"/>
      <c r="SD19" s="720"/>
      <c r="SE19" s="498">
        <f t="shared" si="110"/>
        <v>0</v>
      </c>
      <c r="SF19" s="618">
        <f>[1]Субсидия_факт!OV17</f>
        <v>0</v>
      </c>
      <c r="SG19" s="564">
        <f>[1]Субсидия_факт!OX17</f>
        <v>0</v>
      </c>
      <c r="SH19" s="458">
        <f>[1]Субсидия_факт!PR17</f>
        <v>0</v>
      </c>
      <c r="SI19" s="615">
        <f>[1]Субсидия_факт!PX17</f>
        <v>0</v>
      </c>
      <c r="SJ19" s="430">
        <f>[1]Субсидия_факт!QD17</f>
        <v>0</v>
      </c>
      <c r="SK19" s="564">
        <f>[1]Субсидия_факт!QF17</f>
        <v>0</v>
      </c>
      <c r="SL19" s="1773">
        <f>[1]Субсидия_факт!QH17</f>
        <v>0</v>
      </c>
      <c r="SM19" s="581">
        <f>[1]Субсидия_факт!QN17</f>
        <v>0</v>
      </c>
      <c r="SN19" s="427">
        <f t="shared" si="111"/>
        <v>0</v>
      </c>
      <c r="SO19" s="652"/>
      <c r="SP19" s="562"/>
      <c r="SQ19" s="1248"/>
      <c r="SR19" s="581"/>
      <c r="SS19" s="425"/>
      <c r="ST19" s="720"/>
      <c r="SU19" s="425"/>
      <c r="SV19" s="720"/>
      <c r="SW19" s="427">
        <f t="shared" si="261"/>
        <v>0</v>
      </c>
      <c r="SX19" s="618">
        <f>[1]Субсидия_факт!OF17</f>
        <v>0</v>
      </c>
      <c r="SY19" s="564">
        <f>[1]Субсидия_факт!OJ17</f>
        <v>0</v>
      </c>
      <c r="SZ19" s="459">
        <f>[1]Субсидия_факт!OZ17</f>
        <v>0</v>
      </c>
      <c r="TA19" s="564">
        <f>[1]Субсидия_факт!PD17</f>
        <v>0</v>
      </c>
      <c r="TB19" s="459">
        <f>[1]Субсидия_факт!PT17</f>
        <v>0</v>
      </c>
      <c r="TC19" s="564">
        <f>[1]Субсидия_факт!PZ17</f>
        <v>0</v>
      </c>
      <c r="TD19" s="459">
        <f>[1]Субсидия_факт!QJ17</f>
        <v>0</v>
      </c>
      <c r="TE19" s="564">
        <f>[1]Субсидия_факт!QP17</f>
        <v>0</v>
      </c>
      <c r="TF19" s="1736">
        <f t="shared" si="262"/>
        <v>0</v>
      </c>
      <c r="TG19" s="648"/>
      <c r="TH19" s="606"/>
      <c r="TI19" s="652"/>
      <c r="TJ19" s="562"/>
      <c r="TK19" s="1248"/>
      <c r="TL19" s="581"/>
      <c r="TM19" s="648"/>
      <c r="TN19" s="606"/>
      <c r="TO19" s="552">
        <f t="shared" si="263"/>
        <v>0</v>
      </c>
      <c r="TP19" s="652">
        <f t="shared" si="264"/>
        <v>0</v>
      </c>
      <c r="TQ19" s="562">
        <f t="shared" si="265"/>
        <v>0</v>
      </c>
      <c r="TR19" s="652">
        <f t="shared" si="266"/>
        <v>0</v>
      </c>
      <c r="TS19" s="562">
        <f t="shared" si="267"/>
        <v>0</v>
      </c>
      <c r="TT19" s="652">
        <f t="shared" si="116"/>
        <v>0</v>
      </c>
      <c r="TU19" s="562">
        <f t="shared" si="117"/>
        <v>0</v>
      </c>
      <c r="TV19" s="653">
        <f t="shared" si="268"/>
        <v>0</v>
      </c>
      <c r="TW19" s="562">
        <f t="shared" si="269"/>
        <v>0</v>
      </c>
      <c r="TX19" s="552">
        <f t="shared" si="270"/>
        <v>0</v>
      </c>
      <c r="TY19" s="652">
        <f t="shared" si="271"/>
        <v>0</v>
      </c>
      <c r="TZ19" s="562">
        <f t="shared" si="272"/>
        <v>0</v>
      </c>
      <c r="UA19" s="652">
        <f t="shared" si="273"/>
        <v>0</v>
      </c>
      <c r="UB19" s="562">
        <f t="shared" si="274"/>
        <v>0</v>
      </c>
      <c r="UC19" s="652">
        <f t="shared" si="124"/>
        <v>0</v>
      </c>
      <c r="UD19" s="562">
        <f t="shared" si="125"/>
        <v>0</v>
      </c>
      <c r="UE19" s="653">
        <f t="shared" si="275"/>
        <v>0</v>
      </c>
      <c r="UF19" s="562">
        <f t="shared" si="276"/>
        <v>0</v>
      </c>
      <c r="UG19" s="552">
        <f t="shared" si="277"/>
        <v>0</v>
      </c>
      <c r="UH19" s="618">
        <f>[1]Субсидия_факт!OH17</f>
        <v>0</v>
      </c>
      <c r="UI19" s="564">
        <f>[1]Субсидия_факт!OL17</f>
        <v>0</v>
      </c>
      <c r="UJ19" s="459">
        <f>[1]Субсидия_факт!PB17</f>
        <v>0</v>
      </c>
      <c r="UK19" s="564">
        <f>[1]Субсидия_факт!PF17</f>
        <v>0</v>
      </c>
      <c r="UL19" s="459">
        <f>[1]Субсидия_факт!PV17</f>
        <v>0</v>
      </c>
      <c r="UM19" s="564">
        <f>[1]Субсидия_факт!QB17</f>
        <v>0</v>
      </c>
      <c r="UN19" s="459">
        <f>[1]Субсидия_факт!QL17</f>
        <v>0</v>
      </c>
      <c r="UO19" s="564">
        <f>[1]Субсидия_факт!QR17</f>
        <v>0</v>
      </c>
      <c r="UP19" s="1784">
        <f t="shared" si="278"/>
        <v>0</v>
      </c>
      <c r="UQ19" s="1248"/>
      <c r="UR19" s="581"/>
      <c r="US19" s="430"/>
      <c r="UT19" s="564"/>
      <c r="UU19" s="1248"/>
      <c r="UV19" s="581"/>
      <c r="UW19" s="1248"/>
      <c r="UX19" s="581"/>
      <c r="UY19" s="457">
        <f>'Прочая  субсидия_МР  и  ГО'!B15</f>
        <v>144766066.34</v>
      </c>
      <c r="UZ19" s="457">
        <f>'Прочая  субсидия_МР  и  ГО'!C15</f>
        <v>47377564.259999998</v>
      </c>
      <c r="VA19" s="1750">
        <f>'Прочая  субсидия_БП'!B15</f>
        <v>380245.82</v>
      </c>
      <c r="VB19" s="460">
        <f>'Прочая  субсидия_БП'!C15</f>
        <v>221948.87</v>
      </c>
      <c r="VC19" s="1781">
        <f>'Прочая  субсидия_БП'!D15</f>
        <v>312892.40999999997</v>
      </c>
      <c r="VD19" s="510">
        <f>'Прочая  субсидия_БП'!E15</f>
        <v>201538.72</v>
      </c>
      <c r="VE19" s="1782">
        <f>'Прочая  субсидия_БП'!F15</f>
        <v>67353.41</v>
      </c>
      <c r="VF19" s="1781">
        <f>'Прочая  субсидия_БП'!G15</f>
        <v>20410.150000000001</v>
      </c>
      <c r="VG19" s="460">
        <f t="shared" si="279"/>
        <v>355175759.16000003</v>
      </c>
      <c r="VH19" s="618">
        <f>'Проверочная  таблица'!WJ19+'Проверочная  таблица'!VM19+'Проверочная  таблица'!VO19+WD19+VQ19</f>
        <v>339998065.16000003</v>
      </c>
      <c r="VI19" s="458">
        <f>'Проверочная  таблица'!WK19+'Проверочная  таблица'!VS19+'Проверочная  таблица'!VY19+'Проверочная  таблица'!VU19+'Проверочная  таблица'!VW19+WA19+WE19</f>
        <v>15177694</v>
      </c>
      <c r="VJ19" s="457">
        <f t="shared" si="280"/>
        <v>215096520.97999999</v>
      </c>
      <c r="VK19" s="458">
        <f>'Проверочная  таблица'!WM19+'Проверочная  таблица'!VN19+'Проверочная  таблица'!VP19+WG19+VR19</f>
        <v>207111552.78</v>
      </c>
      <c r="VL19" s="459">
        <f>'Проверочная  таблица'!WN19+'Проверочная  таблица'!VT19+'Проверочная  таблица'!VZ19+'Проверочная  таблица'!VV19+'Проверочная  таблица'!VX19+WB19+WH19</f>
        <v>7984968.1999999993</v>
      </c>
      <c r="VM19" s="457">
        <f>'Субвенция  на  полномочия'!B15</f>
        <v>318859858.16000003</v>
      </c>
      <c r="VN19" s="1750">
        <f>'Субвенция  на  полномочия'!C15</f>
        <v>196499026.78</v>
      </c>
      <c r="VO19" s="320">
        <f>[1]Субвенция_факт!R16*1000</f>
        <v>13528128</v>
      </c>
      <c r="VP19" s="789">
        <v>6490000</v>
      </c>
      <c r="VQ19" s="320">
        <f>[1]Субвенция_факт!K16*1000</f>
        <v>2511514</v>
      </c>
      <c r="VR19" s="789">
        <v>1229000</v>
      </c>
      <c r="VS19" s="320">
        <f>[1]Субвенция_факт!AE16*1000</f>
        <v>2245800</v>
      </c>
      <c r="VT19" s="789">
        <f>ВУС!E111</f>
        <v>950864.19999999984</v>
      </c>
      <c r="VU19" s="320">
        <f>[1]Субвенция_факт!AF16*1000</f>
        <v>0</v>
      </c>
      <c r="VV19" s="789"/>
      <c r="VW19" s="320">
        <f>[1]Субвенция_факт!E16*1000</f>
        <v>0</v>
      </c>
      <c r="VX19" s="789"/>
      <c r="VY19" s="320">
        <f>[1]Субвенция_факт!F16*1000</f>
        <v>0</v>
      </c>
      <c r="VZ19" s="789"/>
      <c r="WA19" s="320">
        <f>[1]Субвенция_факт!G16*1000</f>
        <v>2789514</v>
      </c>
      <c r="WB19" s="789">
        <v>1461330</v>
      </c>
      <c r="WC19" s="460">
        <f t="shared" si="281"/>
        <v>12592000</v>
      </c>
      <c r="WD19" s="618">
        <f>[1]Субвенция_факт!O16*1000</f>
        <v>3273920</v>
      </c>
      <c r="WE19" s="564">
        <f>[1]Субвенция_факт!P16*1000</f>
        <v>9318080</v>
      </c>
      <c r="WF19" s="457">
        <f t="shared" si="282"/>
        <v>6975100</v>
      </c>
      <c r="WG19" s="458">
        <v>1813526</v>
      </c>
      <c r="WH19" s="615">
        <v>5161574</v>
      </c>
      <c r="WI19" s="460">
        <f t="shared" si="283"/>
        <v>2648945</v>
      </c>
      <c r="WJ19" s="930">
        <f>[1]Субвенция_факт!AD16*1000</f>
        <v>1824645</v>
      </c>
      <c r="WK19" s="931">
        <f>[1]Субвенция_факт!AC16*1000</f>
        <v>824300</v>
      </c>
      <c r="WL19" s="457">
        <f t="shared" si="284"/>
        <v>1491200</v>
      </c>
      <c r="WM19" s="1740">
        <v>1080000</v>
      </c>
      <c r="WN19" s="1282">
        <v>411200</v>
      </c>
      <c r="WO19" s="1775">
        <f>'Проверочная  таблица'!ZU19+'Проверочная  таблица'!ZC19+'Проверочная  таблица'!XO19+'Проверочная  таблица'!XS19+YQ19+YW19+YA19+YG19+XI19+WQ19+XC19+WW19</f>
        <v>136692125.93000001</v>
      </c>
      <c r="WP19" s="320">
        <f>'Проверочная  таблица'!ZY19+'Проверочная  таблица'!ZL19+'Проверочная  таблица'!XQ19+'Проверочная  таблица'!XU19+YT19+YZ19+YD19+YJ19+XL19+WT19+XF19+WZ19</f>
        <v>9520278.9499999993</v>
      </c>
      <c r="WQ19" s="1776">
        <f t="shared" si="134"/>
        <v>0</v>
      </c>
      <c r="WR19" s="930">
        <f>'[1]Иные межбюджетные трансферты'!AK17</f>
        <v>0</v>
      </c>
      <c r="WS19" s="931">
        <f>'[1]Иные межбюджетные трансферты'!AM17</f>
        <v>0</v>
      </c>
      <c r="WT19" s="1765">
        <f t="shared" si="135"/>
        <v>0</v>
      </c>
      <c r="WU19" s="930"/>
      <c r="WV19" s="931"/>
      <c r="WW19" s="1776">
        <f t="shared" si="136"/>
        <v>0</v>
      </c>
      <c r="WX19" s="930">
        <f>'[1]Иные межбюджетные трансферты'!AE17</f>
        <v>0</v>
      </c>
      <c r="WY19" s="931">
        <f>'[1]Иные межбюджетные трансферты'!AG17</f>
        <v>0</v>
      </c>
      <c r="WZ19" s="1765">
        <f t="shared" si="137"/>
        <v>0</v>
      </c>
      <c r="XA19" s="930"/>
      <c r="XB19" s="931"/>
      <c r="XC19" s="1776">
        <f t="shared" si="138"/>
        <v>1641045.93</v>
      </c>
      <c r="XD19" s="930">
        <f>'[1]Иные межбюджетные трансферты'!AA17</f>
        <v>82052.289999999994</v>
      </c>
      <c r="XE19" s="931">
        <f>'[1]Иные межбюджетные трансферты'!AC17</f>
        <v>1558993.64</v>
      </c>
      <c r="XF19" s="1765">
        <f t="shared" si="139"/>
        <v>1039518.95</v>
      </c>
      <c r="XG19" s="930">
        <v>51975.95</v>
      </c>
      <c r="XH19" s="931">
        <v>987543</v>
      </c>
      <c r="XI19" s="457">
        <f t="shared" si="285"/>
        <v>12421080</v>
      </c>
      <c r="XJ19" s="676">
        <f>'[1]Иные межбюджетные трансферты'!G17</f>
        <v>0</v>
      </c>
      <c r="XK19" s="1777">
        <f>'[1]Иные межбюджетные трансферты'!I17</f>
        <v>12421080</v>
      </c>
      <c r="XL19" s="1750">
        <f t="shared" si="286"/>
        <v>8350760</v>
      </c>
      <c r="XM19" s="676"/>
      <c r="XN19" s="931">
        <v>8350760</v>
      </c>
      <c r="XO19" s="457">
        <f t="shared" si="287"/>
        <v>0</v>
      </c>
      <c r="XP19" s="1778"/>
      <c r="XQ19" s="457">
        <f t="shared" si="288"/>
        <v>0</v>
      </c>
      <c r="XR19" s="1777"/>
      <c r="XS19" s="1750">
        <f t="shared" si="289"/>
        <v>0</v>
      </c>
      <c r="XT19" s="931"/>
      <c r="XU19" s="457">
        <f t="shared" si="290"/>
        <v>0</v>
      </c>
      <c r="XV19" s="931"/>
      <c r="XW19" s="1763">
        <f t="shared" si="291"/>
        <v>0</v>
      </c>
      <c r="XX19" s="660">
        <f t="shared" si="292"/>
        <v>0</v>
      </c>
      <c r="XY19" s="1763">
        <f t="shared" si="293"/>
        <v>0</v>
      </c>
      <c r="XZ19" s="660">
        <f t="shared" si="294"/>
        <v>0</v>
      </c>
      <c r="YA19" s="457">
        <f t="shared" si="295"/>
        <v>0</v>
      </c>
      <c r="YB19" s="459"/>
      <c r="YC19" s="564"/>
      <c r="YD19" s="457">
        <f t="shared" si="296"/>
        <v>0</v>
      </c>
      <c r="YE19" s="459"/>
      <c r="YF19" s="564"/>
      <c r="YG19" s="457">
        <f t="shared" si="297"/>
        <v>120000000</v>
      </c>
      <c r="YH19" s="458">
        <f>'[1]Иные межбюджетные трансферты'!AY17</f>
        <v>50000000</v>
      </c>
      <c r="YI19" s="581">
        <f>'[1]Иные межбюджетные трансферты'!BC17</f>
        <v>70000000</v>
      </c>
      <c r="YJ19" s="1761">
        <f t="shared" si="298"/>
        <v>0</v>
      </c>
      <c r="YK19" s="459"/>
      <c r="YL19" s="564"/>
      <c r="YM19" s="1763">
        <f t="shared" si="299"/>
        <v>0</v>
      </c>
      <c r="YN19" s="660">
        <f t="shared" si="300"/>
        <v>0</v>
      </c>
      <c r="YO19" s="1763">
        <f t="shared" si="301"/>
        <v>120000000</v>
      </c>
      <c r="YP19" s="660">
        <f t="shared" si="302"/>
        <v>0</v>
      </c>
      <c r="YQ19" s="1007">
        <f t="shared" si="303"/>
        <v>2500000</v>
      </c>
      <c r="YR19" s="1124">
        <f>'[1]Иные межбюджетные трансферты'!W17</f>
        <v>0</v>
      </c>
      <c r="YS19" s="933">
        <f>'[1]Иные межбюджетные трансферты'!Y17</f>
        <v>2500000</v>
      </c>
      <c r="YT19" s="627">
        <f t="shared" si="304"/>
        <v>0</v>
      </c>
      <c r="YU19" s="987"/>
      <c r="YV19" s="1779"/>
      <c r="YW19" s="320">
        <f t="shared" si="150"/>
        <v>0</v>
      </c>
      <c r="YX19" s="987">
        <f>'[1]Иные межбюджетные трансферты'!M17</f>
        <v>0</v>
      </c>
      <c r="YY19" s="933">
        <f>'[1]Иные межбюджетные трансферты'!O17</f>
        <v>0</v>
      </c>
      <c r="YZ19" s="627">
        <f t="shared" si="305"/>
        <v>0</v>
      </c>
      <c r="ZA19" s="987"/>
      <c r="ZB19" s="933"/>
      <c r="ZC19" s="507">
        <f t="shared" si="152"/>
        <v>0</v>
      </c>
      <c r="ZD19" s="930">
        <f>'[1]Иные межбюджетные трансферты'!E17</f>
        <v>0</v>
      </c>
      <c r="ZE19" s="930">
        <f>'[1]Иные межбюджетные трансферты'!K17</f>
        <v>0</v>
      </c>
      <c r="ZF19" s="930">
        <f>'[1]Иные межбюджетные трансферты'!AI17</f>
        <v>0</v>
      </c>
      <c r="ZG19" s="676">
        <f>'[1]Иные межбюджетные трансферты'!AO17</f>
        <v>0</v>
      </c>
      <c r="ZH19" s="784"/>
      <c r="ZI19" s="526">
        <f>'[1]Иные межбюджетные трансферты'!BG17</f>
        <v>0</v>
      </c>
      <c r="ZJ19" s="930">
        <f>'[1]Иные межбюджетные трансферты'!BI17</f>
        <v>0</v>
      </c>
      <c r="ZK19" s="676">
        <f>'[1]Иные межбюджетные трансферты'!BK17</f>
        <v>0</v>
      </c>
      <c r="ZL19" s="424">
        <f t="shared" si="153"/>
        <v>0</v>
      </c>
      <c r="ZM19" s="676"/>
      <c r="ZN19" s="676"/>
      <c r="ZO19" s="676"/>
      <c r="ZP19" s="987"/>
      <c r="ZQ19" s="617"/>
      <c r="ZR19" s="526"/>
      <c r="ZS19" s="987"/>
      <c r="ZT19" s="1260"/>
      <c r="ZU19" s="457">
        <f t="shared" si="154"/>
        <v>130000</v>
      </c>
      <c r="ZV19" s="1124">
        <f>'[1]Иные межбюджетные трансферты'!AQ17</f>
        <v>0</v>
      </c>
      <c r="ZW19" s="930">
        <f>'[1]Иные межбюджетные трансферты'!AU17</f>
        <v>130000</v>
      </c>
      <c r="ZX19" s="987"/>
      <c r="ZY19" s="457">
        <f t="shared" si="155"/>
        <v>130000</v>
      </c>
      <c r="ZZ19" s="987"/>
      <c r="AAA19" s="980">
        <v>130000</v>
      </c>
      <c r="AAB19" s="1260"/>
      <c r="AAC19" s="660">
        <f t="shared" si="306"/>
        <v>130000</v>
      </c>
      <c r="AAD19" s="595">
        <f>'Проверочная  таблица'!ZV19-AAL19</f>
        <v>0</v>
      </c>
      <c r="AAE19" s="595">
        <f>'Проверочная  таблица'!ZW19-AAM19</f>
        <v>130000</v>
      </c>
      <c r="AAF19" s="595">
        <f>'Проверочная  таблица'!ZX19-AAN19</f>
        <v>0</v>
      </c>
      <c r="AAG19" s="660">
        <f t="shared" si="307"/>
        <v>130000</v>
      </c>
      <c r="AAH19" s="595">
        <f>'Проверочная  таблица'!ZZ19-AAP19</f>
        <v>0</v>
      </c>
      <c r="AAI19" s="595">
        <f>'Проверочная  таблица'!AAA19-AAQ19</f>
        <v>130000</v>
      </c>
      <c r="AAJ19" s="595">
        <f>'Проверочная  таблица'!AAB19-AAR19</f>
        <v>0</v>
      </c>
      <c r="AAK19" s="660">
        <f t="shared" si="308"/>
        <v>0</v>
      </c>
      <c r="AAL19" s="1124">
        <f>'[1]Иные межбюджетные трансферты'!AS17</f>
        <v>0</v>
      </c>
      <c r="AAM19" s="930">
        <f>'[1]Иные межбюджетные трансферты'!AW17</f>
        <v>0</v>
      </c>
      <c r="AAN19" s="676">
        <f>'[1]Иные межбюджетные трансферты'!BO17</f>
        <v>0</v>
      </c>
      <c r="AAO19" s="787">
        <f t="shared" si="309"/>
        <v>0</v>
      </c>
      <c r="AAP19" s="987"/>
      <c r="AAQ19" s="980"/>
      <c r="AAR19" s="980"/>
      <c r="AAS19" s="457">
        <f>AAU19+'Проверочная  таблица'!ABC19+AAY19+'Проверочная  таблица'!ABG19+ABA19+'Проверочная  таблица'!ABI19</f>
        <v>0</v>
      </c>
      <c r="AAT19" s="457">
        <f>AAV19+'Проверочная  таблица'!ABD19+AAZ19+'Проверочная  таблица'!ABH19+ABB19+'Проверочная  таблица'!ABJ19</f>
        <v>0</v>
      </c>
      <c r="AAU19" s="460"/>
      <c r="AAV19" s="460"/>
      <c r="AAW19" s="460"/>
      <c r="AAX19" s="460"/>
      <c r="AAY19" s="1783">
        <f t="shared" si="156"/>
        <v>0</v>
      </c>
      <c r="AAZ19" s="456">
        <f t="shared" si="157"/>
        <v>0</v>
      </c>
      <c r="ABA19" s="461"/>
      <c r="ABB19" s="456"/>
      <c r="ABC19" s="460"/>
      <c r="ABD19" s="460"/>
      <c r="ABE19" s="460"/>
      <c r="ABF19" s="460"/>
      <c r="ABG19" s="1783">
        <f t="shared" si="158"/>
        <v>0</v>
      </c>
      <c r="ABH19" s="456">
        <f t="shared" si="159"/>
        <v>0</v>
      </c>
      <c r="ABI19" s="456"/>
      <c r="ABJ19" s="456"/>
      <c r="ABK19" s="1749">
        <f>'Проверочная  таблица'!ABC19+'Проверочная  таблица'!ABE19</f>
        <v>0</v>
      </c>
      <c r="ABL19" s="1749">
        <f>'Проверочная  таблица'!ABD19+'Проверочная  таблица'!ABF19</f>
        <v>0</v>
      </c>
      <c r="ABM19" s="732"/>
    </row>
    <row r="20" spans="1:741" s="319" customFormat="1" ht="25.5" customHeight="1" x14ac:dyDescent="0.25">
      <c r="A20" s="325" t="s">
        <v>82</v>
      </c>
      <c r="B20" s="460">
        <f>D20+AI20+'Проверочная  таблица'!VG20+'Проверочная  таблица'!WO20</f>
        <v>480259134.85000002</v>
      </c>
      <c r="C20" s="457">
        <f>E20+'Проверочная  таблица'!VJ20+AJ20+'Проверочная  таблица'!WP20</f>
        <v>248092124.70000002</v>
      </c>
      <c r="D20" s="1750">
        <f t="shared" si="0"/>
        <v>149200597</v>
      </c>
      <c r="E20" s="457">
        <f t="shared" si="160"/>
        <v>75720723.730000004</v>
      </c>
      <c r="F20" s="1751">
        <f>'[1]Дотация  из  ОБ_факт'!M16</f>
        <v>93356800</v>
      </c>
      <c r="G20" s="1752">
        <v>46678400</v>
      </c>
      <c r="H20" s="1753">
        <f>'[1]Дотация  из  ОБ_факт'!G16</f>
        <v>20619578</v>
      </c>
      <c r="I20" s="1754">
        <v>12637095.289999999</v>
      </c>
      <c r="J20" s="1755">
        <f t="shared" si="1"/>
        <v>20619578</v>
      </c>
      <c r="K20" s="1756">
        <f t="shared" si="2"/>
        <v>12637095.289999999</v>
      </c>
      <c r="L20" s="1757">
        <f>'[1]Дотация  из  ОБ_факт'!K16</f>
        <v>0</v>
      </c>
      <c r="M20" s="605"/>
      <c r="N20" s="1758">
        <f>'[1]Дотация  из  ОБ_факт'!Q16</f>
        <v>4700340</v>
      </c>
      <c r="O20" s="1759"/>
      <c r="P20" s="1751">
        <f>'[1]Дотация  из  ОБ_факт'!S16</f>
        <v>30466504</v>
      </c>
      <c r="Q20" s="1754">
        <v>16405228.439999999</v>
      </c>
      <c r="R20" s="1755">
        <f t="shared" si="3"/>
        <v>30466504</v>
      </c>
      <c r="S20" s="1756">
        <f t="shared" si="4"/>
        <v>16405228.439999999</v>
      </c>
      <c r="T20" s="1757">
        <f>'[1]Дотация  из  ОБ_факт'!W16</f>
        <v>0</v>
      </c>
      <c r="U20" s="605"/>
      <c r="V20" s="1753">
        <f>'[1]Дотация  из  ОБ_факт'!AA16+'[1]Дотация  из  ОБ_факт'!AC16+'[1]Дотация  из  ОБ_факт'!AG16</f>
        <v>0</v>
      </c>
      <c r="W20" s="1007">
        <f t="shared" si="5"/>
        <v>0</v>
      </c>
      <c r="X20" s="784"/>
      <c r="Y20" s="676"/>
      <c r="Z20" s="784"/>
      <c r="AA20" s="1753">
        <f>'[1]Дотация  из  ОБ_факт'!Y16+'[1]Дотация  из  ОБ_факт'!AE16</f>
        <v>57375</v>
      </c>
      <c r="AB20" s="1007">
        <f t="shared" si="6"/>
        <v>0</v>
      </c>
      <c r="AC20" s="784">
        <v>0</v>
      </c>
      <c r="AD20" s="676"/>
      <c r="AE20" s="1760">
        <f t="shared" si="7"/>
        <v>57375</v>
      </c>
      <c r="AF20" s="1755">
        <f t="shared" si="8"/>
        <v>0</v>
      </c>
      <c r="AG20" s="1756">
        <f>'[1]Дотация  из  ОБ_факт'!AE16</f>
        <v>0</v>
      </c>
      <c r="AH20" s="796">
        <f t="shared" si="9"/>
        <v>0</v>
      </c>
      <c r="AI20" s="1720">
        <f>'Проверочная  таблица'!UY20+'Проверочная  таблица'!VA20+CM20+CO20+CU20+CW20+BS20+CA20+'Проверочная  таблица'!MO20+'Проверочная  таблица'!NE20+'Проверочная  таблица'!EQ20+'Проверочная  таблица'!NW20+EI20+'Проверочная  таблица'!JG20+'Проверочная  таблица'!JM20+'Проверочная  таблица'!OE20+'Проверочная  таблица'!OM20+JA20+GC20+FW20+RY20+FK20+AK20+AU20+FQ20+KE20+HE20+HK20+DI20+SE20+GI20+EW20+SW20+PK20+GY20+GS20+LI20+LQ20+RS20+IO20+RG20+QI20+KK20+KQ20+QO20+RM20+DC20+II20+QC20+IC20+IU20</f>
        <v>64618744.890000001</v>
      </c>
      <c r="AJ20" s="507">
        <f>'Проверочная  таблица'!UZ20+'Проверочная  таблица'!VB20+CN20+CP20+CV20+CX20+BW20+CE20+'Проверочная  таблица'!MW20+'Проверочная  таблица'!NH20+'Проверочная  таблица'!ET20+'Проверочная  таблица'!OA20+EM20+'Проверочная  таблица'!JJ20+'Проверочная  таблица'!JP20+'Проверочная  таблица'!OI20+'Проверочная  таблица'!OQ20+JD20+FT20+GF20+FZ20+SB20+FN20+AP20+AY20+KH20+HH20+HN20+DV20+SN20+GL20+FD20+TF20+PN20+HB20+GV20+LM20+LU20+RV20+IR20+RJ20+QL20+KN20+KT20+QR20+RP20+DF20+IL20+QF20+IF20+IX20</f>
        <v>24702020.280000001</v>
      </c>
      <c r="AK20" s="457">
        <f t="shared" si="10"/>
        <v>11115000</v>
      </c>
      <c r="AL20" s="459">
        <f>[1]Субсидия_факт!CJ18</f>
        <v>0</v>
      </c>
      <c r="AM20" s="458">
        <f>[1]Субсидия_факт!HJ18</f>
        <v>0</v>
      </c>
      <c r="AN20" s="459">
        <f>[1]Субсидия_факт!HV18</f>
        <v>11115000</v>
      </c>
      <c r="AO20" s="458">
        <f>[1]Субсидия_факт!PH18</f>
        <v>0</v>
      </c>
      <c r="AP20" s="457">
        <f t="shared" si="11"/>
        <v>0</v>
      </c>
      <c r="AQ20" s="956"/>
      <c r="AR20" s="459"/>
      <c r="AS20" s="458">
        <v>0</v>
      </c>
      <c r="AT20" s="956"/>
      <c r="AU20" s="1720">
        <f t="shared" si="12"/>
        <v>0</v>
      </c>
      <c r="AV20" s="618">
        <f>[1]Субсидия_факт!CL18</f>
        <v>0</v>
      </c>
      <c r="AW20" s="458">
        <f>[1]Субсидия_факт!HN18</f>
        <v>0</v>
      </c>
      <c r="AX20" s="956">
        <f>[1]Субсидия_факт!PJ18</f>
        <v>0</v>
      </c>
      <c r="AY20" s="424">
        <f t="shared" si="13"/>
        <v>0</v>
      </c>
      <c r="AZ20" s="618"/>
      <c r="BA20" s="458"/>
      <c r="BB20" s="956"/>
      <c r="BC20" s="1721">
        <f t="shared" si="14"/>
        <v>0</v>
      </c>
      <c r="BD20" s="618">
        <f t="shared" si="15"/>
        <v>0</v>
      </c>
      <c r="BE20" s="458">
        <f t="shared" si="16"/>
        <v>0</v>
      </c>
      <c r="BF20" s="459">
        <f t="shared" si="17"/>
        <v>0</v>
      </c>
      <c r="BG20" s="660">
        <f t="shared" si="18"/>
        <v>0</v>
      </c>
      <c r="BH20" s="458">
        <f t="shared" si="19"/>
        <v>0</v>
      </c>
      <c r="BI20" s="459">
        <f t="shared" si="20"/>
        <v>0</v>
      </c>
      <c r="BJ20" s="458">
        <f t="shared" si="21"/>
        <v>0</v>
      </c>
      <c r="BK20" s="508">
        <f t="shared" si="22"/>
        <v>0</v>
      </c>
      <c r="BL20" s="618">
        <f>[1]Субсидия_факт!CN18</f>
        <v>0</v>
      </c>
      <c r="BM20" s="458">
        <f>[1]Субсидия_факт!HP18</f>
        <v>0</v>
      </c>
      <c r="BN20" s="956">
        <f>[1]Субсидия_факт!PL18</f>
        <v>0</v>
      </c>
      <c r="BO20" s="787">
        <f t="shared" si="23"/>
        <v>0</v>
      </c>
      <c r="BP20" s="459"/>
      <c r="BQ20" s="458"/>
      <c r="BR20" s="459"/>
      <c r="BS20" s="457">
        <f t="shared" si="24"/>
        <v>19343846.329999998</v>
      </c>
      <c r="BT20" s="618">
        <f>[1]Субсидия_факт!KR18</f>
        <v>0</v>
      </c>
      <c r="BU20" s="458">
        <f>[1]Субсидия_факт!KX18</f>
        <v>19343846.329999998</v>
      </c>
      <c r="BV20" s="458">
        <f>[1]Субсидия_факт!LP18</f>
        <v>0</v>
      </c>
      <c r="BW20" s="1761">
        <f t="shared" si="25"/>
        <v>0</v>
      </c>
      <c r="BX20" s="458"/>
      <c r="BY20" s="458"/>
      <c r="BZ20" s="458"/>
      <c r="CA20" s="457">
        <f t="shared" si="26"/>
        <v>0</v>
      </c>
      <c r="CB20" s="618">
        <f>[1]Субсидия_факт!KT18</f>
        <v>0</v>
      </c>
      <c r="CC20" s="458">
        <f>[1]Субсидия_факт!KZ18</f>
        <v>0</v>
      </c>
      <c r="CD20" s="458">
        <f>[1]Субсидия_факт!LR18</f>
        <v>0</v>
      </c>
      <c r="CE20" s="1761">
        <f t="shared" si="27"/>
        <v>0</v>
      </c>
      <c r="CF20" s="458"/>
      <c r="CG20" s="459"/>
      <c r="CH20" s="618"/>
      <c r="CI20" s="1762">
        <f t="shared" si="28"/>
        <v>0</v>
      </c>
      <c r="CJ20" s="660">
        <f t="shared" si="29"/>
        <v>0</v>
      </c>
      <c r="CK20" s="1763">
        <f t="shared" si="30"/>
        <v>0</v>
      </c>
      <c r="CL20" s="1762">
        <f t="shared" si="31"/>
        <v>0</v>
      </c>
      <c r="CM20" s="460">
        <f>[1]Субсидия_факт!ID18</f>
        <v>0</v>
      </c>
      <c r="CN20" s="320"/>
      <c r="CO20" s="1761">
        <f>[1]Субсидия_факт!IF18</f>
        <v>0</v>
      </c>
      <c r="CP20" s="523"/>
      <c r="CQ20" s="660">
        <f t="shared" si="161"/>
        <v>0</v>
      </c>
      <c r="CR20" s="1763">
        <f t="shared" si="162"/>
        <v>0</v>
      </c>
      <c r="CS20" s="1762">
        <f>[1]Субсидия_факт!IH18</f>
        <v>0</v>
      </c>
      <c r="CT20" s="796">
        <f t="shared" si="163"/>
        <v>0</v>
      </c>
      <c r="CU20" s="1761">
        <f>[1]Субсидия_факт!IJ18</f>
        <v>0</v>
      </c>
      <c r="CV20" s="523"/>
      <c r="CW20" s="457">
        <f>[1]Субсидия_факт!IL18</f>
        <v>0</v>
      </c>
      <c r="CX20" s="1007"/>
      <c r="CY20" s="1726">
        <f t="shared" si="164"/>
        <v>0</v>
      </c>
      <c r="CZ20" s="508">
        <f t="shared" si="165"/>
        <v>0</v>
      </c>
      <c r="DA20" s="1721">
        <f>[1]Субсидия_факт!IN18</f>
        <v>0</v>
      </c>
      <c r="DB20" s="796">
        <f t="shared" si="166"/>
        <v>0</v>
      </c>
      <c r="DC20" s="498">
        <f t="shared" si="36"/>
        <v>0</v>
      </c>
      <c r="DD20" s="618"/>
      <c r="DE20" s="458">
        <f>[1]Субсидия_факт!IB18</f>
        <v>0</v>
      </c>
      <c r="DF20" s="427">
        <f t="shared" si="37"/>
        <v>0</v>
      </c>
      <c r="DG20" s="653"/>
      <c r="DH20" s="458"/>
      <c r="DI20" s="424">
        <f t="shared" si="167"/>
        <v>0</v>
      </c>
      <c r="DJ20" s="595">
        <f>[1]Субсидия_факт!GF18</f>
        <v>0</v>
      </c>
      <c r="DK20" s="698">
        <f>[1]Субсидия_факт!GH18</f>
        <v>0</v>
      </c>
      <c r="DL20" s="526">
        <f>[1]Субсидия_факт!GJ18</f>
        <v>0</v>
      </c>
      <c r="DM20" s="698">
        <f>[1]Субсидия_факт!GL18</f>
        <v>0</v>
      </c>
      <c r="DN20" s="526">
        <f>[1]Субсидия_факт!GN18</f>
        <v>0</v>
      </c>
      <c r="DO20" s="698">
        <f>[1]Субсидия_факт!GP18</f>
        <v>0</v>
      </c>
      <c r="DP20" s="526">
        <f>[1]Субсидия_факт!GR18</f>
        <v>0</v>
      </c>
      <c r="DQ20" s="526">
        <f>[1]Субсидия_факт!GT18</f>
        <v>0</v>
      </c>
      <c r="DR20" s="526">
        <f>[1]Субсидия_факт!GV18</f>
        <v>0</v>
      </c>
      <c r="DS20" s="526">
        <f>[1]Субсидия_факт!GX18</f>
        <v>0</v>
      </c>
      <c r="DT20" s="526">
        <f>[1]Субсидия_факт!GZ18</f>
        <v>0</v>
      </c>
      <c r="DU20" s="526">
        <f>[1]Субсидия_факт!HB18</f>
        <v>0</v>
      </c>
      <c r="DV20" s="424">
        <f t="shared" si="168"/>
        <v>0</v>
      </c>
      <c r="DW20" s="617"/>
      <c r="DX20" s="698"/>
      <c r="DY20" s="526"/>
      <c r="DZ20" s="698"/>
      <c r="EA20" s="526"/>
      <c r="EB20" s="698"/>
      <c r="EC20" s="526"/>
      <c r="ED20" s="526"/>
      <c r="EE20" s="526"/>
      <c r="EF20" s="526"/>
      <c r="EG20" s="526"/>
      <c r="EH20" s="526"/>
      <c r="EI20" s="1750">
        <f t="shared" si="169"/>
        <v>0</v>
      </c>
      <c r="EJ20" s="458">
        <f>[1]Субсидия_факт!N18</f>
        <v>0</v>
      </c>
      <c r="EK20" s="956">
        <f>[1]Субсидия_факт!P18</f>
        <v>0</v>
      </c>
      <c r="EL20" s="618">
        <f>[1]Субсидия_факт!R18</f>
        <v>0</v>
      </c>
      <c r="EM20" s="457">
        <f t="shared" si="170"/>
        <v>0</v>
      </c>
      <c r="EN20" s="648"/>
      <c r="EO20" s="648"/>
      <c r="EP20" s="648"/>
      <c r="EQ20" s="498">
        <f t="shared" si="171"/>
        <v>0</v>
      </c>
      <c r="ER20" s="618">
        <f>[1]Субсидия_факт!BR18</f>
        <v>0</v>
      </c>
      <c r="ES20" s="564">
        <f>[1]Субсидия_факт!BT18</f>
        <v>0</v>
      </c>
      <c r="ET20" s="427">
        <f t="shared" si="172"/>
        <v>0</v>
      </c>
      <c r="EU20" s="653"/>
      <c r="EV20" s="720"/>
      <c r="EW20" s="460">
        <f t="shared" si="173"/>
        <v>0</v>
      </c>
      <c r="EX20" s="618">
        <f>[1]Субсидия_факт!AD18</f>
        <v>0</v>
      </c>
      <c r="EY20" s="564">
        <f>[1]Субсидия_факт!AF18</f>
        <v>0</v>
      </c>
      <c r="EZ20" s="459">
        <f>[1]Субсидия_факт!AL18</f>
        <v>0</v>
      </c>
      <c r="FA20" s="564">
        <f>[1]Субсидия_факт!AN18</f>
        <v>0</v>
      </c>
      <c r="FB20" s="458">
        <f>[1]Субсидия_факт!AH18</f>
        <v>0</v>
      </c>
      <c r="FC20" s="564">
        <f>[1]Субсидия_факт!AJ18</f>
        <v>0</v>
      </c>
      <c r="FD20" s="457">
        <f t="shared" si="174"/>
        <v>0</v>
      </c>
      <c r="FE20" s="618"/>
      <c r="FF20" s="564"/>
      <c r="FG20" s="459"/>
      <c r="FH20" s="564"/>
      <c r="FI20" s="459"/>
      <c r="FJ20" s="564"/>
      <c r="FK20" s="1720">
        <f t="shared" si="175"/>
        <v>0</v>
      </c>
      <c r="FL20" s="595">
        <f>[1]Субсидия_факт!AT18</f>
        <v>0</v>
      </c>
      <c r="FM20" s="558">
        <f>[1]Субсидия_факт!AV18</f>
        <v>0</v>
      </c>
      <c r="FN20" s="424">
        <f t="shared" si="176"/>
        <v>0</v>
      </c>
      <c r="FO20" s="617"/>
      <c r="FP20" s="558"/>
      <c r="FQ20" s="507">
        <f t="shared" si="177"/>
        <v>0</v>
      </c>
      <c r="FR20" s="595">
        <f>[1]Субсидия_факт!BV18</f>
        <v>0</v>
      </c>
      <c r="FS20" s="698">
        <f>[1]Субсидия_факт!BX18</f>
        <v>0</v>
      </c>
      <c r="FT20" s="424">
        <f t="shared" si="178"/>
        <v>0</v>
      </c>
      <c r="FU20" s="617"/>
      <c r="FV20" s="558"/>
      <c r="FW20" s="507">
        <f t="shared" si="179"/>
        <v>0</v>
      </c>
      <c r="FX20" s="595">
        <f>[1]Субсидия_факт!BZ18</f>
        <v>0</v>
      </c>
      <c r="FY20" s="698">
        <f>[1]Субсидия_факт!CB18</f>
        <v>0</v>
      </c>
      <c r="FZ20" s="424">
        <f t="shared" si="180"/>
        <v>0</v>
      </c>
      <c r="GA20" s="617"/>
      <c r="GB20" s="558"/>
      <c r="GC20" s="507">
        <f t="shared" si="181"/>
        <v>0</v>
      </c>
      <c r="GD20" s="595">
        <f>[1]Субсидия_факт!ML18</f>
        <v>0</v>
      </c>
      <c r="GE20" s="558">
        <f>[1]Субсидия_факт!MN18</f>
        <v>0</v>
      </c>
      <c r="GF20" s="424">
        <f t="shared" si="182"/>
        <v>0</v>
      </c>
      <c r="GG20" s="617"/>
      <c r="GH20" s="558"/>
      <c r="GI20" s="507">
        <f t="shared" si="183"/>
        <v>0</v>
      </c>
      <c r="GJ20" s="595">
        <f>[1]Субсидия_факт!MP18</f>
        <v>0</v>
      </c>
      <c r="GK20" s="698">
        <f>[1]Субсидия_факт!MT18</f>
        <v>0</v>
      </c>
      <c r="GL20" s="424">
        <f t="shared" si="184"/>
        <v>0</v>
      </c>
      <c r="GM20" s="617"/>
      <c r="GN20" s="558"/>
      <c r="GO20" s="1727">
        <f t="shared" si="185"/>
        <v>0</v>
      </c>
      <c r="GP20" s="508">
        <f t="shared" si="186"/>
        <v>0</v>
      </c>
      <c r="GQ20" s="1727">
        <f t="shared" si="187"/>
        <v>0</v>
      </c>
      <c r="GR20" s="508">
        <f t="shared" si="188"/>
        <v>0</v>
      </c>
      <c r="GS20" s="507">
        <f t="shared" si="50"/>
        <v>0</v>
      </c>
      <c r="GT20" s="595">
        <f>[1]Субсидия_факт!IP18</f>
        <v>0</v>
      </c>
      <c r="GU20" s="698">
        <f>[1]Субсидия_факт!IV18</f>
        <v>0</v>
      </c>
      <c r="GV20" s="424">
        <f t="shared" si="51"/>
        <v>0</v>
      </c>
      <c r="GW20" s="617"/>
      <c r="GX20" s="558"/>
      <c r="GY20" s="507">
        <f t="shared" si="189"/>
        <v>0</v>
      </c>
      <c r="GZ20" s="595">
        <f>[1]Субсидия_факт!BF18</f>
        <v>0</v>
      </c>
      <c r="HA20" s="558">
        <f>[1]Субсидия_факт!BH18</f>
        <v>0</v>
      </c>
      <c r="HB20" s="507">
        <f t="shared" si="190"/>
        <v>0</v>
      </c>
      <c r="HC20" s="595"/>
      <c r="HD20" s="558"/>
      <c r="HE20" s="507">
        <f t="shared" si="191"/>
        <v>0</v>
      </c>
      <c r="HF20" s="595"/>
      <c r="HG20" s="698"/>
      <c r="HH20" s="424">
        <f t="shared" si="53"/>
        <v>0</v>
      </c>
      <c r="HI20" s="595"/>
      <c r="HJ20" s="558"/>
      <c r="HK20" s="507">
        <f t="shared" si="192"/>
        <v>1522629</v>
      </c>
      <c r="HL20" s="595">
        <f>[1]Субсидия_факт!JD18</f>
        <v>395884.04000000004</v>
      </c>
      <c r="HM20" s="698">
        <f>[1]Субсидия_факт!JH18</f>
        <v>1126744.96</v>
      </c>
      <c r="HN20" s="424">
        <f t="shared" si="193"/>
        <v>0</v>
      </c>
      <c r="HO20" s="595"/>
      <c r="HP20" s="558"/>
      <c r="HQ20" s="1727">
        <f t="shared" si="194"/>
        <v>1522629</v>
      </c>
      <c r="HR20" s="595">
        <f t="shared" si="195"/>
        <v>395884.04000000004</v>
      </c>
      <c r="HS20" s="698">
        <f t="shared" si="196"/>
        <v>1126744.96</v>
      </c>
      <c r="HT20" s="508">
        <f t="shared" si="197"/>
        <v>0</v>
      </c>
      <c r="HU20" s="595">
        <f t="shared" si="198"/>
        <v>0</v>
      </c>
      <c r="HV20" s="698">
        <f t="shared" si="199"/>
        <v>0</v>
      </c>
      <c r="HW20" s="1727">
        <f t="shared" si="200"/>
        <v>0</v>
      </c>
      <c r="HX20" s="595">
        <f>[1]Субсидия_факт!JF18</f>
        <v>0</v>
      </c>
      <c r="HY20" s="698">
        <f>[1]Субсидия_факт!JJ18</f>
        <v>0</v>
      </c>
      <c r="HZ20" s="508">
        <f t="shared" si="201"/>
        <v>0</v>
      </c>
      <c r="IA20" s="595"/>
      <c r="IB20" s="558"/>
      <c r="IC20" s="1728">
        <f t="shared" si="60"/>
        <v>0</v>
      </c>
      <c r="ID20" s="595">
        <f>[1]Субсидия_факт!FT18</f>
        <v>0</v>
      </c>
      <c r="IE20" s="698">
        <f>[1]Субсидия_факт!FV18</f>
        <v>0</v>
      </c>
      <c r="IF20" s="1729">
        <f t="shared" si="61"/>
        <v>0</v>
      </c>
      <c r="IG20" s="595"/>
      <c r="IH20" s="558"/>
      <c r="II20" s="1728">
        <f t="shared" si="62"/>
        <v>0</v>
      </c>
      <c r="IJ20" s="595">
        <f>[1]Субсидия_факт!PN18</f>
        <v>0</v>
      </c>
      <c r="IK20" s="698">
        <f>[1]Субсидия_факт!PP18</f>
        <v>0</v>
      </c>
      <c r="IL20" s="1729">
        <f t="shared" si="63"/>
        <v>0</v>
      </c>
      <c r="IM20" s="595"/>
      <c r="IN20" s="558"/>
      <c r="IO20" s="1070">
        <f t="shared" si="64"/>
        <v>0</v>
      </c>
      <c r="IP20" s="618">
        <f>[1]Субсидия_факт!LL18</f>
        <v>0</v>
      </c>
      <c r="IQ20" s="564">
        <f>[1]Субсидия_факт!LN18</f>
        <v>0</v>
      </c>
      <c r="IR20" s="1071">
        <f t="shared" si="65"/>
        <v>0</v>
      </c>
      <c r="IS20" s="618"/>
      <c r="IT20" s="564"/>
      <c r="IU20" s="1070">
        <f t="shared" si="66"/>
        <v>0</v>
      </c>
      <c r="IV20" s="618">
        <f>[1]Субсидия_факт!LV18</f>
        <v>0</v>
      </c>
      <c r="IW20" s="564">
        <f>[1]Субсидия_факт!LX18</f>
        <v>0</v>
      </c>
      <c r="IX20" s="1071">
        <f t="shared" si="67"/>
        <v>0</v>
      </c>
      <c r="IY20" s="618"/>
      <c r="IZ20" s="564"/>
      <c r="JA20" s="427">
        <f t="shared" si="202"/>
        <v>0</v>
      </c>
      <c r="JB20" s="618">
        <f>[1]Субсидия_факт!DN18</f>
        <v>0</v>
      </c>
      <c r="JC20" s="564">
        <f>[1]Субсидия_факт!DP18</f>
        <v>0</v>
      </c>
      <c r="JD20" s="505">
        <f t="shared" si="203"/>
        <v>0</v>
      </c>
      <c r="JE20" s="618"/>
      <c r="JF20" s="564"/>
      <c r="JG20" s="424">
        <f t="shared" si="204"/>
        <v>0</v>
      </c>
      <c r="JH20" s="595">
        <f>[1]Субсидия_факт!DB18</f>
        <v>0</v>
      </c>
      <c r="JI20" s="698">
        <f>[1]Субсидия_факт!DH18</f>
        <v>0</v>
      </c>
      <c r="JJ20" s="424">
        <f t="shared" si="205"/>
        <v>0</v>
      </c>
      <c r="JK20" s="595"/>
      <c r="JL20" s="558"/>
      <c r="JM20" s="424">
        <f t="shared" si="206"/>
        <v>0</v>
      </c>
      <c r="JN20" s="595">
        <f>[1]Субсидия_факт!DD18</f>
        <v>0</v>
      </c>
      <c r="JO20" s="558">
        <f>[1]Субсидия_факт!DJ18</f>
        <v>0</v>
      </c>
      <c r="JP20" s="424">
        <f t="shared" si="207"/>
        <v>0</v>
      </c>
      <c r="JQ20" s="526"/>
      <c r="JR20" s="583"/>
      <c r="JS20" s="508">
        <f t="shared" si="208"/>
        <v>0</v>
      </c>
      <c r="JT20" s="617">
        <f>'Проверочная  таблица'!JN20-'Проверочная  таблица'!JZ20</f>
        <v>0</v>
      </c>
      <c r="JU20" s="558">
        <f>'Проверочная  таблица'!JO20-'Проверочная  таблица'!KA20</f>
        <v>0</v>
      </c>
      <c r="JV20" s="1721">
        <f t="shared" si="209"/>
        <v>0</v>
      </c>
      <c r="JW20" s="526">
        <f>'Проверочная  таблица'!JQ20-'Проверочная  таблица'!KC20</f>
        <v>0</v>
      </c>
      <c r="JX20" s="616">
        <f>'Проверочная  таблица'!JR20-'Проверочная  таблица'!KD20</f>
        <v>0</v>
      </c>
      <c r="JY20" s="508">
        <f t="shared" si="210"/>
        <v>0</v>
      </c>
      <c r="JZ20" s="595">
        <f>[1]Субсидия_факт!DF18</f>
        <v>0</v>
      </c>
      <c r="KA20" s="698">
        <f>[1]Субсидия_факт!DL18</f>
        <v>0</v>
      </c>
      <c r="KB20" s="508">
        <f t="shared" si="211"/>
        <v>0</v>
      </c>
      <c r="KC20" s="595"/>
      <c r="KD20" s="558"/>
      <c r="KE20" s="424">
        <f t="shared" si="212"/>
        <v>0</v>
      </c>
      <c r="KF20" s="526">
        <f>[1]Субсидия_факт!AP18</f>
        <v>0</v>
      </c>
      <c r="KG20" s="558">
        <f>[1]Субсидия_факт!AR18</f>
        <v>0</v>
      </c>
      <c r="KH20" s="424">
        <f t="shared" si="213"/>
        <v>0</v>
      </c>
      <c r="KI20" s="526"/>
      <c r="KJ20" s="558"/>
      <c r="KK20" s="424">
        <f t="shared" si="80"/>
        <v>0</v>
      </c>
      <c r="KL20" s="526">
        <f>[1]Субсидия_факт!KF18</f>
        <v>0</v>
      </c>
      <c r="KM20" s="558">
        <f>[1]Субсидия_факт!KL18</f>
        <v>0</v>
      </c>
      <c r="KN20" s="424">
        <f t="shared" si="81"/>
        <v>0</v>
      </c>
      <c r="KO20" s="526"/>
      <c r="KP20" s="558"/>
      <c r="KQ20" s="1731">
        <f t="shared" si="82"/>
        <v>0</v>
      </c>
      <c r="KR20" s="459">
        <f>[1]Субсидия_факт!KH18</f>
        <v>0</v>
      </c>
      <c r="KS20" s="564">
        <f>[1]Субсидия_факт!KN18</f>
        <v>0</v>
      </c>
      <c r="KT20" s="1731">
        <f t="shared" si="83"/>
        <v>0</v>
      </c>
      <c r="KU20" s="526"/>
      <c r="KV20" s="558"/>
      <c r="KW20" s="1732">
        <f t="shared" si="84"/>
        <v>0</v>
      </c>
      <c r="KX20" s="459">
        <f t="shared" si="214"/>
        <v>0</v>
      </c>
      <c r="KY20" s="564">
        <f t="shared" si="215"/>
        <v>0</v>
      </c>
      <c r="KZ20" s="1732">
        <f t="shared" si="216"/>
        <v>0</v>
      </c>
      <c r="LA20" s="459">
        <f t="shared" si="217"/>
        <v>0</v>
      </c>
      <c r="LB20" s="564">
        <f t="shared" si="218"/>
        <v>0</v>
      </c>
      <c r="LC20" s="1732">
        <f t="shared" si="86"/>
        <v>0</v>
      </c>
      <c r="LD20" s="595">
        <f>[1]Субсидия_факт!KJ18</f>
        <v>0</v>
      </c>
      <c r="LE20" s="698">
        <f>[1]Субсидия_факт!KP18</f>
        <v>0</v>
      </c>
      <c r="LF20" s="1732">
        <f t="shared" si="87"/>
        <v>0</v>
      </c>
      <c r="LG20" s="617"/>
      <c r="LH20" s="558"/>
      <c r="LI20" s="457">
        <f t="shared" si="219"/>
        <v>0</v>
      </c>
      <c r="LJ20" s="980">
        <f>[1]Субсидия_факт!FF18</f>
        <v>0</v>
      </c>
      <c r="LK20" s="526">
        <f>[1]Субсидия_факт!DR18</f>
        <v>0</v>
      </c>
      <c r="LL20" s="558">
        <f>[1]Субсидия_факт!DX18</f>
        <v>0</v>
      </c>
      <c r="LM20" s="457">
        <f t="shared" si="220"/>
        <v>0</v>
      </c>
      <c r="LN20" s="980"/>
      <c r="LO20" s="526"/>
      <c r="LP20" s="558"/>
      <c r="LQ20" s="457">
        <f t="shared" si="221"/>
        <v>0</v>
      </c>
      <c r="LR20" s="980">
        <f>[1]Субсидия_факт!FH18</f>
        <v>0</v>
      </c>
      <c r="LS20" s="526">
        <f>[1]Субсидия_факт!DT18</f>
        <v>0</v>
      </c>
      <c r="LT20" s="558">
        <f>[1]Субсидия_факт!DZ18</f>
        <v>0</v>
      </c>
      <c r="LU20" s="457">
        <f t="shared" si="222"/>
        <v>0</v>
      </c>
      <c r="LV20" s="980"/>
      <c r="LW20" s="526"/>
      <c r="LX20" s="698"/>
      <c r="LY20" s="660">
        <f t="shared" si="223"/>
        <v>0</v>
      </c>
      <c r="LZ20" s="618">
        <f>'Проверочная  таблица'!LR20-MH20</f>
        <v>0</v>
      </c>
      <c r="MA20" s="618">
        <f>'Проверочная  таблица'!LS20-MI20</f>
        <v>0</v>
      </c>
      <c r="MB20" s="564">
        <f>'Проверочная  таблица'!LT20-MJ20</f>
        <v>0</v>
      </c>
      <c r="MC20" s="660">
        <f t="shared" si="224"/>
        <v>0</v>
      </c>
      <c r="MD20" s="618">
        <f>'Проверочная  таблица'!LV20-ML20</f>
        <v>0</v>
      </c>
      <c r="ME20" s="618">
        <f>'Проверочная  таблица'!LW20-MM20</f>
        <v>0</v>
      </c>
      <c r="MF20" s="564">
        <f>'Проверочная  таблица'!LX20-MN20</f>
        <v>0</v>
      </c>
      <c r="MG20" s="660">
        <f t="shared" si="225"/>
        <v>0</v>
      </c>
      <c r="MH20" s="526">
        <f>[1]Субсидия_факт!FJ18</f>
        <v>0</v>
      </c>
      <c r="MI20" s="526">
        <f>[1]Субсидия_факт!DV18</f>
        <v>0</v>
      </c>
      <c r="MJ20" s="558">
        <f>[1]Субсидия_факт!EB18</f>
        <v>0</v>
      </c>
      <c r="MK20" s="660">
        <f t="shared" si="226"/>
        <v>0</v>
      </c>
      <c r="ML20" s="526"/>
      <c r="MM20" s="526"/>
      <c r="MN20" s="558"/>
      <c r="MO20" s="1733">
        <f t="shared" si="227"/>
        <v>204750</v>
      </c>
      <c r="MP20" s="526">
        <f>[1]Субсидия_факт!ED18</f>
        <v>0</v>
      </c>
      <c r="MQ20" s="698">
        <f>[1]Субсидия_факт!EF18</f>
        <v>0</v>
      </c>
      <c r="MR20" s="618">
        <f>[1]Субсидия_факт!EH18</f>
        <v>0</v>
      </c>
      <c r="MS20" s="564">
        <f>[1]Субсидия_факт!EJ18</f>
        <v>0</v>
      </c>
      <c r="MT20" s="617">
        <f>[1]Субсидия_факт!FL18</f>
        <v>0</v>
      </c>
      <c r="MU20" s="595">
        <f>[1]Субсидия_факт!CP18</f>
        <v>53235</v>
      </c>
      <c r="MV20" s="698">
        <f>[1]Субсидия_факт!CV18</f>
        <v>151515</v>
      </c>
      <c r="MW20" s="424">
        <f t="shared" si="228"/>
        <v>204750</v>
      </c>
      <c r="MX20" s="526"/>
      <c r="MY20" s="558"/>
      <c r="MZ20" s="648"/>
      <c r="NA20" s="606"/>
      <c r="NB20" s="595"/>
      <c r="NC20" s="1766">
        <f t="shared" si="229"/>
        <v>53235</v>
      </c>
      <c r="ND20" s="1767">
        <f t="shared" si="230"/>
        <v>151515</v>
      </c>
      <c r="NE20" s="1733">
        <f t="shared" si="231"/>
        <v>0</v>
      </c>
      <c r="NF20" s="595">
        <f>[1]Субсидия_факт!CR18</f>
        <v>0</v>
      </c>
      <c r="NG20" s="698">
        <f>[1]Субсидия_факт!CX18</f>
        <v>0</v>
      </c>
      <c r="NH20" s="424">
        <f t="shared" si="232"/>
        <v>0</v>
      </c>
      <c r="NI20" s="617"/>
      <c r="NJ20" s="558"/>
      <c r="NK20" s="508">
        <f t="shared" si="233"/>
        <v>0</v>
      </c>
      <c r="NL20" s="595">
        <f>'Проверочная  таблица'!NF20-NR20</f>
        <v>0</v>
      </c>
      <c r="NM20" s="558">
        <f>'Проверочная  таблица'!NG20-NS20</f>
        <v>0</v>
      </c>
      <c r="NN20" s="508">
        <f t="shared" si="234"/>
        <v>0</v>
      </c>
      <c r="NO20" s="526">
        <f>'Проверочная  таблица'!NI20-NU20</f>
        <v>0</v>
      </c>
      <c r="NP20" s="616">
        <f>'Проверочная  таблица'!NJ20-NV20</f>
        <v>0</v>
      </c>
      <c r="NQ20" s="508">
        <f t="shared" si="235"/>
        <v>0</v>
      </c>
      <c r="NR20" s="595">
        <f>[1]Субсидия_факт!CT18</f>
        <v>0</v>
      </c>
      <c r="NS20" s="698">
        <f>[1]Субсидия_факт!CZ18</f>
        <v>0</v>
      </c>
      <c r="NT20" s="508">
        <f t="shared" si="236"/>
        <v>0</v>
      </c>
      <c r="NU20" s="526"/>
      <c r="NV20" s="558"/>
      <c r="NW20" s="1720">
        <f t="shared" si="237"/>
        <v>0</v>
      </c>
      <c r="NX20" s="595">
        <f>[1]Субсидия_факт!CD18</f>
        <v>0</v>
      </c>
      <c r="NY20" s="698">
        <f>[1]Субсидия_факт!CF18</f>
        <v>0</v>
      </c>
      <c r="NZ20" s="595">
        <f>[1]Субсидия_факт!CH18</f>
        <v>0</v>
      </c>
      <c r="OA20" s="457">
        <f t="shared" si="238"/>
        <v>0</v>
      </c>
      <c r="OB20" s="458"/>
      <c r="OC20" s="564"/>
      <c r="OD20" s="458"/>
      <c r="OE20" s="1731">
        <f t="shared" si="312"/>
        <v>0</v>
      </c>
      <c r="OF20" s="595">
        <f>[1]Субсидия_факт!NP18</f>
        <v>0</v>
      </c>
      <c r="OG20" s="698">
        <f>[1]Субсидия_факт!NV18</f>
        <v>0</v>
      </c>
      <c r="OH20" s="458"/>
      <c r="OI20" s="1731">
        <f t="shared" si="313"/>
        <v>0</v>
      </c>
      <c r="OJ20" s="617"/>
      <c r="OK20" s="558"/>
      <c r="OL20" s="526"/>
      <c r="OM20" s="1731">
        <f t="shared" si="239"/>
        <v>0</v>
      </c>
      <c r="ON20" s="595">
        <f>[1]Субсидия_факт!NR18</f>
        <v>0</v>
      </c>
      <c r="OO20" s="698">
        <f>[1]Субсидия_факт!NX18</f>
        <v>0</v>
      </c>
      <c r="OP20" s="526">
        <f>[1]Субсидия_факт!OB18</f>
        <v>0</v>
      </c>
      <c r="OQ20" s="1731">
        <f t="shared" si="240"/>
        <v>0</v>
      </c>
      <c r="OR20" s="526"/>
      <c r="OS20" s="616"/>
      <c r="OT20" s="526"/>
      <c r="OU20" s="1732">
        <f t="shared" si="241"/>
        <v>0</v>
      </c>
      <c r="OV20" s="459">
        <f>'Проверочная  таблица'!ON20-PD20</f>
        <v>0</v>
      </c>
      <c r="OW20" s="564">
        <f>'Проверочная  таблица'!OO20-PE20</f>
        <v>0</v>
      </c>
      <c r="OX20" s="458">
        <f>'Проверочная  таблица'!OP20-PF20</f>
        <v>0</v>
      </c>
      <c r="OY20" s="1732">
        <f t="shared" si="242"/>
        <v>0</v>
      </c>
      <c r="OZ20" s="617">
        <f>'Проверочная  таблица'!OR20-PH20</f>
        <v>0</v>
      </c>
      <c r="PA20" s="558">
        <f>'Проверочная  таблица'!OS20-PI20</f>
        <v>0</v>
      </c>
      <c r="PB20" s="526">
        <f>'Проверочная  таблица'!OT20-PJ20</f>
        <v>0</v>
      </c>
      <c r="PC20" s="1732">
        <f t="shared" si="243"/>
        <v>0</v>
      </c>
      <c r="PD20" s="595">
        <f>[1]Субсидия_факт!NT18</f>
        <v>0</v>
      </c>
      <c r="PE20" s="698">
        <f>[1]Субсидия_факт!NZ18</f>
        <v>0</v>
      </c>
      <c r="PF20" s="595">
        <f>[1]Субсидия_факт!OD18</f>
        <v>0</v>
      </c>
      <c r="PG20" s="1732">
        <f t="shared" si="244"/>
        <v>0</v>
      </c>
      <c r="PH20" s="617">
        <f t="shared" si="310"/>
        <v>0</v>
      </c>
      <c r="PI20" s="558">
        <f t="shared" si="311"/>
        <v>0</v>
      </c>
      <c r="PJ20" s="595"/>
      <c r="PK20" s="1770">
        <f t="shared" si="245"/>
        <v>2285136</v>
      </c>
      <c r="PL20" s="618">
        <f>[1]Субсидия_факт!ON18</f>
        <v>114256.79999999981</v>
      </c>
      <c r="PM20" s="564">
        <f>[1]Субсидия_факт!OR18</f>
        <v>2170879.2000000002</v>
      </c>
      <c r="PN20" s="1771">
        <f t="shared" si="246"/>
        <v>0</v>
      </c>
      <c r="PO20" s="663"/>
      <c r="PP20" s="951">
        <v>0</v>
      </c>
      <c r="PQ20" s="1768">
        <f t="shared" si="247"/>
        <v>2285136</v>
      </c>
      <c r="PR20" s="663">
        <f t="shared" si="248"/>
        <v>114256.79999999981</v>
      </c>
      <c r="PS20" s="630">
        <f t="shared" si="249"/>
        <v>2170879.2000000002</v>
      </c>
      <c r="PT20" s="1785">
        <f t="shared" si="250"/>
        <v>0</v>
      </c>
      <c r="PU20" s="618">
        <f t="shared" si="251"/>
        <v>0</v>
      </c>
      <c r="PV20" s="564">
        <f t="shared" si="252"/>
        <v>0</v>
      </c>
      <c r="PW20" s="660">
        <f t="shared" si="253"/>
        <v>0</v>
      </c>
      <c r="PX20" s="618">
        <f>[1]Субсидия_факт!OP18</f>
        <v>0</v>
      </c>
      <c r="PY20" s="564">
        <f>[1]Субсидия_факт!OT18</f>
        <v>0</v>
      </c>
      <c r="PZ20" s="787">
        <f t="shared" si="254"/>
        <v>0</v>
      </c>
      <c r="QA20" s="458"/>
      <c r="QB20" s="581"/>
      <c r="QC20" s="1070">
        <f t="shared" si="92"/>
        <v>0</v>
      </c>
      <c r="QD20" s="618">
        <f>[1]Субсидия_факт!EL18</f>
        <v>0</v>
      </c>
      <c r="QE20" s="564">
        <f>[1]Субсидия_факт!EN18</f>
        <v>0</v>
      </c>
      <c r="QF20" s="1071">
        <f t="shared" si="93"/>
        <v>0</v>
      </c>
      <c r="QG20" s="618"/>
      <c r="QH20" s="564"/>
      <c r="QI20" s="1070">
        <f t="shared" si="94"/>
        <v>0</v>
      </c>
      <c r="QJ20" s="618">
        <f>[1]Субсидия_факт!EP18</f>
        <v>0</v>
      </c>
      <c r="QK20" s="564">
        <f>[1]Субсидия_факт!ER18</f>
        <v>0</v>
      </c>
      <c r="QL20" s="1071">
        <f t="shared" si="95"/>
        <v>0</v>
      </c>
      <c r="QM20" s="618"/>
      <c r="QN20" s="564"/>
      <c r="QO20" s="1070">
        <f t="shared" si="96"/>
        <v>0</v>
      </c>
      <c r="QP20" s="618">
        <f>[1]Субсидия_факт!ET18</f>
        <v>0</v>
      </c>
      <c r="QQ20" s="564">
        <f>[1]Субсидия_факт!EX18</f>
        <v>0</v>
      </c>
      <c r="QR20" s="1071">
        <f t="shared" si="97"/>
        <v>0</v>
      </c>
      <c r="QS20" s="618"/>
      <c r="QT20" s="564"/>
      <c r="QU20" s="551">
        <f t="shared" si="98"/>
        <v>0</v>
      </c>
      <c r="QV20" s="618">
        <f t="shared" si="255"/>
        <v>0</v>
      </c>
      <c r="QW20" s="564">
        <f t="shared" si="256"/>
        <v>0</v>
      </c>
      <c r="QX20" s="552">
        <f t="shared" si="99"/>
        <v>0</v>
      </c>
      <c r="QY20" s="618">
        <f t="shared" si="257"/>
        <v>0</v>
      </c>
      <c r="QZ20" s="564">
        <f t="shared" si="258"/>
        <v>0</v>
      </c>
      <c r="RA20" s="551">
        <f t="shared" si="100"/>
        <v>0</v>
      </c>
      <c r="RB20" s="618">
        <f>[1]Субсидия_факт!EV18</f>
        <v>0</v>
      </c>
      <c r="RC20" s="564">
        <f>[1]Субсидия_факт!EZ18</f>
        <v>0</v>
      </c>
      <c r="RD20" s="552">
        <f t="shared" si="101"/>
        <v>0</v>
      </c>
      <c r="RE20" s="618"/>
      <c r="RF20" s="564"/>
      <c r="RG20" s="460">
        <f t="shared" si="102"/>
        <v>0</v>
      </c>
      <c r="RH20" s="618">
        <f>[1]Субсидия_факт!FB18</f>
        <v>0</v>
      </c>
      <c r="RI20" s="564">
        <f>[1]Субсидия_факт!FD18</f>
        <v>0</v>
      </c>
      <c r="RJ20" s="457">
        <f t="shared" si="103"/>
        <v>0</v>
      </c>
      <c r="RK20" s="459"/>
      <c r="RL20" s="808"/>
      <c r="RM20" s="460">
        <f t="shared" si="104"/>
        <v>0</v>
      </c>
      <c r="RN20" s="618">
        <f>[1]Субсидия_факт!BN18</f>
        <v>0</v>
      </c>
      <c r="RO20" s="564">
        <f>[1]Субсидия_факт!BP18</f>
        <v>0</v>
      </c>
      <c r="RP20" s="1761">
        <f t="shared" si="105"/>
        <v>0</v>
      </c>
      <c r="RQ20" s="459"/>
      <c r="RR20" s="808"/>
      <c r="RS20" s="460">
        <f t="shared" si="106"/>
        <v>0</v>
      </c>
      <c r="RT20" s="618">
        <f>[1]Субсидия_факт!T18</f>
        <v>0</v>
      </c>
      <c r="RU20" s="564">
        <f>[1]Субсидия_факт!V18</f>
        <v>0</v>
      </c>
      <c r="RV20" s="457">
        <f t="shared" si="107"/>
        <v>0</v>
      </c>
      <c r="RW20" s="459"/>
      <c r="RX20" s="808"/>
      <c r="RY20" s="460">
        <f t="shared" si="259"/>
        <v>0</v>
      </c>
      <c r="RZ20" s="618">
        <f>[1]Субсидия_факт!Z18</f>
        <v>0</v>
      </c>
      <c r="SA20" s="564">
        <f>[1]Субсидия_факт!AB18</f>
        <v>0</v>
      </c>
      <c r="SB20" s="457">
        <f t="shared" si="260"/>
        <v>0</v>
      </c>
      <c r="SC20" s="459"/>
      <c r="SD20" s="808"/>
      <c r="SE20" s="460">
        <f t="shared" si="110"/>
        <v>0</v>
      </c>
      <c r="SF20" s="618">
        <f>[1]Субсидия_факт!OV18</f>
        <v>0</v>
      </c>
      <c r="SG20" s="564">
        <f>[1]Субсидия_факт!OX18</f>
        <v>0</v>
      </c>
      <c r="SH20" s="458">
        <f>[1]Субсидия_факт!PR18</f>
        <v>0</v>
      </c>
      <c r="SI20" s="615">
        <f>[1]Субсидия_факт!PX18</f>
        <v>0</v>
      </c>
      <c r="SJ20" s="430">
        <f>[1]Субсидия_факт!QD18</f>
        <v>0</v>
      </c>
      <c r="SK20" s="564">
        <f>[1]Субсидия_факт!QF18</f>
        <v>0</v>
      </c>
      <c r="SL20" s="1773">
        <f>[1]Субсидия_факт!QH18</f>
        <v>0</v>
      </c>
      <c r="SM20" s="581">
        <f>[1]Субсидия_факт!QN18</f>
        <v>0</v>
      </c>
      <c r="SN20" s="457">
        <f t="shared" si="111"/>
        <v>0</v>
      </c>
      <c r="SO20" s="618"/>
      <c r="SP20" s="564"/>
      <c r="SQ20" s="1248"/>
      <c r="SR20" s="581"/>
      <c r="SS20" s="1248"/>
      <c r="ST20" s="808"/>
      <c r="SU20" s="1248"/>
      <c r="SV20" s="808"/>
      <c r="SW20" s="457">
        <f t="shared" si="261"/>
        <v>0</v>
      </c>
      <c r="SX20" s="618">
        <f>[1]Субсидия_факт!OF18</f>
        <v>0</v>
      </c>
      <c r="SY20" s="564">
        <f>[1]Субсидия_факт!OJ18</f>
        <v>0</v>
      </c>
      <c r="SZ20" s="459">
        <f>[1]Субсидия_факт!OZ18</f>
        <v>0</v>
      </c>
      <c r="TA20" s="564">
        <f>[1]Субсидия_факт!PD18</f>
        <v>0</v>
      </c>
      <c r="TB20" s="459">
        <f>[1]Субсидия_факт!PT18</f>
        <v>0</v>
      </c>
      <c r="TC20" s="564">
        <f>[1]Субсидия_факт!PZ18</f>
        <v>0</v>
      </c>
      <c r="TD20" s="459">
        <f>[1]Субсидия_факт!QJ18</f>
        <v>0</v>
      </c>
      <c r="TE20" s="564">
        <f>[1]Субсидия_факт!QP18</f>
        <v>0</v>
      </c>
      <c r="TF20" s="1761">
        <f t="shared" si="262"/>
        <v>0</v>
      </c>
      <c r="TG20" s="458"/>
      <c r="TH20" s="581"/>
      <c r="TI20" s="618"/>
      <c r="TJ20" s="564"/>
      <c r="TK20" s="1248"/>
      <c r="TL20" s="581"/>
      <c r="TM20" s="458"/>
      <c r="TN20" s="581"/>
      <c r="TO20" s="660">
        <f t="shared" si="263"/>
        <v>0</v>
      </c>
      <c r="TP20" s="618">
        <f t="shared" si="264"/>
        <v>0</v>
      </c>
      <c r="TQ20" s="564">
        <f t="shared" si="265"/>
        <v>0</v>
      </c>
      <c r="TR20" s="618">
        <f t="shared" si="266"/>
        <v>0</v>
      </c>
      <c r="TS20" s="564">
        <f t="shared" si="267"/>
        <v>0</v>
      </c>
      <c r="TT20" s="618">
        <f t="shared" si="116"/>
        <v>0</v>
      </c>
      <c r="TU20" s="564">
        <f t="shared" si="117"/>
        <v>0</v>
      </c>
      <c r="TV20" s="459">
        <f t="shared" si="268"/>
        <v>0</v>
      </c>
      <c r="TW20" s="564">
        <f t="shared" si="269"/>
        <v>0</v>
      </c>
      <c r="TX20" s="660">
        <f t="shared" si="270"/>
        <v>0</v>
      </c>
      <c r="TY20" s="618">
        <f t="shared" si="271"/>
        <v>0</v>
      </c>
      <c r="TZ20" s="564">
        <f t="shared" si="272"/>
        <v>0</v>
      </c>
      <c r="UA20" s="618">
        <f t="shared" si="273"/>
        <v>0</v>
      </c>
      <c r="UB20" s="564">
        <f t="shared" si="274"/>
        <v>0</v>
      </c>
      <c r="UC20" s="618">
        <f t="shared" si="124"/>
        <v>0</v>
      </c>
      <c r="UD20" s="564">
        <f t="shared" si="125"/>
        <v>0</v>
      </c>
      <c r="UE20" s="459">
        <f t="shared" si="275"/>
        <v>0</v>
      </c>
      <c r="UF20" s="564">
        <f t="shared" si="276"/>
        <v>0</v>
      </c>
      <c r="UG20" s="660">
        <f t="shared" si="277"/>
        <v>0</v>
      </c>
      <c r="UH20" s="618">
        <f>[1]Субсидия_факт!OH18</f>
        <v>0</v>
      </c>
      <c r="UI20" s="564">
        <f>[1]Субсидия_факт!OL18</f>
        <v>0</v>
      </c>
      <c r="UJ20" s="459">
        <f>[1]Субсидия_факт!PB18</f>
        <v>0</v>
      </c>
      <c r="UK20" s="564">
        <f>[1]Субсидия_факт!PF18</f>
        <v>0</v>
      </c>
      <c r="UL20" s="459">
        <f>[1]Субсидия_факт!PV18</f>
        <v>0</v>
      </c>
      <c r="UM20" s="564">
        <f>[1]Субсидия_факт!QB18</f>
        <v>0</v>
      </c>
      <c r="UN20" s="459">
        <f>[1]Субсидия_факт!QL18</f>
        <v>0</v>
      </c>
      <c r="UO20" s="564">
        <f>[1]Субсидия_факт!QR18</f>
        <v>0</v>
      </c>
      <c r="UP20" s="787">
        <f t="shared" si="278"/>
        <v>0</v>
      </c>
      <c r="UQ20" s="1248"/>
      <c r="UR20" s="581"/>
      <c r="US20" s="430"/>
      <c r="UT20" s="564"/>
      <c r="UU20" s="1248"/>
      <c r="UV20" s="581"/>
      <c r="UW20" s="1248"/>
      <c r="UX20" s="581"/>
      <c r="UY20" s="457">
        <f>'Прочая  субсидия_МР  и  ГО'!B16</f>
        <v>29580423.049999997</v>
      </c>
      <c r="UZ20" s="457">
        <f>'Прочая  субсидия_МР  и  ГО'!C16</f>
        <v>24209629.98</v>
      </c>
      <c r="VA20" s="1750">
        <f>'Прочая  субсидия_БП'!B16</f>
        <v>566960.51</v>
      </c>
      <c r="VB20" s="460">
        <f>'Прочая  субсидия_БП'!C16</f>
        <v>287640.3</v>
      </c>
      <c r="VC20" s="1781">
        <f>'Прочая  субсидия_БП'!D16</f>
        <v>566960.51</v>
      </c>
      <c r="VD20" s="510">
        <f>'Прочая  субсидия_БП'!E16</f>
        <v>287640.3</v>
      </c>
      <c r="VE20" s="1782">
        <f>'Прочая  субсидия_БП'!F16</f>
        <v>0</v>
      </c>
      <c r="VF20" s="1781">
        <f>'Прочая  субсидия_БП'!G16</f>
        <v>0</v>
      </c>
      <c r="VG20" s="460">
        <f t="shared" si="279"/>
        <v>247684308.72</v>
      </c>
      <c r="VH20" s="618">
        <f>'Проверочная  таблица'!WJ20+'Проверочная  таблица'!VM20+'Проверочная  таблица'!VO20+WD20+VQ20</f>
        <v>239617437.72</v>
      </c>
      <c r="VI20" s="458">
        <f>'Проверочная  таблица'!WK20+'Проверочная  таблица'!VS20+'Проверочная  таблица'!VY20+'Проверочная  таблица'!VU20+'Проверочная  таблица'!VW20+WA20+WE20</f>
        <v>8066871</v>
      </c>
      <c r="VJ20" s="457">
        <f t="shared" si="280"/>
        <v>140259158.06000003</v>
      </c>
      <c r="VK20" s="458">
        <f>'Проверочная  таблица'!WM20+'Проверочная  таблица'!VN20+'Проверочная  таблица'!VP20+WG20+VR20</f>
        <v>135699598.41000003</v>
      </c>
      <c r="VL20" s="459">
        <f>'Проверочная  таблица'!WN20+'Проверочная  таблица'!VT20+'Проверочная  таблица'!VZ20+'Проверочная  таблица'!VV20+'Проверочная  таблица'!VX20+WB20+WH20</f>
        <v>4559559.6500000004</v>
      </c>
      <c r="VM20" s="457">
        <f>'Субвенция  на  полномочия'!B16</f>
        <v>225216020.72</v>
      </c>
      <c r="VN20" s="1750">
        <f>'Субвенция  на  полномочия'!C16</f>
        <v>127845598.41000001</v>
      </c>
      <c r="VO20" s="320">
        <f>[1]Субвенция_факт!R17*1000</f>
        <v>9572518</v>
      </c>
      <c r="VP20" s="789">
        <v>5460000</v>
      </c>
      <c r="VQ20" s="320">
        <f>[1]Субвенция_факт!K17*1000</f>
        <v>2082949.9999999998</v>
      </c>
      <c r="VR20" s="789">
        <v>740000</v>
      </c>
      <c r="VS20" s="320">
        <f>[1]Субвенция_факт!AE17*1000</f>
        <v>1688300</v>
      </c>
      <c r="VT20" s="789">
        <f>ВУС!E128</f>
        <v>662804.65</v>
      </c>
      <c r="VU20" s="320">
        <f>[1]Субвенция_факт!AF17*1000</f>
        <v>0</v>
      </c>
      <c r="VV20" s="789"/>
      <c r="VW20" s="320">
        <f>[1]Субвенция_факт!E17*1000</f>
        <v>0</v>
      </c>
      <c r="VX20" s="789"/>
      <c r="VY20" s="320">
        <f>[1]Субвенция_факт!F17*1000</f>
        <v>0</v>
      </c>
      <c r="VZ20" s="789"/>
      <c r="WA20" s="320">
        <f>[1]Субвенция_факт!G17*1000</f>
        <v>1394755</v>
      </c>
      <c r="WB20" s="789">
        <f>WA20</f>
        <v>1394755</v>
      </c>
      <c r="WC20" s="460">
        <f t="shared" si="281"/>
        <v>5770400</v>
      </c>
      <c r="WD20" s="618">
        <f>[1]Субвенция_факт!O17*1000</f>
        <v>1500304</v>
      </c>
      <c r="WE20" s="564">
        <f>[1]Субвенция_факт!P17*1000</f>
        <v>4270096</v>
      </c>
      <c r="WF20" s="457">
        <f t="shared" si="282"/>
        <v>2900000</v>
      </c>
      <c r="WG20" s="458">
        <v>754000</v>
      </c>
      <c r="WH20" s="615">
        <v>2146000</v>
      </c>
      <c r="WI20" s="460">
        <f t="shared" si="283"/>
        <v>1959365</v>
      </c>
      <c r="WJ20" s="930">
        <f>[1]Субвенция_факт!AD17*1000</f>
        <v>1245645</v>
      </c>
      <c r="WK20" s="931">
        <f>[1]Субвенция_факт!AC17*1000</f>
        <v>713720</v>
      </c>
      <c r="WL20" s="457">
        <f t="shared" si="284"/>
        <v>1256000</v>
      </c>
      <c r="WM20" s="1740">
        <v>900000</v>
      </c>
      <c r="WN20" s="1282">
        <v>356000</v>
      </c>
      <c r="WO20" s="1775">
        <f>'Проверочная  таблица'!ZU20+'Проверочная  таблица'!ZC20+'Проверочная  таблица'!XO20+'Проверочная  таблица'!XS20+YQ20+YW20+YA20+YG20+XI20+WQ20+XC20+WW20</f>
        <v>18755484.239999998</v>
      </c>
      <c r="WP20" s="320">
        <f>'Проверочная  таблица'!ZY20+'Проверочная  таблица'!ZL20+'Проверочная  таблица'!XQ20+'Проверочная  таблица'!XU20+YT20+YZ20+YD20+YJ20+XL20+WT20+XF20+WZ20</f>
        <v>7410222.6299999999</v>
      </c>
      <c r="WQ20" s="1776">
        <f t="shared" si="134"/>
        <v>0</v>
      </c>
      <c r="WR20" s="930">
        <f>'[1]Иные межбюджетные трансферты'!AK18</f>
        <v>0</v>
      </c>
      <c r="WS20" s="931">
        <f>'[1]Иные межбюджетные трансферты'!AM18</f>
        <v>0</v>
      </c>
      <c r="WT20" s="1765">
        <f t="shared" si="135"/>
        <v>0</v>
      </c>
      <c r="WU20" s="930"/>
      <c r="WV20" s="931"/>
      <c r="WW20" s="1776">
        <f t="shared" si="136"/>
        <v>0</v>
      </c>
      <c r="WX20" s="930">
        <f>'[1]Иные межбюджетные трансферты'!AE18</f>
        <v>0</v>
      </c>
      <c r="WY20" s="931">
        <f>'[1]Иные межбюджетные трансферты'!AG18</f>
        <v>0</v>
      </c>
      <c r="WZ20" s="1765">
        <f t="shared" si="137"/>
        <v>0</v>
      </c>
      <c r="XA20" s="930"/>
      <c r="XB20" s="931"/>
      <c r="XC20" s="1776">
        <f t="shared" si="138"/>
        <v>2188061.2399999998</v>
      </c>
      <c r="XD20" s="930">
        <f>'[1]Иные межбюджетные трансферты'!AA18</f>
        <v>109403.06</v>
      </c>
      <c r="XE20" s="931">
        <f>'[1]Иные межбюджетные трансферты'!AC18</f>
        <v>2078658.18</v>
      </c>
      <c r="XF20" s="1765">
        <f t="shared" si="139"/>
        <v>1276372.6299999999</v>
      </c>
      <c r="XG20" s="930">
        <v>63818.63</v>
      </c>
      <c r="XH20" s="931">
        <v>1212554</v>
      </c>
      <c r="XI20" s="457">
        <f t="shared" si="285"/>
        <v>9061920</v>
      </c>
      <c r="XJ20" s="676">
        <f>'[1]Иные межбюджетные трансферты'!G18</f>
        <v>0</v>
      </c>
      <c r="XK20" s="1777">
        <f>'[1]Иные межбюджетные трансферты'!I18</f>
        <v>9061920</v>
      </c>
      <c r="XL20" s="1750">
        <f t="shared" si="286"/>
        <v>6133850</v>
      </c>
      <c r="XM20" s="676"/>
      <c r="XN20" s="931">
        <v>6133850</v>
      </c>
      <c r="XO20" s="457">
        <f t="shared" si="287"/>
        <v>0</v>
      </c>
      <c r="XP20" s="1778"/>
      <c r="XQ20" s="457">
        <f t="shared" si="288"/>
        <v>0</v>
      </c>
      <c r="XR20" s="1777"/>
      <c r="XS20" s="1750">
        <f t="shared" si="289"/>
        <v>0</v>
      </c>
      <c r="XT20" s="931"/>
      <c r="XU20" s="457">
        <f t="shared" si="290"/>
        <v>0</v>
      </c>
      <c r="XV20" s="931"/>
      <c r="XW20" s="1763">
        <f t="shared" si="291"/>
        <v>0</v>
      </c>
      <c r="XX20" s="660">
        <f t="shared" si="292"/>
        <v>0</v>
      </c>
      <c r="XY20" s="1763">
        <f t="shared" si="293"/>
        <v>0</v>
      </c>
      <c r="XZ20" s="660">
        <f t="shared" si="294"/>
        <v>0</v>
      </c>
      <c r="YA20" s="457">
        <f t="shared" si="295"/>
        <v>0</v>
      </c>
      <c r="YB20" s="459"/>
      <c r="YC20" s="564"/>
      <c r="YD20" s="457">
        <f t="shared" si="296"/>
        <v>0</v>
      </c>
      <c r="YE20" s="459"/>
      <c r="YF20" s="564"/>
      <c r="YG20" s="457">
        <f t="shared" si="297"/>
        <v>0</v>
      </c>
      <c r="YH20" s="458">
        <f>'[1]Иные межбюджетные трансферты'!AY18</f>
        <v>0</v>
      </c>
      <c r="YI20" s="581">
        <f>'[1]Иные межбюджетные трансферты'!BC18</f>
        <v>0</v>
      </c>
      <c r="YJ20" s="1761">
        <f t="shared" si="298"/>
        <v>0</v>
      </c>
      <c r="YK20" s="459"/>
      <c r="YL20" s="564"/>
      <c r="YM20" s="1763">
        <f t="shared" si="299"/>
        <v>0</v>
      </c>
      <c r="YN20" s="660">
        <f t="shared" si="300"/>
        <v>0</v>
      </c>
      <c r="YO20" s="1763">
        <f t="shared" si="301"/>
        <v>0</v>
      </c>
      <c r="YP20" s="660">
        <f t="shared" si="302"/>
        <v>0</v>
      </c>
      <c r="YQ20" s="1007">
        <f t="shared" si="303"/>
        <v>0</v>
      </c>
      <c r="YR20" s="1124">
        <f>'[1]Иные межбюджетные трансферты'!W18</f>
        <v>0</v>
      </c>
      <c r="YS20" s="933">
        <f>'[1]Иные межбюджетные трансферты'!Y18</f>
        <v>0</v>
      </c>
      <c r="YT20" s="627">
        <f t="shared" si="304"/>
        <v>0</v>
      </c>
      <c r="YU20" s="987"/>
      <c r="YV20" s="1779"/>
      <c r="YW20" s="320">
        <f t="shared" si="150"/>
        <v>0</v>
      </c>
      <c r="YX20" s="987">
        <f>'[1]Иные межбюджетные трансферты'!M18</f>
        <v>0</v>
      </c>
      <c r="YY20" s="933">
        <f>'[1]Иные межбюджетные трансферты'!O18</f>
        <v>0</v>
      </c>
      <c r="YZ20" s="627">
        <f t="shared" si="305"/>
        <v>0</v>
      </c>
      <c r="ZA20" s="987"/>
      <c r="ZB20" s="933"/>
      <c r="ZC20" s="507">
        <f t="shared" si="152"/>
        <v>5887990</v>
      </c>
      <c r="ZD20" s="930">
        <f>'[1]Иные межбюджетные трансферты'!E18</f>
        <v>0</v>
      </c>
      <c r="ZE20" s="930">
        <f>'[1]Иные межбюджетные трансферты'!K18</f>
        <v>5887990</v>
      </c>
      <c r="ZF20" s="930">
        <f>'[1]Иные межбюджетные трансферты'!AI18</f>
        <v>0</v>
      </c>
      <c r="ZG20" s="676">
        <f>'[1]Иные межбюджетные трансферты'!AO18</f>
        <v>0</v>
      </c>
      <c r="ZH20" s="784"/>
      <c r="ZI20" s="526">
        <f>'[1]Иные межбюджетные трансферты'!BG18</f>
        <v>0</v>
      </c>
      <c r="ZJ20" s="930">
        <f>'[1]Иные межбюджетные трансферты'!BI18</f>
        <v>0</v>
      </c>
      <c r="ZK20" s="676">
        <f>'[1]Иные межбюджетные трансферты'!BK18</f>
        <v>0</v>
      </c>
      <c r="ZL20" s="424">
        <f t="shared" si="153"/>
        <v>0</v>
      </c>
      <c r="ZM20" s="676"/>
      <c r="ZN20" s="676"/>
      <c r="ZO20" s="676"/>
      <c r="ZP20" s="987"/>
      <c r="ZQ20" s="617"/>
      <c r="ZR20" s="526"/>
      <c r="ZS20" s="987"/>
      <c r="ZT20" s="1260"/>
      <c r="ZU20" s="457">
        <f t="shared" si="154"/>
        <v>1617513</v>
      </c>
      <c r="ZV20" s="1124">
        <f>'[1]Иные межбюджетные трансферты'!AQ18</f>
        <v>0</v>
      </c>
      <c r="ZW20" s="930">
        <f>'[1]Иные межбюджетные трансферты'!AU18</f>
        <v>1617513</v>
      </c>
      <c r="ZX20" s="987"/>
      <c r="ZY20" s="457">
        <f t="shared" si="155"/>
        <v>0</v>
      </c>
      <c r="ZZ20" s="987"/>
      <c r="AAA20" s="980"/>
      <c r="AAB20" s="1260"/>
      <c r="AAC20" s="660">
        <f t="shared" si="306"/>
        <v>1617513</v>
      </c>
      <c r="AAD20" s="595">
        <f>'Проверочная  таблица'!ZV20-AAL20</f>
        <v>0</v>
      </c>
      <c r="AAE20" s="595">
        <f>'Проверочная  таблица'!ZW20-AAM20</f>
        <v>1617513</v>
      </c>
      <c r="AAF20" s="595">
        <f>'Проверочная  таблица'!ZX20-AAN20</f>
        <v>0</v>
      </c>
      <c r="AAG20" s="660">
        <f t="shared" si="307"/>
        <v>0</v>
      </c>
      <c r="AAH20" s="595">
        <f>'Проверочная  таблица'!ZZ20-AAP20</f>
        <v>0</v>
      </c>
      <c r="AAI20" s="595">
        <f>'Проверочная  таблица'!AAA20-AAQ20</f>
        <v>0</v>
      </c>
      <c r="AAJ20" s="595">
        <f>'Проверочная  таблица'!AAB20-AAR20</f>
        <v>0</v>
      </c>
      <c r="AAK20" s="660">
        <f t="shared" si="308"/>
        <v>0</v>
      </c>
      <c r="AAL20" s="1124">
        <f>'[1]Иные межбюджетные трансферты'!AS18</f>
        <v>0</v>
      </c>
      <c r="AAM20" s="930">
        <f>'[1]Иные межбюджетные трансферты'!AW18</f>
        <v>0</v>
      </c>
      <c r="AAN20" s="676">
        <f>'[1]Иные межбюджетные трансферты'!BO18</f>
        <v>0</v>
      </c>
      <c r="AAO20" s="787">
        <f t="shared" si="309"/>
        <v>0</v>
      </c>
      <c r="AAP20" s="987"/>
      <c r="AAQ20" s="980"/>
      <c r="AAR20" s="980"/>
      <c r="AAS20" s="457">
        <f>AAU20+'Проверочная  таблица'!ABC20+AAY20+'Проверочная  таблица'!ABG20+ABA20+'Проверочная  таблица'!ABI20</f>
        <v>0</v>
      </c>
      <c r="AAT20" s="457">
        <f>AAV20+'Проверочная  таблица'!ABD20+AAZ20+'Проверочная  таблица'!ABH20+ABB20+'Проверочная  таблица'!ABJ20</f>
        <v>0</v>
      </c>
      <c r="AAU20" s="460"/>
      <c r="AAV20" s="460"/>
      <c r="AAW20" s="460"/>
      <c r="AAX20" s="460"/>
      <c r="AAY20" s="1783">
        <f t="shared" si="156"/>
        <v>0</v>
      </c>
      <c r="AAZ20" s="456">
        <f t="shared" si="157"/>
        <v>0</v>
      </c>
      <c r="ABA20" s="461"/>
      <c r="ABB20" s="456"/>
      <c r="ABC20" s="460"/>
      <c r="ABD20" s="460"/>
      <c r="ABE20" s="460"/>
      <c r="ABF20" s="460"/>
      <c r="ABG20" s="1783">
        <f t="shared" si="158"/>
        <v>0</v>
      </c>
      <c r="ABH20" s="456">
        <f t="shared" si="159"/>
        <v>0</v>
      </c>
      <c r="ABI20" s="456"/>
      <c r="ABJ20" s="456"/>
      <c r="ABK20" s="1749">
        <f>'Проверочная  таблица'!ABC20+'Проверочная  таблица'!ABE20</f>
        <v>0</v>
      </c>
      <c r="ABL20" s="1749">
        <f>'Проверочная  таблица'!ABD20+'Проверочная  таблица'!ABF20</f>
        <v>0</v>
      </c>
      <c r="ABM20" s="732"/>
    </row>
    <row r="21" spans="1:741" s="319" customFormat="1" ht="25.5" customHeight="1" x14ac:dyDescent="0.25">
      <c r="A21" s="324" t="s">
        <v>83</v>
      </c>
      <c r="B21" s="460">
        <f>D21+AI21+'Проверочная  таблица'!VG21+'Проверочная  таблица'!WO21</f>
        <v>361329098.31</v>
      </c>
      <c r="C21" s="457">
        <f>E21+'Проверочная  таблица'!VJ21+AJ21+'Проверочная  таблица'!WP21</f>
        <v>196016022.78999999</v>
      </c>
      <c r="D21" s="1750">
        <f t="shared" si="0"/>
        <v>45324925</v>
      </c>
      <c r="E21" s="457">
        <f t="shared" si="160"/>
        <v>28367697.740000002</v>
      </c>
      <c r="F21" s="1751">
        <f>'[1]Дотация  из  ОБ_факт'!M17</f>
        <v>14316174</v>
      </c>
      <c r="G21" s="1752">
        <v>9544110</v>
      </c>
      <c r="H21" s="1753">
        <f>'[1]Дотация  из  ОБ_факт'!G17</f>
        <v>6688467</v>
      </c>
      <c r="I21" s="1754">
        <v>4806006.74</v>
      </c>
      <c r="J21" s="1755">
        <f t="shared" si="1"/>
        <v>6688467</v>
      </c>
      <c r="K21" s="1756">
        <f t="shared" si="2"/>
        <v>4806006.74</v>
      </c>
      <c r="L21" s="1757">
        <f>'[1]Дотация  из  ОБ_факт'!K17</f>
        <v>0</v>
      </c>
      <c r="M21" s="605"/>
      <c r="N21" s="1758">
        <f>'[1]Дотация  из  ОБ_факт'!Q17</f>
        <v>3076900</v>
      </c>
      <c r="O21" s="1759"/>
      <c r="P21" s="1751">
        <f>'[1]Дотация  из  ОБ_факт'!S17</f>
        <v>20635634</v>
      </c>
      <c r="Q21" s="1754">
        <v>13409831</v>
      </c>
      <c r="R21" s="1755">
        <f t="shared" si="3"/>
        <v>20635634</v>
      </c>
      <c r="S21" s="1756">
        <f t="shared" si="4"/>
        <v>13409831</v>
      </c>
      <c r="T21" s="1757">
        <f>'[1]Дотация  из  ОБ_факт'!W17</f>
        <v>0</v>
      </c>
      <c r="U21" s="605"/>
      <c r="V21" s="1753">
        <f>'[1]Дотация  из  ОБ_факт'!AA17+'[1]Дотация  из  ОБ_факт'!AC17+'[1]Дотация  из  ОБ_факт'!AG17</f>
        <v>0</v>
      </c>
      <c r="W21" s="1007">
        <f t="shared" si="5"/>
        <v>0</v>
      </c>
      <c r="X21" s="784"/>
      <c r="Y21" s="676"/>
      <c r="Z21" s="784"/>
      <c r="AA21" s="1753">
        <f>'[1]Дотация  из  ОБ_факт'!Y17+'[1]Дотация  из  ОБ_факт'!AE17</f>
        <v>607750</v>
      </c>
      <c r="AB21" s="1007">
        <f t="shared" si="6"/>
        <v>607750</v>
      </c>
      <c r="AC21" s="784">
        <v>607750</v>
      </c>
      <c r="AD21" s="676"/>
      <c r="AE21" s="1760">
        <f t="shared" si="7"/>
        <v>607750</v>
      </c>
      <c r="AF21" s="1755">
        <f t="shared" si="8"/>
        <v>607750</v>
      </c>
      <c r="AG21" s="1756">
        <f>'[1]Дотация  из  ОБ_факт'!AE17</f>
        <v>0</v>
      </c>
      <c r="AH21" s="796">
        <f t="shared" si="9"/>
        <v>0</v>
      </c>
      <c r="AI21" s="1720">
        <f>'Проверочная  таблица'!UY21+'Проверочная  таблица'!VA21+CM21+CO21+CU21+CW21+BS21+CA21+'Проверочная  таблица'!MO21+'Проверочная  таблица'!NE21+'Проверочная  таблица'!EQ21+'Проверочная  таблица'!NW21+EI21+'Проверочная  таблица'!JG21+'Проверочная  таблица'!JM21+'Проверочная  таблица'!OE21+'Проверочная  таблица'!OM21+JA21+GC21+FW21+RY21+FK21+AK21+AU21+FQ21+KE21+HE21+HK21+DI21+SE21+GI21+EW21+SW21+PK21+GY21+GS21+LI21+LQ21+RS21+IO21+RG21+QI21+KK21+KQ21+QO21+RM21+DC21+II21+QC21+IC21+IU21</f>
        <v>87994836.039999992</v>
      </c>
      <c r="AJ21" s="507">
        <f>'Проверочная  таблица'!UZ21+'Проверочная  таблица'!VB21+CN21+CP21+CV21+CX21+BW21+CE21+'Проверочная  таблица'!MW21+'Проверочная  таблица'!NH21+'Проверочная  таблица'!ET21+'Проверочная  таблица'!OA21+EM21+'Проверочная  таблица'!JJ21+'Проверочная  таблица'!JP21+'Проверочная  таблица'!OI21+'Проверочная  таблица'!OQ21+JD21+FT21+GF21+FZ21+SB21+FN21+AP21+AY21+KH21+HH21+HN21+DV21+SN21+GL21+FD21+TF21+PN21+HB21+GV21+LM21+LU21+RV21+IR21+RJ21+QL21+KN21+KT21+QR21+RP21+DF21+IL21+QF21+IF21+IX21</f>
        <v>36237372.789999999</v>
      </c>
      <c r="AK21" s="457">
        <f t="shared" si="10"/>
        <v>14155000</v>
      </c>
      <c r="AL21" s="459">
        <f>[1]Субсидия_факт!CJ19</f>
        <v>0</v>
      </c>
      <c r="AM21" s="458">
        <f>[1]Субсидия_факт!HJ19</f>
        <v>0</v>
      </c>
      <c r="AN21" s="459">
        <f>[1]Субсидия_факт!HV19</f>
        <v>14155000</v>
      </c>
      <c r="AO21" s="458">
        <f>[1]Субсидия_факт!PH19</f>
        <v>0</v>
      </c>
      <c r="AP21" s="457">
        <f t="shared" si="11"/>
        <v>2153804</v>
      </c>
      <c r="AQ21" s="956"/>
      <c r="AR21" s="459"/>
      <c r="AS21" s="458">
        <v>2153804</v>
      </c>
      <c r="AT21" s="956"/>
      <c r="AU21" s="1720">
        <f t="shared" si="12"/>
        <v>0</v>
      </c>
      <c r="AV21" s="618">
        <f>[1]Субсидия_факт!CL19</f>
        <v>0</v>
      </c>
      <c r="AW21" s="458">
        <f>[1]Субсидия_факт!HN19</f>
        <v>0</v>
      </c>
      <c r="AX21" s="956">
        <f>[1]Субсидия_факт!PJ19</f>
        <v>0</v>
      </c>
      <c r="AY21" s="424">
        <f t="shared" si="13"/>
        <v>0</v>
      </c>
      <c r="AZ21" s="618"/>
      <c r="BA21" s="458"/>
      <c r="BB21" s="956"/>
      <c r="BC21" s="1721">
        <f t="shared" si="14"/>
        <v>0</v>
      </c>
      <c r="BD21" s="618">
        <f t="shared" si="15"/>
        <v>0</v>
      </c>
      <c r="BE21" s="458">
        <f t="shared" si="16"/>
        <v>0</v>
      </c>
      <c r="BF21" s="459">
        <f t="shared" si="17"/>
        <v>0</v>
      </c>
      <c r="BG21" s="660">
        <f t="shared" si="18"/>
        <v>0</v>
      </c>
      <c r="BH21" s="458">
        <f t="shared" si="19"/>
        <v>0</v>
      </c>
      <c r="BI21" s="459">
        <f t="shared" si="20"/>
        <v>0</v>
      </c>
      <c r="BJ21" s="458">
        <f t="shared" si="21"/>
        <v>0</v>
      </c>
      <c r="BK21" s="508">
        <f t="shared" si="22"/>
        <v>0</v>
      </c>
      <c r="BL21" s="618">
        <f>[1]Субсидия_факт!CN19</f>
        <v>0</v>
      </c>
      <c r="BM21" s="458">
        <f>[1]Субсидия_факт!HP19</f>
        <v>0</v>
      </c>
      <c r="BN21" s="956">
        <f>[1]Субсидия_факт!PL19</f>
        <v>0</v>
      </c>
      <c r="BO21" s="1784">
        <f t="shared" si="23"/>
        <v>0</v>
      </c>
      <c r="BP21" s="653"/>
      <c r="BQ21" s="648"/>
      <c r="BR21" s="653"/>
      <c r="BS21" s="427">
        <f t="shared" si="24"/>
        <v>17522279.43</v>
      </c>
      <c r="BT21" s="618">
        <f>[1]Субсидия_факт!KR19</f>
        <v>0</v>
      </c>
      <c r="BU21" s="458">
        <f>[1]Субсидия_факт!KX19</f>
        <v>17522279.43</v>
      </c>
      <c r="BV21" s="458">
        <f>[1]Субсидия_факт!LP19</f>
        <v>0</v>
      </c>
      <c r="BW21" s="1736">
        <f t="shared" si="25"/>
        <v>0</v>
      </c>
      <c r="BX21" s="648"/>
      <c r="BY21" s="648"/>
      <c r="BZ21" s="648"/>
      <c r="CA21" s="427">
        <f t="shared" si="26"/>
        <v>0</v>
      </c>
      <c r="CB21" s="618">
        <f>[1]Субсидия_факт!KT19</f>
        <v>0</v>
      </c>
      <c r="CC21" s="458">
        <f>[1]Субсидия_факт!KZ19</f>
        <v>0</v>
      </c>
      <c r="CD21" s="458">
        <f>[1]Субсидия_факт!LR19</f>
        <v>0</v>
      </c>
      <c r="CE21" s="1736">
        <f t="shared" si="27"/>
        <v>0</v>
      </c>
      <c r="CF21" s="648"/>
      <c r="CG21" s="653"/>
      <c r="CH21" s="652"/>
      <c r="CI21" s="551">
        <f t="shared" si="28"/>
        <v>0</v>
      </c>
      <c r="CJ21" s="552">
        <f t="shared" si="29"/>
        <v>0</v>
      </c>
      <c r="CK21" s="550">
        <f t="shared" si="30"/>
        <v>0</v>
      </c>
      <c r="CL21" s="551">
        <f t="shared" si="31"/>
        <v>0</v>
      </c>
      <c r="CM21" s="460">
        <f>[1]Субсидия_факт!ID19</f>
        <v>0</v>
      </c>
      <c r="CN21" s="320"/>
      <c r="CO21" s="1761">
        <f>[1]Субсидия_факт!IF19</f>
        <v>0</v>
      </c>
      <c r="CP21" s="950"/>
      <c r="CQ21" s="552">
        <f t="shared" si="161"/>
        <v>0</v>
      </c>
      <c r="CR21" s="550">
        <f t="shared" si="162"/>
        <v>0</v>
      </c>
      <c r="CS21" s="1762">
        <f>[1]Субсидия_факт!IH19</f>
        <v>0</v>
      </c>
      <c r="CT21" s="796">
        <f t="shared" si="163"/>
        <v>0</v>
      </c>
      <c r="CU21" s="1761">
        <f>[1]Субсидия_факт!IJ19</f>
        <v>0</v>
      </c>
      <c r="CV21" s="523"/>
      <c r="CW21" s="457">
        <f>[1]Субсидия_факт!IL19</f>
        <v>0</v>
      </c>
      <c r="CX21" s="1008"/>
      <c r="CY21" s="1726">
        <f t="shared" si="164"/>
        <v>0</v>
      </c>
      <c r="CZ21" s="508">
        <f t="shared" si="165"/>
        <v>0</v>
      </c>
      <c r="DA21" s="1721">
        <f>[1]Субсидия_факт!IN19</f>
        <v>0</v>
      </c>
      <c r="DB21" s="796">
        <f t="shared" si="166"/>
        <v>0</v>
      </c>
      <c r="DC21" s="460">
        <f t="shared" si="36"/>
        <v>0</v>
      </c>
      <c r="DD21" s="618"/>
      <c r="DE21" s="458">
        <f>[1]Субсидия_факт!IB19</f>
        <v>0</v>
      </c>
      <c r="DF21" s="457">
        <f t="shared" si="37"/>
        <v>0</v>
      </c>
      <c r="DG21" s="459"/>
      <c r="DH21" s="458"/>
      <c r="DI21" s="424">
        <f t="shared" si="167"/>
        <v>0</v>
      </c>
      <c r="DJ21" s="595">
        <f>[1]Субсидия_факт!GF19</f>
        <v>0</v>
      </c>
      <c r="DK21" s="698">
        <f>[1]Субсидия_факт!GH19</f>
        <v>0</v>
      </c>
      <c r="DL21" s="526">
        <f>[1]Субсидия_факт!GJ19</f>
        <v>0</v>
      </c>
      <c r="DM21" s="698">
        <f>[1]Субсидия_факт!GL19</f>
        <v>0</v>
      </c>
      <c r="DN21" s="526">
        <f>[1]Субсидия_факт!GN19</f>
        <v>0</v>
      </c>
      <c r="DO21" s="698">
        <f>[1]Субсидия_факт!GP19</f>
        <v>0</v>
      </c>
      <c r="DP21" s="526">
        <f>[1]Субсидия_факт!GR19</f>
        <v>0</v>
      </c>
      <c r="DQ21" s="526">
        <f>[1]Субсидия_факт!GT19</f>
        <v>0</v>
      </c>
      <c r="DR21" s="526">
        <f>[1]Субсидия_факт!GV19</f>
        <v>0</v>
      </c>
      <c r="DS21" s="526">
        <f>[1]Субсидия_факт!GX19</f>
        <v>0</v>
      </c>
      <c r="DT21" s="526">
        <f>[1]Субсидия_факт!GZ19</f>
        <v>0</v>
      </c>
      <c r="DU21" s="526">
        <f>[1]Субсидия_факт!HB19</f>
        <v>0</v>
      </c>
      <c r="DV21" s="424">
        <f t="shared" si="168"/>
        <v>0</v>
      </c>
      <c r="DW21" s="617"/>
      <c r="DX21" s="698"/>
      <c r="DY21" s="526"/>
      <c r="DZ21" s="698"/>
      <c r="EA21" s="526"/>
      <c r="EB21" s="698"/>
      <c r="EC21" s="526"/>
      <c r="ED21" s="526"/>
      <c r="EE21" s="526"/>
      <c r="EF21" s="526"/>
      <c r="EG21" s="526"/>
      <c r="EH21" s="526"/>
      <c r="EI21" s="1750">
        <f t="shared" si="169"/>
        <v>0</v>
      </c>
      <c r="EJ21" s="458">
        <f>[1]Субсидия_факт!N19</f>
        <v>0</v>
      </c>
      <c r="EK21" s="956">
        <f>[1]Субсидия_факт!P19</f>
        <v>0</v>
      </c>
      <c r="EL21" s="618">
        <f>[1]Субсидия_факт!R19</f>
        <v>0</v>
      </c>
      <c r="EM21" s="457">
        <f t="shared" si="170"/>
        <v>0</v>
      </c>
      <c r="EN21" s="458"/>
      <c r="EO21" s="458"/>
      <c r="EP21" s="458"/>
      <c r="EQ21" s="460">
        <f t="shared" si="171"/>
        <v>0</v>
      </c>
      <c r="ER21" s="618">
        <f>[1]Субсидия_факт!BR19</f>
        <v>0</v>
      </c>
      <c r="ES21" s="564">
        <f>[1]Субсидия_факт!BT19</f>
        <v>0</v>
      </c>
      <c r="ET21" s="457">
        <f t="shared" si="172"/>
        <v>0</v>
      </c>
      <c r="EU21" s="459"/>
      <c r="EV21" s="808"/>
      <c r="EW21" s="460">
        <f t="shared" si="173"/>
        <v>2321700</v>
      </c>
      <c r="EX21" s="618">
        <f>[1]Субсидия_факт!AD19</f>
        <v>0</v>
      </c>
      <c r="EY21" s="564">
        <f>[1]Субсидия_факт!AF19</f>
        <v>0</v>
      </c>
      <c r="EZ21" s="459">
        <f>[1]Субсидия_факт!AL19</f>
        <v>0</v>
      </c>
      <c r="FA21" s="564">
        <f>[1]Субсидия_факт!AN19</f>
        <v>0</v>
      </c>
      <c r="FB21" s="458">
        <f>[1]Субсидия_факт!AH19</f>
        <v>116100</v>
      </c>
      <c r="FC21" s="564">
        <f>[1]Субсидия_факт!AJ19</f>
        <v>2205600</v>
      </c>
      <c r="FD21" s="457">
        <f t="shared" si="174"/>
        <v>0</v>
      </c>
      <c r="FE21" s="618"/>
      <c r="FF21" s="564"/>
      <c r="FG21" s="459"/>
      <c r="FH21" s="564"/>
      <c r="FI21" s="459"/>
      <c r="FJ21" s="564"/>
      <c r="FK21" s="1720">
        <f t="shared" si="175"/>
        <v>0</v>
      </c>
      <c r="FL21" s="595">
        <f>[1]Субсидия_факт!AT19</f>
        <v>0</v>
      </c>
      <c r="FM21" s="558">
        <f>[1]Субсидия_факт!AV19</f>
        <v>0</v>
      </c>
      <c r="FN21" s="424">
        <f t="shared" si="176"/>
        <v>0</v>
      </c>
      <c r="FO21" s="617"/>
      <c r="FP21" s="558"/>
      <c r="FQ21" s="507">
        <f t="shared" si="177"/>
        <v>0</v>
      </c>
      <c r="FR21" s="595">
        <f>[1]Субсидия_факт!BV19</f>
        <v>0</v>
      </c>
      <c r="FS21" s="698">
        <f>[1]Субсидия_факт!BX19</f>
        <v>0</v>
      </c>
      <c r="FT21" s="424">
        <f t="shared" si="178"/>
        <v>0</v>
      </c>
      <c r="FU21" s="617"/>
      <c r="FV21" s="558"/>
      <c r="FW21" s="507">
        <f t="shared" si="179"/>
        <v>0</v>
      </c>
      <c r="FX21" s="595">
        <f>[1]Субсидия_факт!BZ19</f>
        <v>0</v>
      </c>
      <c r="FY21" s="698">
        <f>[1]Субсидия_факт!CB19</f>
        <v>0</v>
      </c>
      <c r="FZ21" s="424">
        <f t="shared" si="180"/>
        <v>0</v>
      </c>
      <c r="GA21" s="617"/>
      <c r="GB21" s="558"/>
      <c r="GC21" s="507">
        <f t="shared" si="181"/>
        <v>0</v>
      </c>
      <c r="GD21" s="595">
        <f>[1]Субсидия_факт!ML19</f>
        <v>0</v>
      </c>
      <c r="GE21" s="558">
        <f>[1]Субсидия_факт!MN19</f>
        <v>0</v>
      </c>
      <c r="GF21" s="424">
        <f t="shared" si="182"/>
        <v>0</v>
      </c>
      <c r="GG21" s="617"/>
      <c r="GH21" s="558"/>
      <c r="GI21" s="507">
        <f t="shared" si="183"/>
        <v>0</v>
      </c>
      <c r="GJ21" s="595">
        <f>[1]Субсидия_факт!MP19</f>
        <v>0</v>
      </c>
      <c r="GK21" s="698">
        <f>[1]Субсидия_факт!MT19</f>
        <v>0</v>
      </c>
      <c r="GL21" s="424">
        <f t="shared" si="184"/>
        <v>0</v>
      </c>
      <c r="GM21" s="617"/>
      <c r="GN21" s="558"/>
      <c r="GO21" s="1727">
        <f t="shared" si="185"/>
        <v>0</v>
      </c>
      <c r="GP21" s="508">
        <f t="shared" si="186"/>
        <v>0</v>
      </c>
      <c r="GQ21" s="1727">
        <f t="shared" si="187"/>
        <v>0</v>
      </c>
      <c r="GR21" s="508">
        <f t="shared" si="188"/>
        <v>0</v>
      </c>
      <c r="GS21" s="507">
        <f t="shared" si="50"/>
        <v>0</v>
      </c>
      <c r="GT21" s="595">
        <f>[1]Субсидия_факт!IP19</f>
        <v>0</v>
      </c>
      <c r="GU21" s="698">
        <f>[1]Субсидия_факт!IV19</f>
        <v>0</v>
      </c>
      <c r="GV21" s="424">
        <f t="shared" si="51"/>
        <v>0</v>
      </c>
      <c r="GW21" s="617"/>
      <c r="GX21" s="558"/>
      <c r="GY21" s="507">
        <f t="shared" si="189"/>
        <v>0</v>
      </c>
      <c r="GZ21" s="595">
        <f>[1]Субсидия_факт!BF19</f>
        <v>0</v>
      </c>
      <c r="HA21" s="558">
        <f>[1]Субсидия_факт!BH19</f>
        <v>0</v>
      </c>
      <c r="HB21" s="507">
        <f t="shared" si="190"/>
        <v>0</v>
      </c>
      <c r="HC21" s="595"/>
      <c r="HD21" s="558"/>
      <c r="HE21" s="507">
        <f t="shared" si="191"/>
        <v>0</v>
      </c>
      <c r="HF21" s="595"/>
      <c r="HG21" s="698"/>
      <c r="HH21" s="424">
        <f t="shared" si="53"/>
        <v>0</v>
      </c>
      <c r="HI21" s="595"/>
      <c r="HJ21" s="558"/>
      <c r="HK21" s="507">
        <f t="shared" si="192"/>
        <v>300000</v>
      </c>
      <c r="HL21" s="595">
        <f>[1]Субсидия_факт!JD19</f>
        <v>78000.100000000006</v>
      </c>
      <c r="HM21" s="698">
        <f>[1]Субсидия_факт!JH19</f>
        <v>221999.9</v>
      </c>
      <c r="HN21" s="424">
        <f t="shared" si="193"/>
        <v>300000</v>
      </c>
      <c r="HO21" s="595">
        <f>HL21</f>
        <v>78000.100000000006</v>
      </c>
      <c r="HP21" s="558">
        <f>HM21</f>
        <v>221999.9</v>
      </c>
      <c r="HQ21" s="1727">
        <f t="shared" si="194"/>
        <v>300000</v>
      </c>
      <c r="HR21" s="595">
        <f t="shared" si="195"/>
        <v>78000.100000000006</v>
      </c>
      <c r="HS21" s="698">
        <f t="shared" si="196"/>
        <v>221999.9</v>
      </c>
      <c r="HT21" s="508">
        <f t="shared" si="197"/>
        <v>300000</v>
      </c>
      <c r="HU21" s="595">
        <f t="shared" si="198"/>
        <v>78000.100000000006</v>
      </c>
      <c r="HV21" s="698">
        <f t="shared" si="199"/>
        <v>221999.9</v>
      </c>
      <c r="HW21" s="1727">
        <f t="shared" si="200"/>
        <v>0</v>
      </c>
      <c r="HX21" s="595">
        <f>[1]Субсидия_факт!JF19</f>
        <v>0</v>
      </c>
      <c r="HY21" s="698">
        <f>[1]Субсидия_факт!JJ19</f>
        <v>0</v>
      </c>
      <c r="HZ21" s="508">
        <f t="shared" si="201"/>
        <v>0</v>
      </c>
      <c r="IA21" s="595"/>
      <c r="IB21" s="558"/>
      <c r="IC21" s="1728">
        <f t="shared" si="60"/>
        <v>0</v>
      </c>
      <c r="ID21" s="595">
        <f>[1]Субсидия_факт!FT19</f>
        <v>0</v>
      </c>
      <c r="IE21" s="698">
        <f>[1]Субсидия_факт!FV19</f>
        <v>0</v>
      </c>
      <c r="IF21" s="1729">
        <f t="shared" si="61"/>
        <v>0</v>
      </c>
      <c r="IG21" s="595"/>
      <c r="IH21" s="558"/>
      <c r="II21" s="1728">
        <f t="shared" si="62"/>
        <v>0</v>
      </c>
      <c r="IJ21" s="595">
        <f>[1]Субсидия_факт!PN19</f>
        <v>0</v>
      </c>
      <c r="IK21" s="698">
        <f>[1]Субсидия_факт!PP19</f>
        <v>0</v>
      </c>
      <c r="IL21" s="1729">
        <f t="shared" si="63"/>
        <v>0</v>
      </c>
      <c r="IM21" s="595"/>
      <c r="IN21" s="558"/>
      <c r="IO21" s="1786">
        <f t="shared" si="64"/>
        <v>0</v>
      </c>
      <c r="IP21" s="618">
        <f>[1]Субсидия_факт!LL19</f>
        <v>0</v>
      </c>
      <c r="IQ21" s="564">
        <f>[1]Субсидия_факт!LN19</f>
        <v>0</v>
      </c>
      <c r="IR21" s="1787">
        <f t="shared" si="65"/>
        <v>0</v>
      </c>
      <c r="IS21" s="618"/>
      <c r="IT21" s="564"/>
      <c r="IU21" s="1786">
        <f t="shared" si="66"/>
        <v>0</v>
      </c>
      <c r="IV21" s="618">
        <f>[1]Субсидия_факт!LV19</f>
        <v>0</v>
      </c>
      <c r="IW21" s="564">
        <f>[1]Субсидия_факт!LX19</f>
        <v>0</v>
      </c>
      <c r="IX21" s="1787">
        <f t="shared" si="67"/>
        <v>0</v>
      </c>
      <c r="IY21" s="618"/>
      <c r="IZ21" s="564"/>
      <c r="JA21" s="1771">
        <f t="shared" si="202"/>
        <v>0</v>
      </c>
      <c r="JB21" s="618">
        <f>[1]Субсидия_факт!DN19</f>
        <v>0</v>
      </c>
      <c r="JC21" s="564">
        <f>[1]Субсидия_факт!DP19</f>
        <v>0</v>
      </c>
      <c r="JD21" s="1788">
        <f t="shared" si="203"/>
        <v>0</v>
      </c>
      <c r="JE21" s="618"/>
      <c r="JF21" s="564"/>
      <c r="JG21" s="424">
        <f t="shared" si="204"/>
        <v>0</v>
      </c>
      <c r="JH21" s="595">
        <f>[1]Субсидия_факт!DB19</f>
        <v>0</v>
      </c>
      <c r="JI21" s="698">
        <f>[1]Субсидия_факт!DH19</f>
        <v>0</v>
      </c>
      <c r="JJ21" s="424">
        <f t="shared" si="205"/>
        <v>0</v>
      </c>
      <c r="JK21" s="595"/>
      <c r="JL21" s="558"/>
      <c r="JM21" s="424">
        <f t="shared" si="206"/>
        <v>0</v>
      </c>
      <c r="JN21" s="595">
        <f>[1]Субсидия_факт!DD19</f>
        <v>0</v>
      </c>
      <c r="JO21" s="558">
        <f>[1]Субсидия_факт!DJ19</f>
        <v>0</v>
      </c>
      <c r="JP21" s="424">
        <f t="shared" si="207"/>
        <v>0</v>
      </c>
      <c r="JQ21" s="526"/>
      <c r="JR21" s="583"/>
      <c r="JS21" s="508">
        <f t="shared" si="208"/>
        <v>0</v>
      </c>
      <c r="JT21" s="617">
        <f>'Проверочная  таблица'!JN21-'Проверочная  таблица'!JZ21</f>
        <v>0</v>
      </c>
      <c r="JU21" s="558">
        <f>'Проверочная  таблица'!JO21-'Проверочная  таблица'!KA21</f>
        <v>0</v>
      </c>
      <c r="JV21" s="1721">
        <f t="shared" si="209"/>
        <v>0</v>
      </c>
      <c r="JW21" s="526">
        <f>'Проверочная  таблица'!JQ21-'Проверочная  таблица'!KC21</f>
        <v>0</v>
      </c>
      <c r="JX21" s="616">
        <f>'Проверочная  таблица'!JR21-'Проверочная  таблица'!KD21</f>
        <v>0</v>
      </c>
      <c r="JY21" s="508">
        <f t="shared" si="210"/>
        <v>0</v>
      </c>
      <c r="JZ21" s="595">
        <f>[1]Субсидия_факт!DF19</f>
        <v>0</v>
      </c>
      <c r="KA21" s="698">
        <f>[1]Субсидия_факт!DL19</f>
        <v>0</v>
      </c>
      <c r="KB21" s="508">
        <f t="shared" si="211"/>
        <v>0</v>
      </c>
      <c r="KC21" s="595"/>
      <c r="KD21" s="558"/>
      <c r="KE21" s="424">
        <f t="shared" si="212"/>
        <v>0</v>
      </c>
      <c r="KF21" s="526">
        <f>[1]Субсидия_факт!AP19</f>
        <v>0</v>
      </c>
      <c r="KG21" s="558">
        <f>[1]Субсидия_факт!AR19</f>
        <v>0</v>
      </c>
      <c r="KH21" s="424">
        <f t="shared" si="213"/>
        <v>0</v>
      </c>
      <c r="KI21" s="526"/>
      <c r="KJ21" s="558"/>
      <c r="KK21" s="424">
        <f t="shared" si="80"/>
        <v>0</v>
      </c>
      <c r="KL21" s="526">
        <f>[1]Субсидия_факт!KF19</f>
        <v>0</v>
      </c>
      <c r="KM21" s="558">
        <f>[1]Субсидия_факт!KL19</f>
        <v>0</v>
      </c>
      <c r="KN21" s="424">
        <f t="shared" si="81"/>
        <v>0</v>
      </c>
      <c r="KO21" s="526"/>
      <c r="KP21" s="558"/>
      <c r="KQ21" s="1731">
        <f t="shared" si="82"/>
        <v>0</v>
      </c>
      <c r="KR21" s="459">
        <f>[1]Субсидия_факт!KH19</f>
        <v>0</v>
      </c>
      <c r="KS21" s="564">
        <f>[1]Субсидия_факт!KN19</f>
        <v>0</v>
      </c>
      <c r="KT21" s="1731">
        <f t="shared" si="83"/>
        <v>0</v>
      </c>
      <c r="KU21" s="526"/>
      <c r="KV21" s="558"/>
      <c r="KW21" s="1732">
        <f t="shared" si="84"/>
        <v>0</v>
      </c>
      <c r="KX21" s="459">
        <f t="shared" si="214"/>
        <v>0</v>
      </c>
      <c r="KY21" s="564">
        <f t="shared" si="215"/>
        <v>0</v>
      </c>
      <c r="KZ21" s="1732">
        <f t="shared" si="216"/>
        <v>0</v>
      </c>
      <c r="LA21" s="459">
        <f t="shared" si="217"/>
        <v>0</v>
      </c>
      <c r="LB21" s="564">
        <f t="shared" si="218"/>
        <v>0</v>
      </c>
      <c r="LC21" s="1732">
        <f t="shared" si="86"/>
        <v>0</v>
      </c>
      <c r="LD21" s="595">
        <f>[1]Субсидия_факт!KJ19</f>
        <v>0</v>
      </c>
      <c r="LE21" s="698">
        <f>[1]Субсидия_факт!KP19</f>
        <v>0</v>
      </c>
      <c r="LF21" s="1732">
        <f t="shared" si="87"/>
        <v>0</v>
      </c>
      <c r="LG21" s="617"/>
      <c r="LH21" s="558"/>
      <c r="LI21" s="457">
        <f t="shared" si="219"/>
        <v>0</v>
      </c>
      <c r="LJ21" s="980">
        <f>[1]Субсидия_факт!FF19</f>
        <v>0</v>
      </c>
      <c r="LK21" s="526">
        <f>[1]Субсидия_факт!DR19</f>
        <v>0</v>
      </c>
      <c r="LL21" s="558">
        <f>[1]Субсидия_факт!DX19</f>
        <v>0</v>
      </c>
      <c r="LM21" s="457">
        <f t="shared" si="220"/>
        <v>0</v>
      </c>
      <c r="LN21" s="980"/>
      <c r="LO21" s="526"/>
      <c r="LP21" s="558"/>
      <c r="LQ21" s="457">
        <f t="shared" si="221"/>
        <v>0</v>
      </c>
      <c r="LR21" s="980">
        <f>[1]Субсидия_факт!FH19</f>
        <v>0</v>
      </c>
      <c r="LS21" s="526">
        <f>[1]Субсидия_факт!DT19</f>
        <v>0</v>
      </c>
      <c r="LT21" s="558">
        <f>[1]Субсидия_факт!DZ19</f>
        <v>0</v>
      </c>
      <c r="LU21" s="457">
        <f t="shared" si="222"/>
        <v>0</v>
      </c>
      <c r="LV21" s="980"/>
      <c r="LW21" s="526"/>
      <c r="LX21" s="698"/>
      <c r="LY21" s="660">
        <f t="shared" si="223"/>
        <v>0</v>
      </c>
      <c r="LZ21" s="618">
        <f>'Проверочная  таблица'!LR21-MH21</f>
        <v>0</v>
      </c>
      <c r="MA21" s="618">
        <f>'Проверочная  таблица'!LS21-MI21</f>
        <v>0</v>
      </c>
      <c r="MB21" s="564">
        <f>'Проверочная  таблица'!LT21-MJ21</f>
        <v>0</v>
      </c>
      <c r="MC21" s="660">
        <f t="shared" si="224"/>
        <v>0</v>
      </c>
      <c r="MD21" s="618">
        <f>'Проверочная  таблица'!LV21-ML21</f>
        <v>0</v>
      </c>
      <c r="ME21" s="618">
        <f>'Проверочная  таблица'!LW21-MM21</f>
        <v>0</v>
      </c>
      <c r="MF21" s="564">
        <f>'Проверочная  таблица'!LX21-MN21</f>
        <v>0</v>
      </c>
      <c r="MG21" s="660">
        <f t="shared" si="225"/>
        <v>0</v>
      </c>
      <c r="MH21" s="526">
        <f>[1]Субсидия_факт!FJ19</f>
        <v>0</v>
      </c>
      <c r="MI21" s="526">
        <f>[1]Субсидия_факт!DV19</f>
        <v>0</v>
      </c>
      <c r="MJ21" s="558">
        <f>[1]Субсидия_факт!EB19</f>
        <v>0</v>
      </c>
      <c r="MK21" s="660">
        <f t="shared" si="226"/>
        <v>0</v>
      </c>
      <c r="ML21" s="526"/>
      <c r="MM21" s="526"/>
      <c r="MN21" s="558"/>
      <c r="MO21" s="1733">
        <f t="shared" si="227"/>
        <v>216125</v>
      </c>
      <c r="MP21" s="526">
        <f>[1]Субсидия_факт!ED19</f>
        <v>0</v>
      </c>
      <c r="MQ21" s="698">
        <f>[1]Субсидия_факт!EF19</f>
        <v>0</v>
      </c>
      <c r="MR21" s="618">
        <f>[1]Субсидия_факт!EH19</f>
        <v>0</v>
      </c>
      <c r="MS21" s="564">
        <f>[1]Субсидия_факт!EJ19</f>
        <v>0</v>
      </c>
      <c r="MT21" s="617">
        <f>[1]Субсидия_факт!FL19</f>
        <v>0</v>
      </c>
      <c r="MU21" s="595">
        <f>[1]Субсидия_факт!CP19</f>
        <v>56192.5</v>
      </c>
      <c r="MV21" s="698">
        <f>[1]Субсидия_факт!CV19</f>
        <v>159932.5</v>
      </c>
      <c r="MW21" s="424">
        <f t="shared" si="228"/>
        <v>216125</v>
      </c>
      <c r="MX21" s="526"/>
      <c r="MY21" s="558"/>
      <c r="MZ21" s="663"/>
      <c r="NA21" s="951"/>
      <c r="NB21" s="595"/>
      <c r="NC21" s="1766">
        <f t="shared" si="229"/>
        <v>56192.5</v>
      </c>
      <c r="ND21" s="1767">
        <f t="shared" si="230"/>
        <v>159932.5</v>
      </c>
      <c r="NE21" s="1733">
        <f t="shared" si="231"/>
        <v>0</v>
      </c>
      <c r="NF21" s="595">
        <f>[1]Субсидия_факт!CR19</f>
        <v>0</v>
      </c>
      <c r="NG21" s="698">
        <f>[1]Субсидия_факт!CX19</f>
        <v>0</v>
      </c>
      <c r="NH21" s="424">
        <f t="shared" si="232"/>
        <v>0</v>
      </c>
      <c r="NI21" s="617"/>
      <c r="NJ21" s="558"/>
      <c r="NK21" s="508">
        <f t="shared" si="233"/>
        <v>0</v>
      </c>
      <c r="NL21" s="595">
        <f>'Проверочная  таблица'!NF21-NR21</f>
        <v>0</v>
      </c>
      <c r="NM21" s="558">
        <f>'Проверочная  таблица'!NG21-NS21</f>
        <v>0</v>
      </c>
      <c r="NN21" s="508">
        <f t="shared" si="234"/>
        <v>0</v>
      </c>
      <c r="NO21" s="526">
        <f>'Проверочная  таблица'!NI21-NU21</f>
        <v>0</v>
      </c>
      <c r="NP21" s="616">
        <f>'Проверочная  таблица'!NJ21-NV21</f>
        <v>0</v>
      </c>
      <c r="NQ21" s="508">
        <f t="shared" si="235"/>
        <v>0</v>
      </c>
      <c r="NR21" s="595">
        <f>[1]Субсидия_факт!CT19</f>
        <v>0</v>
      </c>
      <c r="NS21" s="698">
        <f>[1]Субсидия_факт!CZ19</f>
        <v>0</v>
      </c>
      <c r="NT21" s="508">
        <f t="shared" si="236"/>
        <v>0</v>
      </c>
      <c r="NU21" s="526"/>
      <c r="NV21" s="558"/>
      <c r="NW21" s="1720">
        <f t="shared" si="237"/>
        <v>0</v>
      </c>
      <c r="NX21" s="595">
        <f>[1]Субсидия_факт!CD19</f>
        <v>0</v>
      </c>
      <c r="NY21" s="698">
        <f>[1]Субсидия_факт!CF19</f>
        <v>0</v>
      </c>
      <c r="NZ21" s="595">
        <f>[1]Субсидия_факт!CH19</f>
        <v>0</v>
      </c>
      <c r="OA21" s="457">
        <f t="shared" si="238"/>
        <v>0</v>
      </c>
      <c r="OB21" s="458"/>
      <c r="OC21" s="564"/>
      <c r="OD21" s="458"/>
      <c r="OE21" s="1731">
        <f t="shared" si="312"/>
        <v>0</v>
      </c>
      <c r="OF21" s="595">
        <f>[1]Субсидия_факт!NP19</f>
        <v>0</v>
      </c>
      <c r="OG21" s="698">
        <f>[1]Субсидия_факт!NV19</f>
        <v>0</v>
      </c>
      <c r="OH21" s="458"/>
      <c r="OI21" s="1731">
        <f t="shared" si="313"/>
        <v>0</v>
      </c>
      <c r="OJ21" s="617"/>
      <c r="OK21" s="558"/>
      <c r="OL21" s="526"/>
      <c r="OM21" s="1731">
        <f t="shared" si="239"/>
        <v>0</v>
      </c>
      <c r="ON21" s="595">
        <f>[1]Субсидия_факт!NR19</f>
        <v>0</v>
      </c>
      <c r="OO21" s="698">
        <f>[1]Субсидия_факт!NX19</f>
        <v>0</v>
      </c>
      <c r="OP21" s="526">
        <f>[1]Субсидия_факт!OB19</f>
        <v>0</v>
      </c>
      <c r="OQ21" s="1731">
        <f t="shared" si="240"/>
        <v>0</v>
      </c>
      <c r="OR21" s="526"/>
      <c r="OS21" s="616"/>
      <c r="OT21" s="526"/>
      <c r="OU21" s="1732">
        <f t="shared" si="241"/>
        <v>0</v>
      </c>
      <c r="OV21" s="459">
        <f>'Проверочная  таблица'!ON21-PD21</f>
        <v>0</v>
      </c>
      <c r="OW21" s="564">
        <f>'Проверочная  таблица'!OO21-PE21</f>
        <v>0</v>
      </c>
      <c r="OX21" s="458">
        <f>'Проверочная  таблица'!OP21-PF21</f>
        <v>0</v>
      </c>
      <c r="OY21" s="1732">
        <f t="shared" si="242"/>
        <v>0</v>
      </c>
      <c r="OZ21" s="617">
        <f>'Проверочная  таблица'!OR21-PH21</f>
        <v>0</v>
      </c>
      <c r="PA21" s="558">
        <f>'Проверочная  таблица'!OS21-PI21</f>
        <v>0</v>
      </c>
      <c r="PB21" s="526">
        <f>'Проверочная  таблица'!OT21-PJ21</f>
        <v>0</v>
      </c>
      <c r="PC21" s="1732">
        <f t="shared" si="243"/>
        <v>0</v>
      </c>
      <c r="PD21" s="595">
        <f>[1]Субсидия_факт!NT19</f>
        <v>0</v>
      </c>
      <c r="PE21" s="698">
        <f>[1]Субсидия_факт!NZ19</f>
        <v>0</v>
      </c>
      <c r="PF21" s="595">
        <f>[1]Субсидия_факт!OD19</f>
        <v>0</v>
      </c>
      <c r="PG21" s="1732">
        <f t="shared" si="244"/>
        <v>0</v>
      </c>
      <c r="PH21" s="617">
        <f t="shared" si="310"/>
        <v>0</v>
      </c>
      <c r="PI21" s="558">
        <f t="shared" si="311"/>
        <v>0</v>
      </c>
      <c r="PJ21" s="595"/>
      <c r="PK21" s="460">
        <f t="shared" si="245"/>
        <v>1094138.5</v>
      </c>
      <c r="PL21" s="618">
        <f>[1]Субсидия_факт!ON19</f>
        <v>54706.920000000042</v>
      </c>
      <c r="PM21" s="564">
        <f>[1]Субсидия_факт!OR19</f>
        <v>1039431.58</v>
      </c>
      <c r="PN21" s="457">
        <f t="shared" si="246"/>
        <v>0</v>
      </c>
      <c r="PO21" s="458"/>
      <c r="PP21" s="581">
        <v>0</v>
      </c>
      <c r="PQ21" s="660">
        <f t="shared" si="247"/>
        <v>1094138.5</v>
      </c>
      <c r="PR21" s="458">
        <f t="shared" si="248"/>
        <v>54706.920000000042</v>
      </c>
      <c r="PS21" s="564">
        <f t="shared" si="249"/>
        <v>1039431.58</v>
      </c>
      <c r="PT21" s="1762">
        <f t="shared" si="250"/>
        <v>0</v>
      </c>
      <c r="PU21" s="618">
        <f t="shared" si="251"/>
        <v>0</v>
      </c>
      <c r="PV21" s="564">
        <f t="shared" si="252"/>
        <v>0</v>
      </c>
      <c r="PW21" s="552">
        <f t="shared" si="253"/>
        <v>0</v>
      </c>
      <c r="PX21" s="618">
        <f>[1]Субсидия_факт!OP19</f>
        <v>0</v>
      </c>
      <c r="PY21" s="564">
        <f>[1]Субсидия_факт!OT19</f>
        <v>0</v>
      </c>
      <c r="PZ21" s="1784">
        <f t="shared" si="254"/>
        <v>0</v>
      </c>
      <c r="QA21" s="648"/>
      <c r="QB21" s="606"/>
      <c r="QC21" s="1786">
        <f t="shared" si="92"/>
        <v>0</v>
      </c>
      <c r="QD21" s="618">
        <f>[1]Субсидия_факт!EL19</f>
        <v>0</v>
      </c>
      <c r="QE21" s="564">
        <f>[1]Субсидия_факт!EN19</f>
        <v>0</v>
      </c>
      <c r="QF21" s="1787">
        <f t="shared" si="93"/>
        <v>0</v>
      </c>
      <c r="QG21" s="618"/>
      <c r="QH21" s="564"/>
      <c r="QI21" s="1786">
        <f t="shared" si="94"/>
        <v>0</v>
      </c>
      <c r="QJ21" s="618">
        <f>[1]Субсидия_факт!EP19</f>
        <v>0</v>
      </c>
      <c r="QK21" s="564">
        <f>[1]Субсидия_факт!ER19</f>
        <v>0</v>
      </c>
      <c r="QL21" s="1787">
        <f t="shared" si="95"/>
        <v>0</v>
      </c>
      <c r="QM21" s="618"/>
      <c r="QN21" s="564"/>
      <c r="QO21" s="1786">
        <f t="shared" si="96"/>
        <v>0</v>
      </c>
      <c r="QP21" s="618">
        <f>[1]Субсидия_факт!ET19</f>
        <v>0</v>
      </c>
      <c r="QQ21" s="564">
        <f>[1]Субсидия_факт!EX19</f>
        <v>0</v>
      </c>
      <c r="QR21" s="1787">
        <f t="shared" si="97"/>
        <v>0</v>
      </c>
      <c r="QS21" s="618"/>
      <c r="QT21" s="564"/>
      <c r="QU21" s="1785">
        <f t="shared" si="98"/>
        <v>0</v>
      </c>
      <c r="QV21" s="618">
        <f t="shared" si="255"/>
        <v>0</v>
      </c>
      <c r="QW21" s="564">
        <f t="shared" si="256"/>
        <v>0</v>
      </c>
      <c r="QX21" s="1768">
        <f t="shared" si="99"/>
        <v>0</v>
      </c>
      <c r="QY21" s="618">
        <f t="shared" si="257"/>
        <v>0</v>
      </c>
      <c r="QZ21" s="564">
        <f t="shared" si="258"/>
        <v>0</v>
      </c>
      <c r="RA21" s="1785">
        <f t="shared" si="100"/>
        <v>0</v>
      </c>
      <c r="RB21" s="618">
        <f>[1]Субсидия_факт!EV19</f>
        <v>0</v>
      </c>
      <c r="RC21" s="564">
        <f>[1]Субсидия_факт!EZ19</f>
        <v>0</v>
      </c>
      <c r="RD21" s="1768">
        <f t="shared" si="101"/>
        <v>0</v>
      </c>
      <c r="RE21" s="618"/>
      <c r="RF21" s="564"/>
      <c r="RG21" s="498">
        <f t="shared" si="102"/>
        <v>0</v>
      </c>
      <c r="RH21" s="618">
        <f>[1]Субсидия_факт!FB19</f>
        <v>0</v>
      </c>
      <c r="RI21" s="564">
        <f>[1]Субсидия_факт!FD19</f>
        <v>0</v>
      </c>
      <c r="RJ21" s="427">
        <f t="shared" si="103"/>
        <v>0</v>
      </c>
      <c r="RK21" s="653"/>
      <c r="RL21" s="720"/>
      <c r="RM21" s="498">
        <f t="shared" si="104"/>
        <v>0</v>
      </c>
      <c r="RN21" s="618">
        <f>[1]Субсидия_факт!BN19</f>
        <v>0</v>
      </c>
      <c r="RO21" s="564">
        <f>[1]Субсидия_факт!BP19</f>
        <v>0</v>
      </c>
      <c r="RP21" s="1736">
        <f t="shared" si="105"/>
        <v>0</v>
      </c>
      <c r="RQ21" s="653"/>
      <c r="RR21" s="720"/>
      <c r="RS21" s="498">
        <f t="shared" si="106"/>
        <v>0</v>
      </c>
      <c r="RT21" s="618">
        <f>[1]Субсидия_факт!T19</f>
        <v>0</v>
      </c>
      <c r="RU21" s="564">
        <f>[1]Субсидия_факт!V19</f>
        <v>0</v>
      </c>
      <c r="RV21" s="427">
        <f t="shared" si="107"/>
        <v>0</v>
      </c>
      <c r="RW21" s="653"/>
      <c r="RX21" s="720"/>
      <c r="RY21" s="498">
        <f t="shared" si="259"/>
        <v>0</v>
      </c>
      <c r="RZ21" s="618">
        <f>[1]Субсидия_факт!Z19</f>
        <v>0</v>
      </c>
      <c r="SA21" s="564">
        <f>[1]Субсидия_факт!AB19</f>
        <v>0</v>
      </c>
      <c r="SB21" s="427">
        <f t="shared" si="260"/>
        <v>0</v>
      </c>
      <c r="SC21" s="653"/>
      <c r="SD21" s="720"/>
      <c r="SE21" s="498">
        <f t="shared" si="110"/>
        <v>0</v>
      </c>
      <c r="SF21" s="618">
        <f>[1]Субсидия_факт!OV19</f>
        <v>0</v>
      </c>
      <c r="SG21" s="564">
        <f>[1]Субсидия_факт!OX19</f>
        <v>0</v>
      </c>
      <c r="SH21" s="458">
        <f>[1]Субсидия_факт!PR19</f>
        <v>0</v>
      </c>
      <c r="SI21" s="615">
        <f>[1]Субсидия_факт!PX19</f>
        <v>0</v>
      </c>
      <c r="SJ21" s="430">
        <f>[1]Субсидия_факт!QD19</f>
        <v>0</v>
      </c>
      <c r="SK21" s="564">
        <f>[1]Субсидия_факт!QF19</f>
        <v>0</v>
      </c>
      <c r="SL21" s="1773">
        <f>[1]Субсидия_факт!QH19</f>
        <v>0</v>
      </c>
      <c r="SM21" s="581">
        <f>[1]Субсидия_факт!QN19</f>
        <v>0</v>
      </c>
      <c r="SN21" s="427">
        <f t="shared" si="111"/>
        <v>0</v>
      </c>
      <c r="SO21" s="652"/>
      <c r="SP21" s="562"/>
      <c r="SQ21" s="1248"/>
      <c r="SR21" s="581"/>
      <c r="SS21" s="425"/>
      <c r="ST21" s="720"/>
      <c r="SU21" s="425"/>
      <c r="SV21" s="720"/>
      <c r="SW21" s="427">
        <f t="shared" si="261"/>
        <v>9260525.25</v>
      </c>
      <c r="SX21" s="618">
        <f>[1]Субсидия_факт!OF19</f>
        <v>463026.27</v>
      </c>
      <c r="SY21" s="564">
        <f>[1]Субсидия_факт!OJ19</f>
        <v>8797498.9800000004</v>
      </c>
      <c r="SZ21" s="459">
        <f>[1]Субсидия_факт!OZ19</f>
        <v>0</v>
      </c>
      <c r="TA21" s="564">
        <f>[1]Субсидия_факт!PD19</f>
        <v>0</v>
      </c>
      <c r="TB21" s="459">
        <f>[1]Субсидия_факт!PT19</f>
        <v>0</v>
      </c>
      <c r="TC21" s="564">
        <f>[1]Субсидия_факт!PZ19</f>
        <v>0</v>
      </c>
      <c r="TD21" s="459">
        <f>[1]Субсидия_факт!QJ19</f>
        <v>0</v>
      </c>
      <c r="TE21" s="564">
        <f>[1]Субсидия_факт!QP19</f>
        <v>0</v>
      </c>
      <c r="TF21" s="1736">
        <f t="shared" si="262"/>
        <v>1995931.12</v>
      </c>
      <c r="TG21" s="648">
        <v>99796.56</v>
      </c>
      <c r="TH21" s="606">
        <v>1896134.56</v>
      </c>
      <c r="TI21" s="652"/>
      <c r="TJ21" s="562"/>
      <c r="TK21" s="1248"/>
      <c r="TL21" s="581"/>
      <c r="TM21" s="648"/>
      <c r="TN21" s="606"/>
      <c r="TO21" s="552">
        <f t="shared" si="263"/>
        <v>9260525.25</v>
      </c>
      <c r="TP21" s="652">
        <f t="shared" si="264"/>
        <v>463026.27</v>
      </c>
      <c r="TQ21" s="562">
        <f t="shared" si="265"/>
        <v>8797498.9800000004</v>
      </c>
      <c r="TR21" s="652">
        <f t="shared" si="266"/>
        <v>0</v>
      </c>
      <c r="TS21" s="562">
        <f t="shared" si="267"/>
        <v>0</v>
      </c>
      <c r="TT21" s="652">
        <f t="shared" si="116"/>
        <v>0</v>
      </c>
      <c r="TU21" s="562">
        <f t="shared" si="117"/>
        <v>0</v>
      </c>
      <c r="TV21" s="653">
        <f t="shared" si="268"/>
        <v>0</v>
      </c>
      <c r="TW21" s="562">
        <f t="shared" si="269"/>
        <v>0</v>
      </c>
      <c r="TX21" s="552">
        <f t="shared" si="270"/>
        <v>1995931.12</v>
      </c>
      <c r="TY21" s="652">
        <f t="shared" si="271"/>
        <v>99796.56</v>
      </c>
      <c r="TZ21" s="562">
        <f t="shared" si="272"/>
        <v>1896134.56</v>
      </c>
      <c r="UA21" s="652">
        <f t="shared" si="273"/>
        <v>0</v>
      </c>
      <c r="UB21" s="562">
        <f t="shared" si="274"/>
        <v>0</v>
      </c>
      <c r="UC21" s="652">
        <f t="shared" si="124"/>
        <v>0</v>
      </c>
      <c r="UD21" s="562">
        <f t="shared" si="125"/>
        <v>0</v>
      </c>
      <c r="UE21" s="653">
        <f t="shared" si="275"/>
        <v>0</v>
      </c>
      <c r="UF21" s="562">
        <f t="shared" si="276"/>
        <v>0</v>
      </c>
      <c r="UG21" s="552">
        <f t="shared" si="277"/>
        <v>0</v>
      </c>
      <c r="UH21" s="618">
        <f>[1]Субсидия_факт!OH19</f>
        <v>0</v>
      </c>
      <c r="UI21" s="564">
        <f>[1]Субсидия_факт!OL19</f>
        <v>0</v>
      </c>
      <c r="UJ21" s="459">
        <f>[1]Субсидия_факт!PB19</f>
        <v>0</v>
      </c>
      <c r="UK21" s="564">
        <f>[1]Субсидия_факт!PF19</f>
        <v>0</v>
      </c>
      <c r="UL21" s="459">
        <f>[1]Субсидия_факт!PV19</f>
        <v>0</v>
      </c>
      <c r="UM21" s="564">
        <f>[1]Субсидия_факт!QB19</f>
        <v>0</v>
      </c>
      <c r="UN21" s="459">
        <f>[1]Субсидия_факт!QL19</f>
        <v>0</v>
      </c>
      <c r="UO21" s="564">
        <f>[1]Субсидия_факт!QR19</f>
        <v>0</v>
      </c>
      <c r="UP21" s="1784">
        <f t="shared" si="278"/>
        <v>0</v>
      </c>
      <c r="UQ21" s="1248"/>
      <c r="UR21" s="581"/>
      <c r="US21" s="430"/>
      <c r="UT21" s="564"/>
      <c r="UU21" s="1248"/>
      <c r="UV21" s="581"/>
      <c r="UW21" s="1248"/>
      <c r="UX21" s="581"/>
      <c r="UY21" s="457">
        <f>'Прочая  субсидия_МР  и  ГО'!B17</f>
        <v>42850500.049999997</v>
      </c>
      <c r="UZ21" s="457">
        <f>'Прочая  субсидия_МР  и  ГО'!C17</f>
        <v>31452380.879999999</v>
      </c>
      <c r="VA21" s="1750">
        <f>'Прочая  субсидия_БП'!B17</f>
        <v>274567.81000000006</v>
      </c>
      <c r="VB21" s="460">
        <f>'Прочая  субсидия_БП'!C17</f>
        <v>119131.79</v>
      </c>
      <c r="VC21" s="1781">
        <f>'Прочая  субсидия_БП'!D17</f>
        <v>274567.81000000006</v>
      </c>
      <c r="VD21" s="510">
        <f>'Прочая  субсидия_БП'!E17</f>
        <v>119131.79</v>
      </c>
      <c r="VE21" s="1782">
        <f>'Прочая  субсидия_БП'!F17</f>
        <v>0</v>
      </c>
      <c r="VF21" s="1781">
        <f>'Прочая  субсидия_БП'!G17</f>
        <v>0</v>
      </c>
      <c r="VG21" s="460">
        <f t="shared" si="279"/>
        <v>218468996.65000001</v>
      </c>
      <c r="VH21" s="618">
        <f>'Проверочная  таблица'!WJ21+'Проверочная  таблица'!VM21+'Проверочная  таблица'!VO21+WD21+VQ21</f>
        <v>211557583.95000002</v>
      </c>
      <c r="VI21" s="458">
        <f>'Проверочная  таблица'!WK21+'Проверочная  таблица'!VS21+'Проверочная  таблица'!VY21+'Проверочная  таблица'!VU21+'Проверочная  таблица'!VW21+WA21+WE21</f>
        <v>6911412.7000000002</v>
      </c>
      <c r="VJ21" s="457">
        <f t="shared" si="280"/>
        <v>125028700.84</v>
      </c>
      <c r="VK21" s="458">
        <f>'Проверочная  таблица'!WM21+'Проверочная  таблица'!VN21+'Проверочная  таблица'!VP21+WG21+VR21</f>
        <v>120647016.86</v>
      </c>
      <c r="VL21" s="459">
        <f>'Проверочная  таблица'!WN21+'Проверочная  таблица'!VT21+'Проверочная  таблица'!VZ21+'Проверочная  таблица'!VV21+'Проверочная  таблица'!VX21+WB21+WH21</f>
        <v>4381683.9800000004</v>
      </c>
      <c r="VM21" s="457">
        <f>'Субвенция  на  полномочия'!B17</f>
        <v>197632266.89000002</v>
      </c>
      <c r="VN21" s="1750">
        <f>'Субвенция  на  полномочия'!C17</f>
        <v>112144216.86</v>
      </c>
      <c r="VO21" s="320">
        <f>[1]Субвенция_факт!R18*1000</f>
        <v>10314132</v>
      </c>
      <c r="VP21" s="789">
        <v>6400000</v>
      </c>
      <c r="VQ21" s="320">
        <f>[1]Субвенция_факт!K18*1000</f>
        <v>1425086</v>
      </c>
      <c r="VR21" s="789">
        <v>608000</v>
      </c>
      <c r="VS21" s="320">
        <f>[1]Субвенция_факт!AE18*1000</f>
        <v>943200</v>
      </c>
      <c r="VT21" s="789">
        <f>ВУС!E140</f>
        <v>432645.79000000004</v>
      </c>
      <c r="VU21" s="320">
        <f>[1]Субвенция_факт!AF18*1000</f>
        <v>0</v>
      </c>
      <c r="VV21" s="789"/>
      <c r="VW21" s="320">
        <f>[1]Субвенция_факт!E18*1000</f>
        <v>0</v>
      </c>
      <c r="VX21" s="789"/>
      <c r="VY21" s="320">
        <f>[1]Субвенция_факт!F18*1000</f>
        <v>0</v>
      </c>
      <c r="VZ21" s="789"/>
      <c r="WA21" s="320">
        <f>[1]Субвенция_факт!G18*1000</f>
        <v>1394755</v>
      </c>
      <c r="WB21" s="789">
        <f>WA21</f>
        <v>1394755</v>
      </c>
      <c r="WC21" s="460">
        <f t="shared" si="281"/>
        <v>5215861.76</v>
      </c>
      <c r="WD21" s="618">
        <f>[1]Субвенция_факт!O18*1000</f>
        <v>1356124.06</v>
      </c>
      <c r="WE21" s="564">
        <f>[1]Субвенция_факт!P18*1000</f>
        <v>3859737.7</v>
      </c>
      <c r="WF21" s="457">
        <f t="shared" si="282"/>
        <v>2980000</v>
      </c>
      <c r="WG21" s="458">
        <v>774800</v>
      </c>
      <c r="WH21" s="615">
        <v>2205200</v>
      </c>
      <c r="WI21" s="460">
        <f t="shared" si="283"/>
        <v>1543695</v>
      </c>
      <c r="WJ21" s="930">
        <f>[1]Субвенция_факт!AD18*1000</f>
        <v>829975</v>
      </c>
      <c r="WK21" s="931">
        <f>[1]Субвенция_факт!AC18*1000</f>
        <v>713720</v>
      </c>
      <c r="WL21" s="457">
        <f t="shared" si="284"/>
        <v>1069083.19</v>
      </c>
      <c r="WM21" s="1740">
        <v>720000</v>
      </c>
      <c r="WN21" s="1282">
        <v>349083.19</v>
      </c>
      <c r="WO21" s="1775">
        <f>'Проверочная  таблица'!ZU21+'Проверочная  таблица'!ZC21+'Проверочная  таблица'!XO21+'Проверочная  таблица'!XS21+YQ21+YW21+YA21+YG21+XI21+WQ21+XC21+WW21</f>
        <v>9540340.6199999992</v>
      </c>
      <c r="WP21" s="320">
        <f>'Проверочная  таблица'!ZY21+'Проверочная  таблица'!ZL21+'Проверочная  таблица'!XQ21+'Проверочная  таблица'!XU21+YT21+YZ21+YD21+YJ21+XL21+WT21+XF21+WZ21</f>
        <v>6382251.4199999999</v>
      </c>
      <c r="WQ21" s="1776">
        <f t="shared" si="134"/>
        <v>0</v>
      </c>
      <c r="WR21" s="930">
        <f>'[1]Иные межбюджетные трансферты'!AK19</f>
        <v>0</v>
      </c>
      <c r="WS21" s="931">
        <f>'[1]Иные межбюджетные трансферты'!AM19</f>
        <v>0</v>
      </c>
      <c r="WT21" s="1765">
        <f t="shared" si="135"/>
        <v>0</v>
      </c>
      <c r="WU21" s="930"/>
      <c r="WV21" s="931"/>
      <c r="WW21" s="1776">
        <f t="shared" si="136"/>
        <v>0</v>
      </c>
      <c r="WX21" s="930">
        <f>'[1]Иные межбюджетные трансферты'!AE19</f>
        <v>0</v>
      </c>
      <c r="WY21" s="931">
        <f>'[1]Иные межбюджетные трансферты'!AG19</f>
        <v>0</v>
      </c>
      <c r="WZ21" s="1765">
        <f t="shared" si="137"/>
        <v>0</v>
      </c>
      <c r="XA21" s="930"/>
      <c r="XB21" s="931"/>
      <c r="XC21" s="1776">
        <f t="shared" si="138"/>
        <v>1094030.6199999999</v>
      </c>
      <c r="XD21" s="930">
        <f>'[1]Иные межбюджетные трансферты'!AA19</f>
        <v>54701.53</v>
      </c>
      <c r="XE21" s="931">
        <f>'[1]Иные межбюджетные трансферты'!AC19</f>
        <v>1039329.09</v>
      </c>
      <c r="XF21" s="1765">
        <f t="shared" si="139"/>
        <v>573508.42000000004</v>
      </c>
      <c r="XG21" s="930">
        <v>28675.41</v>
      </c>
      <c r="XH21" s="931">
        <v>544833.01</v>
      </c>
      <c r="XI21" s="457">
        <f t="shared" si="285"/>
        <v>6327720</v>
      </c>
      <c r="XJ21" s="676">
        <f>'[1]Иные межбюджетные трансферты'!G19</f>
        <v>0</v>
      </c>
      <c r="XK21" s="1777">
        <f>'[1]Иные межбюджетные трансферты'!I19</f>
        <v>6327720</v>
      </c>
      <c r="XL21" s="1750">
        <f t="shared" si="286"/>
        <v>4286896</v>
      </c>
      <c r="XM21" s="676"/>
      <c r="XN21" s="931">
        <v>4286896</v>
      </c>
      <c r="XO21" s="457">
        <f t="shared" si="287"/>
        <v>0</v>
      </c>
      <c r="XP21" s="1778"/>
      <c r="XQ21" s="457">
        <f t="shared" si="288"/>
        <v>0</v>
      </c>
      <c r="XR21" s="1777"/>
      <c r="XS21" s="1750">
        <f t="shared" si="289"/>
        <v>0</v>
      </c>
      <c r="XT21" s="931"/>
      <c r="XU21" s="457">
        <f t="shared" si="290"/>
        <v>0</v>
      </c>
      <c r="XV21" s="931"/>
      <c r="XW21" s="1763">
        <f t="shared" si="291"/>
        <v>0</v>
      </c>
      <c r="XX21" s="660">
        <f t="shared" si="292"/>
        <v>0</v>
      </c>
      <c r="XY21" s="1763">
        <f t="shared" si="293"/>
        <v>0</v>
      </c>
      <c r="XZ21" s="660">
        <f t="shared" si="294"/>
        <v>0</v>
      </c>
      <c r="YA21" s="457">
        <f t="shared" si="295"/>
        <v>0</v>
      </c>
      <c r="YB21" s="459"/>
      <c r="YC21" s="564"/>
      <c r="YD21" s="457">
        <f t="shared" si="296"/>
        <v>0</v>
      </c>
      <c r="YE21" s="459"/>
      <c r="YF21" s="564"/>
      <c r="YG21" s="457">
        <f t="shared" si="297"/>
        <v>0</v>
      </c>
      <c r="YH21" s="458">
        <f>'[1]Иные межбюджетные трансферты'!AY19</f>
        <v>0</v>
      </c>
      <c r="YI21" s="581">
        <f>'[1]Иные межбюджетные трансферты'!BC19</f>
        <v>0</v>
      </c>
      <c r="YJ21" s="1761">
        <f t="shared" si="298"/>
        <v>0</v>
      </c>
      <c r="YK21" s="459"/>
      <c r="YL21" s="564"/>
      <c r="YM21" s="1763">
        <f t="shared" si="299"/>
        <v>0</v>
      </c>
      <c r="YN21" s="660">
        <f t="shared" si="300"/>
        <v>0</v>
      </c>
      <c r="YO21" s="1763">
        <f t="shared" si="301"/>
        <v>0</v>
      </c>
      <c r="YP21" s="660">
        <f t="shared" si="302"/>
        <v>0</v>
      </c>
      <c r="YQ21" s="1007">
        <f t="shared" si="303"/>
        <v>0</v>
      </c>
      <c r="YR21" s="1124">
        <f>'[1]Иные межбюджетные трансферты'!W19</f>
        <v>0</v>
      </c>
      <c r="YS21" s="933">
        <f>'[1]Иные межбюджетные трансферты'!Y19</f>
        <v>0</v>
      </c>
      <c r="YT21" s="627">
        <f t="shared" si="304"/>
        <v>0</v>
      </c>
      <c r="YU21" s="987"/>
      <c r="YV21" s="1779"/>
      <c r="YW21" s="320">
        <f t="shared" si="150"/>
        <v>0</v>
      </c>
      <c r="YX21" s="987">
        <f>'[1]Иные межбюджетные трансферты'!M19</f>
        <v>0</v>
      </c>
      <c r="YY21" s="933">
        <f>'[1]Иные межбюджетные трансферты'!O19</f>
        <v>0</v>
      </c>
      <c r="YZ21" s="627">
        <f t="shared" si="305"/>
        <v>0</v>
      </c>
      <c r="ZA21" s="987"/>
      <c r="ZB21" s="933"/>
      <c r="ZC21" s="507">
        <f t="shared" si="152"/>
        <v>0</v>
      </c>
      <c r="ZD21" s="930">
        <f>'[1]Иные межбюджетные трансферты'!E19</f>
        <v>0</v>
      </c>
      <c r="ZE21" s="930">
        <f>'[1]Иные межбюджетные трансферты'!K19</f>
        <v>0</v>
      </c>
      <c r="ZF21" s="930">
        <f>'[1]Иные межбюджетные трансферты'!AI19</f>
        <v>0</v>
      </c>
      <c r="ZG21" s="676">
        <f>'[1]Иные межбюджетные трансферты'!AO19</f>
        <v>0</v>
      </c>
      <c r="ZH21" s="784"/>
      <c r="ZI21" s="526">
        <f>'[1]Иные межбюджетные трансферты'!BG19</f>
        <v>0</v>
      </c>
      <c r="ZJ21" s="930">
        <f>'[1]Иные межбюджетные трансферты'!BI19</f>
        <v>0</v>
      </c>
      <c r="ZK21" s="676">
        <f>'[1]Иные межбюджетные трансферты'!BK19</f>
        <v>0</v>
      </c>
      <c r="ZL21" s="424">
        <f t="shared" si="153"/>
        <v>0</v>
      </c>
      <c r="ZM21" s="676"/>
      <c r="ZN21" s="676"/>
      <c r="ZO21" s="676"/>
      <c r="ZP21" s="987"/>
      <c r="ZQ21" s="617"/>
      <c r="ZR21" s="526"/>
      <c r="ZS21" s="987"/>
      <c r="ZT21" s="1260"/>
      <c r="ZU21" s="457">
        <f t="shared" si="154"/>
        <v>2118590</v>
      </c>
      <c r="ZV21" s="1124">
        <f>'[1]Иные межбюджетные трансферты'!AQ19</f>
        <v>0</v>
      </c>
      <c r="ZW21" s="930">
        <f>'[1]Иные межбюджетные трансферты'!AU19</f>
        <v>2118590</v>
      </c>
      <c r="ZX21" s="987"/>
      <c r="ZY21" s="457">
        <f t="shared" si="155"/>
        <v>1521847</v>
      </c>
      <c r="ZZ21" s="987"/>
      <c r="AAA21" s="980">
        <v>1521847</v>
      </c>
      <c r="AAB21" s="1260"/>
      <c r="AAC21" s="660">
        <f t="shared" si="306"/>
        <v>2118590</v>
      </c>
      <c r="AAD21" s="595">
        <f>'Проверочная  таблица'!ZV21-AAL21</f>
        <v>0</v>
      </c>
      <c r="AAE21" s="595">
        <f>'Проверочная  таблица'!ZW21-AAM21</f>
        <v>2118590</v>
      </c>
      <c r="AAF21" s="595">
        <f>'Проверочная  таблица'!ZX21-AAN21</f>
        <v>0</v>
      </c>
      <c r="AAG21" s="660">
        <f t="shared" si="307"/>
        <v>1521847</v>
      </c>
      <c r="AAH21" s="595">
        <f>'Проверочная  таблица'!ZZ21-AAP21</f>
        <v>0</v>
      </c>
      <c r="AAI21" s="595">
        <f>'Проверочная  таблица'!AAA21-AAQ21</f>
        <v>1521847</v>
      </c>
      <c r="AAJ21" s="595">
        <f>'Проверочная  таблица'!AAB21-AAR21</f>
        <v>0</v>
      </c>
      <c r="AAK21" s="660">
        <f t="shared" si="308"/>
        <v>0</v>
      </c>
      <c r="AAL21" s="1124">
        <f>'[1]Иные межбюджетные трансферты'!AS19</f>
        <v>0</v>
      </c>
      <c r="AAM21" s="930">
        <f>'[1]Иные межбюджетные трансферты'!AW19</f>
        <v>0</v>
      </c>
      <c r="AAN21" s="676">
        <f>'[1]Иные межбюджетные трансферты'!BO19</f>
        <v>0</v>
      </c>
      <c r="AAO21" s="787">
        <f t="shared" si="309"/>
        <v>0</v>
      </c>
      <c r="AAP21" s="987"/>
      <c r="AAQ21" s="980"/>
      <c r="AAR21" s="980"/>
      <c r="AAS21" s="457">
        <f>AAU21+'Проверочная  таблица'!ABC21+AAY21+'Проверочная  таблица'!ABG21+ABA21+'Проверочная  таблица'!ABI21</f>
        <v>-4500000</v>
      </c>
      <c r="AAT21" s="457">
        <f>AAV21+'Проверочная  таблица'!ABD21+AAZ21+'Проверочная  таблица'!ABH21+ABB21+'Проверочная  таблица'!ABJ21</f>
        <v>-1000000</v>
      </c>
      <c r="AAU21" s="460"/>
      <c r="AAV21" s="460"/>
      <c r="AAW21" s="460"/>
      <c r="AAX21" s="460"/>
      <c r="AAY21" s="1783">
        <f t="shared" si="156"/>
        <v>0</v>
      </c>
      <c r="AAZ21" s="456">
        <f t="shared" si="157"/>
        <v>0</v>
      </c>
      <c r="ABA21" s="461"/>
      <c r="ABB21" s="456"/>
      <c r="ABC21" s="460">
        <v>-4500000</v>
      </c>
      <c r="ABD21" s="460">
        <v>-1000000</v>
      </c>
      <c r="ABE21" s="460"/>
      <c r="ABF21" s="460"/>
      <c r="ABG21" s="1783">
        <f t="shared" si="158"/>
        <v>0</v>
      </c>
      <c r="ABH21" s="456">
        <f t="shared" si="159"/>
        <v>0</v>
      </c>
      <c r="ABI21" s="456"/>
      <c r="ABJ21" s="456"/>
      <c r="ABK21" s="1749">
        <f>'Проверочная  таблица'!ABC21+'Проверочная  таблица'!ABE21</f>
        <v>-4500000</v>
      </c>
      <c r="ABL21" s="1749">
        <f>'Проверочная  таблица'!ABD21+'Проверочная  таблица'!ABF21</f>
        <v>-1000000</v>
      </c>
      <c r="ABM21" s="732"/>
    </row>
    <row r="22" spans="1:741" s="319" customFormat="1" ht="25.5" customHeight="1" x14ac:dyDescent="0.25">
      <c r="A22" s="325" t="s">
        <v>84</v>
      </c>
      <c r="B22" s="460">
        <f>D22+AI22+'Проверочная  таблица'!VG22+'Проверочная  таблица'!WO22</f>
        <v>1331225170.8899999</v>
      </c>
      <c r="C22" s="457">
        <f>E22+'Проверочная  таблица'!VJ22+AJ22+'Проверочная  таблица'!WP22</f>
        <v>584894107.10000002</v>
      </c>
      <c r="D22" s="1750">
        <f t="shared" si="0"/>
        <v>279565228</v>
      </c>
      <c r="E22" s="457">
        <f t="shared" si="160"/>
        <v>147493619.46000001</v>
      </c>
      <c r="F22" s="1751">
        <f>'[1]Дотация  из  ОБ_факт'!M18</f>
        <v>50120090</v>
      </c>
      <c r="G22" s="1752">
        <v>50120090</v>
      </c>
      <c r="H22" s="1753">
        <f>'[1]Дотация  из  ОБ_факт'!G18</f>
        <v>24666490</v>
      </c>
      <c r="I22" s="1754">
        <v>12576417.23</v>
      </c>
      <c r="J22" s="1755">
        <f t="shared" si="1"/>
        <v>24666490</v>
      </c>
      <c r="K22" s="1756">
        <f t="shared" si="2"/>
        <v>12576417.23</v>
      </c>
      <c r="L22" s="1757">
        <f>'[1]Дотация  из  ОБ_факт'!K18</f>
        <v>0</v>
      </c>
      <c r="M22" s="605"/>
      <c r="N22" s="1758">
        <f>'[1]Дотация  из  ОБ_факт'!Q18</f>
        <v>70000000</v>
      </c>
      <c r="O22" s="1759"/>
      <c r="P22" s="1751">
        <f>'[1]Дотация  из  ОБ_факт'!S18</f>
        <v>133385223</v>
      </c>
      <c r="Q22" s="1754">
        <v>84797112.230000004</v>
      </c>
      <c r="R22" s="1755">
        <f t="shared" si="3"/>
        <v>28437254</v>
      </c>
      <c r="S22" s="1756">
        <f t="shared" si="4"/>
        <v>15930512.230000004</v>
      </c>
      <c r="T22" s="1757">
        <f>'[1]Дотация  из  ОБ_факт'!W18</f>
        <v>104947969</v>
      </c>
      <c r="U22" s="605">
        <v>68866600</v>
      </c>
      <c r="V22" s="1753">
        <f>'[1]Дотация  из  ОБ_факт'!AA18+'[1]Дотация  из  ОБ_факт'!AC18+'[1]Дотация  из  ОБ_факт'!AG18</f>
        <v>0</v>
      </c>
      <c r="W22" s="1007">
        <f t="shared" si="5"/>
        <v>0</v>
      </c>
      <c r="X22" s="784"/>
      <c r="Y22" s="676"/>
      <c r="Z22" s="784"/>
      <c r="AA22" s="1753">
        <f>'[1]Дотация  из  ОБ_факт'!Y18+'[1]Дотация  из  ОБ_факт'!AE18</f>
        <v>1393425</v>
      </c>
      <c r="AB22" s="1007">
        <f t="shared" si="6"/>
        <v>0</v>
      </c>
      <c r="AC22" s="784">
        <v>0</v>
      </c>
      <c r="AD22" s="676"/>
      <c r="AE22" s="1760">
        <f t="shared" si="7"/>
        <v>493425</v>
      </c>
      <c r="AF22" s="1755">
        <f t="shared" si="8"/>
        <v>0</v>
      </c>
      <c r="AG22" s="1756">
        <f>'[1]Дотация  из  ОБ_факт'!AE18</f>
        <v>900000</v>
      </c>
      <c r="AH22" s="796">
        <f t="shared" si="9"/>
        <v>0</v>
      </c>
      <c r="AI22" s="1720">
        <f>'Проверочная  таблица'!UY22+'Проверочная  таблица'!VA22+CM22+CO22+CU22+CW22+BS22+CA22+'Проверочная  таблица'!MO22+'Проверочная  таблица'!NE22+'Проверочная  таблица'!EQ22+'Проверочная  таблица'!NW22+EI22+'Проверочная  таблица'!JG22+'Проверочная  таблица'!JM22+'Проверочная  таблица'!OE22+'Проверочная  таблица'!OM22+JA22+GC22+FW22+RY22+FK22+AK22+AU22+FQ22+KE22+HE22+HK22+DI22+SE22+GI22+EW22+SW22+PK22+GY22+GS22+LI22+LQ22+RS22+IO22+RG22+QI22+KK22+KQ22+QO22+RM22+DC22+II22+QC22+IC22+IU22</f>
        <v>381353131.62999994</v>
      </c>
      <c r="AJ22" s="507">
        <f>'Проверочная  таблица'!UZ22+'Проверочная  таблица'!VB22+CN22+CP22+CV22+CX22+BW22+CE22+'Проверочная  таблица'!MW22+'Проверочная  таблица'!NH22+'Проверочная  таблица'!ET22+'Проверочная  таблица'!OA22+EM22+'Проверочная  таблица'!JJ22+'Проверочная  таблица'!JP22+'Проверочная  таблица'!OI22+'Проверочная  таблица'!OQ22+JD22+FT22+GF22+FZ22+SB22+FN22+AP22+AY22+KH22+HH22+HN22+DV22+SN22+GL22+FD22+TF22+PN22+HB22+GV22+LM22+LU22+RV22+IR22+RJ22+QL22+KN22+KT22+QR22+RP22+DF22+IL22+QF22+IF22+IX22</f>
        <v>112844134.48999998</v>
      </c>
      <c r="AK22" s="457">
        <f t="shared" si="10"/>
        <v>140499373.06999999</v>
      </c>
      <c r="AL22" s="459">
        <f>[1]Субсидия_факт!CJ20</f>
        <v>0</v>
      </c>
      <c r="AM22" s="458">
        <f>[1]Субсидия_факт!HJ20</f>
        <v>0</v>
      </c>
      <c r="AN22" s="459">
        <f>[1]Субсидия_факт!HV20</f>
        <v>140499373.06999999</v>
      </c>
      <c r="AO22" s="458">
        <f>[1]Субсидия_факт!PH20</f>
        <v>0</v>
      </c>
      <c r="AP22" s="457">
        <f t="shared" si="11"/>
        <v>39978429.659999996</v>
      </c>
      <c r="AQ22" s="956"/>
      <c r="AR22" s="459"/>
      <c r="AS22" s="458">
        <v>39978429.659999996</v>
      </c>
      <c r="AT22" s="956"/>
      <c r="AU22" s="1720">
        <f t="shared" si="12"/>
        <v>0</v>
      </c>
      <c r="AV22" s="618">
        <f>[1]Субсидия_факт!CL20</f>
        <v>0</v>
      </c>
      <c r="AW22" s="458">
        <f>[1]Субсидия_факт!HN20</f>
        <v>0</v>
      </c>
      <c r="AX22" s="956">
        <f>[1]Субсидия_факт!PJ20</f>
        <v>0</v>
      </c>
      <c r="AY22" s="424">
        <f t="shared" si="13"/>
        <v>0</v>
      </c>
      <c r="AZ22" s="618"/>
      <c r="BA22" s="458"/>
      <c r="BB22" s="956"/>
      <c r="BC22" s="1721">
        <f t="shared" si="14"/>
        <v>0</v>
      </c>
      <c r="BD22" s="618">
        <f t="shared" si="15"/>
        <v>0</v>
      </c>
      <c r="BE22" s="458">
        <f t="shared" si="16"/>
        <v>0</v>
      </c>
      <c r="BF22" s="459">
        <f t="shared" si="17"/>
        <v>0</v>
      </c>
      <c r="BG22" s="660">
        <f t="shared" si="18"/>
        <v>0</v>
      </c>
      <c r="BH22" s="458">
        <f t="shared" si="19"/>
        <v>0</v>
      </c>
      <c r="BI22" s="459">
        <f t="shared" si="20"/>
        <v>0</v>
      </c>
      <c r="BJ22" s="458">
        <f t="shared" si="21"/>
        <v>0</v>
      </c>
      <c r="BK22" s="508">
        <f t="shared" si="22"/>
        <v>0</v>
      </c>
      <c r="BL22" s="618">
        <f>[1]Субсидия_факт!CN20</f>
        <v>0</v>
      </c>
      <c r="BM22" s="458">
        <f>[1]Субсидия_факт!HP20</f>
        <v>0</v>
      </c>
      <c r="BN22" s="956">
        <f>[1]Субсидия_факт!PL20</f>
        <v>0</v>
      </c>
      <c r="BO22" s="787">
        <f t="shared" si="23"/>
        <v>0</v>
      </c>
      <c r="BP22" s="459"/>
      <c r="BQ22" s="458"/>
      <c r="BR22" s="459"/>
      <c r="BS22" s="457">
        <f t="shared" si="24"/>
        <v>24036753.579999998</v>
      </c>
      <c r="BT22" s="618">
        <f>[1]Субсидия_факт!KR20</f>
        <v>6006000</v>
      </c>
      <c r="BU22" s="458">
        <f>[1]Субсидия_факт!KX20</f>
        <v>18030753.579999998</v>
      </c>
      <c r="BV22" s="458">
        <f>[1]Субсидия_факт!LP20</f>
        <v>0</v>
      </c>
      <c r="BW22" s="1761">
        <f t="shared" si="25"/>
        <v>6006000</v>
      </c>
      <c r="BX22" s="458">
        <f>BT22</f>
        <v>6006000</v>
      </c>
      <c r="BY22" s="458"/>
      <c r="BZ22" s="458"/>
      <c r="CA22" s="457">
        <f t="shared" si="26"/>
        <v>56405807.329999998</v>
      </c>
      <c r="CB22" s="618">
        <f>[1]Субсидия_факт!KT20</f>
        <v>47519384.100000001</v>
      </c>
      <c r="CC22" s="458">
        <f>[1]Субсидия_факт!KZ20</f>
        <v>8886423.2300000004</v>
      </c>
      <c r="CD22" s="458">
        <f>[1]Субсидия_факт!LR20</f>
        <v>0</v>
      </c>
      <c r="CE22" s="1761">
        <f t="shared" si="27"/>
        <v>0</v>
      </c>
      <c r="CF22" s="458"/>
      <c r="CG22" s="459"/>
      <c r="CH22" s="618"/>
      <c r="CI22" s="1762">
        <f t="shared" si="28"/>
        <v>0</v>
      </c>
      <c r="CJ22" s="660">
        <f t="shared" si="29"/>
        <v>0</v>
      </c>
      <c r="CK22" s="1763">
        <f t="shared" si="30"/>
        <v>56405807.329999998</v>
      </c>
      <c r="CL22" s="1762">
        <f t="shared" si="31"/>
        <v>0</v>
      </c>
      <c r="CM22" s="460">
        <f>[1]Субсидия_факт!ID20</f>
        <v>253287.16</v>
      </c>
      <c r="CN22" s="320"/>
      <c r="CO22" s="1761">
        <f>[1]Субсидия_факт!IF20</f>
        <v>4740122.1199999992</v>
      </c>
      <c r="CP22" s="523"/>
      <c r="CQ22" s="660">
        <f t="shared" si="161"/>
        <v>0</v>
      </c>
      <c r="CR22" s="1763">
        <f t="shared" si="162"/>
        <v>0</v>
      </c>
      <c r="CS22" s="1762">
        <f>[1]Субсидия_факт!IH20</f>
        <v>4740122.1199999992</v>
      </c>
      <c r="CT22" s="796">
        <f t="shared" si="163"/>
        <v>0</v>
      </c>
      <c r="CU22" s="1761">
        <f>[1]Субсидия_факт!IJ20</f>
        <v>23418.33</v>
      </c>
      <c r="CV22" s="523"/>
      <c r="CW22" s="457">
        <f>[1]Субсидия_факт!IL20</f>
        <v>630505.70000000007</v>
      </c>
      <c r="CX22" s="1007"/>
      <c r="CY22" s="1726">
        <f t="shared" si="164"/>
        <v>0</v>
      </c>
      <c r="CZ22" s="508">
        <f t="shared" si="165"/>
        <v>0</v>
      </c>
      <c r="DA22" s="1721">
        <f>[1]Субсидия_факт!IN20</f>
        <v>630505.70000000007</v>
      </c>
      <c r="DB22" s="796">
        <f t="shared" si="166"/>
        <v>0</v>
      </c>
      <c r="DC22" s="498">
        <f t="shared" si="36"/>
        <v>0</v>
      </c>
      <c r="DD22" s="618"/>
      <c r="DE22" s="458">
        <f>[1]Субсидия_факт!IB20</f>
        <v>0</v>
      </c>
      <c r="DF22" s="427">
        <f t="shared" si="37"/>
        <v>0</v>
      </c>
      <c r="DG22" s="653"/>
      <c r="DH22" s="458"/>
      <c r="DI22" s="424">
        <f t="shared" si="167"/>
        <v>0</v>
      </c>
      <c r="DJ22" s="595">
        <f>[1]Субсидия_факт!GF20</f>
        <v>0</v>
      </c>
      <c r="DK22" s="698">
        <f>[1]Субсидия_факт!GH20</f>
        <v>0</v>
      </c>
      <c r="DL22" s="526">
        <f>[1]Субсидия_факт!GJ20</f>
        <v>0</v>
      </c>
      <c r="DM22" s="698">
        <f>[1]Субсидия_факт!GL20</f>
        <v>0</v>
      </c>
      <c r="DN22" s="526">
        <f>[1]Субсидия_факт!GN20</f>
        <v>0</v>
      </c>
      <c r="DO22" s="698">
        <f>[1]Субсидия_факт!GP20</f>
        <v>0</v>
      </c>
      <c r="DP22" s="526">
        <f>[1]Субсидия_факт!GR20</f>
        <v>0</v>
      </c>
      <c r="DQ22" s="526">
        <f>[1]Субсидия_факт!GT20</f>
        <v>0</v>
      </c>
      <c r="DR22" s="526">
        <f>[1]Субсидия_факт!GV20</f>
        <v>0</v>
      </c>
      <c r="DS22" s="526">
        <f>[1]Субсидия_факт!GX20</f>
        <v>0</v>
      </c>
      <c r="DT22" s="526">
        <f>[1]Субсидия_факт!GZ20</f>
        <v>0</v>
      </c>
      <c r="DU22" s="526">
        <f>[1]Субсидия_факт!HB20</f>
        <v>0</v>
      </c>
      <c r="DV22" s="424">
        <f t="shared" si="168"/>
        <v>0</v>
      </c>
      <c r="DW22" s="617"/>
      <c r="DX22" s="698"/>
      <c r="DY22" s="526"/>
      <c r="DZ22" s="698"/>
      <c r="EA22" s="526"/>
      <c r="EB22" s="698"/>
      <c r="EC22" s="526"/>
      <c r="ED22" s="526"/>
      <c r="EE22" s="526"/>
      <c r="EF22" s="526"/>
      <c r="EG22" s="526"/>
      <c r="EH22" s="526"/>
      <c r="EI22" s="1750">
        <f t="shared" si="169"/>
        <v>3674369.07</v>
      </c>
      <c r="EJ22" s="458">
        <f>[1]Субсидия_факт!N20</f>
        <v>0</v>
      </c>
      <c r="EK22" s="956">
        <f>[1]Субсидия_факт!P20</f>
        <v>2493118.61</v>
      </c>
      <c r="EL22" s="618">
        <f>[1]Субсидия_факт!R20</f>
        <v>1181250.46</v>
      </c>
      <c r="EM22" s="457">
        <f t="shared" si="170"/>
        <v>0</v>
      </c>
      <c r="EN22" s="648"/>
      <c r="EO22" s="648"/>
      <c r="EP22" s="648"/>
      <c r="EQ22" s="498">
        <f t="shared" si="171"/>
        <v>0</v>
      </c>
      <c r="ER22" s="618">
        <f>[1]Субсидия_факт!BR20</f>
        <v>0</v>
      </c>
      <c r="ES22" s="564">
        <f>[1]Субсидия_факт!BT20</f>
        <v>0</v>
      </c>
      <c r="ET22" s="427">
        <f t="shared" si="172"/>
        <v>0</v>
      </c>
      <c r="EU22" s="653"/>
      <c r="EV22" s="720"/>
      <c r="EW22" s="460">
        <f t="shared" si="173"/>
        <v>2321700</v>
      </c>
      <c r="EX22" s="618">
        <f>[1]Субсидия_факт!AD20</f>
        <v>0</v>
      </c>
      <c r="EY22" s="564">
        <f>[1]Субсидия_факт!AF20</f>
        <v>0</v>
      </c>
      <c r="EZ22" s="459">
        <f>[1]Субсидия_факт!AL20</f>
        <v>0</v>
      </c>
      <c r="FA22" s="564">
        <f>[1]Субсидия_факт!AN20</f>
        <v>0</v>
      </c>
      <c r="FB22" s="458">
        <f>[1]Субсидия_факт!AH20</f>
        <v>116100</v>
      </c>
      <c r="FC22" s="564">
        <f>[1]Субсидия_факт!AJ20</f>
        <v>2205600</v>
      </c>
      <c r="FD22" s="457">
        <f t="shared" si="174"/>
        <v>1273702.8600000001</v>
      </c>
      <c r="FE22" s="618"/>
      <c r="FF22" s="564"/>
      <c r="FG22" s="459"/>
      <c r="FH22" s="564"/>
      <c r="FI22" s="459">
        <v>63693.37</v>
      </c>
      <c r="FJ22" s="564">
        <v>1210009.49</v>
      </c>
      <c r="FK22" s="1720">
        <f t="shared" si="175"/>
        <v>0</v>
      </c>
      <c r="FL22" s="595">
        <f>[1]Субсидия_факт!AT20</f>
        <v>0</v>
      </c>
      <c r="FM22" s="558">
        <f>[1]Субсидия_факт!AV20</f>
        <v>0</v>
      </c>
      <c r="FN22" s="424">
        <f t="shared" si="176"/>
        <v>0</v>
      </c>
      <c r="FO22" s="617"/>
      <c r="FP22" s="558"/>
      <c r="FQ22" s="507">
        <f t="shared" si="177"/>
        <v>0</v>
      </c>
      <c r="FR22" s="595">
        <f>[1]Субсидия_факт!BV20</f>
        <v>0</v>
      </c>
      <c r="FS22" s="698">
        <f>[1]Субсидия_факт!BX20</f>
        <v>0</v>
      </c>
      <c r="FT22" s="424">
        <f t="shared" si="178"/>
        <v>0</v>
      </c>
      <c r="FU22" s="617"/>
      <c r="FV22" s="558"/>
      <c r="FW22" s="507">
        <f t="shared" si="179"/>
        <v>0</v>
      </c>
      <c r="FX22" s="595">
        <f>[1]Субсидия_факт!BZ20</f>
        <v>0</v>
      </c>
      <c r="FY22" s="698">
        <f>[1]Субсидия_факт!CB20</f>
        <v>0</v>
      </c>
      <c r="FZ22" s="424">
        <f t="shared" si="180"/>
        <v>0</v>
      </c>
      <c r="GA22" s="617"/>
      <c r="GB22" s="558"/>
      <c r="GC22" s="507">
        <f t="shared" si="181"/>
        <v>0</v>
      </c>
      <c r="GD22" s="595">
        <f>[1]Субсидия_факт!ML20</f>
        <v>0</v>
      </c>
      <c r="GE22" s="558">
        <f>[1]Субсидия_факт!MN20</f>
        <v>0</v>
      </c>
      <c r="GF22" s="424">
        <f t="shared" si="182"/>
        <v>0</v>
      </c>
      <c r="GG22" s="617"/>
      <c r="GH22" s="558"/>
      <c r="GI22" s="507">
        <f t="shared" si="183"/>
        <v>0</v>
      </c>
      <c r="GJ22" s="595">
        <f>[1]Субсидия_факт!MP20</f>
        <v>0</v>
      </c>
      <c r="GK22" s="698">
        <f>[1]Субсидия_факт!MT20</f>
        <v>0</v>
      </c>
      <c r="GL22" s="424">
        <f t="shared" si="184"/>
        <v>0</v>
      </c>
      <c r="GM22" s="617"/>
      <c r="GN22" s="558"/>
      <c r="GO22" s="1727">
        <f t="shared" si="185"/>
        <v>0</v>
      </c>
      <c r="GP22" s="508">
        <f t="shared" si="186"/>
        <v>0</v>
      </c>
      <c r="GQ22" s="1727">
        <f t="shared" si="187"/>
        <v>0</v>
      </c>
      <c r="GR22" s="508">
        <f t="shared" si="188"/>
        <v>0</v>
      </c>
      <c r="GS22" s="507">
        <f t="shared" si="50"/>
        <v>0</v>
      </c>
      <c r="GT22" s="595">
        <f>[1]Субсидия_факт!IP20</f>
        <v>0</v>
      </c>
      <c r="GU22" s="698">
        <f>[1]Субсидия_факт!IV20</f>
        <v>0</v>
      </c>
      <c r="GV22" s="424">
        <f t="shared" si="51"/>
        <v>0</v>
      </c>
      <c r="GW22" s="617"/>
      <c r="GX22" s="558"/>
      <c r="GY22" s="507">
        <f t="shared" si="189"/>
        <v>0</v>
      </c>
      <c r="GZ22" s="595">
        <f>[1]Субсидия_факт!BF20</f>
        <v>0</v>
      </c>
      <c r="HA22" s="558">
        <f>[1]Субсидия_факт!BH20</f>
        <v>0</v>
      </c>
      <c r="HB22" s="507">
        <f t="shared" si="190"/>
        <v>0</v>
      </c>
      <c r="HC22" s="595"/>
      <c r="HD22" s="558"/>
      <c r="HE22" s="507">
        <f t="shared" si="191"/>
        <v>0</v>
      </c>
      <c r="HF22" s="595"/>
      <c r="HG22" s="698"/>
      <c r="HH22" s="424">
        <f t="shared" si="53"/>
        <v>0</v>
      </c>
      <c r="HI22" s="595"/>
      <c r="HJ22" s="558"/>
      <c r="HK22" s="507">
        <f t="shared" si="192"/>
        <v>0</v>
      </c>
      <c r="HL22" s="595">
        <f>[1]Субсидия_факт!JD20</f>
        <v>0</v>
      </c>
      <c r="HM22" s="698">
        <f>[1]Субсидия_факт!JH20</f>
        <v>0</v>
      </c>
      <c r="HN22" s="424">
        <f t="shared" si="193"/>
        <v>0</v>
      </c>
      <c r="HO22" s="595"/>
      <c r="HP22" s="558"/>
      <c r="HQ22" s="1727">
        <f t="shared" si="194"/>
        <v>0</v>
      </c>
      <c r="HR22" s="595">
        <f t="shared" si="195"/>
        <v>0</v>
      </c>
      <c r="HS22" s="698">
        <f t="shared" si="196"/>
        <v>0</v>
      </c>
      <c r="HT22" s="508">
        <f t="shared" si="197"/>
        <v>0</v>
      </c>
      <c r="HU22" s="595">
        <f t="shared" si="198"/>
        <v>0</v>
      </c>
      <c r="HV22" s="698">
        <f t="shared" si="199"/>
        <v>0</v>
      </c>
      <c r="HW22" s="1727">
        <f t="shared" si="200"/>
        <v>0</v>
      </c>
      <c r="HX22" s="595">
        <f>[1]Субсидия_факт!JF20</f>
        <v>0</v>
      </c>
      <c r="HY22" s="698">
        <f>[1]Субсидия_факт!JJ20</f>
        <v>0</v>
      </c>
      <c r="HZ22" s="508">
        <f t="shared" si="201"/>
        <v>0</v>
      </c>
      <c r="IA22" s="595"/>
      <c r="IB22" s="558"/>
      <c r="IC22" s="1728">
        <f t="shared" si="60"/>
        <v>0</v>
      </c>
      <c r="ID22" s="595">
        <f>[1]Субсидия_факт!FT20</f>
        <v>0</v>
      </c>
      <c r="IE22" s="698">
        <f>[1]Субсидия_факт!FV20</f>
        <v>0</v>
      </c>
      <c r="IF22" s="1729">
        <f t="shared" si="61"/>
        <v>0</v>
      </c>
      <c r="IG22" s="595"/>
      <c r="IH22" s="558"/>
      <c r="II22" s="1728">
        <f t="shared" si="62"/>
        <v>0</v>
      </c>
      <c r="IJ22" s="595">
        <f>[1]Субсидия_факт!PN20</f>
        <v>0</v>
      </c>
      <c r="IK22" s="698">
        <f>[1]Субсидия_факт!PP20</f>
        <v>0</v>
      </c>
      <c r="IL22" s="1729">
        <f t="shared" si="63"/>
        <v>0</v>
      </c>
      <c r="IM22" s="595"/>
      <c r="IN22" s="558"/>
      <c r="IO22" s="1764">
        <f t="shared" si="64"/>
        <v>0</v>
      </c>
      <c r="IP22" s="618">
        <f>[1]Субсидия_факт!LL20</f>
        <v>0</v>
      </c>
      <c r="IQ22" s="564">
        <f>[1]Субсидия_факт!LN20</f>
        <v>0</v>
      </c>
      <c r="IR22" s="1765">
        <f t="shared" si="65"/>
        <v>0</v>
      </c>
      <c r="IS22" s="618"/>
      <c r="IT22" s="564"/>
      <c r="IU22" s="1764">
        <f t="shared" si="66"/>
        <v>0</v>
      </c>
      <c r="IV22" s="618">
        <f>[1]Субсидия_факт!LV20</f>
        <v>0</v>
      </c>
      <c r="IW22" s="564">
        <f>[1]Субсидия_факт!LX20</f>
        <v>0</v>
      </c>
      <c r="IX22" s="1765">
        <f t="shared" si="67"/>
        <v>0</v>
      </c>
      <c r="IY22" s="618"/>
      <c r="IZ22" s="564"/>
      <c r="JA22" s="457">
        <f t="shared" si="202"/>
        <v>0</v>
      </c>
      <c r="JB22" s="618">
        <f>[1]Субсидия_факт!DN20</f>
        <v>0</v>
      </c>
      <c r="JC22" s="564">
        <f>[1]Субсидия_факт!DP20</f>
        <v>0</v>
      </c>
      <c r="JD22" s="1750">
        <f t="shared" si="203"/>
        <v>0</v>
      </c>
      <c r="JE22" s="618"/>
      <c r="JF22" s="564"/>
      <c r="JG22" s="424">
        <f t="shared" si="204"/>
        <v>0</v>
      </c>
      <c r="JH22" s="595">
        <f>[1]Субсидия_факт!DB20</f>
        <v>0</v>
      </c>
      <c r="JI22" s="698">
        <f>[1]Субсидия_факт!DH20</f>
        <v>0</v>
      </c>
      <c r="JJ22" s="424">
        <f t="shared" si="205"/>
        <v>0</v>
      </c>
      <c r="JK22" s="595"/>
      <c r="JL22" s="558"/>
      <c r="JM22" s="424">
        <f t="shared" si="206"/>
        <v>0</v>
      </c>
      <c r="JN22" s="595">
        <f>[1]Субсидия_факт!DD20</f>
        <v>0</v>
      </c>
      <c r="JO22" s="558">
        <f>[1]Субсидия_факт!DJ20</f>
        <v>0</v>
      </c>
      <c r="JP22" s="424">
        <f t="shared" si="207"/>
        <v>0</v>
      </c>
      <c r="JQ22" s="526"/>
      <c r="JR22" s="583"/>
      <c r="JS22" s="508">
        <f t="shared" si="208"/>
        <v>0</v>
      </c>
      <c r="JT22" s="617">
        <f>'Проверочная  таблица'!JN22-'Проверочная  таблица'!JZ22</f>
        <v>0</v>
      </c>
      <c r="JU22" s="558">
        <f>'Проверочная  таблица'!JO22-'Проверочная  таблица'!KA22</f>
        <v>0</v>
      </c>
      <c r="JV22" s="1721">
        <f t="shared" si="209"/>
        <v>0</v>
      </c>
      <c r="JW22" s="526">
        <f>'Проверочная  таблица'!JQ22-'Проверочная  таблица'!KC22</f>
        <v>0</v>
      </c>
      <c r="JX22" s="616">
        <f>'Проверочная  таблица'!JR22-'Проверочная  таблица'!KD22</f>
        <v>0</v>
      </c>
      <c r="JY22" s="508">
        <f t="shared" si="210"/>
        <v>0</v>
      </c>
      <c r="JZ22" s="595">
        <f>[1]Субсидия_факт!DF20</f>
        <v>0</v>
      </c>
      <c r="KA22" s="698">
        <f>[1]Субсидия_факт!DL20</f>
        <v>0</v>
      </c>
      <c r="KB22" s="508">
        <f t="shared" si="211"/>
        <v>0</v>
      </c>
      <c r="KC22" s="595"/>
      <c r="KD22" s="558"/>
      <c r="KE22" s="424">
        <f t="shared" si="212"/>
        <v>0</v>
      </c>
      <c r="KF22" s="526">
        <f>[1]Субсидия_факт!AP20</f>
        <v>0</v>
      </c>
      <c r="KG22" s="558">
        <f>[1]Субсидия_факт!AR20</f>
        <v>0</v>
      </c>
      <c r="KH22" s="424">
        <f t="shared" si="213"/>
        <v>0</v>
      </c>
      <c r="KI22" s="526"/>
      <c r="KJ22" s="558"/>
      <c r="KK22" s="424">
        <f t="shared" si="80"/>
        <v>0</v>
      </c>
      <c r="KL22" s="526">
        <f>[1]Субсидия_факт!KF20</f>
        <v>0</v>
      </c>
      <c r="KM22" s="558">
        <f>[1]Субсидия_факт!KL20</f>
        <v>0</v>
      </c>
      <c r="KN22" s="424">
        <f t="shared" si="81"/>
        <v>0</v>
      </c>
      <c r="KO22" s="526"/>
      <c r="KP22" s="558"/>
      <c r="KQ22" s="1731">
        <f t="shared" si="82"/>
        <v>0</v>
      </c>
      <c r="KR22" s="459">
        <f>[1]Субсидия_факт!KH20</f>
        <v>0</v>
      </c>
      <c r="KS22" s="564">
        <f>[1]Субсидия_факт!KN20</f>
        <v>0</v>
      </c>
      <c r="KT22" s="1731">
        <f t="shared" si="83"/>
        <v>0</v>
      </c>
      <c r="KU22" s="526"/>
      <c r="KV22" s="558"/>
      <c r="KW22" s="1732">
        <f t="shared" si="84"/>
        <v>0</v>
      </c>
      <c r="KX22" s="459">
        <f t="shared" si="214"/>
        <v>0</v>
      </c>
      <c r="KY22" s="564">
        <f t="shared" si="215"/>
        <v>0</v>
      </c>
      <c r="KZ22" s="1732">
        <f t="shared" si="216"/>
        <v>0</v>
      </c>
      <c r="LA22" s="459">
        <f t="shared" si="217"/>
        <v>0</v>
      </c>
      <c r="LB22" s="564">
        <f t="shared" si="218"/>
        <v>0</v>
      </c>
      <c r="LC22" s="1732">
        <f t="shared" si="86"/>
        <v>0</v>
      </c>
      <c r="LD22" s="595">
        <f>[1]Субсидия_факт!KJ20</f>
        <v>0</v>
      </c>
      <c r="LE22" s="698">
        <f>[1]Субсидия_факт!KP20</f>
        <v>0</v>
      </c>
      <c r="LF22" s="1732">
        <f t="shared" si="87"/>
        <v>0</v>
      </c>
      <c r="LG22" s="617"/>
      <c r="LH22" s="558"/>
      <c r="LI22" s="457">
        <f t="shared" si="219"/>
        <v>0</v>
      </c>
      <c r="LJ22" s="980">
        <f>[1]Субсидия_факт!FF20</f>
        <v>0</v>
      </c>
      <c r="LK22" s="526">
        <f>[1]Субсидия_факт!DR20</f>
        <v>0</v>
      </c>
      <c r="LL22" s="558">
        <f>[1]Субсидия_факт!DX20</f>
        <v>0</v>
      </c>
      <c r="LM22" s="457">
        <f t="shared" si="220"/>
        <v>0</v>
      </c>
      <c r="LN22" s="980"/>
      <c r="LO22" s="526"/>
      <c r="LP22" s="558"/>
      <c r="LQ22" s="457">
        <f t="shared" si="221"/>
        <v>0</v>
      </c>
      <c r="LR22" s="980">
        <f>[1]Субсидия_факт!FH20</f>
        <v>0</v>
      </c>
      <c r="LS22" s="526">
        <f>[1]Субсидия_факт!DT20</f>
        <v>0</v>
      </c>
      <c r="LT22" s="558">
        <f>[1]Субсидия_факт!DZ20</f>
        <v>0</v>
      </c>
      <c r="LU22" s="457">
        <f t="shared" si="222"/>
        <v>0</v>
      </c>
      <c r="LV22" s="980"/>
      <c r="LW22" s="526"/>
      <c r="LX22" s="698"/>
      <c r="LY22" s="660">
        <f t="shared" si="223"/>
        <v>0</v>
      </c>
      <c r="LZ22" s="618">
        <f>'Проверочная  таблица'!LR22-MH22</f>
        <v>0</v>
      </c>
      <c r="MA22" s="618">
        <f>'Проверочная  таблица'!LS22-MI22</f>
        <v>0</v>
      </c>
      <c r="MB22" s="564">
        <f>'Проверочная  таблица'!LT22-MJ22</f>
        <v>0</v>
      </c>
      <c r="MC22" s="660">
        <f t="shared" si="224"/>
        <v>0</v>
      </c>
      <c r="MD22" s="618">
        <f>'Проверочная  таблица'!LV22-ML22</f>
        <v>0</v>
      </c>
      <c r="ME22" s="618">
        <f>'Проверочная  таблица'!LW22-MM22</f>
        <v>0</v>
      </c>
      <c r="MF22" s="564">
        <f>'Проверочная  таблица'!LX22-MN22</f>
        <v>0</v>
      </c>
      <c r="MG22" s="660">
        <f t="shared" si="225"/>
        <v>0</v>
      </c>
      <c r="MH22" s="526">
        <f>[1]Субсидия_факт!FJ20</f>
        <v>0</v>
      </c>
      <c r="MI22" s="526">
        <f>[1]Субсидия_факт!DV20</f>
        <v>0</v>
      </c>
      <c r="MJ22" s="558">
        <f>[1]Субсидия_факт!EB20</f>
        <v>0</v>
      </c>
      <c r="MK22" s="660">
        <f t="shared" si="226"/>
        <v>0</v>
      </c>
      <c r="ML22" s="526"/>
      <c r="MM22" s="526"/>
      <c r="MN22" s="558"/>
      <c r="MO22" s="1733">
        <f t="shared" si="227"/>
        <v>5044318.5999999996</v>
      </c>
      <c r="MP22" s="526">
        <f>[1]Субсидия_факт!ED20</f>
        <v>231172.1799999997</v>
      </c>
      <c r="MQ22" s="698">
        <f>[1]Субсидия_факт!EF20</f>
        <v>4392271.42</v>
      </c>
      <c r="MR22" s="618">
        <f>[1]Субсидия_факт!EH20</f>
        <v>0</v>
      </c>
      <c r="MS22" s="564">
        <f>[1]Субсидия_факт!EJ20</f>
        <v>0</v>
      </c>
      <c r="MT22" s="617">
        <f>[1]Субсидия_факт!FL20</f>
        <v>0</v>
      </c>
      <c r="MU22" s="595">
        <f>[1]Субсидия_факт!CP20</f>
        <v>109427.5</v>
      </c>
      <c r="MV22" s="698">
        <f>[1]Субсидия_факт!CV20</f>
        <v>311447.5</v>
      </c>
      <c r="MW22" s="424">
        <f t="shared" si="228"/>
        <v>5044318.5999999996</v>
      </c>
      <c r="MX22" s="526">
        <v>231172.18</v>
      </c>
      <c r="MY22" s="558">
        <v>4392271.42</v>
      </c>
      <c r="MZ22" s="458"/>
      <c r="NA22" s="581"/>
      <c r="NB22" s="595"/>
      <c r="NC22" s="1766">
        <f t="shared" si="229"/>
        <v>109427.5</v>
      </c>
      <c r="ND22" s="1767">
        <f t="shared" si="230"/>
        <v>311447.5</v>
      </c>
      <c r="NE22" s="1733">
        <f t="shared" si="231"/>
        <v>0</v>
      </c>
      <c r="NF22" s="595">
        <f>[1]Субсидия_факт!CR20</f>
        <v>0</v>
      </c>
      <c r="NG22" s="698">
        <f>[1]Субсидия_факт!CX20</f>
        <v>0</v>
      </c>
      <c r="NH22" s="424">
        <f t="shared" si="232"/>
        <v>0</v>
      </c>
      <c r="NI22" s="617"/>
      <c r="NJ22" s="558"/>
      <c r="NK22" s="508">
        <f t="shared" si="233"/>
        <v>0</v>
      </c>
      <c r="NL22" s="595">
        <f>'Проверочная  таблица'!NF22-NR22</f>
        <v>0</v>
      </c>
      <c r="NM22" s="558">
        <f>'Проверочная  таблица'!NG22-NS22</f>
        <v>0</v>
      </c>
      <c r="NN22" s="508">
        <f t="shared" si="234"/>
        <v>0</v>
      </c>
      <c r="NO22" s="526">
        <f>'Проверочная  таблица'!NI22-NU22</f>
        <v>0</v>
      </c>
      <c r="NP22" s="616">
        <f>'Проверочная  таблица'!NJ22-NV22</f>
        <v>0</v>
      </c>
      <c r="NQ22" s="508">
        <f t="shared" si="235"/>
        <v>0</v>
      </c>
      <c r="NR22" s="595">
        <f>[1]Субсидия_факт!CT20</f>
        <v>0</v>
      </c>
      <c r="NS22" s="698">
        <f>[1]Субсидия_факт!CZ20</f>
        <v>0</v>
      </c>
      <c r="NT22" s="508">
        <f t="shared" si="236"/>
        <v>0</v>
      </c>
      <c r="NU22" s="526"/>
      <c r="NV22" s="558"/>
      <c r="NW22" s="1720">
        <f t="shared" si="237"/>
        <v>0</v>
      </c>
      <c r="NX22" s="595">
        <f>[1]Субсидия_факт!CD20</f>
        <v>0</v>
      </c>
      <c r="NY22" s="698">
        <f>[1]Субсидия_факт!CF20</f>
        <v>0</v>
      </c>
      <c r="NZ22" s="595">
        <f>[1]Субсидия_факт!CH20</f>
        <v>0</v>
      </c>
      <c r="OA22" s="424">
        <f t="shared" si="238"/>
        <v>0</v>
      </c>
      <c r="OB22" s="526"/>
      <c r="OC22" s="558"/>
      <c r="OD22" s="526"/>
      <c r="OE22" s="1731">
        <f t="shared" si="312"/>
        <v>0</v>
      </c>
      <c r="OF22" s="595">
        <f>[1]Субсидия_факт!NP20</f>
        <v>0</v>
      </c>
      <c r="OG22" s="698">
        <f>[1]Субсидия_факт!NV20</f>
        <v>0</v>
      </c>
      <c r="OH22" s="458"/>
      <c r="OI22" s="1731">
        <f t="shared" si="313"/>
        <v>0</v>
      </c>
      <c r="OJ22" s="617"/>
      <c r="OK22" s="558"/>
      <c r="OL22" s="526"/>
      <c r="OM22" s="1731">
        <f t="shared" si="239"/>
        <v>20059995.48</v>
      </c>
      <c r="ON22" s="595">
        <f>[1]Субсидия_факт!NR20</f>
        <v>869999.91</v>
      </c>
      <c r="OO22" s="698">
        <f>[1]Субсидия_факт!NX20</f>
        <v>16530000</v>
      </c>
      <c r="OP22" s="526">
        <f>[1]Субсидия_факт!OB20</f>
        <v>2659995.5699999998</v>
      </c>
      <c r="OQ22" s="1731">
        <f t="shared" si="240"/>
        <v>5460893.2000000002</v>
      </c>
      <c r="OR22" s="526">
        <v>159307.96</v>
      </c>
      <c r="OS22" s="616">
        <v>3026851.58</v>
      </c>
      <c r="OT22" s="526">
        <v>2274733.66</v>
      </c>
      <c r="OU22" s="1732">
        <f t="shared" si="241"/>
        <v>2659995.5699999998</v>
      </c>
      <c r="OV22" s="459">
        <f>'Проверочная  таблица'!ON22-PD22</f>
        <v>0</v>
      </c>
      <c r="OW22" s="564">
        <f>'Проверочная  таблица'!OO22-PE22</f>
        <v>0</v>
      </c>
      <c r="OX22" s="458">
        <f>'Проверочная  таблица'!OP22-PF22</f>
        <v>2659995.5699999998</v>
      </c>
      <c r="OY22" s="1732">
        <f t="shared" si="242"/>
        <v>2274733.66</v>
      </c>
      <c r="OZ22" s="617">
        <f>'Проверочная  таблица'!OR22-PH22</f>
        <v>0</v>
      </c>
      <c r="PA22" s="558">
        <f>'Проверочная  таблица'!OS22-PI22</f>
        <v>0</v>
      </c>
      <c r="PB22" s="526">
        <f>'Проверочная  таблица'!OT22-PJ22</f>
        <v>2274733.66</v>
      </c>
      <c r="PC22" s="1732">
        <f t="shared" si="243"/>
        <v>17399999.91</v>
      </c>
      <c r="PD22" s="595">
        <f>[1]Субсидия_факт!NT20</f>
        <v>869999.91</v>
      </c>
      <c r="PE22" s="698">
        <f>[1]Субсидия_факт!NZ20</f>
        <v>16530000</v>
      </c>
      <c r="PF22" s="595">
        <f>[1]Субсидия_факт!OD20</f>
        <v>0</v>
      </c>
      <c r="PG22" s="1732">
        <f t="shared" si="244"/>
        <v>3186159.54</v>
      </c>
      <c r="PH22" s="617">
        <f t="shared" si="310"/>
        <v>159307.96</v>
      </c>
      <c r="PI22" s="558">
        <f t="shared" si="311"/>
        <v>3026851.58</v>
      </c>
      <c r="PJ22" s="595"/>
      <c r="PK22" s="498">
        <f t="shared" si="245"/>
        <v>1035063.56</v>
      </c>
      <c r="PL22" s="618">
        <f>[1]Субсидия_факт!ON20</f>
        <v>51753.180000000051</v>
      </c>
      <c r="PM22" s="564">
        <f>[1]Субсидия_факт!OR20</f>
        <v>983310.38</v>
      </c>
      <c r="PN22" s="427">
        <f t="shared" si="246"/>
        <v>1029601.82</v>
      </c>
      <c r="PO22" s="648">
        <v>51480.09</v>
      </c>
      <c r="PP22" s="606">
        <v>978121.73</v>
      </c>
      <c r="PQ22" s="552">
        <f t="shared" si="247"/>
        <v>1035063.56</v>
      </c>
      <c r="PR22" s="648">
        <f t="shared" si="248"/>
        <v>51753.180000000051</v>
      </c>
      <c r="PS22" s="562">
        <f t="shared" si="249"/>
        <v>983310.38</v>
      </c>
      <c r="PT22" s="551">
        <f t="shared" si="250"/>
        <v>1029601.82</v>
      </c>
      <c r="PU22" s="618">
        <f t="shared" si="251"/>
        <v>51480.09</v>
      </c>
      <c r="PV22" s="564">
        <f t="shared" si="252"/>
        <v>978121.73</v>
      </c>
      <c r="PW22" s="660">
        <f t="shared" si="253"/>
        <v>0</v>
      </c>
      <c r="PX22" s="618">
        <f>[1]Субсидия_факт!OP20</f>
        <v>0</v>
      </c>
      <c r="PY22" s="564">
        <f>[1]Субсидия_факт!OT20</f>
        <v>0</v>
      </c>
      <c r="PZ22" s="787">
        <f t="shared" si="254"/>
        <v>0</v>
      </c>
      <c r="QA22" s="458"/>
      <c r="QB22" s="581"/>
      <c r="QC22" s="1764">
        <f t="shared" si="92"/>
        <v>0</v>
      </c>
      <c r="QD22" s="618">
        <f>[1]Субсидия_факт!EL20</f>
        <v>0</v>
      </c>
      <c r="QE22" s="564">
        <f>[1]Субсидия_факт!EN20</f>
        <v>0</v>
      </c>
      <c r="QF22" s="1765">
        <f t="shared" si="93"/>
        <v>0</v>
      </c>
      <c r="QG22" s="618"/>
      <c r="QH22" s="564"/>
      <c r="QI22" s="1764">
        <f t="shared" si="94"/>
        <v>0</v>
      </c>
      <c r="QJ22" s="618">
        <f>[1]Субсидия_факт!EP20</f>
        <v>0</v>
      </c>
      <c r="QK22" s="564">
        <f>[1]Субсидия_факт!ER20</f>
        <v>0</v>
      </c>
      <c r="QL22" s="1765">
        <f t="shared" si="95"/>
        <v>0</v>
      </c>
      <c r="QM22" s="618"/>
      <c r="QN22" s="564"/>
      <c r="QO22" s="1764">
        <f t="shared" si="96"/>
        <v>6120736.8399999999</v>
      </c>
      <c r="QP22" s="618">
        <f>[1]Субсидия_факт!ET20</f>
        <v>306036.84000000003</v>
      </c>
      <c r="QQ22" s="564">
        <f>[1]Субсидия_факт!EX20</f>
        <v>5814700</v>
      </c>
      <c r="QR22" s="1765">
        <f t="shared" si="97"/>
        <v>1511606.9600000002</v>
      </c>
      <c r="QS22" s="618">
        <v>75580.350000000006</v>
      </c>
      <c r="QT22" s="564">
        <v>1436026.61</v>
      </c>
      <c r="QU22" s="1762">
        <f t="shared" si="98"/>
        <v>0</v>
      </c>
      <c r="QV22" s="618">
        <f t="shared" si="255"/>
        <v>0</v>
      </c>
      <c r="QW22" s="564">
        <f t="shared" si="256"/>
        <v>0</v>
      </c>
      <c r="QX22" s="660">
        <f t="shared" si="99"/>
        <v>0</v>
      </c>
      <c r="QY22" s="618">
        <f t="shared" si="257"/>
        <v>0</v>
      </c>
      <c r="QZ22" s="564">
        <f t="shared" si="258"/>
        <v>0</v>
      </c>
      <c r="RA22" s="1762">
        <f t="shared" si="100"/>
        <v>6120736.8399999999</v>
      </c>
      <c r="RB22" s="618">
        <f>[1]Субсидия_факт!EV20</f>
        <v>306036.84000000003</v>
      </c>
      <c r="RC22" s="564">
        <f>[1]Субсидия_факт!EZ20</f>
        <v>5814700</v>
      </c>
      <c r="RD22" s="660">
        <f t="shared" si="101"/>
        <v>1511606.9600000002</v>
      </c>
      <c r="RE22" s="618">
        <f>QS22</f>
        <v>75580.350000000006</v>
      </c>
      <c r="RF22" s="564">
        <f>QT22</f>
        <v>1436026.61</v>
      </c>
      <c r="RG22" s="460">
        <f t="shared" si="102"/>
        <v>0</v>
      </c>
      <c r="RH22" s="618">
        <f>[1]Субсидия_факт!FB20</f>
        <v>0</v>
      </c>
      <c r="RI22" s="564">
        <f>[1]Субсидия_факт!FD20</f>
        <v>0</v>
      </c>
      <c r="RJ22" s="457">
        <f t="shared" si="103"/>
        <v>0</v>
      </c>
      <c r="RK22" s="459"/>
      <c r="RL22" s="808"/>
      <c r="RM22" s="460">
        <f t="shared" si="104"/>
        <v>0</v>
      </c>
      <c r="RN22" s="618">
        <f>[1]Субсидия_факт!BN20</f>
        <v>0</v>
      </c>
      <c r="RO22" s="564">
        <f>[1]Субсидия_факт!BP20</f>
        <v>0</v>
      </c>
      <c r="RP22" s="1761">
        <f t="shared" si="105"/>
        <v>0</v>
      </c>
      <c r="RQ22" s="459"/>
      <c r="RR22" s="808"/>
      <c r="RS22" s="460">
        <f t="shared" si="106"/>
        <v>0</v>
      </c>
      <c r="RT22" s="618">
        <f>[1]Субсидия_факт!T20</f>
        <v>0</v>
      </c>
      <c r="RU22" s="564">
        <f>[1]Субсидия_факт!V20</f>
        <v>0</v>
      </c>
      <c r="RV22" s="457">
        <f t="shared" si="107"/>
        <v>0</v>
      </c>
      <c r="RW22" s="459"/>
      <c r="RX22" s="808"/>
      <c r="RY22" s="460">
        <f t="shared" si="259"/>
        <v>0</v>
      </c>
      <c r="RZ22" s="618">
        <f>[1]Субсидия_факт!Z20</f>
        <v>0</v>
      </c>
      <c r="SA22" s="564">
        <f>[1]Субсидия_факт!AB20</f>
        <v>0</v>
      </c>
      <c r="SB22" s="457">
        <f t="shared" si="260"/>
        <v>0</v>
      </c>
      <c r="SC22" s="459"/>
      <c r="SD22" s="808"/>
      <c r="SE22" s="460">
        <f t="shared" si="110"/>
        <v>0</v>
      </c>
      <c r="SF22" s="618">
        <f>[1]Субсидия_факт!OV20</f>
        <v>0</v>
      </c>
      <c r="SG22" s="564">
        <f>[1]Субсидия_факт!OX20</f>
        <v>0</v>
      </c>
      <c r="SH22" s="458">
        <f>[1]Субсидия_факт!PR20</f>
        <v>0</v>
      </c>
      <c r="SI22" s="615">
        <f>[1]Субсидия_факт!PX20</f>
        <v>0</v>
      </c>
      <c r="SJ22" s="430">
        <f>[1]Субсидия_факт!QD20</f>
        <v>0</v>
      </c>
      <c r="SK22" s="564">
        <f>[1]Субсидия_факт!QF20</f>
        <v>0</v>
      </c>
      <c r="SL22" s="1773">
        <f>[1]Субсидия_факт!QH20</f>
        <v>0</v>
      </c>
      <c r="SM22" s="581">
        <f>[1]Субсидия_факт!QN20</f>
        <v>0</v>
      </c>
      <c r="SN22" s="457">
        <f t="shared" si="111"/>
        <v>0</v>
      </c>
      <c r="SO22" s="618"/>
      <c r="SP22" s="564"/>
      <c r="SQ22" s="1248"/>
      <c r="SR22" s="581"/>
      <c r="SS22" s="1248"/>
      <c r="ST22" s="808"/>
      <c r="SU22" s="1248"/>
      <c r="SV22" s="808"/>
      <c r="SW22" s="457">
        <f t="shared" si="261"/>
        <v>0</v>
      </c>
      <c r="SX22" s="618">
        <f>[1]Субсидия_факт!OF20</f>
        <v>0</v>
      </c>
      <c r="SY22" s="564">
        <f>[1]Субсидия_факт!OJ20</f>
        <v>0</v>
      </c>
      <c r="SZ22" s="459">
        <f>[1]Субсидия_факт!OZ20</f>
        <v>0</v>
      </c>
      <c r="TA22" s="564">
        <f>[1]Субсидия_факт!PD20</f>
        <v>0</v>
      </c>
      <c r="TB22" s="459">
        <f>[1]Субсидия_факт!PT20</f>
        <v>0</v>
      </c>
      <c r="TC22" s="564">
        <f>[1]Субсидия_факт!PZ20</f>
        <v>0</v>
      </c>
      <c r="TD22" s="459">
        <f>[1]Субсидия_факт!QJ20</f>
        <v>0</v>
      </c>
      <c r="TE22" s="564">
        <f>[1]Субсидия_факт!QP20</f>
        <v>0</v>
      </c>
      <c r="TF22" s="1761">
        <f t="shared" si="262"/>
        <v>0</v>
      </c>
      <c r="TG22" s="458"/>
      <c r="TH22" s="581"/>
      <c r="TI22" s="618"/>
      <c r="TJ22" s="564"/>
      <c r="TK22" s="1248"/>
      <c r="TL22" s="581"/>
      <c r="TM22" s="458"/>
      <c r="TN22" s="581"/>
      <c r="TO22" s="660">
        <f t="shared" si="263"/>
        <v>0</v>
      </c>
      <c r="TP22" s="618">
        <f t="shared" si="264"/>
        <v>0</v>
      </c>
      <c r="TQ22" s="564">
        <f t="shared" si="265"/>
        <v>0</v>
      </c>
      <c r="TR22" s="618">
        <f t="shared" si="266"/>
        <v>0</v>
      </c>
      <c r="TS22" s="564">
        <f t="shared" si="267"/>
        <v>0</v>
      </c>
      <c r="TT22" s="618">
        <f t="shared" si="116"/>
        <v>0</v>
      </c>
      <c r="TU22" s="564">
        <f t="shared" si="117"/>
        <v>0</v>
      </c>
      <c r="TV22" s="459">
        <f t="shared" si="268"/>
        <v>0</v>
      </c>
      <c r="TW22" s="564">
        <f t="shared" si="269"/>
        <v>0</v>
      </c>
      <c r="TX22" s="660">
        <f t="shared" si="270"/>
        <v>0</v>
      </c>
      <c r="TY22" s="618">
        <f t="shared" si="271"/>
        <v>0</v>
      </c>
      <c r="TZ22" s="564">
        <f t="shared" si="272"/>
        <v>0</v>
      </c>
      <c r="UA22" s="618">
        <f t="shared" si="273"/>
        <v>0</v>
      </c>
      <c r="UB22" s="564">
        <f t="shared" si="274"/>
        <v>0</v>
      </c>
      <c r="UC22" s="618">
        <f t="shared" si="124"/>
        <v>0</v>
      </c>
      <c r="UD22" s="564">
        <f t="shared" si="125"/>
        <v>0</v>
      </c>
      <c r="UE22" s="459">
        <f t="shared" si="275"/>
        <v>0</v>
      </c>
      <c r="UF22" s="564">
        <f t="shared" si="276"/>
        <v>0</v>
      </c>
      <c r="UG22" s="660">
        <f t="shared" si="277"/>
        <v>0</v>
      </c>
      <c r="UH22" s="618">
        <f>[1]Субсидия_факт!OH20</f>
        <v>0</v>
      </c>
      <c r="UI22" s="564">
        <f>[1]Субсидия_факт!OL20</f>
        <v>0</v>
      </c>
      <c r="UJ22" s="459">
        <f>[1]Субсидия_факт!PB20</f>
        <v>0</v>
      </c>
      <c r="UK22" s="564">
        <f>[1]Субсидия_факт!PF20</f>
        <v>0</v>
      </c>
      <c r="UL22" s="459">
        <f>[1]Субсидия_факт!PV20</f>
        <v>0</v>
      </c>
      <c r="UM22" s="564">
        <f>[1]Субсидия_факт!QB20</f>
        <v>0</v>
      </c>
      <c r="UN22" s="459">
        <f>[1]Субсидия_факт!QL20</f>
        <v>0</v>
      </c>
      <c r="UO22" s="564">
        <f>[1]Субсидия_факт!QR20</f>
        <v>0</v>
      </c>
      <c r="UP22" s="787">
        <f t="shared" si="278"/>
        <v>0</v>
      </c>
      <c r="UQ22" s="1248"/>
      <c r="UR22" s="581"/>
      <c r="US22" s="430"/>
      <c r="UT22" s="564"/>
      <c r="UU22" s="1248"/>
      <c r="UV22" s="581"/>
      <c r="UW22" s="1248"/>
      <c r="UX22" s="581"/>
      <c r="UY22" s="457">
        <f>'Прочая  субсидия_МР  и  ГО'!B18</f>
        <v>104493076.82000001</v>
      </c>
      <c r="UZ22" s="457">
        <f>'Прочая  субсидия_МР  и  ГО'!C18</f>
        <v>48575994.75</v>
      </c>
      <c r="VA22" s="1750">
        <f>'Прочая  субсидия_БП'!B18</f>
        <v>12014603.969999999</v>
      </c>
      <c r="VB22" s="460">
        <f>'Прочая  субсидия_БП'!C18</f>
        <v>3963586.64</v>
      </c>
      <c r="VC22" s="1781">
        <f>'Прочая  субсидия_БП'!D18</f>
        <v>8763642.3899999987</v>
      </c>
      <c r="VD22" s="510">
        <f>'Прочая  субсидия_БП'!E18</f>
        <v>3959916.9200000004</v>
      </c>
      <c r="VE22" s="1782">
        <f>'Прочая  субсидия_БП'!F18</f>
        <v>3250961.58</v>
      </c>
      <c r="VF22" s="1781">
        <f>'Прочая  субсидия_БП'!G18</f>
        <v>3669.72</v>
      </c>
      <c r="VG22" s="460">
        <f t="shared" si="279"/>
        <v>522329997.25999999</v>
      </c>
      <c r="VH22" s="618">
        <f>'Проверочная  таблица'!WJ22+'Проверочная  таблица'!VM22+'Проверочная  таблица'!VO22+WD22+VQ22</f>
        <v>504947943.25999999</v>
      </c>
      <c r="VI22" s="458">
        <f>'Проверочная  таблица'!WK22+'Проверочная  таблица'!VS22+'Проверочная  таблица'!VY22+'Проверочная  таблица'!VU22+'Проверочная  таблица'!VW22+WA22+WE22</f>
        <v>17382054</v>
      </c>
      <c r="VJ22" s="457">
        <f t="shared" si="280"/>
        <v>288610413.63</v>
      </c>
      <c r="VK22" s="458">
        <f>'Проверочная  таблица'!WM22+'Проверочная  таблица'!VN22+'Проверочная  таблица'!VP22+WG22+VR22</f>
        <v>279384246.65999997</v>
      </c>
      <c r="VL22" s="459">
        <f>'Проверочная  таблица'!WN22+'Проверочная  таблица'!VT22+'Проверочная  таблица'!VZ22+'Проверочная  таблица'!VV22+'Проверочная  таблица'!VX22+WB22+WH22</f>
        <v>9226166.9700000007</v>
      </c>
      <c r="VM22" s="457">
        <f>'Субвенция  на  полномочия'!B18</f>
        <v>479262348.25999999</v>
      </c>
      <c r="VN22" s="1750">
        <f>'Субвенция  на  полномочия'!C18</f>
        <v>266235901.66</v>
      </c>
      <c r="VO22" s="320">
        <f>[1]Субвенция_факт!R19*1000</f>
        <v>15130822</v>
      </c>
      <c r="VP22" s="789">
        <v>6860000</v>
      </c>
      <c r="VQ22" s="320">
        <f>[1]Субвенция_факт!K19*1000</f>
        <v>4354972</v>
      </c>
      <c r="VR22" s="789">
        <v>2300000</v>
      </c>
      <c r="VS22" s="320">
        <f>[1]Субвенция_факт!AE19*1000</f>
        <v>2344800</v>
      </c>
      <c r="VT22" s="789">
        <f>ВУС!E147</f>
        <v>900306.4</v>
      </c>
      <c r="VU22" s="320">
        <f>[1]Субвенция_факт!AF19*1000</f>
        <v>0</v>
      </c>
      <c r="VV22" s="789"/>
      <c r="VW22" s="320">
        <f>[1]Субвенция_факт!E19*1000</f>
        <v>0</v>
      </c>
      <c r="VX22" s="789"/>
      <c r="VY22" s="320">
        <f>[1]Субвенция_факт!F19*1000</f>
        <v>0</v>
      </c>
      <c r="VZ22" s="789"/>
      <c r="WA22" s="320">
        <f>[1]Субвенция_факт!G19*1000</f>
        <v>0</v>
      </c>
      <c r="WB22" s="789"/>
      <c r="WC22" s="460">
        <f t="shared" si="281"/>
        <v>19205600</v>
      </c>
      <c r="WD22" s="618">
        <f>[1]Субвенция_факт!O19*1000</f>
        <v>4993456</v>
      </c>
      <c r="WE22" s="564">
        <f>[1]Субвенция_факт!P19*1000</f>
        <v>14212144</v>
      </c>
      <c r="WF22" s="457">
        <f t="shared" si="282"/>
        <v>10700000</v>
      </c>
      <c r="WG22" s="458">
        <v>2782000</v>
      </c>
      <c r="WH22" s="615">
        <v>7918000</v>
      </c>
      <c r="WI22" s="460">
        <f t="shared" si="283"/>
        <v>2031455</v>
      </c>
      <c r="WJ22" s="930">
        <f>[1]Субвенция_факт!AD19*1000</f>
        <v>1206345</v>
      </c>
      <c r="WK22" s="931">
        <f>[1]Субвенция_факт!AC19*1000</f>
        <v>825110</v>
      </c>
      <c r="WL22" s="457">
        <f t="shared" si="284"/>
        <v>1614205.57</v>
      </c>
      <c r="WM22" s="1740">
        <v>1206345</v>
      </c>
      <c r="WN22" s="1282">
        <v>407860.57</v>
      </c>
      <c r="WO22" s="1775">
        <f>'Проверочная  таблица'!ZU22+'Проверочная  таблица'!ZC22+'Проверочная  таблица'!XO22+'Проверочная  таблица'!XS22+YQ22+YW22+YA22+YG22+XI22+WQ22+XC22+WW22</f>
        <v>147976814</v>
      </c>
      <c r="WP22" s="320">
        <f>'Проверочная  таблица'!ZY22+'Проверочная  таблица'!ZL22+'Проверочная  таблица'!XQ22+'Проверочная  таблица'!XU22+YT22+YZ22+YD22+YJ22+XL22+WT22+XF22+WZ22</f>
        <v>35945939.519999996</v>
      </c>
      <c r="WQ22" s="1776">
        <f t="shared" si="134"/>
        <v>0</v>
      </c>
      <c r="WR22" s="930">
        <f>'[1]Иные межбюджетные трансферты'!AK20</f>
        <v>0</v>
      </c>
      <c r="WS22" s="931">
        <f>'[1]Иные межбюджетные трансферты'!AM20</f>
        <v>0</v>
      </c>
      <c r="WT22" s="1765">
        <f t="shared" si="135"/>
        <v>0</v>
      </c>
      <c r="WU22" s="930"/>
      <c r="WV22" s="931"/>
      <c r="WW22" s="1776">
        <f t="shared" si="136"/>
        <v>0</v>
      </c>
      <c r="WX22" s="930">
        <f>'[1]Иные межбюджетные трансферты'!AE20</f>
        <v>0</v>
      </c>
      <c r="WY22" s="931">
        <f>'[1]Иные межбюджетные трансферты'!AG20</f>
        <v>0</v>
      </c>
      <c r="WZ22" s="1765">
        <f t="shared" si="137"/>
        <v>0</v>
      </c>
      <c r="XA22" s="930"/>
      <c r="XB22" s="931"/>
      <c r="XC22" s="1776">
        <f t="shared" si="138"/>
        <v>2735076.55</v>
      </c>
      <c r="XD22" s="930">
        <f>'[1]Иные межбюджетные трансферты'!AA20</f>
        <v>136753.81999999998</v>
      </c>
      <c r="XE22" s="931">
        <f>'[1]Иные межбюджетные трансферты'!AC20</f>
        <v>2598322.73</v>
      </c>
      <c r="XF22" s="1765">
        <f t="shared" si="139"/>
        <v>1511692.6400000001</v>
      </c>
      <c r="XG22" s="930">
        <v>75584.63</v>
      </c>
      <c r="XH22" s="931">
        <v>1436108.01</v>
      </c>
      <c r="XI22" s="457">
        <f t="shared" si="285"/>
        <v>19139400</v>
      </c>
      <c r="XJ22" s="676">
        <f>'[1]Иные межбюджетные трансферты'!G20</f>
        <v>0</v>
      </c>
      <c r="XK22" s="1777">
        <f>'[1]Иные межбюджетные трансферты'!I20</f>
        <v>19139400</v>
      </c>
      <c r="XL22" s="1750">
        <f t="shared" si="286"/>
        <v>9531900</v>
      </c>
      <c r="XM22" s="676"/>
      <c r="XN22" s="931">
        <v>9531900</v>
      </c>
      <c r="XO22" s="457">
        <f t="shared" si="287"/>
        <v>0</v>
      </c>
      <c r="XP22" s="1778"/>
      <c r="XQ22" s="457">
        <f t="shared" si="288"/>
        <v>0</v>
      </c>
      <c r="XR22" s="1777"/>
      <c r="XS22" s="1750">
        <f t="shared" si="289"/>
        <v>0</v>
      </c>
      <c r="XT22" s="931"/>
      <c r="XU22" s="457">
        <f t="shared" si="290"/>
        <v>0</v>
      </c>
      <c r="XV22" s="931"/>
      <c r="XW22" s="1763">
        <f t="shared" si="291"/>
        <v>0</v>
      </c>
      <c r="XX22" s="660">
        <f t="shared" si="292"/>
        <v>0</v>
      </c>
      <c r="XY22" s="1763">
        <f t="shared" si="293"/>
        <v>0</v>
      </c>
      <c r="XZ22" s="660">
        <f t="shared" si="294"/>
        <v>0</v>
      </c>
      <c r="YA22" s="457">
        <f t="shared" si="295"/>
        <v>0</v>
      </c>
      <c r="YB22" s="459"/>
      <c r="YC22" s="564"/>
      <c r="YD22" s="457">
        <f t="shared" si="296"/>
        <v>0</v>
      </c>
      <c r="YE22" s="459"/>
      <c r="YF22" s="564"/>
      <c r="YG22" s="457">
        <f t="shared" si="297"/>
        <v>120000000</v>
      </c>
      <c r="YH22" s="458">
        <f>'[1]Иные межбюджетные трансферты'!AY20</f>
        <v>50000000</v>
      </c>
      <c r="YI22" s="581">
        <f>'[1]Иные межбюджетные трансферты'!BC20</f>
        <v>70000000</v>
      </c>
      <c r="YJ22" s="1761">
        <f t="shared" si="298"/>
        <v>24902346.879999999</v>
      </c>
      <c r="YK22" s="459"/>
      <c r="YL22" s="564">
        <v>24902346.879999999</v>
      </c>
      <c r="YM22" s="1763">
        <f t="shared" si="299"/>
        <v>0</v>
      </c>
      <c r="YN22" s="660">
        <f t="shared" si="300"/>
        <v>0</v>
      </c>
      <c r="YO22" s="1763">
        <f t="shared" si="301"/>
        <v>120000000</v>
      </c>
      <c r="YP22" s="660">
        <f t="shared" si="302"/>
        <v>24902346.879999999</v>
      </c>
      <c r="YQ22" s="1007">
        <f t="shared" si="303"/>
        <v>0</v>
      </c>
      <c r="YR22" s="1124">
        <f>'[1]Иные межбюджетные трансферты'!W20</f>
        <v>0</v>
      </c>
      <c r="YS22" s="933">
        <f>'[1]Иные межбюджетные трансферты'!Y20</f>
        <v>0</v>
      </c>
      <c r="YT22" s="627">
        <f t="shared" si="304"/>
        <v>0</v>
      </c>
      <c r="YU22" s="987"/>
      <c r="YV22" s="1779"/>
      <c r="YW22" s="320">
        <f t="shared" si="150"/>
        <v>0</v>
      </c>
      <c r="YX22" s="987">
        <f>'[1]Иные межбюджетные трансферты'!M20</f>
        <v>0</v>
      </c>
      <c r="YY22" s="933">
        <f>'[1]Иные межбюджетные трансферты'!O20</f>
        <v>0</v>
      </c>
      <c r="YZ22" s="627">
        <f t="shared" si="305"/>
        <v>0</v>
      </c>
      <c r="ZA22" s="987"/>
      <c r="ZB22" s="933"/>
      <c r="ZC22" s="507">
        <f t="shared" si="152"/>
        <v>0</v>
      </c>
      <c r="ZD22" s="930">
        <f>'[1]Иные межбюджетные трансферты'!E20</f>
        <v>0</v>
      </c>
      <c r="ZE22" s="930">
        <f>'[1]Иные межбюджетные трансферты'!K20</f>
        <v>0</v>
      </c>
      <c r="ZF22" s="930">
        <f>'[1]Иные межбюджетные трансферты'!AI20</f>
        <v>0</v>
      </c>
      <c r="ZG22" s="676">
        <f>'[1]Иные межбюджетные трансферты'!AO20</f>
        <v>0</v>
      </c>
      <c r="ZH22" s="784"/>
      <c r="ZI22" s="526">
        <f>'[1]Иные межбюджетные трансферты'!BG20</f>
        <v>0</v>
      </c>
      <c r="ZJ22" s="930">
        <f>'[1]Иные межбюджетные трансферты'!BI20</f>
        <v>0</v>
      </c>
      <c r="ZK22" s="676">
        <f>'[1]Иные межбюджетные трансферты'!BK20</f>
        <v>0</v>
      </c>
      <c r="ZL22" s="424">
        <f t="shared" si="153"/>
        <v>0</v>
      </c>
      <c r="ZM22" s="676"/>
      <c r="ZN22" s="676"/>
      <c r="ZO22" s="676"/>
      <c r="ZP22" s="987"/>
      <c r="ZQ22" s="617"/>
      <c r="ZR22" s="526"/>
      <c r="ZS22" s="987"/>
      <c r="ZT22" s="1260"/>
      <c r="ZU22" s="457">
        <f t="shared" si="154"/>
        <v>6102337.4500000002</v>
      </c>
      <c r="ZV22" s="1124">
        <f>'[1]Иные межбюджетные трансферты'!AQ20</f>
        <v>0</v>
      </c>
      <c r="ZW22" s="930">
        <f>'[1]Иные межбюджетные трансферты'!AU20</f>
        <v>6102337.4500000002</v>
      </c>
      <c r="ZX22" s="987"/>
      <c r="ZY22" s="457">
        <f t="shared" si="155"/>
        <v>0</v>
      </c>
      <c r="ZZ22" s="987"/>
      <c r="AAA22" s="980"/>
      <c r="AAB22" s="1260"/>
      <c r="AAC22" s="660">
        <f t="shared" si="306"/>
        <v>3849728.72</v>
      </c>
      <c r="AAD22" s="595">
        <f>'Проверочная  таблица'!ZV22-AAL22</f>
        <v>0</v>
      </c>
      <c r="AAE22" s="595">
        <f>'Проверочная  таблица'!ZW22-AAM22</f>
        <v>3849728.72</v>
      </c>
      <c r="AAF22" s="595">
        <f>'Проверочная  таблица'!ZX22-AAN22</f>
        <v>0</v>
      </c>
      <c r="AAG22" s="660">
        <f t="shared" si="307"/>
        <v>0</v>
      </c>
      <c r="AAH22" s="595">
        <f>'Проверочная  таблица'!ZZ22-AAP22</f>
        <v>0</v>
      </c>
      <c r="AAI22" s="595">
        <f>'Проверочная  таблица'!AAA22-AAQ22</f>
        <v>0</v>
      </c>
      <c r="AAJ22" s="595">
        <f>'Проверочная  таблица'!AAB22-AAR22</f>
        <v>0</v>
      </c>
      <c r="AAK22" s="660">
        <f t="shared" si="308"/>
        <v>2252608.73</v>
      </c>
      <c r="AAL22" s="1124">
        <f>'[1]Иные межбюджетные трансферты'!AS20</f>
        <v>0</v>
      </c>
      <c r="AAM22" s="930">
        <f>'[1]Иные межбюджетные трансферты'!AW20</f>
        <v>2252608.73</v>
      </c>
      <c r="AAN22" s="676">
        <f>'[1]Иные межбюджетные трансферты'!BO20</f>
        <v>0</v>
      </c>
      <c r="AAO22" s="787">
        <f t="shared" si="309"/>
        <v>0</v>
      </c>
      <c r="AAP22" s="987"/>
      <c r="AAQ22" s="980"/>
      <c r="AAR22" s="980"/>
      <c r="AAS22" s="457">
        <f>AAU22+'Проверочная  таблица'!ABC22+AAY22+'Проверочная  таблица'!ABG22+ABA22+'Проверочная  таблица'!ABI22</f>
        <v>-6000000</v>
      </c>
      <c r="AAT22" s="457">
        <f>AAV22+'Проверочная  таблица'!ABD22+AAZ22+'Проверочная  таблица'!ABH22+ABB22+'Проверочная  таблица'!ABJ22</f>
        <v>0</v>
      </c>
      <c r="AAU22" s="460"/>
      <c r="AAV22" s="460"/>
      <c r="AAW22" s="460"/>
      <c r="AAX22" s="460"/>
      <c r="AAY22" s="1783">
        <f t="shared" si="156"/>
        <v>0</v>
      </c>
      <c r="AAZ22" s="456">
        <f t="shared" si="157"/>
        <v>0</v>
      </c>
      <c r="ABA22" s="461"/>
      <c r="ABB22" s="456"/>
      <c r="ABC22" s="460"/>
      <c r="ABD22" s="460"/>
      <c r="ABE22" s="460">
        <v>-6000000</v>
      </c>
      <c r="ABF22" s="460"/>
      <c r="ABG22" s="1783">
        <f t="shared" si="158"/>
        <v>0</v>
      </c>
      <c r="ABH22" s="456">
        <f t="shared" si="159"/>
        <v>0</v>
      </c>
      <c r="ABI22" s="456">
        <v>-6000000</v>
      </c>
      <c r="ABJ22" s="456"/>
      <c r="ABK22" s="1749">
        <f>'Проверочная  таблица'!ABC22+'Проверочная  таблица'!ABE22</f>
        <v>-6000000</v>
      </c>
      <c r="ABL22" s="1749">
        <f>'Проверочная  таблица'!ABD22+'Проверочная  таблица'!ABF22</f>
        <v>0</v>
      </c>
      <c r="ABM22" s="732"/>
    </row>
    <row r="23" spans="1:741" s="319" customFormat="1" ht="25.5" customHeight="1" x14ac:dyDescent="0.25">
      <c r="A23" s="324" t="s">
        <v>85</v>
      </c>
      <c r="B23" s="460">
        <f>D23+AI23+'Проверочная  таблица'!VG23+'Проверочная  таблица'!WO23</f>
        <v>577620776.88999999</v>
      </c>
      <c r="C23" s="457">
        <f>E23+'Проверочная  таблица'!VJ23+AJ23+'Проверочная  таблица'!WP23</f>
        <v>254935904.58999997</v>
      </c>
      <c r="D23" s="1750">
        <f t="shared" si="0"/>
        <v>40884642</v>
      </c>
      <c r="E23" s="457">
        <f t="shared" si="160"/>
        <v>21959365.299999997</v>
      </c>
      <c r="F23" s="1751">
        <f>'[1]Дотация  из  ОБ_факт'!M19</f>
        <v>6984003</v>
      </c>
      <c r="G23" s="1752">
        <v>3492000</v>
      </c>
      <c r="H23" s="1753">
        <f>'[1]Дотация  из  ОБ_факт'!G19</f>
        <v>17415699</v>
      </c>
      <c r="I23" s="1754">
        <v>8693319.0999999996</v>
      </c>
      <c r="J23" s="1755">
        <f t="shared" si="1"/>
        <v>17415699</v>
      </c>
      <c r="K23" s="1756">
        <f t="shared" si="2"/>
        <v>8693319.0999999996</v>
      </c>
      <c r="L23" s="1757">
        <f>'[1]Дотация  из  ОБ_факт'!K19</f>
        <v>0</v>
      </c>
      <c r="M23" s="605"/>
      <c r="N23" s="1758">
        <f>'[1]Дотация  из  ОБ_факт'!Q19</f>
        <v>0</v>
      </c>
      <c r="O23" s="1759"/>
      <c r="P23" s="1751">
        <f>'[1]Дотация  из  ОБ_факт'!S19</f>
        <v>16484939.999999998</v>
      </c>
      <c r="Q23" s="1754">
        <v>9774046.1999999993</v>
      </c>
      <c r="R23" s="1755">
        <f t="shared" si="3"/>
        <v>16484939.999999998</v>
      </c>
      <c r="S23" s="1756">
        <f t="shared" si="4"/>
        <v>9774046.1999999993</v>
      </c>
      <c r="T23" s="1757">
        <f>'[1]Дотация  из  ОБ_факт'!W19</f>
        <v>0</v>
      </c>
      <c r="U23" s="605"/>
      <c r="V23" s="1753">
        <f>'[1]Дотация  из  ОБ_факт'!AA19+'[1]Дотация  из  ОБ_факт'!AC19+'[1]Дотация  из  ОБ_факт'!AG19</f>
        <v>0</v>
      </c>
      <c r="W23" s="1007">
        <f t="shared" si="5"/>
        <v>0</v>
      </c>
      <c r="X23" s="784"/>
      <c r="Y23" s="676"/>
      <c r="Z23" s="784"/>
      <c r="AA23" s="1753">
        <f>'[1]Дотация  из  ОБ_факт'!Y19+'[1]Дотация  из  ОБ_факт'!AE19</f>
        <v>0</v>
      </c>
      <c r="AB23" s="1007">
        <f t="shared" si="6"/>
        <v>0</v>
      </c>
      <c r="AC23" s="784"/>
      <c r="AD23" s="676"/>
      <c r="AE23" s="1760">
        <f t="shared" si="7"/>
        <v>0</v>
      </c>
      <c r="AF23" s="1755">
        <f t="shared" si="8"/>
        <v>0</v>
      </c>
      <c r="AG23" s="1756">
        <f>'[1]Дотация  из  ОБ_факт'!AE19</f>
        <v>0</v>
      </c>
      <c r="AH23" s="796">
        <f t="shared" si="9"/>
        <v>0</v>
      </c>
      <c r="AI23" s="1720">
        <f>'Проверочная  таблица'!UY23+'Проверочная  таблица'!VA23+CM23+CO23+CU23+CW23+BS23+CA23+'Проверочная  таблица'!MO23+'Проверочная  таблица'!NE23+'Проверочная  таблица'!EQ23+'Проверочная  таблица'!NW23+EI23+'Проверочная  таблица'!JG23+'Проверочная  таблица'!JM23+'Проверочная  таблица'!OE23+'Проверочная  таблица'!OM23+JA23+GC23+FW23+RY23+FK23+AK23+AU23+FQ23+KE23+HE23+HK23+DI23+SE23+GI23+EW23+SW23+PK23+GY23+GS23+LI23+LQ23+RS23+IO23+RG23+QI23+KK23+KQ23+QO23+RM23+DC23+II23+QC23+IC23+IU23</f>
        <v>217444453.97</v>
      </c>
      <c r="AJ23" s="507">
        <f>'Проверочная  таблица'!UZ23+'Проверочная  таблица'!VB23+CN23+CP23+CV23+CX23+BW23+CE23+'Проверочная  таблица'!MW23+'Проверочная  таблица'!NH23+'Проверочная  таблица'!ET23+'Проверочная  таблица'!OA23+EM23+'Проверочная  таблица'!JJ23+'Проверочная  таблица'!JP23+'Проверочная  таблица'!OI23+'Проверочная  таблица'!OQ23+JD23+FT23+GF23+FZ23+SB23+FN23+AP23+AY23+KH23+HH23+HN23+DV23+SN23+GL23+FD23+TF23+PN23+HB23+GV23+LM23+LU23+RV23+IR23+RJ23+QL23+KN23+KT23+QR23+RP23+DF23+IL23+QF23+IF23+IX23</f>
        <v>49096406.240000002</v>
      </c>
      <c r="AK23" s="457">
        <f t="shared" si="10"/>
        <v>52489533.439999998</v>
      </c>
      <c r="AL23" s="459">
        <f>[1]Субсидия_факт!CJ21</f>
        <v>0</v>
      </c>
      <c r="AM23" s="458">
        <f>[1]Субсидия_факт!HJ21</f>
        <v>0</v>
      </c>
      <c r="AN23" s="459">
        <f>[1]Субсидия_факт!HV21</f>
        <v>52489533.439999998</v>
      </c>
      <c r="AO23" s="458">
        <f>[1]Субсидия_факт!PH21</f>
        <v>0</v>
      </c>
      <c r="AP23" s="457">
        <f t="shared" si="11"/>
        <v>2280000</v>
      </c>
      <c r="AQ23" s="956"/>
      <c r="AR23" s="459"/>
      <c r="AS23" s="458">
        <v>2280000</v>
      </c>
      <c r="AT23" s="956"/>
      <c r="AU23" s="1720">
        <f t="shared" si="12"/>
        <v>0</v>
      </c>
      <c r="AV23" s="618">
        <f>[1]Субсидия_факт!CL21</f>
        <v>0</v>
      </c>
      <c r="AW23" s="458">
        <f>[1]Субсидия_факт!HN21</f>
        <v>0</v>
      </c>
      <c r="AX23" s="956">
        <f>[1]Субсидия_факт!PJ21</f>
        <v>0</v>
      </c>
      <c r="AY23" s="424">
        <f t="shared" si="13"/>
        <v>0</v>
      </c>
      <c r="AZ23" s="618"/>
      <c r="BA23" s="458"/>
      <c r="BB23" s="956"/>
      <c r="BC23" s="1721">
        <f t="shared" si="14"/>
        <v>0</v>
      </c>
      <c r="BD23" s="618">
        <f t="shared" si="15"/>
        <v>0</v>
      </c>
      <c r="BE23" s="458">
        <f t="shared" si="16"/>
        <v>0</v>
      </c>
      <c r="BF23" s="459">
        <f t="shared" si="17"/>
        <v>0</v>
      </c>
      <c r="BG23" s="660">
        <f t="shared" si="18"/>
        <v>0</v>
      </c>
      <c r="BH23" s="458">
        <f t="shared" si="19"/>
        <v>0</v>
      </c>
      <c r="BI23" s="459">
        <f t="shared" si="20"/>
        <v>0</v>
      </c>
      <c r="BJ23" s="458">
        <f t="shared" si="21"/>
        <v>0</v>
      </c>
      <c r="BK23" s="508">
        <f t="shared" si="22"/>
        <v>0</v>
      </c>
      <c r="BL23" s="618">
        <f>[1]Субсидия_факт!CN21</f>
        <v>0</v>
      </c>
      <c r="BM23" s="458">
        <f>[1]Субсидия_факт!HP21</f>
        <v>0</v>
      </c>
      <c r="BN23" s="956">
        <f>[1]Субсидия_факт!PL21</f>
        <v>0</v>
      </c>
      <c r="BO23" s="1784">
        <f t="shared" si="23"/>
        <v>0</v>
      </c>
      <c r="BP23" s="653"/>
      <c r="BQ23" s="648"/>
      <c r="BR23" s="653"/>
      <c r="BS23" s="427">
        <f t="shared" si="24"/>
        <v>13472337.369999999</v>
      </c>
      <c r="BT23" s="618">
        <f>[1]Субсидия_факт!KR21</f>
        <v>0</v>
      </c>
      <c r="BU23" s="458">
        <f>[1]Субсидия_факт!KX21</f>
        <v>13472337.369999999</v>
      </c>
      <c r="BV23" s="458">
        <f>[1]Субсидия_факт!LP21</f>
        <v>0</v>
      </c>
      <c r="BW23" s="1736">
        <f t="shared" si="25"/>
        <v>0</v>
      </c>
      <c r="BX23" s="648"/>
      <c r="BY23" s="648"/>
      <c r="BZ23" s="648"/>
      <c r="CA23" s="427">
        <f t="shared" si="26"/>
        <v>0</v>
      </c>
      <c r="CB23" s="618">
        <f>[1]Субсидия_факт!KT21</f>
        <v>0</v>
      </c>
      <c r="CC23" s="458">
        <f>[1]Субсидия_факт!KZ21</f>
        <v>0</v>
      </c>
      <c r="CD23" s="458">
        <f>[1]Субсидия_факт!LR21</f>
        <v>0</v>
      </c>
      <c r="CE23" s="1736">
        <f t="shared" si="27"/>
        <v>0</v>
      </c>
      <c r="CF23" s="648"/>
      <c r="CG23" s="653"/>
      <c r="CH23" s="652"/>
      <c r="CI23" s="551">
        <f t="shared" si="28"/>
        <v>0</v>
      </c>
      <c r="CJ23" s="552">
        <f t="shared" si="29"/>
        <v>0</v>
      </c>
      <c r="CK23" s="550">
        <f t="shared" si="30"/>
        <v>0</v>
      </c>
      <c r="CL23" s="551">
        <f t="shared" si="31"/>
        <v>0</v>
      </c>
      <c r="CM23" s="460">
        <f>[1]Субсидия_факт!ID21</f>
        <v>0</v>
      </c>
      <c r="CN23" s="320"/>
      <c r="CO23" s="1761">
        <f>[1]Субсидия_факт!IF21</f>
        <v>0</v>
      </c>
      <c r="CP23" s="950"/>
      <c r="CQ23" s="552">
        <f t="shared" si="161"/>
        <v>0</v>
      </c>
      <c r="CR23" s="550">
        <f t="shared" si="162"/>
        <v>0</v>
      </c>
      <c r="CS23" s="1762">
        <f>[1]Субсидия_факт!IH21</f>
        <v>0</v>
      </c>
      <c r="CT23" s="796">
        <f t="shared" si="163"/>
        <v>0</v>
      </c>
      <c r="CU23" s="1761">
        <f>[1]Субсидия_факт!IJ21</f>
        <v>0</v>
      </c>
      <c r="CV23" s="523"/>
      <c r="CW23" s="457">
        <f>[1]Субсидия_факт!IL21</f>
        <v>0</v>
      </c>
      <c r="CX23" s="1008"/>
      <c r="CY23" s="1726">
        <f t="shared" si="164"/>
        <v>0</v>
      </c>
      <c r="CZ23" s="508">
        <f t="shared" si="165"/>
        <v>0</v>
      </c>
      <c r="DA23" s="1721">
        <f>[1]Субсидия_факт!IN21</f>
        <v>0</v>
      </c>
      <c r="DB23" s="796">
        <f t="shared" si="166"/>
        <v>0</v>
      </c>
      <c r="DC23" s="460">
        <f t="shared" si="36"/>
        <v>3478110</v>
      </c>
      <c r="DD23" s="618"/>
      <c r="DE23" s="458">
        <f>[1]Субсидия_факт!IB21</f>
        <v>3478110</v>
      </c>
      <c r="DF23" s="457">
        <f t="shared" si="37"/>
        <v>0</v>
      </c>
      <c r="DG23" s="459"/>
      <c r="DH23" s="458"/>
      <c r="DI23" s="424">
        <f t="shared" si="167"/>
        <v>0</v>
      </c>
      <c r="DJ23" s="595">
        <f>[1]Субсидия_факт!GF21</f>
        <v>0</v>
      </c>
      <c r="DK23" s="698">
        <f>[1]Субсидия_факт!GH21</f>
        <v>0</v>
      </c>
      <c r="DL23" s="526">
        <f>[1]Субсидия_факт!GJ21</f>
        <v>0</v>
      </c>
      <c r="DM23" s="698">
        <f>[1]Субсидия_факт!GL21</f>
        <v>0</v>
      </c>
      <c r="DN23" s="526">
        <f>[1]Субсидия_факт!GN21</f>
        <v>0</v>
      </c>
      <c r="DO23" s="698">
        <f>[1]Субсидия_факт!GP21</f>
        <v>0</v>
      </c>
      <c r="DP23" s="526">
        <f>[1]Субсидия_факт!GR21</f>
        <v>0</v>
      </c>
      <c r="DQ23" s="526">
        <f>[1]Субсидия_факт!GT21</f>
        <v>0</v>
      </c>
      <c r="DR23" s="526">
        <f>[1]Субсидия_факт!GV21</f>
        <v>0</v>
      </c>
      <c r="DS23" s="526">
        <f>[1]Субсидия_факт!GX21</f>
        <v>0</v>
      </c>
      <c r="DT23" s="526">
        <f>[1]Субсидия_факт!GZ21</f>
        <v>0</v>
      </c>
      <c r="DU23" s="526">
        <f>[1]Субсидия_факт!HB21</f>
        <v>0</v>
      </c>
      <c r="DV23" s="424">
        <f t="shared" si="168"/>
        <v>0</v>
      </c>
      <c r="DW23" s="617"/>
      <c r="DX23" s="698"/>
      <c r="DY23" s="526"/>
      <c r="DZ23" s="698"/>
      <c r="EA23" s="526"/>
      <c r="EB23" s="698"/>
      <c r="EC23" s="526"/>
      <c r="ED23" s="526"/>
      <c r="EE23" s="526"/>
      <c r="EF23" s="526"/>
      <c r="EG23" s="526"/>
      <c r="EH23" s="526"/>
      <c r="EI23" s="1750">
        <f t="shared" si="169"/>
        <v>0</v>
      </c>
      <c r="EJ23" s="458">
        <f>[1]Субсидия_факт!N21</f>
        <v>0</v>
      </c>
      <c r="EK23" s="956">
        <f>[1]Субсидия_факт!P21</f>
        <v>0</v>
      </c>
      <c r="EL23" s="618">
        <f>[1]Субсидия_факт!R21</f>
        <v>0</v>
      </c>
      <c r="EM23" s="457">
        <f t="shared" si="170"/>
        <v>0</v>
      </c>
      <c r="EN23" s="458"/>
      <c r="EO23" s="458"/>
      <c r="EP23" s="458"/>
      <c r="EQ23" s="460">
        <f t="shared" si="171"/>
        <v>0</v>
      </c>
      <c r="ER23" s="618">
        <f>[1]Субсидия_факт!BR21</f>
        <v>0</v>
      </c>
      <c r="ES23" s="564">
        <f>[1]Субсидия_факт!BT21</f>
        <v>0</v>
      </c>
      <c r="ET23" s="457">
        <f t="shared" si="172"/>
        <v>0</v>
      </c>
      <c r="EU23" s="459"/>
      <c r="EV23" s="808"/>
      <c r="EW23" s="460">
        <f t="shared" si="173"/>
        <v>0</v>
      </c>
      <c r="EX23" s="618">
        <f>[1]Субсидия_факт!AD21</f>
        <v>0</v>
      </c>
      <c r="EY23" s="564">
        <f>[1]Субсидия_факт!AF21</f>
        <v>0</v>
      </c>
      <c r="EZ23" s="459">
        <f>[1]Субсидия_факт!AL21</f>
        <v>0</v>
      </c>
      <c r="FA23" s="564">
        <f>[1]Субсидия_факт!AN21</f>
        <v>0</v>
      </c>
      <c r="FB23" s="458">
        <f>[1]Субсидия_факт!AH21</f>
        <v>0</v>
      </c>
      <c r="FC23" s="564">
        <f>[1]Субсидия_факт!AJ21</f>
        <v>0</v>
      </c>
      <c r="FD23" s="457">
        <f t="shared" si="174"/>
        <v>0</v>
      </c>
      <c r="FE23" s="618"/>
      <c r="FF23" s="564"/>
      <c r="FG23" s="459"/>
      <c r="FH23" s="564"/>
      <c r="FI23" s="459"/>
      <c r="FJ23" s="564"/>
      <c r="FK23" s="1720">
        <f t="shared" si="175"/>
        <v>0</v>
      </c>
      <c r="FL23" s="595">
        <f>[1]Субсидия_факт!AT21</f>
        <v>0</v>
      </c>
      <c r="FM23" s="558">
        <f>[1]Субсидия_факт!AV21</f>
        <v>0</v>
      </c>
      <c r="FN23" s="424">
        <f t="shared" si="176"/>
        <v>0</v>
      </c>
      <c r="FO23" s="617"/>
      <c r="FP23" s="558"/>
      <c r="FQ23" s="507">
        <f t="shared" si="177"/>
        <v>0</v>
      </c>
      <c r="FR23" s="595">
        <f>[1]Субсидия_факт!BV21</f>
        <v>0</v>
      </c>
      <c r="FS23" s="698">
        <f>[1]Субсидия_факт!BX21</f>
        <v>0</v>
      </c>
      <c r="FT23" s="424">
        <f t="shared" si="178"/>
        <v>0</v>
      </c>
      <c r="FU23" s="617"/>
      <c r="FV23" s="558"/>
      <c r="FW23" s="507">
        <f t="shared" si="179"/>
        <v>0</v>
      </c>
      <c r="FX23" s="595">
        <f>[1]Субсидия_факт!BZ21</f>
        <v>0</v>
      </c>
      <c r="FY23" s="698">
        <f>[1]Субсидия_факт!CB21</f>
        <v>0</v>
      </c>
      <c r="FZ23" s="424">
        <f t="shared" si="180"/>
        <v>0</v>
      </c>
      <c r="GA23" s="617"/>
      <c r="GB23" s="558"/>
      <c r="GC23" s="507">
        <f t="shared" si="181"/>
        <v>0</v>
      </c>
      <c r="GD23" s="595">
        <f>[1]Субсидия_факт!ML21</f>
        <v>0</v>
      </c>
      <c r="GE23" s="558">
        <f>[1]Субсидия_факт!MN21</f>
        <v>0</v>
      </c>
      <c r="GF23" s="424">
        <f t="shared" si="182"/>
        <v>0</v>
      </c>
      <c r="GG23" s="617"/>
      <c r="GH23" s="558"/>
      <c r="GI23" s="507">
        <f t="shared" si="183"/>
        <v>0</v>
      </c>
      <c r="GJ23" s="595">
        <f>[1]Субсидия_факт!MP21</f>
        <v>0</v>
      </c>
      <c r="GK23" s="698">
        <f>[1]Субсидия_факт!MT21</f>
        <v>0</v>
      </c>
      <c r="GL23" s="424">
        <f t="shared" si="184"/>
        <v>0</v>
      </c>
      <c r="GM23" s="617"/>
      <c r="GN23" s="558"/>
      <c r="GO23" s="1727">
        <f t="shared" si="185"/>
        <v>0</v>
      </c>
      <c r="GP23" s="508">
        <f t="shared" si="186"/>
        <v>0</v>
      </c>
      <c r="GQ23" s="1727">
        <f t="shared" si="187"/>
        <v>0</v>
      </c>
      <c r="GR23" s="508">
        <f t="shared" si="188"/>
        <v>0</v>
      </c>
      <c r="GS23" s="507">
        <f t="shared" si="50"/>
        <v>0</v>
      </c>
      <c r="GT23" s="595">
        <f>[1]Субсидия_факт!IP21</f>
        <v>0</v>
      </c>
      <c r="GU23" s="698">
        <f>[1]Субсидия_факт!IV21</f>
        <v>0</v>
      </c>
      <c r="GV23" s="424">
        <f t="shared" si="51"/>
        <v>0</v>
      </c>
      <c r="GW23" s="617"/>
      <c r="GX23" s="558"/>
      <c r="GY23" s="507">
        <f t="shared" si="189"/>
        <v>0</v>
      </c>
      <c r="GZ23" s="595">
        <f>[1]Субсидия_факт!BF21</f>
        <v>0</v>
      </c>
      <c r="HA23" s="558">
        <f>[1]Субсидия_факт!BH21</f>
        <v>0</v>
      </c>
      <c r="HB23" s="507">
        <f t="shared" si="190"/>
        <v>0</v>
      </c>
      <c r="HC23" s="595"/>
      <c r="HD23" s="558"/>
      <c r="HE23" s="507">
        <f t="shared" si="191"/>
        <v>0</v>
      </c>
      <c r="HF23" s="595"/>
      <c r="HG23" s="698"/>
      <c r="HH23" s="424">
        <f t="shared" si="53"/>
        <v>0</v>
      </c>
      <c r="HI23" s="595"/>
      <c r="HJ23" s="558"/>
      <c r="HK23" s="507">
        <f t="shared" si="192"/>
        <v>810493</v>
      </c>
      <c r="HL23" s="595">
        <f>[1]Субсидия_факт!JD21</f>
        <v>210728.44999999995</v>
      </c>
      <c r="HM23" s="698">
        <f>[1]Субсидия_факт!JH21</f>
        <v>599764.55000000005</v>
      </c>
      <c r="HN23" s="424">
        <f t="shared" si="193"/>
        <v>0</v>
      </c>
      <c r="HO23" s="595"/>
      <c r="HP23" s="558"/>
      <c r="HQ23" s="1727">
        <f t="shared" si="194"/>
        <v>810493</v>
      </c>
      <c r="HR23" s="595">
        <f t="shared" si="195"/>
        <v>210728.44999999995</v>
      </c>
      <c r="HS23" s="698">
        <f t="shared" si="196"/>
        <v>599764.55000000005</v>
      </c>
      <c r="HT23" s="508">
        <f t="shared" si="197"/>
        <v>0</v>
      </c>
      <c r="HU23" s="595">
        <f t="shared" si="198"/>
        <v>0</v>
      </c>
      <c r="HV23" s="698">
        <f t="shared" si="199"/>
        <v>0</v>
      </c>
      <c r="HW23" s="1727">
        <f t="shared" si="200"/>
        <v>0</v>
      </c>
      <c r="HX23" s="595">
        <f>[1]Субсидия_факт!JF21</f>
        <v>0</v>
      </c>
      <c r="HY23" s="698">
        <f>[1]Субсидия_факт!JJ21</f>
        <v>0</v>
      </c>
      <c r="HZ23" s="508">
        <f t="shared" si="201"/>
        <v>0</v>
      </c>
      <c r="IA23" s="595"/>
      <c r="IB23" s="558"/>
      <c r="IC23" s="1728">
        <f t="shared" si="60"/>
        <v>0</v>
      </c>
      <c r="ID23" s="595">
        <f>[1]Субсидия_факт!FT21</f>
        <v>0</v>
      </c>
      <c r="IE23" s="698">
        <f>[1]Субсидия_факт!FV21</f>
        <v>0</v>
      </c>
      <c r="IF23" s="1729">
        <f t="shared" si="61"/>
        <v>0</v>
      </c>
      <c r="IG23" s="595"/>
      <c r="IH23" s="558"/>
      <c r="II23" s="1728">
        <f t="shared" si="62"/>
        <v>0</v>
      </c>
      <c r="IJ23" s="595">
        <f>[1]Субсидия_факт!PN21</f>
        <v>0</v>
      </c>
      <c r="IK23" s="698">
        <f>[1]Субсидия_факт!PP21</f>
        <v>0</v>
      </c>
      <c r="IL23" s="1729">
        <f t="shared" si="63"/>
        <v>0</v>
      </c>
      <c r="IM23" s="595"/>
      <c r="IN23" s="558"/>
      <c r="IO23" s="1070">
        <f t="shared" si="64"/>
        <v>0</v>
      </c>
      <c r="IP23" s="618">
        <f>[1]Субсидия_факт!LL21</f>
        <v>0</v>
      </c>
      <c r="IQ23" s="564">
        <f>[1]Субсидия_факт!LN21</f>
        <v>0</v>
      </c>
      <c r="IR23" s="1071">
        <f t="shared" si="65"/>
        <v>0</v>
      </c>
      <c r="IS23" s="618"/>
      <c r="IT23" s="564"/>
      <c r="IU23" s="1070">
        <f t="shared" si="66"/>
        <v>0</v>
      </c>
      <c r="IV23" s="618">
        <f>[1]Субсидия_факт!LV21</f>
        <v>0</v>
      </c>
      <c r="IW23" s="564">
        <f>[1]Субсидия_факт!LX21</f>
        <v>0</v>
      </c>
      <c r="IX23" s="1071">
        <f t="shared" si="67"/>
        <v>0</v>
      </c>
      <c r="IY23" s="618"/>
      <c r="IZ23" s="564"/>
      <c r="JA23" s="427">
        <f t="shared" si="202"/>
        <v>0</v>
      </c>
      <c r="JB23" s="618">
        <f>[1]Субсидия_факт!DN21</f>
        <v>0</v>
      </c>
      <c r="JC23" s="564">
        <f>[1]Субсидия_факт!DP21</f>
        <v>0</v>
      </c>
      <c r="JD23" s="505">
        <f t="shared" si="203"/>
        <v>0</v>
      </c>
      <c r="JE23" s="618"/>
      <c r="JF23" s="564"/>
      <c r="JG23" s="424">
        <f t="shared" si="204"/>
        <v>0</v>
      </c>
      <c r="JH23" s="595">
        <f>[1]Субсидия_факт!DB21</f>
        <v>0</v>
      </c>
      <c r="JI23" s="698">
        <f>[1]Субсидия_факт!DH21</f>
        <v>0</v>
      </c>
      <c r="JJ23" s="424">
        <f t="shared" si="205"/>
        <v>0</v>
      </c>
      <c r="JK23" s="595"/>
      <c r="JL23" s="558"/>
      <c r="JM23" s="424">
        <f t="shared" si="206"/>
        <v>0</v>
      </c>
      <c r="JN23" s="595">
        <f>[1]Субсидия_факт!DD21</f>
        <v>0</v>
      </c>
      <c r="JO23" s="558">
        <f>[1]Субсидия_факт!DJ21</f>
        <v>0</v>
      </c>
      <c r="JP23" s="424">
        <f t="shared" si="207"/>
        <v>0</v>
      </c>
      <c r="JQ23" s="526"/>
      <c r="JR23" s="583"/>
      <c r="JS23" s="508">
        <f t="shared" si="208"/>
        <v>0</v>
      </c>
      <c r="JT23" s="617">
        <f>'Проверочная  таблица'!JN23-'Проверочная  таблица'!JZ23</f>
        <v>0</v>
      </c>
      <c r="JU23" s="558">
        <f>'Проверочная  таблица'!JO23-'Проверочная  таблица'!KA23</f>
        <v>0</v>
      </c>
      <c r="JV23" s="1721">
        <f t="shared" si="209"/>
        <v>0</v>
      </c>
      <c r="JW23" s="526">
        <f>'Проверочная  таблица'!JQ23-'Проверочная  таблица'!KC23</f>
        <v>0</v>
      </c>
      <c r="JX23" s="616">
        <f>'Проверочная  таблица'!JR23-'Проверочная  таблица'!KD23</f>
        <v>0</v>
      </c>
      <c r="JY23" s="508">
        <f t="shared" si="210"/>
        <v>0</v>
      </c>
      <c r="JZ23" s="595">
        <f>[1]Субсидия_факт!DF21</f>
        <v>0</v>
      </c>
      <c r="KA23" s="698">
        <f>[1]Субсидия_факт!DL21</f>
        <v>0</v>
      </c>
      <c r="KB23" s="508">
        <f t="shared" si="211"/>
        <v>0</v>
      </c>
      <c r="KC23" s="595"/>
      <c r="KD23" s="558"/>
      <c r="KE23" s="424">
        <f t="shared" si="212"/>
        <v>0</v>
      </c>
      <c r="KF23" s="526">
        <f>[1]Субсидия_факт!AP21</f>
        <v>0</v>
      </c>
      <c r="KG23" s="558">
        <f>[1]Субсидия_факт!AR21</f>
        <v>0</v>
      </c>
      <c r="KH23" s="424">
        <f t="shared" si="213"/>
        <v>0</v>
      </c>
      <c r="KI23" s="526"/>
      <c r="KJ23" s="558"/>
      <c r="KK23" s="424">
        <f t="shared" si="80"/>
        <v>0</v>
      </c>
      <c r="KL23" s="526">
        <f>[1]Субсидия_факт!KF21</f>
        <v>0</v>
      </c>
      <c r="KM23" s="558">
        <f>[1]Субсидия_факт!KL21</f>
        <v>0</v>
      </c>
      <c r="KN23" s="424">
        <f t="shared" si="81"/>
        <v>0</v>
      </c>
      <c r="KO23" s="526"/>
      <c r="KP23" s="558"/>
      <c r="KQ23" s="1731">
        <f t="shared" si="82"/>
        <v>0</v>
      </c>
      <c r="KR23" s="459">
        <f>[1]Субсидия_факт!KH21</f>
        <v>0</v>
      </c>
      <c r="KS23" s="564">
        <f>[1]Субсидия_факт!KN21</f>
        <v>0</v>
      </c>
      <c r="KT23" s="1731">
        <f t="shared" si="83"/>
        <v>0</v>
      </c>
      <c r="KU23" s="526"/>
      <c r="KV23" s="558"/>
      <c r="KW23" s="1732">
        <f t="shared" si="84"/>
        <v>0</v>
      </c>
      <c r="KX23" s="459">
        <f t="shared" si="214"/>
        <v>0</v>
      </c>
      <c r="KY23" s="564">
        <f t="shared" si="215"/>
        <v>0</v>
      </c>
      <c r="KZ23" s="1732">
        <f t="shared" si="216"/>
        <v>0</v>
      </c>
      <c r="LA23" s="459">
        <f t="shared" si="217"/>
        <v>0</v>
      </c>
      <c r="LB23" s="564">
        <f t="shared" si="218"/>
        <v>0</v>
      </c>
      <c r="LC23" s="1732">
        <f t="shared" si="86"/>
        <v>0</v>
      </c>
      <c r="LD23" s="595">
        <f>[1]Субсидия_факт!KJ21</f>
        <v>0</v>
      </c>
      <c r="LE23" s="698">
        <f>[1]Субсидия_факт!KP21</f>
        <v>0</v>
      </c>
      <c r="LF23" s="1732">
        <f t="shared" si="87"/>
        <v>0</v>
      </c>
      <c r="LG23" s="617"/>
      <c r="LH23" s="558"/>
      <c r="LI23" s="457">
        <f t="shared" si="219"/>
        <v>0</v>
      </c>
      <c r="LJ23" s="980">
        <f>[1]Субсидия_факт!FF21</f>
        <v>0</v>
      </c>
      <c r="LK23" s="526">
        <f>[1]Субсидия_факт!DR21</f>
        <v>0</v>
      </c>
      <c r="LL23" s="558">
        <f>[1]Субсидия_факт!DX21</f>
        <v>0</v>
      </c>
      <c r="LM23" s="457">
        <f t="shared" si="220"/>
        <v>0</v>
      </c>
      <c r="LN23" s="980"/>
      <c r="LO23" s="526"/>
      <c r="LP23" s="558"/>
      <c r="LQ23" s="457">
        <f t="shared" si="221"/>
        <v>0</v>
      </c>
      <c r="LR23" s="980">
        <f>[1]Субсидия_факт!FH21</f>
        <v>0</v>
      </c>
      <c r="LS23" s="526">
        <f>[1]Субсидия_факт!DT21</f>
        <v>0</v>
      </c>
      <c r="LT23" s="558">
        <f>[1]Субсидия_факт!DZ21</f>
        <v>0</v>
      </c>
      <c r="LU23" s="457">
        <f t="shared" si="222"/>
        <v>0</v>
      </c>
      <c r="LV23" s="980"/>
      <c r="LW23" s="526"/>
      <c r="LX23" s="698"/>
      <c r="LY23" s="660">
        <f t="shared" si="223"/>
        <v>0</v>
      </c>
      <c r="LZ23" s="618">
        <f>'Проверочная  таблица'!LR23-MH23</f>
        <v>0</v>
      </c>
      <c r="MA23" s="618">
        <f>'Проверочная  таблица'!LS23-MI23</f>
        <v>0</v>
      </c>
      <c r="MB23" s="564">
        <f>'Проверочная  таблица'!LT23-MJ23</f>
        <v>0</v>
      </c>
      <c r="MC23" s="660">
        <f t="shared" si="224"/>
        <v>0</v>
      </c>
      <c r="MD23" s="618">
        <f>'Проверочная  таблица'!LV23-ML23</f>
        <v>0</v>
      </c>
      <c r="ME23" s="618">
        <f>'Проверочная  таблица'!LW23-MM23</f>
        <v>0</v>
      </c>
      <c r="MF23" s="564">
        <f>'Проверочная  таблица'!LX23-MN23</f>
        <v>0</v>
      </c>
      <c r="MG23" s="660">
        <f t="shared" si="225"/>
        <v>0</v>
      </c>
      <c r="MH23" s="526">
        <f>[1]Субсидия_факт!FJ21</f>
        <v>0</v>
      </c>
      <c r="MI23" s="526">
        <f>[1]Субсидия_факт!DV21</f>
        <v>0</v>
      </c>
      <c r="MJ23" s="558">
        <f>[1]Субсидия_факт!EB21</f>
        <v>0</v>
      </c>
      <c r="MK23" s="660">
        <f t="shared" si="226"/>
        <v>0</v>
      </c>
      <c r="ML23" s="526"/>
      <c r="MM23" s="526"/>
      <c r="MN23" s="558"/>
      <c r="MO23" s="1733">
        <f t="shared" si="227"/>
        <v>83705314.189999998</v>
      </c>
      <c r="MP23" s="526">
        <f>[1]Субсидия_факт!ED21</f>
        <v>0</v>
      </c>
      <c r="MQ23" s="698">
        <f>[1]Субсидия_факт!EF21</f>
        <v>0</v>
      </c>
      <c r="MR23" s="618">
        <f>[1]Субсидия_факт!EH21</f>
        <v>21707189.190000001</v>
      </c>
      <c r="MS23" s="564">
        <f>[1]Субсидия_факт!EJ21</f>
        <v>61782000</v>
      </c>
      <c r="MT23" s="617">
        <f>[1]Субсидия_факт!FL21</f>
        <v>0</v>
      </c>
      <c r="MU23" s="595">
        <f>[1]Субсидия_факт!CP21</f>
        <v>56192.5</v>
      </c>
      <c r="MV23" s="698">
        <f>[1]Субсидия_факт!CV21</f>
        <v>159932.5</v>
      </c>
      <c r="MW23" s="424">
        <f t="shared" si="228"/>
        <v>23593087.170000002</v>
      </c>
      <c r="MX23" s="526"/>
      <c r="MY23" s="558"/>
      <c r="MZ23" s="648">
        <v>6078010.1600000001</v>
      </c>
      <c r="NA23" s="606">
        <v>17298952.010000002</v>
      </c>
      <c r="NB23" s="595"/>
      <c r="NC23" s="1766">
        <f t="shared" si="229"/>
        <v>56192.5</v>
      </c>
      <c r="ND23" s="1767">
        <f t="shared" si="230"/>
        <v>159932.5</v>
      </c>
      <c r="NE23" s="1733">
        <f t="shared" si="231"/>
        <v>0</v>
      </c>
      <c r="NF23" s="595">
        <f>[1]Субсидия_факт!CR21</f>
        <v>0</v>
      </c>
      <c r="NG23" s="698">
        <f>[1]Субсидия_факт!CX21</f>
        <v>0</v>
      </c>
      <c r="NH23" s="424">
        <f t="shared" si="232"/>
        <v>0</v>
      </c>
      <c r="NI23" s="617"/>
      <c r="NJ23" s="558"/>
      <c r="NK23" s="508">
        <f t="shared" si="233"/>
        <v>0</v>
      </c>
      <c r="NL23" s="595">
        <f>'Проверочная  таблица'!NF23-NR23</f>
        <v>0</v>
      </c>
      <c r="NM23" s="558">
        <f>'Проверочная  таблица'!NG23-NS23</f>
        <v>0</v>
      </c>
      <c r="NN23" s="508">
        <f t="shared" si="234"/>
        <v>0</v>
      </c>
      <c r="NO23" s="526">
        <f>'Проверочная  таблица'!NI23-NU23</f>
        <v>0</v>
      </c>
      <c r="NP23" s="616">
        <f>'Проверочная  таблица'!NJ23-NV23</f>
        <v>0</v>
      </c>
      <c r="NQ23" s="508">
        <f t="shared" si="235"/>
        <v>0</v>
      </c>
      <c r="NR23" s="595">
        <f>[1]Субсидия_факт!CT21</f>
        <v>0</v>
      </c>
      <c r="NS23" s="698">
        <f>[1]Субсидия_факт!CZ21</f>
        <v>0</v>
      </c>
      <c r="NT23" s="508">
        <f t="shared" si="236"/>
        <v>0</v>
      </c>
      <c r="NU23" s="526"/>
      <c r="NV23" s="558"/>
      <c r="NW23" s="1720">
        <f t="shared" si="237"/>
        <v>0</v>
      </c>
      <c r="NX23" s="595">
        <f>[1]Субсидия_факт!CD21</f>
        <v>0</v>
      </c>
      <c r="NY23" s="698">
        <f>[1]Субсидия_факт!CF21</f>
        <v>0</v>
      </c>
      <c r="NZ23" s="595">
        <f>[1]Субсидия_факт!CH21</f>
        <v>0</v>
      </c>
      <c r="OA23" s="427">
        <f t="shared" si="238"/>
        <v>0</v>
      </c>
      <c r="OB23" s="648"/>
      <c r="OC23" s="562"/>
      <c r="OD23" s="648"/>
      <c r="OE23" s="1731">
        <f t="shared" si="312"/>
        <v>0</v>
      </c>
      <c r="OF23" s="595">
        <f>[1]Субсидия_факт!NP21</f>
        <v>0</v>
      </c>
      <c r="OG23" s="698">
        <f>[1]Субсидия_факт!NV21</f>
        <v>0</v>
      </c>
      <c r="OH23" s="458"/>
      <c r="OI23" s="1731">
        <f t="shared" si="313"/>
        <v>0</v>
      </c>
      <c r="OJ23" s="617"/>
      <c r="OK23" s="558"/>
      <c r="OL23" s="526"/>
      <c r="OM23" s="1731">
        <f t="shared" si="239"/>
        <v>0</v>
      </c>
      <c r="ON23" s="595">
        <f>[1]Субсидия_факт!NR21</f>
        <v>0</v>
      </c>
      <c r="OO23" s="698">
        <f>[1]Субсидия_факт!NX21</f>
        <v>0</v>
      </c>
      <c r="OP23" s="526">
        <f>[1]Субсидия_факт!OB21</f>
        <v>0</v>
      </c>
      <c r="OQ23" s="1731">
        <f t="shared" si="240"/>
        <v>0</v>
      </c>
      <c r="OR23" s="526"/>
      <c r="OS23" s="616"/>
      <c r="OT23" s="526"/>
      <c r="OU23" s="1732">
        <f t="shared" si="241"/>
        <v>0</v>
      </c>
      <c r="OV23" s="459">
        <f>'Проверочная  таблица'!ON23-PD23</f>
        <v>0</v>
      </c>
      <c r="OW23" s="564">
        <f>'Проверочная  таблица'!OO23-PE23</f>
        <v>0</v>
      </c>
      <c r="OX23" s="458">
        <f>'Проверочная  таблица'!OP23-PF23</f>
        <v>0</v>
      </c>
      <c r="OY23" s="1732">
        <f t="shared" si="242"/>
        <v>0</v>
      </c>
      <c r="OZ23" s="617">
        <f>'Проверочная  таблица'!OR23-PH23</f>
        <v>0</v>
      </c>
      <c r="PA23" s="558">
        <f>'Проверочная  таблица'!OS23-PI23</f>
        <v>0</v>
      </c>
      <c r="PB23" s="526">
        <f>'Проверочная  таблица'!OT23-PJ23</f>
        <v>0</v>
      </c>
      <c r="PC23" s="1732">
        <f t="shared" si="243"/>
        <v>0</v>
      </c>
      <c r="PD23" s="595">
        <f>[1]Субсидия_факт!NT21</f>
        <v>0</v>
      </c>
      <c r="PE23" s="698">
        <f>[1]Субсидия_факт!NZ21</f>
        <v>0</v>
      </c>
      <c r="PF23" s="595">
        <f>[1]Субсидия_факт!OD21</f>
        <v>0</v>
      </c>
      <c r="PG23" s="1732">
        <f t="shared" si="244"/>
        <v>0</v>
      </c>
      <c r="PH23" s="617">
        <f t="shared" si="310"/>
        <v>0</v>
      </c>
      <c r="PI23" s="558">
        <f t="shared" si="311"/>
        <v>0</v>
      </c>
      <c r="PJ23" s="595"/>
      <c r="PK23" s="460">
        <f t="shared" si="245"/>
        <v>0</v>
      </c>
      <c r="PL23" s="618">
        <f>[1]Субсидия_факт!ON21</f>
        <v>0</v>
      </c>
      <c r="PM23" s="564">
        <f>[1]Субсидия_факт!OR21</f>
        <v>0</v>
      </c>
      <c r="PN23" s="457">
        <f t="shared" si="246"/>
        <v>0</v>
      </c>
      <c r="PO23" s="458"/>
      <c r="PP23" s="581">
        <v>0</v>
      </c>
      <c r="PQ23" s="660">
        <f t="shared" si="247"/>
        <v>0</v>
      </c>
      <c r="PR23" s="458">
        <f t="shared" si="248"/>
        <v>0</v>
      </c>
      <c r="PS23" s="564">
        <f t="shared" si="249"/>
        <v>0</v>
      </c>
      <c r="PT23" s="1762">
        <f t="shared" si="250"/>
        <v>0</v>
      </c>
      <c r="PU23" s="618">
        <f t="shared" si="251"/>
        <v>0</v>
      </c>
      <c r="PV23" s="564">
        <f t="shared" si="252"/>
        <v>0</v>
      </c>
      <c r="PW23" s="552">
        <f t="shared" si="253"/>
        <v>0</v>
      </c>
      <c r="PX23" s="618">
        <f>[1]Субсидия_факт!OP21</f>
        <v>0</v>
      </c>
      <c r="PY23" s="564">
        <f>[1]Субсидия_факт!OT21</f>
        <v>0</v>
      </c>
      <c r="PZ23" s="1784">
        <f t="shared" si="254"/>
        <v>0</v>
      </c>
      <c r="QA23" s="648"/>
      <c r="QB23" s="606"/>
      <c r="QC23" s="1070">
        <f t="shared" si="92"/>
        <v>0</v>
      </c>
      <c r="QD23" s="618">
        <f>[1]Субсидия_факт!EL21</f>
        <v>0</v>
      </c>
      <c r="QE23" s="564">
        <f>[1]Субсидия_факт!EN21</f>
        <v>0</v>
      </c>
      <c r="QF23" s="1071">
        <f t="shared" si="93"/>
        <v>0</v>
      </c>
      <c r="QG23" s="618"/>
      <c r="QH23" s="564"/>
      <c r="QI23" s="1070">
        <f t="shared" si="94"/>
        <v>0</v>
      </c>
      <c r="QJ23" s="618">
        <f>[1]Субсидия_факт!EP21</f>
        <v>0</v>
      </c>
      <c r="QK23" s="564">
        <f>[1]Субсидия_факт!ER21</f>
        <v>0</v>
      </c>
      <c r="QL23" s="1071">
        <f t="shared" si="95"/>
        <v>0</v>
      </c>
      <c r="QM23" s="618"/>
      <c r="QN23" s="564"/>
      <c r="QO23" s="1070">
        <f t="shared" si="96"/>
        <v>0</v>
      </c>
      <c r="QP23" s="618">
        <f>[1]Субсидия_факт!ET21</f>
        <v>0</v>
      </c>
      <c r="QQ23" s="564">
        <f>[1]Субсидия_факт!EX21</f>
        <v>0</v>
      </c>
      <c r="QR23" s="1071">
        <f t="shared" si="97"/>
        <v>0</v>
      </c>
      <c r="QS23" s="618"/>
      <c r="QT23" s="564"/>
      <c r="QU23" s="551">
        <f t="shared" si="98"/>
        <v>0</v>
      </c>
      <c r="QV23" s="618">
        <f t="shared" si="255"/>
        <v>0</v>
      </c>
      <c r="QW23" s="564">
        <f t="shared" si="256"/>
        <v>0</v>
      </c>
      <c r="QX23" s="552">
        <f t="shared" si="99"/>
        <v>0</v>
      </c>
      <c r="QY23" s="618">
        <f t="shared" si="257"/>
        <v>0</v>
      </c>
      <c r="QZ23" s="564">
        <f t="shared" si="258"/>
        <v>0</v>
      </c>
      <c r="RA23" s="551">
        <f t="shared" si="100"/>
        <v>0</v>
      </c>
      <c r="RB23" s="618">
        <f>[1]Субсидия_факт!EV21</f>
        <v>0</v>
      </c>
      <c r="RC23" s="564">
        <f>[1]Субсидия_факт!EZ21</f>
        <v>0</v>
      </c>
      <c r="RD23" s="552">
        <f t="shared" si="101"/>
        <v>0</v>
      </c>
      <c r="RE23" s="618"/>
      <c r="RF23" s="564"/>
      <c r="RG23" s="498">
        <f t="shared" si="102"/>
        <v>0</v>
      </c>
      <c r="RH23" s="618">
        <f>[1]Субсидия_факт!FB21</f>
        <v>0</v>
      </c>
      <c r="RI23" s="564">
        <f>[1]Субсидия_факт!FD21</f>
        <v>0</v>
      </c>
      <c r="RJ23" s="427">
        <f t="shared" si="103"/>
        <v>0</v>
      </c>
      <c r="RK23" s="653"/>
      <c r="RL23" s="720"/>
      <c r="RM23" s="498">
        <f t="shared" si="104"/>
        <v>0</v>
      </c>
      <c r="RN23" s="618">
        <f>[1]Субсидия_факт!BN21</f>
        <v>0</v>
      </c>
      <c r="RO23" s="564">
        <f>[1]Субсидия_факт!BP21</f>
        <v>0</v>
      </c>
      <c r="RP23" s="1736">
        <f t="shared" si="105"/>
        <v>0</v>
      </c>
      <c r="RQ23" s="653"/>
      <c r="RR23" s="720"/>
      <c r="RS23" s="498">
        <f t="shared" si="106"/>
        <v>0</v>
      </c>
      <c r="RT23" s="618">
        <f>[1]Субсидия_факт!T21</f>
        <v>0</v>
      </c>
      <c r="RU23" s="564">
        <f>[1]Субсидия_факт!V21</f>
        <v>0</v>
      </c>
      <c r="RV23" s="427">
        <f t="shared" si="107"/>
        <v>0</v>
      </c>
      <c r="RW23" s="653"/>
      <c r="RX23" s="720"/>
      <c r="RY23" s="498">
        <f t="shared" si="259"/>
        <v>0</v>
      </c>
      <c r="RZ23" s="618">
        <f>[1]Субсидия_факт!Z21</f>
        <v>0</v>
      </c>
      <c r="SA23" s="564">
        <f>[1]Субсидия_факт!AB21</f>
        <v>0</v>
      </c>
      <c r="SB23" s="427">
        <f t="shared" si="260"/>
        <v>0</v>
      </c>
      <c r="SC23" s="653"/>
      <c r="SD23" s="720"/>
      <c r="SE23" s="498">
        <f t="shared" si="110"/>
        <v>0</v>
      </c>
      <c r="SF23" s="618">
        <f>[1]Субсидия_факт!OV21</f>
        <v>0</v>
      </c>
      <c r="SG23" s="564">
        <f>[1]Субсидия_факт!OX21</f>
        <v>0</v>
      </c>
      <c r="SH23" s="458">
        <f>[1]Субсидия_факт!PR21</f>
        <v>0</v>
      </c>
      <c r="SI23" s="615">
        <f>[1]Субсидия_факт!PX21</f>
        <v>0</v>
      </c>
      <c r="SJ23" s="430">
        <f>[1]Субсидия_факт!QD21</f>
        <v>0</v>
      </c>
      <c r="SK23" s="564">
        <f>[1]Субсидия_факт!QF21</f>
        <v>0</v>
      </c>
      <c r="SL23" s="1773">
        <f>[1]Субсидия_факт!QH21</f>
        <v>0</v>
      </c>
      <c r="SM23" s="581">
        <f>[1]Субсидия_факт!QN21</f>
        <v>0</v>
      </c>
      <c r="SN23" s="427">
        <f t="shared" si="111"/>
        <v>0</v>
      </c>
      <c r="SO23" s="652"/>
      <c r="SP23" s="562"/>
      <c r="SQ23" s="1248"/>
      <c r="SR23" s="581"/>
      <c r="SS23" s="425"/>
      <c r="ST23" s="720"/>
      <c r="SU23" s="425"/>
      <c r="SV23" s="720"/>
      <c r="SW23" s="427">
        <f t="shared" si="261"/>
        <v>0</v>
      </c>
      <c r="SX23" s="618">
        <f>[1]Субсидия_факт!OF21</f>
        <v>0</v>
      </c>
      <c r="SY23" s="564">
        <f>[1]Субсидия_факт!OJ21</f>
        <v>0</v>
      </c>
      <c r="SZ23" s="459">
        <f>[1]Субсидия_факт!OZ21</f>
        <v>0</v>
      </c>
      <c r="TA23" s="564">
        <f>[1]Субсидия_факт!PD21</f>
        <v>0</v>
      </c>
      <c r="TB23" s="459">
        <f>[1]Субсидия_факт!PT21</f>
        <v>0</v>
      </c>
      <c r="TC23" s="564">
        <f>[1]Субсидия_факт!PZ21</f>
        <v>0</v>
      </c>
      <c r="TD23" s="459">
        <f>[1]Субсидия_факт!QJ21</f>
        <v>0</v>
      </c>
      <c r="TE23" s="564">
        <f>[1]Субсидия_факт!QP21</f>
        <v>0</v>
      </c>
      <c r="TF23" s="1736">
        <f t="shared" si="262"/>
        <v>0</v>
      </c>
      <c r="TG23" s="648"/>
      <c r="TH23" s="606"/>
      <c r="TI23" s="652"/>
      <c r="TJ23" s="562"/>
      <c r="TK23" s="1248"/>
      <c r="TL23" s="581"/>
      <c r="TM23" s="648"/>
      <c r="TN23" s="606"/>
      <c r="TO23" s="552">
        <f t="shared" si="263"/>
        <v>0</v>
      </c>
      <c r="TP23" s="652">
        <f t="shared" si="264"/>
        <v>0</v>
      </c>
      <c r="TQ23" s="562">
        <f t="shared" si="265"/>
        <v>0</v>
      </c>
      <c r="TR23" s="652">
        <f t="shared" si="266"/>
        <v>0</v>
      </c>
      <c r="TS23" s="562">
        <f t="shared" si="267"/>
        <v>0</v>
      </c>
      <c r="TT23" s="652">
        <f t="shared" si="116"/>
        <v>0</v>
      </c>
      <c r="TU23" s="562">
        <f t="shared" si="117"/>
        <v>0</v>
      </c>
      <c r="TV23" s="653">
        <f t="shared" si="268"/>
        <v>0</v>
      </c>
      <c r="TW23" s="562">
        <f t="shared" si="269"/>
        <v>0</v>
      </c>
      <c r="TX23" s="552">
        <f t="shared" si="270"/>
        <v>0</v>
      </c>
      <c r="TY23" s="652">
        <f t="shared" si="271"/>
        <v>0</v>
      </c>
      <c r="TZ23" s="562">
        <f t="shared" si="272"/>
        <v>0</v>
      </c>
      <c r="UA23" s="652">
        <f t="shared" si="273"/>
        <v>0</v>
      </c>
      <c r="UB23" s="562">
        <f t="shared" si="274"/>
        <v>0</v>
      </c>
      <c r="UC23" s="652">
        <f t="shared" si="124"/>
        <v>0</v>
      </c>
      <c r="UD23" s="562">
        <f t="shared" si="125"/>
        <v>0</v>
      </c>
      <c r="UE23" s="653">
        <f t="shared" si="275"/>
        <v>0</v>
      </c>
      <c r="UF23" s="562">
        <f t="shared" si="276"/>
        <v>0</v>
      </c>
      <c r="UG23" s="552">
        <f t="shared" si="277"/>
        <v>0</v>
      </c>
      <c r="UH23" s="618">
        <f>[1]Субсидия_факт!OH21</f>
        <v>0</v>
      </c>
      <c r="UI23" s="564">
        <f>[1]Субсидия_факт!OL21</f>
        <v>0</v>
      </c>
      <c r="UJ23" s="459">
        <f>[1]Субсидия_факт!PB21</f>
        <v>0</v>
      </c>
      <c r="UK23" s="564">
        <f>[1]Субсидия_факт!PF21</f>
        <v>0</v>
      </c>
      <c r="UL23" s="459">
        <f>[1]Субсидия_факт!PV21</f>
        <v>0</v>
      </c>
      <c r="UM23" s="564">
        <f>[1]Субсидия_факт!QB21</f>
        <v>0</v>
      </c>
      <c r="UN23" s="459">
        <f>[1]Субсидия_факт!QL21</f>
        <v>0</v>
      </c>
      <c r="UO23" s="564">
        <f>[1]Субсидия_факт!QR21</f>
        <v>0</v>
      </c>
      <c r="UP23" s="1784">
        <f t="shared" si="278"/>
        <v>0</v>
      </c>
      <c r="UQ23" s="1248"/>
      <c r="UR23" s="581"/>
      <c r="US23" s="430"/>
      <c r="UT23" s="564"/>
      <c r="UU23" s="1248"/>
      <c r="UV23" s="581"/>
      <c r="UW23" s="1248"/>
      <c r="UX23" s="581"/>
      <c r="UY23" s="457">
        <f>'Прочая  субсидия_МР  и  ГО'!B19</f>
        <v>40886500.560000002</v>
      </c>
      <c r="UZ23" s="457">
        <f>'Прочая  субсидия_МР  и  ГО'!C19</f>
        <v>17790106.280000001</v>
      </c>
      <c r="VA23" s="1750">
        <f>'Прочая  субсидия_БП'!B19</f>
        <v>22602165.41</v>
      </c>
      <c r="VB23" s="460">
        <f>'Прочая  субсидия_БП'!C19</f>
        <v>5433212.79</v>
      </c>
      <c r="VC23" s="1781">
        <f>'Прочая  субсидия_БП'!D19</f>
        <v>22602165.41</v>
      </c>
      <c r="VD23" s="510">
        <f>'Прочая  субсидия_БП'!E19</f>
        <v>5433212.79</v>
      </c>
      <c r="VE23" s="1782">
        <f>'Прочая  субсидия_БП'!F19</f>
        <v>0</v>
      </c>
      <c r="VF23" s="1781">
        <f>'Прочая  субсидия_БП'!G19</f>
        <v>0</v>
      </c>
      <c r="VG23" s="460">
        <f t="shared" si="279"/>
        <v>305584867.63999999</v>
      </c>
      <c r="VH23" s="618">
        <f>'Проверочная  таблица'!WJ23+'Проверочная  таблица'!VM23+'Проверочная  таблица'!VO23+WD23+VQ23</f>
        <v>298972717.19999999</v>
      </c>
      <c r="VI23" s="458">
        <f>'Проверочная  таблица'!WK23+'Проверочная  таблица'!VS23+'Проверочная  таблица'!VY23+'Проверочная  таблица'!VU23+'Проверочная  таблица'!VW23+WA23+WE23</f>
        <v>6612150.4400000004</v>
      </c>
      <c r="VJ23" s="457">
        <f t="shared" si="280"/>
        <v>176953273.35999995</v>
      </c>
      <c r="VK23" s="458">
        <f>'Проверочная  таблица'!WM23+'Проверочная  таблица'!VN23+'Проверочная  таблица'!VP23+WG23+VR23</f>
        <v>172958634.40999997</v>
      </c>
      <c r="VL23" s="459">
        <f>'Проверочная  таблица'!WN23+'Проверочная  таблица'!VT23+'Проверочная  таблица'!VZ23+'Проверочная  таблица'!VV23+'Проверочная  таблица'!VX23+WB23+WH23</f>
        <v>3994638.9499999997</v>
      </c>
      <c r="VM23" s="457">
        <f>'Субвенция  на  полномочия'!B19</f>
        <v>283231287.03999996</v>
      </c>
      <c r="VN23" s="1750">
        <f>'Субвенция  на  полномочия'!C19</f>
        <v>165496055.20999998</v>
      </c>
      <c r="VO23" s="320">
        <f>[1]Субвенция_факт!R20*1000</f>
        <v>10897122</v>
      </c>
      <c r="VP23" s="789">
        <v>4700000</v>
      </c>
      <c r="VQ23" s="320">
        <f>[1]Субвенция_факт!K20*1000</f>
        <v>2169083</v>
      </c>
      <c r="VR23" s="789">
        <v>948000</v>
      </c>
      <c r="VS23" s="320">
        <f>[1]Субвенция_факт!AE20*1000</f>
        <v>1329200</v>
      </c>
      <c r="VT23" s="789">
        <f>ВУС!E162</f>
        <v>555237.89</v>
      </c>
      <c r="VU23" s="320">
        <f>[1]Субвенция_факт!AF20*1000</f>
        <v>0</v>
      </c>
      <c r="VV23" s="789"/>
      <c r="VW23" s="320">
        <f>[1]Субвенция_факт!E20*1000</f>
        <v>0</v>
      </c>
      <c r="VX23" s="789"/>
      <c r="VY23" s="320">
        <f>[1]Субвенция_факт!F20*1000</f>
        <v>0</v>
      </c>
      <c r="VZ23" s="789"/>
      <c r="WA23" s="320">
        <f>[1]Субвенция_факт!G20*1000</f>
        <v>0</v>
      </c>
      <c r="WB23" s="789"/>
      <c r="WC23" s="460">
        <f t="shared" si="281"/>
        <v>6177500.6000000006</v>
      </c>
      <c r="WD23" s="618">
        <f>[1]Субвенция_факт!O20*1000</f>
        <v>1606150.16</v>
      </c>
      <c r="WE23" s="564">
        <f>[1]Субвенция_факт!P20*1000</f>
        <v>4571350.4400000004</v>
      </c>
      <c r="WF23" s="457">
        <f t="shared" si="282"/>
        <v>4209920</v>
      </c>
      <c r="WG23" s="458">
        <v>1094579.2</v>
      </c>
      <c r="WH23" s="615">
        <v>3115340.8</v>
      </c>
      <c r="WI23" s="460">
        <f t="shared" si="283"/>
        <v>1780675</v>
      </c>
      <c r="WJ23" s="930">
        <f>[1]Субвенция_факт!AD20*1000</f>
        <v>1069075</v>
      </c>
      <c r="WK23" s="931">
        <f>[1]Субвенция_факт!AC20*1000</f>
        <v>711600</v>
      </c>
      <c r="WL23" s="457">
        <f t="shared" si="284"/>
        <v>1044060.26</v>
      </c>
      <c r="WM23" s="1740">
        <v>720000</v>
      </c>
      <c r="WN23" s="1282">
        <v>324060.26</v>
      </c>
      <c r="WO23" s="1775">
        <f>'Проверочная  таблица'!ZU23+'Проверочная  таблица'!ZC23+'Проверочная  таблица'!XO23+'Проверочная  таблица'!XS23+YQ23+YW23+YA23+YG23+XI23+WQ23+XC23+WW23</f>
        <v>13706813.279999999</v>
      </c>
      <c r="WP23" s="320">
        <f>'Проверочная  таблица'!ZY23+'Проверочная  таблица'!ZL23+'Проверочная  таблица'!XQ23+'Проверочная  таблица'!XU23+YT23+YZ23+YD23+YJ23+XL23+WT23+XF23+WZ23</f>
        <v>6926859.6899999995</v>
      </c>
      <c r="WQ23" s="1776">
        <f t="shared" si="134"/>
        <v>0</v>
      </c>
      <c r="WR23" s="930">
        <f>'[1]Иные межбюджетные трансферты'!AK21</f>
        <v>0</v>
      </c>
      <c r="WS23" s="931">
        <f>'[1]Иные межбюджетные трансферты'!AM21</f>
        <v>0</v>
      </c>
      <c r="WT23" s="1765">
        <f t="shared" si="135"/>
        <v>0</v>
      </c>
      <c r="WU23" s="930"/>
      <c r="WV23" s="931"/>
      <c r="WW23" s="1776">
        <f t="shared" si="136"/>
        <v>0</v>
      </c>
      <c r="WX23" s="930">
        <f>'[1]Иные межбюджетные трансферты'!AE21</f>
        <v>0</v>
      </c>
      <c r="WY23" s="931">
        <f>'[1]Иные межбюджетные трансферты'!AG21</f>
        <v>0</v>
      </c>
      <c r="WZ23" s="1765">
        <f t="shared" si="137"/>
        <v>0</v>
      </c>
      <c r="XA23" s="930"/>
      <c r="XB23" s="931"/>
      <c r="XC23" s="1776">
        <f t="shared" si="138"/>
        <v>1367538.28</v>
      </c>
      <c r="XD23" s="930">
        <f>'[1]Иные межбюджетные трансферты'!AA21</f>
        <v>68376.92</v>
      </c>
      <c r="XE23" s="931">
        <f>'[1]Иные межбюджетные трансферты'!AC21</f>
        <v>1299161.3600000001</v>
      </c>
      <c r="XF23" s="1765">
        <f t="shared" si="139"/>
        <v>683769.69</v>
      </c>
      <c r="XG23" s="930">
        <v>34188.49</v>
      </c>
      <c r="XH23" s="931">
        <v>649581.19999999995</v>
      </c>
      <c r="XI23" s="457">
        <f t="shared" si="285"/>
        <v>9296280</v>
      </c>
      <c r="XJ23" s="676">
        <f>'[1]Иные межбюджетные трансферты'!G21</f>
        <v>0</v>
      </c>
      <c r="XK23" s="1777">
        <f>'[1]Иные межбюджетные трансферты'!I21</f>
        <v>9296280</v>
      </c>
      <c r="XL23" s="1750">
        <f t="shared" si="286"/>
        <v>6243090</v>
      </c>
      <c r="XM23" s="676"/>
      <c r="XN23" s="931">
        <v>6243090</v>
      </c>
      <c r="XO23" s="457">
        <f t="shared" si="287"/>
        <v>0</v>
      </c>
      <c r="XP23" s="1778"/>
      <c r="XQ23" s="457">
        <f t="shared" si="288"/>
        <v>0</v>
      </c>
      <c r="XR23" s="1777"/>
      <c r="XS23" s="1750">
        <f t="shared" si="289"/>
        <v>0</v>
      </c>
      <c r="XT23" s="931"/>
      <c r="XU23" s="457">
        <f t="shared" si="290"/>
        <v>0</v>
      </c>
      <c r="XV23" s="931"/>
      <c r="XW23" s="1763">
        <f t="shared" si="291"/>
        <v>0</v>
      </c>
      <c r="XX23" s="660">
        <f t="shared" si="292"/>
        <v>0</v>
      </c>
      <c r="XY23" s="1763">
        <f t="shared" si="293"/>
        <v>0</v>
      </c>
      <c r="XZ23" s="660">
        <f t="shared" si="294"/>
        <v>0</v>
      </c>
      <c r="YA23" s="457">
        <f t="shared" si="295"/>
        <v>0</v>
      </c>
      <c r="YB23" s="459"/>
      <c r="YC23" s="564"/>
      <c r="YD23" s="457">
        <f t="shared" si="296"/>
        <v>0</v>
      </c>
      <c r="YE23" s="459"/>
      <c r="YF23" s="564"/>
      <c r="YG23" s="457">
        <f t="shared" si="297"/>
        <v>0</v>
      </c>
      <c r="YH23" s="458">
        <f>'[1]Иные межбюджетные трансферты'!AY21</f>
        <v>0</v>
      </c>
      <c r="YI23" s="581">
        <f>'[1]Иные межбюджетные трансферты'!BC21</f>
        <v>0</v>
      </c>
      <c r="YJ23" s="1761">
        <f t="shared" si="298"/>
        <v>0</v>
      </c>
      <c r="YK23" s="459"/>
      <c r="YL23" s="564"/>
      <c r="YM23" s="1763">
        <f t="shared" si="299"/>
        <v>0</v>
      </c>
      <c r="YN23" s="660">
        <f t="shared" si="300"/>
        <v>0</v>
      </c>
      <c r="YO23" s="1763">
        <f t="shared" si="301"/>
        <v>0</v>
      </c>
      <c r="YP23" s="660">
        <f t="shared" si="302"/>
        <v>0</v>
      </c>
      <c r="YQ23" s="1007">
        <f t="shared" si="303"/>
        <v>0</v>
      </c>
      <c r="YR23" s="1124">
        <f>'[1]Иные межбюджетные трансферты'!W21</f>
        <v>0</v>
      </c>
      <c r="YS23" s="933">
        <f>'[1]Иные межбюджетные трансферты'!Y21</f>
        <v>0</v>
      </c>
      <c r="YT23" s="627">
        <f t="shared" si="304"/>
        <v>0</v>
      </c>
      <c r="YU23" s="987"/>
      <c r="YV23" s="1779"/>
      <c r="YW23" s="320">
        <f t="shared" si="150"/>
        <v>0</v>
      </c>
      <c r="YX23" s="987">
        <f>'[1]Иные межбюджетные трансферты'!M21</f>
        <v>0</v>
      </c>
      <c r="YY23" s="933">
        <f>'[1]Иные межбюджетные трансферты'!O21</f>
        <v>0</v>
      </c>
      <c r="YZ23" s="627">
        <f t="shared" si="305"/>
        <v>0</v>
      </c>
      <c r="ZA23" s="987"/>
      <c r="ZB23" s="933"/>
      <c r="ZC23" s="507">
        <f t="shared" si="152"/>
        <v>0</v>
      </c>
      <c r="ZD23" s="930">
        <f>'[1]Иные межбюджетные трансферты'!E21</f>
        <v>0</v>
      </c>
      <c r="ZE23" s="930">
        <f>'[1]Иные межбюджетные трансферты'!K21</f>
        <v>0</v>
      </c>
      <c r="ZF23" s="930">
        <f>'[1]Иные межбюджетные трансферты'!AI21</f>
        <v>0</v>
      </c>
      <c r="ZG23" s="676">
        <f>'[1]Иные межбюджетные трансферты'!AO21</f>
        <v>0</v>
      </c>
      <c r="ZH23" s="784"/>
      <c r="ZI23" s="526">
        <f>'[1]Иные межбюджетные трансферты'!BG21</f>
        <v>0</v>
      </c>
      <c r="ZJ23" s="930">
        <f>'[1]Иные межбюджетные трансферты'!BI21</f>
        <v>0</v>
      </c>
      <c r="ZK23" s="676">
        <f>'[1]Иные межбюджетные трансферты'!BK21</f>
        <v>0</v>
      </c>
      <c r="ZL23" s="424">
        <f t="shared" si="153"/>
        <v>0</v>
      </c>
      <c r="ZM23" s="676"/>
      <c r="ZN23" s="676"/>
      <c r="ZO23" s="676"/>
      <c r="ZP23" s="987"/>
      <c r="ZQ23" s="617"/>
      <c r="ZR23" s="526"/>
      <c r="ZS23" s="987"/>
      <c r="ZT23" s="1260"/>
      <c r="ZU23" s="457">
        <f t="shared" si="154"/>
        <v>3042995</v>
      </c>
      <c r="ZV23" s="1124">
        <f>'[1]Иные межбюджетные трансферты'!AQ21</f>
        <v>0</v>
      </c>
      <c r="ZW23" s="930">
        <f>'[1]Иные межбюджетные трансферты'!AU21</f>
        <v>3042995</v>
      </c>
      <c r="ZX23" s="987"/>
      <c r="ZY23" s="457">
        <f t="shared" si="155"/>
        <v>0</v>
      </c>
      <c r="ZZ23" s="987"/>
      <c r="AAA23" s="980"/>
      <c r="AAB23" s="1260"/>
      <c r="AAC23" s="660">
        <f t="shared" si="306"/>
        <v>3042995</v>
      </c>
      <c r="AAD23" s="595">
        <f>'Проверочная  таблица'!ZV23-AAL23</f>
        <v>0</v>
      </c>
      <c r="AAE23" s="595">
        <f>'Проверочная  таблица'!ZW23-AAM23</f>
        <v>3042995</v>
      </c>
      <c r="AAF23" s="595">
        <f>'Проверочная  таблица'!ZX23-AAN23</f>
        <v>0</v>
      </c>
      <c r="AAG23" s="660">
        <f t="shared" si="307"/>
        <v>0</v>
      </c>
      <c r="AAH23" s="595">
        <f>'Проверочная  таблица'!ZZ23-AAP23</f>
        <v>0</v>
      </c>
      <c r="AAI23" s="595">
        <f>'Проверочная  таблица'!AAA23-AAQ23</f>
        <v>0</v>
      </c>
      <c r="AAJ23" s="595">
        <f>'Проверочная  таблица'!AAB23-AAR23</f>
        <v>0</v>
      </c>
      <c r="AAK23" s="660">
        <f t="shared" si="308"/>
        <v>0</v>
      </c>
      <c r="AAL23" s="1124">
        <f>'[1]Иные межбюджетные трансферты'!AS21</f>
        <v>0</v>
      </c>
      <c r="AAM23" s="930">
        <f>'[1]Иные межбюджетные трансферты'!AW21</f>
        <v>0</v>
      </c>
      <c r="AAN23" s="676">
        <f>'[1]Иные межбюджетные трансферты'!BO21</f>
        <v>0</v>
      </c>
      <c r="AAO23" s="787">
        <f t="shared" si="309"/>
        <v>0</v>
      </c>
      <c r="AAP23" s="987"/>
      <c r="AAQ23" s="980"/>
      <c r="AAR23" s="980"/>
      <c r="AAS23" s="457">
        <f>AAU23+'Проверочная  таблица'!ABC23+AAY23+'Проверочная  таблица'!ABG23+ABA23+'Проверочная  таблица'!ABI23</f>
        <v>0</v>
      </c>
      <c r="AAT23" s="457">
        <f>AAV23+'Проверочная  таблица'!ABD23+AAZ23+'Проверочная  таблица'!ABH23+ABB23+'Проверочная  таблица'!ABJ23</f>
        <v>0</v>
      </c>
      <c r="AAU23" s="460"/>
      <c r="AAV23" s="460"/>
      <c r="AAW23" s="460"/>
      <c r="AAX23" s="460"/>
      <c r="AAY23" s="1783">
        <f t="shared" si="156"/>
        <v>0</v>
      </c>
      <c r="AAZ23" s="456">
        <f t="shared" si="157"/>
        <v>0</v>
      </c>
      <c r="ABA23" s="461"/>
      <c r="ABB23" s="456"/>
      <c r="ABC23" s="460"/>
      <c r="ABD23" s="460"/>
      <c r="ABE23" s="460"/>
      <c r="ABF23" s="460"/>
      <c r="ABG23" s="1783">
        <f t="shared" si="158"/>
        <v>0</v>
      </c>
      <c r="ABH23" s="456">
        <f t="shared" si="159"/>
        <v>0</v>
      </c>
      <c r="ABI23" s="456"/>
      <c r="ABJ23" s="456"/>
      <c r="ABK23" s="1749">
        <f>'Проверочная  таблица'!ABC23+'Проверочная  таблица'!ABE23</f>
        <v>0</v>
      </c>
      <c r="ABL23" s="1749">
        <f>'Проверочная  таблица'!ABD23+'Проверочная  таблица'!ABF23</f>
        <v>0</v>
      </c>
      <c r="ABM23" s="732"/>
    </row>
    <row r="24" spans="1:741" s="319" customFormat="1" ht="25.5" customHeight="1" x14ac:dyDescent="0.25">
      <c r="A24" s="325" t="s">
        <v>86</v>
      </c>
      <c r="B24" s="460">
        <f>D24+AI24+'Проверочная  таблица'!VG24+'Проверочная  таблица'!WO24</f>
        <v>1232257252.3099999</v>
      </c>
      <c r="C24" s="457">
        <f>E24+'Проверочная  таблица'!VJ24+AJ24+'Проверочная  таблица'!WP24</f>
        <v>612248081.25</v>
      </c>
      <c r="D24" s="1750">
        <f t="shared" si="0"/>
        <v>75942765</v>
      </c>
      <c r="E24" s="457">
        <f t="shared" si="160"/>
        <v>56348069.340000004</v>
      </c>
      <c r="F24" s="1751">
        <f>'[1]Дотация  из  ОБ_факт'!M20</f>
        <v>5758331</v>
      </c>
      <c r="G24" s="1752">
        <v>2879166</v>
      </c>
      <c r="H24" s="1753">
        <f>'[1]Дотация  из  ОБ_факт'!G20</f>
        <v>11265935</v>
      </c>
      <c r="I24" s="1754">
        <v>6545620.3399999999</v>
      </c>
      <c r="J24" s="1755">
        <f t="shared" si="1"/>
        <v>11265935</v>
      </c>
      <c r="K24" s="1756">
        <f t="shared" si="2"/>
        <v>6545620.3399999999</v>
      </c>
      <c r="L24" s="1757">
        <f>'[1]Дотация  из  ОБ_факт'!K20</f>
        <v>0</v>
      </c>
      <c r="M24" s="605"/>
      <c r="N24" s="1758">
        <f>'[1]Дотация  из  ОБ_факт'!Q20</f>
        <v>0</v>
      </c>
      <c r="O24" s="1759"/>
      <c r="P24" s="1751">
        <f>'[1]Дотация  из  ОБ_факт'!S20</f>
        <v>57010498.999999993</v>
      </c>
      <c r="Q24" s="1754">
        <v>45015283</v>
      </c>
      <c r="R24" s="1755">
        <f t="shared" si="3"/>
        <v>57010498.999999993</v>
      </c>
      <c r="S24" s="1756">
        <f t="shared" si="4"/>
        <v>45015283</v>
      </c>
      <c r="T24" s="1757">
        <f>'[1]Дотация  из  ОБ_факт'!W20</f>
        <v>0</v>
      </c>
      <c r="U24" s="605"/>
      <c r="V24" s="1753">
        <f>'[1]Дотация  из  ОБ_факт'!AA20+'[1]Дотация  из  ОБ_факт'!AC20+'[1]Дотация  из  ОБ_факт'!AG20</f>
        <v>1500000</v>
      </c>
      <c r="W24" s="1007">
        <f t="shared" si="5"/>
        <v>1500000</v>
      </c>
      <c r="X24" s="784"/>
      <c r="Y24" s="676">
        <v>1500000</v>
      </c>
      <c r="Z24" s="784"/>
      <c r="AA24" s="1753">
        <f>'[1]Дотация  из  ОБ_факт'!Y20+'[1]Дотация  из  ОБ_факт'!AE20</f>
        <v>408000</v>
      </c>
      <c r="AB24" s="1007">
        <f t="shared" si="6"/>
        <v>408000</v>
      </c>
      <c r="AC24" s="784">
        <v>408000</v>
      </c>
      <c r="AD24" s="676"/>
      <c r="AE24" s="1760">
        <f t="shared" si="7"/>
        <v>408000</v>
      </c>
      <c r="AF24" s="1755">
        <f t="shared" si="8"/>
        <v>408000</v>
      </c>
      <c r="AG24" s="1756">
        <f>'[1]Дотация  из  ОБ_факт'!AE20</f>
        <v>0</v>
      </c>
      <c r="AH24" s="796">
        <f t="shared" si="9"/>
        <v>0</v>
      </c>
      <c r="AI24" s="1720">
        <f>'Проверочная  таблица'!UY24+'Проверочная  таблица'!VA24+CM24+CO24+CU24+CW24+BS24+CA24+'Проверочная  таблица'!MO24+'Проверочная  таблица'!NE24+'Проверочная  таблица'!EQ24+'Проверочная  таблица'!NW24+EI24+'Проверочная  таблица'!JG24+'Проверочная  таблица'!JM24+'Проверочная  таблица'!OE24+'Проверочная  таблица'!OM24+JA24+GC24+FW24+RY24+FK24+AK24+AU24+FQ24+KE24+HE24+HK24+DI24+SE24+GI24+EW24+SW24+PK24+GY24+GS24+LI24+LQ24+RS24+IO24+RG24+QI24+KK24+KQ24+QO24+RM24+DC24+II24+QC24+IC24+IU24</f>
        <v>305071591.15999997</v>
      </c>
      <c r="AJ24" s="507">
        <f>'Проверочная  таблица'!UZ24+'Проверочная  таблица'!VB24+CN24+CP24+CV24+CX24+BW24+CE24+'Проверочная  таблица'!MW24+'Проверочная  таблица'!NH24+'Проверочная  таблица'!ET24+'Проверочная  таблица'!OA24+EM24+'Проверочная  таблица'!JJ24+'Проверочная  таблица'!JP24+'Проверочная  таблица'!OI24+'Проверочная  таблица'!OQ24+JD24+FT24+GF24+FZ24+SB24+FN24+AP24+AY24+KH24+HH24+HN24+DV24+SN24+GL24+FD24+TF24+PN24+HB24+GV24+LM24+LU24+RV24+IR24+RJ24+QL24+KN24+KT24+QR24+RP24+DF24+IL24+QF24+IF24+IX24</f>
        <v>96391333.760000005</v>
      </c>
      <c r="AK24" s="457">
        <f t="shared" si="10"/>
        <v>15995907.199999999</v>
      </c>
      <c r="AL24" s="459">
        <f>[1]Субсидия_факт!CJ22</f>
        <v>0</v>
      </c>
      <c r="AM24" s="458">
        <f>[1]Субсидия_факт!HJ22</f>
        <v>0</v>
      </c>
      <c r="AN24" s="459">
        <f>[1]Субсидия_факт!HV22</f>
        <v>15995907.199999999</v>
      </c>
      <c r="AO24" s="458">
        <f>[1]Субсидия_факт!PH22</f>
        <v>0</v>
      </c>
      <c r="AP24" s="457">
        <f t="shared" si="11"/>
        <v>5809454.9500000002</v>
      </c>
      <c r="AQ24" s="956"/>
      <c r="AR24" s="459"/>
      <c r="AS24" s="458">
        <v>5809454.9500000002</v>
      </c>
      <c r="AT24" s="956"/>
      <c r="AU24" s="1720">
        <f t="shared" si="12"/>
        <v>0</v>
      </c>
      <c r="AV24" s="618">
        <f>[1]Субсидия_факт!CL22</f>
        <v>0</v>
      </c>
      <c r="AW24" s="458">
        <f>[1]Субсидия_факт!HN22</f>
        <v>0</v>
      </c>
      <c r="AX24" s="956">
        <f>[1]Субсидия_факт!PJ22</f>
        <v>0</v>
      </c>
      <c r="AY24" s="424">
        <f t="shared" si="13"/>
        <v>0</v>
      </c>
      <c r="AZ24" s="618"/>
      <c r="BA24" s="458"/>
      <c r="BB24" s="956"/>
      <c r="BC24" s="1721">
        <f t="shared" si="14"/>
        <v>0</v>
      </c>
      <c r="BD24" s="618">
        <f t="shared" si="15"/>
        <v>0</v>
      </c>
      <c r="BE24" s="458">
        <f t="shared" si="16"/>
        <v>0</v>
      </c>
      <c r="BF24" s="459">
        <f t="shared" si="17"/>
        <v>0</v>
      </c>
      <c r="BG24" s="660">
        <f t="shared" si="18"/>
        <v>0</v>
      </c>
      <c r="BH24" s="458">
        <f t="shared" si="19"/>
        <v>0</v>
      </c>
      <c r="BI24" s="459">
        <f t="shared" si="20"/>
        <v>0</v>
      </c>
      <c r="BJ24" s="458">
        <f t="shared" si="21"/>
        <v>0</v>
      </c>
      <c r="BK24" s="508">
        <f t="shared" si="22"/>
        <v>0</v>
      </c>
      <c r="BL24" s="618">
        <f>[1]Субсидия_факт!CN22</f>
        <v>0</v>
      </c>
      <c r="BM24" s="458">
        <f>[1]Субсидия_факт!HP22</f>
        <v>0</v>
      </c>
      <c r="BN24" s="956">
        <f>[1]Субсидия_факт!PL22</f>
        <v>0</v>
      </c>
      <c r="BO24" s="787">
        <f t="shared" si="23"/>
        <v>0</v>
      </c>
      <c r="BP24" s="459"/>
      <c r="BQ24" s="458"/>
      <c r="BR24" s="459"/>
      <c r="BS24" s="457">
        <f t="shared" si="24"/>
        <v>50773511.649999999</v>
      </c>
      <c r="BT24" s="618">
        <f>[1]Субсидия_факт!KR22</f>
        <v>0</v>
      </c>
      <c r="BU24" s="458">
        <f>[1]Субсидия_факт!KX22</f>
        <v>50773511.649999999</v>
      </c>
      <c r="BV24" s="458">
        <f>[1]Субсидия_факт!LP22</f>
        <v>0</v>
      </c>
      <c r="BW24" s="1761">
        <f t="shared" si="25"/>
        <v>0</v>
      </c>
      <c r="BX24" s="458"/>
      <c r="BY24" s="458"/>
      <c r="BZ24" s="458"/>
      <c r="CA24" s="457">
        <f t="shared" si="26"/>
        <v>0</v>
      </c>
      <c r="CB24" s="618">
        <f>[1]Субсидия_факт!KT22</f>
        <v>0</v>
      </c>
      <c r="CC24" s="458">
        <f>[1]Субсидия_факт!KZ22</f>
        <v>0</v>
      </c>
      <c r="CD24" s="458">
        <f>[1]Субсидия_факт!LR22</f>
        <v>0</v>
      </c>
      <c r="CE24" s="1761">
        <f t="shared" si="27"/>
        <v>0</v>
      </c>
      <c r="CF24" s="458"/>
      <c r="CG24" s="459"/>
      <c r="CH24" s="618"/>
      <c r="CI24" s="1762">
        <f t="shared" si="28"/>
        <v>0</v>
      </c>
      <c r="CJ24" s="660">
        <f t="shared" si="29"/>
        <v>0</v>
      </c>
      <c r="CK24" s="1763">
        <f t="shared" si="30"/>
        <v>0</v>
      </c>
      <c r="CL24" s="1762">
        <f t="shared" si="31"/>
        <v>0</v>
      </c>
      <c r="CM24" s="460">
        <f>[1]Субсидия_факт!ID22</f>
        <v>1385361.46</v>
      </c>
      <c r="CN24" s="320"/>
      <c r="CO24" s="1761">
        <f>[1]Субсидия_факт!IF22</f>
        <v>0</v>
      </c>
      <c r="CP24" s="523"/>
      <c r="CQ24" s="660">
        <f t="shared" si="161"/>
        <v>0</v>
      </c>
      <c r="CR24" s="1763">
        <f t="shared" si="162"/>
        <v>0</v>
      </c>
      <c r="CS24" s="1762">
        <f>[1]Субсидия_факт!IH22</f>
        <v>0</v>
      </c>
      <c r="CT24" s="796">
        <f t="shared" si="163"/>
        <v>0</v>
      </c>
      <c r="CU24" s="1761">
        <f>[1]Субсидия_факт!IJ22</f>
        <v>128087.25000000001</v>
      </c>
      <c r="CV24" s="523"/>
      <c r="CW24" s="457">
        <f>[1]Субсидия_факт!IL22</f>
        <v>0</v>
      </c>
      <c r="CX24" s="1007"/>
      <c r="CY24" s="1726">
        <f t="shared" si="164"/>
        <v>0</v>
      </c>
      <c r="CZ24" s="508">
        <f t="shared" si="165"/>
        <v>0</v>
      </c>
      <c r="DA24" s="1721">
        <f>[1]Субсидия_факт!IN22</f>
        <v>0</v>
      </c>
      <c r="DB24" s="796">
        <f t="shared" si="166"/>
        <v>0</v>
      </c>
      <c r="DC24" s="498">
        <f t="shared" si="36"/>
        <v>0</v>
      </c>
      <c r="DD24" s="618"/>
      <c r="DE24" s="458">
        <f>[1]Субсидия_факт!IB22</f>
        <v>0</v>
      </c>
      <c r="DF24" s="427">
        <f t="shared" si="37"/>
        <v>0</v>
      </c>
      <c r="DG24" s="653"/>
      <c r="DH24" s="458"/>
      <c r="DI24" s="424">
        <f t="shared" si="167"/>
        <v>0</v>
      </c>
      <c r="DJ24" s="595">
        <f>[1]Субсидия_факт!GF22</f>
        <v>0</v>
      </c>
      <c r="DK24" s="698">
        <f>[1]Субсидия_факт!GH22</f>
        <v>0</v>
      </c>
      <c r="DL24" s="526">
        <f>[1]Субсидия_факт!GJ22</f>
        <v>0</v>
      </c>
      <c r="DM24" s="698">
        <f>[1]Субсидия_факт!GL22</f>
        <v>0</v>
      </c>
      <c r="DN24" s="526">
        <f>[1]Субсидия_факт!GN22</f>
        <v>0</v>
      </c>
      <c r="DO24" s="698">
        <f>[1]Субсидия_факт!GP22</f>
        <v>0</v>
      </c>
      <c r="DP24" s="526">
        <f>[1]Субсидия_факт!GR22</f>
        <v>0</v>
      </c>
      <c r="DQ24" s="526">
        <f>[1]Субсидия_факт!GT22</f>
        <v>0</v>
      </c>
      <c r="DR24" s="526">
        <f>[1]Субсидия_факт!GV22</f>
        <v>0</v>
      </c>
      <c r="DS24" s="526">
        <f>[1]Субсидия_факт!GX22</f>
        <v>0</v>
      </c>
      <c r="DT24" s="526">
        <f>[1]Субсидия_факт!GZ22</f>
        <v>0</v>
      </c>
      <c r="DU24" s="526">
        <f>[1]Субсидия_факт!HB22</f>
        <v>0</v>
      </c>
      <c r="DV24" s="424">
        <f t="shared" si="168"/>
        <v>0</v>
      </c>
      <c r="DW24" s="617"/>
      <c r="DX24" s="698"/>
      <c r="DY24" s="526"/>
      <c r="DZ24" s="698"/>
      <c r="EA24" s="526"/>
      <c r="EB24" s="698"/>
      <c r="EC24" s="526"/>
      <c r="ED24" s="526"/>
      <c r="EE24" s="526"/>
      <c r="EF24" s="526"/>
      <c r="EG24" s="526"/>
      <c r="EH24" s="526"/>
      <c r="EI24" s="1750">
        <f t="shared" si="169"/>
        <v>0</v>
      </c>
      <c r="EJ24" s="458">
        <f>[1]Субсидия_факт!N22</f>
        <v>0</v>
      </c>
      <c r="EK24" s="956">
        <f>[1]Субсидия_факт!P22</f>
        <v>0</v>
      </c>
      <c r="EL24" s="618">
        <f>[1]Субсидия_факт!R22</f>
        <v>0</v>
      </c>
      <c r="EM24" s="457">
        <f t="shared" si="170"/>
        <v>0</v>
      </c>
      <c r="EN24" s="648"/>
      <c r="EO24" s="648"/>
      <c r="EP24" s="648"/>
      <c r="EQ24" s="498">
        <f t="shared" si="171"/>
        <v>0</v>
      </c>
      <c r="ER24" s="618">
        <f>[1]Субсидия_факт!BR22</f>
        <v>0</v>
      </c>
      <c r="ES24" s="564">
        <f>[1]Субсидия_факт!BT22</f>
        <v>0</v>
      </c>
      <c r="ET24" s="427">
        <f t="shared" si="172"/>
        <v>0</v>
      </c>
      <c r="EU24" s="653"/>
      <c r="EV24" s="720"/>
      <c r="EW24" s="460">
        <f t="shared" si="173"/>
        <v>0</v>
      </c>
      <c r="EX24" s="618">
        <f>[1]Субсидия_факт!AD22</f>
        <v>0</v>
      </c>
      <c r="EY24" s="564">
        <f>[1]Субсидия_факт!AF22</f>
        <v>0</v>
      </c>
      <c r="EZ24" s="459">
        <f>[1]Субсидия_факт!AL22</f>
        <v>0</v>
      </c>
      <c r="FA24" s="564">
        <f>[1]Субсидия_факт!AN22</f>
        <v>0</v>
      </c>
      <c r="FB24" s="458">
        <f>[1]Субсидия_факт!AH22</f>
        <v>0</v>
      </c>
      <c r="FC24" s="564">
        <f>[1]Субсидия_факт!AJ22</f>
        <v>0</v>
      </c>
      <c r="FD24" s="457">
        <f t="shared" si="174"/>
        <v>0</v>
      </c>
      <c r="FE24" s="618"/>
      <c r="FF24" s="564"/>
      <c r="FG24" s="459"/>
      <c r="FH24" s="564"/>
      <c r="FI24" s="459"/>
      <c r="FJ24" s="564"/>
      <c r="FK24" s="1720">
        <f t="shared" si="175"/>
        <v>0</v>
      </c>
      <c r="FL24" s="595">
        <f>[1]Субсидия_факт!AT22</f>
        <v>0</v>
      </c>
      <c r="FM24" s="558">
        <f>[1]Субсидия_факт!AV22</f>
        <v>0</v>
      </c>
      <c r="FN24" s="424">
        <f t="shared" si="176"/>
        <v>0</v>
      </c>
      <c r="FO24" s="617"/>
      <c r="FP24" s="558"/>
      <c r="FQ24" s="507">
        <f t="shared" si="177"/>
        <v>0</v>
      </c>
      <c r="FR24" s="595">
        <f>[1]Субсидия_факт!BV22</f>
        <v>0</v>
      </c>
      <c r="FS24" s="698">
        <f>[1]Субсидия_факт!BX22</f>
        <v>0</v>
      </c>
      <c r="FT24" s="424">
        <f t="shared" si="178"/>
        <v>0</v>
      </c>
      <c r="FU24" s="617"/>
      <c r="FV24" s="558"/>
      <c r="FW24" s="507">
        <f t="shared" si="179"/>
        <v>0</v>
      </c>
      <c r="FX24" s="595">
        <f>[1]Субсидия_факт!BZ22</f>
        <v>0</v>
      </c>
      <c r="FY24" s="698">
        <f>[1]Субсидия_факт!CB22</f>
        <v>0</v>
      </c>
      <c r="FZ24" s="424">
        <f t="shared" si="180"/>
        <v>0</v>
      </c>
      <c r="GA24" s="617"/>
      <c r="GB24" s="558"/>
      <c r="GC24" s="507">
        <f t="shared" si="181"/>
        <v>0</v>
      </c>
      <c r="GD24" s="595">
        <f>[1]Субсидия_факт!ML22</f>
        <v>0</v>
      </c>
      <c r="GE24" s="558">
        <f>[1]Субсидия_факт!MN22</f>
        <v>0</v>
      </c>
      <c r="GF24" s="424">
        <f t="shared" si="182"/>
        <v>0</v>
      </c>
      <c r="GG24" s="617"/>
      <c r="GH24" s="558"/>
      <c r="GI24" s="507">
        <f t="shared" si="183"/>
        <v>0</v>
      </c>
      <c r="GJ24" s="595">
        <f>[1]Субсидия_факт!MP22</f>
        <v>0</v>
      </c>
      <c r="GK24" s="698">
        <f>[1]Субсидия_факт!MT22</f>
        <v>0</v>
      </c>
      <c r="GL24" s="424">
        <f t="shared" si="184"/>
        <v>0</v>
      </c>
      <c r="GM24" s="617"/>
      <c r="GN24" s="558"/>
      <c r="GO24" s="1727">
        <f t="shared" si="185"/>
        <v>0</v>
      </c>
      <c r="GP24" s="508">
        <f t="shared" si="186"/>
        <v>0</v>
      </c>
      <c r="GQ24" s="1727">
        <f t="shared" si="187"/>
        <v>0</v>
      </c>
      <c r="GR24" s="508">
        <f t="shared" si="188"/>
        <v>0</v>
      </c>
      <c r="GS24" s="507">
        <f t="shared" si="50"/>
        <v>85754672.799999997</v>
      </c>
      <c r="GT24" s="595">
        <f>[1]Субсидия_факт!IP22</f>
        <v>85754672.799999997</v>
      </c>
      <c r="GU24" s="698">
        <f>[1]Субсидия_факт!IV22</f>
        <v>0</v>
      </c>
      <c r="GV24" s="424">
        <f t="shared" si="51"/>
        <v>0</v>
      </c>
      <c r="GW24" s="617"/>
      <c r="GX24" s="558"/>
      <c r="GY24" s="507">
        <f t="shared" si="189"/>
        <v>0</v>
      </c>
      <c r="GZ24" s="595">
        <f>[1]Субсидия_факт!BF22</f>
        <v>0</v>
      </c>
      <c r="HA24" s="558">
        <f>[1]Субсидия_факт!BH22</f>
        <v>0</v>
      </c>
      <c r="HB24" s="507">
        <f t="shared" si="190"/>
        <v>0</v>
      </c>
      <c r="HC24" s="595"/>
      <c r="HD24" s="558"/>
      <c r="HE24" s="507">
        <f t="shared" si="191"/>
        <v>0</v>
      </c>
      <c r="HF24" s="595"/>
      <c r="HG24" s="698"/>
      <c r="HH24" s="424">
        <f t="shared" si="53"/>
        <v>0</v>
      </c>
      <c r="HI24" s="595"/>
      <c r="HJ24" s="558"/>
      <c r="HK24" s="507">
        <f t="shared" si="192"/>
        <v>0</v>
      </c>
      <c r="HL24" s="595">
        <f>[1]Субсидия_факт!JD22</f>
        <v>0</v>
      </c>
      <c r="HM24" s="698">
        <f>[1]Субсидия_факт!JH22</f>
        <v>0</v>
      </c>
      <c r="HN24" s="424">
        <f t="shared" si="193"/>
        <v>0</v>
      </c>
      <c r="HO24" s="595"/>
      <c r="HP24" s="558"/>
      <c r="HQ24" s="1727">
        <f t="shared" si="194"/>
        <v>0</v>
      </c>
      <c r="HR24" s="595">
        <f t="shared" si="195"/>
        <v>0</v>
      </c>
      <c r="HS24" s="698">
        <f t="shared" si="196"/>
        <v>0</v>
      </c>
      <c r="HT24" s="508">
        <f t="shared" si="197"/>
        <v>0</v>
      </c>
      <c r="HU24" s="595">
        <f t="shared" si="198"/>
        <v>0</v>
      </c>
      <c r="HV24" s="698">
        <f t="shared" si="199"/>
        <v>0</v>
      </c>
      <c r="HW24" s="1727">
        <f t="shared" si="200"/>
        <v>0</v>
      </c>
      <c r="HX24" s="595">
        <f>[1]Субсидия_факт!JF22</f>
        <v>0</v>
      </c>
      <c r="HY24" s="698">
        <f>[1]Субсидия_факт!JJ22</f>
        <v>0</v>
      </c>
      <c r="HZ24" s="508">
        <f t="shared" si="201"/>
        <v>0</v>
      </c>
      <c r="IA24" s="595"/>
      <c r="IB24" s="558"/>
      <c r="IC24" s="1728">
        <f t="shared" si="60"/>
        <v>0</v>
      </c>
      <c r="ID24" s="595">
        <f>[1]Субсидия_факт!FT22</f>
        <v>0</v>
      </c>
      <c r="IE24" s="698">
        <f>[1]Субсидия_факт!FV22</f>
        <v>0</v>
      </c>
      <c r="IF24" s="1729">
        <f t="shared" si="61"/>
        <v>0</v>
      </c>
      <c r="IG24" s="595"/>
      <c r="IH24" s="558"/>
      <c r="II24" s="1728">
        <f t="shared" si="62"/>
        <v>0</v>
      </c>
      <c r="IJ24" s="595">
        <f>[1]Субсидия_факт!PN22</f>
        <v>0</v>
      </c>
      <c r="IK24" s="698">
        <f>[1]Субсидия_факт!PP22</f>
        <v>0</v>
      </c>
      <c r="IL24" s="1729">
        <f t="shared" si="63"/>
        <v>0</v>
      </c>
      <c r="IM24" s="595"/>
      <c r="IN24" s="558"/>
      <c r="IO24" s="1764">
        <f t="shared" si="64"/>
        <v>0</v>
      </c>
      <c r="IP24" s="618">
        <f>[1]Субсидия_факт!LL22</f>
        <v>0</v>
      </c>
      <c r="IQ24" s="564">
        <f>[1]Субсидия_факт!LN22</f>
        <v>0</v>
      </c>
      <c r="IR24" s="1765">
        <f t="shared" si="65"/>
        <v>0</v>
      </c>
      <c r="IS24" s="618"/>
      <c r="IT24" s="564"/>
      <c r="IU24" s="1764">
        <f t="shared" si="66"/>
        <v>0</v>
      </c>
      <c r="IV24" s="618">
        <f>[1]Субсидия_факт!LV22</f>
        <v>0</v>
      </c>
      <c r="IW24" s="564">
        <f>[1]Субсидия_факт!LX22</f>
        <v>0</v>
      </c>
      <c r="IX24" s="1765">
        <f t="shared" si="67"/>
        <v>0</v>
      </c>
      <c r="IY24" s="618"/>
      <c r="IZ24" s="564"/>
      <c r="JA24" s="457">
        <f t="shared" si="202"/>
        <v>0</v>
      </c>
      <c r="JB24" s="618">
        <f>[1]Субсидия_факт!DN22</f>
        <v>0</v>
      </c>
      <c r="JC24" s="564">
        <f>[1]Субсидия_факт!DP22</f>
        <v>0</v>
      </c>
      <c r="JD24" s="1750">
        <f t="shared" si="203"/>
        <v>0</v>
      </c>
      <c r="JE24" s="618"/>
      <c r="JF24" s="564"/>
      <c r="JG24" s="424">
        <f t="shared" si="204"/>
        <v>0</v>
      </c>
      <c r="JH24" s="595">
        <f>[1]Субсидия_факт!DB22</f>
        <v>0</v>
      </c>
      <c r="JI24" s="698">
        <f>[1]Субсидия_факт!DH22</f>
        <v>0</v>
      </c>
      <c r="JJ24" s="424">
        <f t="shared" si="205"/>
        <v>0</v>
      </c>
      <c r="JK24" s="595"/>
      <c r="JL24" s="558"/>
      <c r="JM24" s="424">
        <f t="shared" si="206"/>
        <v>0</v>
      </c>
      <c r="JN24" s="595">
        <f>[1]Субсидия_факт!DD22</f>
        <v>0</v>
      </c>
      <c r="JO24" s="558">
        <f>[1]Субсидия_факт!DJ22</f>
        <v>0</v>
      </c>
      <c r="JP24" s="424">
        <f t="shared" si="207"/>
        <v>0</v>
      </c>
      <c r="JQ24" s="526"/>
      <c r="JR24" s="583"/>
      <c r="JS24" s="508">
        <f t="shared" si="208"/>
        <v>0</v>
      </c>
      <c r="JT24" s="617">
        <f>'Проверочная  таблица'!JN24-'Проверочная  таблица'!JZ24</f>
        <v>0</v>
      </c>
      <c r="JU24" s="558">
        <f>'Проверочная  таблица'!JO24-'Проверочная  таблица'!KA24</f>
        <v>0</v>
      </c>
      <c r="JV24" s="1721">
        <f t="shared" si="209"/>
        <v>0</v>
      </c>
      <c r="JW24" s="526">
        <f>'Проверочная  таблица'!JQ24-'Проверочная  таблица'!KC24</f>
        <v>0</v>
      </c>
      <c r="JX24" s="616">
        <f>'Проверочная  таблица'!JR24-'Проверочная  таблица'!KD24</f>
        <v>0</v>
      </c>
      <c r="JY24" s="508">
        <f t="shared" si="210"/>
        <v>0</v>
      </c>
      <c r="JZ24" s="595">
        <f>[1]Субсидия_факт!DF22</f>
        <v>0</v>
      </c>
      <c r="KA24" s="698">
        <f>[1]Субсидия_факт!DL22</f>
        <v>0</v>
      </c>
      <c r="KB24" s="508">
        <f t="shared" si="211"/>
        <v>0</v>
      </c>
      <c r="KC24" s="595"/>
      <c r="KD24" s="558"/>
      <c r="KE24" s="424">
        <f t="shared" si="212"/>
        <v>0</v>
      </c>
      <c r="KF24" s="526">
        <f>[1]Субсидия_факт!AP22</f>
        <v>0</v>
      </c>
      <c r="KG24" s="558">
        <f>[1]Субсидия_факт!AR22</f>
        <v>0</v>
      </c>
      <c r="KH24" s="424">
        <f t="shared" si="213"/>
        <v>0</v>
      </c>
      <c r="KI24" s="526"/>
      <c r="KJ24" s="558"/>
      <c r="KK24" s="424">
        <f t="shared" si="80"/>
        <v>0</v>
      </c>
      <c r="KL24" s="526">
        <f>[1]Субсидия_факт!KF22</f>
        <v>0</v>
      </c>
      <c r="KM24" s="558">
        <f>[1]Субсидия_факт!KL22</f>
        <v>0</v>
      </c>
      <c r="KN24" s="424">
        <f t="shared" si="81"/>
        <v>0</v>
      </c>
      <c r="KO24" s="526"/>
      <c r="KP24" s="558"/>
      <c r="KQ24" s="1731">
        <f t="shared" si="82"/>
        <v>0</v>
      </c>
      <c r="KR24" s="459">
        <f>[1]Субсидия_факт!KH22</f>
        <v>0</v>
      </c>
      <c r="KS24" s="564">
        <f>[1]Субсидия_факт!KN22</f>
        <v>0</v>
      </c>
      <c r="KT24" s="1731">
        <f t="shared" si="83"/>
        <v>0</v>
      </c>
      <c r="KU24" s="526"/>
      <c r="KV24" s="558"/>
      <c r="KW24" s="1732">
        <f t="shared" si="84"/>
        <v>0</v>
      </c>
      <c r="KX24" s="459">
        <f t="shared" si="214"/>
        <v>0</v>
      </c>
      <c r="KY24" s="564">
        <f t="shared" si="215"/>
        <v>0</v>
      </c>
      <c r="KZ24" s="1732">
        <f t="shared" si="216"/>
        <v>0</v>
      </c>
      <c r="LA24" s="459">
        <f t="shared" si="217"/>
        <v>0</v>
      </c>
      <c r="LB24" s="564">
        <f t="shared" si="218"/>
        <v>0</v>
      </c>
      <c r="LC24" s="1732">
        <f t="shared" si="86"/>
        <v>0</v>
      </c>
      <c r="LD24" s="595">
        <f>[1]Субсидия_факт!KJ22</f>
        <v>0</v>
      </c>
      <c r="LE24" s="698">
        <f>[1]Субсидия_факт!KP22</f>
        <v>0</v>
      </c>
      <c r="LF24" s="1732">
        <f t="shared" si="87"/>
        <v>0</v>
      </c>
      <c r="LG24" s="617"/>
      <c r="LH24" s="558"/>
      <c r="LI24" s="457">
        <f t="shared" si="219"/>
        <v>0</v>
      </c>
      <c r="LJ24" s="980">
        <f>[1]Субсидия_факт!FF22</f>
        <v>0</v>
      </c>
      <c r="LK24" s="526">
        <f>[1]Субсидия_факт!DR22</f>
        <v>0</v>
      </c>
      <c r="LL24" s="558">
        <f>[1]Субсидия_факт!DX22</f>
        <v>0</v>
      </c>
      <c r="LM24" s="457">
        <f t="shared" si="220"/>
        <v>0</v>
      </c>
      <c r="LN24" s="980"/>
      <c r="LO24" s="526"/>
      <c r="LP24" s="558"/>
      <c r="LQ24" s="457">
        <f t="shared" si="221"/>
        <v>2735270.27</v>
      </c>
      <c r="LR24" s="980">
        <f>[1]Субсидия_факт!FH22</f>
        <v>0</v>
      </c>
      <c r="LS24" s="526">
        <f>[1]Субсидия_факт!DT22</f>
        <v>711170.27</v>
      </c>
      <c r="LT24" s="558">
        <f>[1]Субсидия_факт!DZ22</f>
        <v>2024100</v>
      </c>
      <c r="LU24" s="457">
        <f t="shared" si="222"/>
        <v>0</v>
      </c>
      <c r="LV24" s="980"/>
      <c r="LW24" s="526"/>
      <c r="LX24" s="698"/>
      <c r="LY24" s="660">
        <f t="shared" si="223"/>
        <v>2735270.27</v>
      </c>
      <c r="LZ24" s="618">
        <f>'Проверочная  таблица'!LR24-MH24</f>
        <v>0</v>
      </c>
      <c r="MA24" s="618">
        <f>'Проверочная  таблица'!LS24-MI24</f>
        <v>711170.27</v>
      </c>
      <c r="MB24" s="564">
        <f>'Проверочная  таблица'!LT24-MJ24</f>
        <v>2024100</v>
      </c>
      <c r="MC24" s="660">
        <f t="shared" si="224"/>
        <v>0</v>
      </c>
      <c r="MD24" s="618">
        <f>'Проверочная  таблица'!LV24-ML24</f>
        <v>0</v>
      </c>
      <c r="ME24" s="618">
        <f>'Проверочная  таблица'!LW24-MM24</f>
        <v>0</v>
      </c>
      <c r="MF24" s="564">
        <f>'Проверочная  таблица'!LX24-MN24</f>
        <v>0</v>
      </c>
      <c r="MG24" s="660">
        <f t="shared" si="225"/>
        <v>0</v>
      </c>
      <c r="MH24" s="526">
        <f>[1]Субсидия_факт!FJ22</f>
        <v>0</v>
      </c>
      <c r="MI24" s="526">
        <f>[1]Субсидия_факт!DV22</f>
        <v>0</v>
      </c>
      <c r="MJ24" s="558">
        <f>[1]Субсидия_факт!EB22</f>
        <v>0</v>
      </c>
      <c r="MK24" s="660">
        <f t="shared" si="226"/>
        <v>0</v>
      </c>
      <c r="ML24" s="526"/>
      <c r="MM24" s="526"/>
      <c r="MN24" s="558"/>
      <c r="MO24" s="1733">
        <f t="shared" si="227"/>
        <v>307125</v>
      </c>
      <c r="MP24" s="526">
        <f>[1]Субсидия_факт!ED22</f>
        <v>0</v>
      </c>
      <c r="MQ24" s="698">
        <f>[1]Субсидия_факт!EF22</f>
        <v>0</v>
      </c>
      <c r="MR24" s="618">
        <f>[1]Субсидия_факт!EH22</f>
        <v>0</v>
      </c>
      <c r="MS24" s="564">
        <f>[1]Субсидия_факт!EJ22</f>
        <v>0</v>
      </c>
      <c r="MT24" s="617">
        <f>[1]Субсидия_факт!FL22</f>
        <v>0</v>
      </c>
      <c r="MU24" s="595">
        <f>[1]Субсидия_факт!CP22</f>
        <v>79852.5</v>
      </c>
      <c r="MV24" s="698">
        <f>[1]Субсидия_факт!CV22</f>
        <v>227272.5</v>
      </c>
      <c r="MW24" s="424">
        <f t="shared" si="228"/>
        <v>307125</v>
      </c>
      <c r="MX24" s="526"/>
      <c r="MY24" s="558"/>
      <c r="MZ24" s="458"/>
      <c r="NA24" s="581"/>
      <c r="NB24" s="595"/>
      <c r="NC24" s="1766">
        <f t="shared" si="229"/>
        <v>79852.5</v>
      </c>
      <c r="ND24" s="1767">
        <f t="shared" si="230"/>
        <v>227272.5</v>
      </c>
      <c r="NE24" s="1733">
        <f t="shared" si="231"/>
        <v>0</v>
      </c>
      <c r="NF24" s="595">
        <f>[1]Субсидия_факт!CR22</f>
        <v>0</v>
      </c>
      <c r="NG24" s="698">
        <f>[1]Субсидия_факт!CX22</f>
        <v>0</v>
      </c>
      <c r="NH24" s="424">
        <f t="shared" si="232"/>
        <v>0</v>
      </c>
      <c r="NI24" s="617"/>
      <c r="NJ24" s="558"/>
      <c r="NK24" s="508">
        <f t="shared" si="233"/>
        <v>0</v>
      </c>
      <c r="NL24" s="595">
        <f>'Проверочная  таблица'!NF24-NR24</f>
        <v>0</v>
      </c>
      <c r="NM24" s="558">
        <f>'Проверочная  таблица'!NG24-NS24</f>
        <v>0</v>
      </c>
      <c r="NN24" s="508">
        <f t="shared" si="234"/>
        <v>0</v>
      </c>
      <c r="NO24" s="526">
        <f>'Проверочная  таблица'!NI24-NU24</f>
        <v>0</v>
      </c>
      <c r="NP24" s="616">
        <f>'Проверочная  таблица'!NJ24-NV24</f>
        <v>0</v>
      </c>
      <c r="NQ24" s="508">
        <f t="shared" si="235"/>
        <v>0</v>
      </c>
      <c r="NR24" s="595">
        <f>[1]Субсидия_факт!CT22</f>
        <v>0</v>
      </c>
      <c r="NS24" s="698">
        <f>[1]Субсидия_факт!CZ22</f>
        <v>0</v>
      </c>
      <c r="NT24" s="508">
        <f t="shared" si="236"/>
        <v>0</v>
      </c>
      <c r="NU24" s="526"/>
      <c r="NV24" s="558"/>
      <c r="NW24" s="1720">
        <f t="shared" si="237"/>
        <v>0</v>
      </c>
      <c r="NX24" s="595">
        <f>[1]Субсидия_факт!CD22</f>
        <v>0</v>
      </c>
      <c r="NY24" s="698">
        <f>[1]Субсидия_факт!CF22</f>
        <v>0</v>
      </c>
      <c r="NZ24" s="595">
        <f>[1]Субсидия_факт!CH22</f>
        <v>0</v>
      </c>
      <c r="OA24" s="457">
        <f t="shared" si="238"/>
        <v>0</v>
      </c>
      <c r="OB24" s="458"/>
      <c r="OC24" s="564"/>
      <c r="OD24" s="458"/>
      <c r="OE24" s="1731">
        <f t="shared" si="312"/>
        <v>0</v>
      </c>
      <c r="OF24" s="595">
        <f>[1]Субсидия_факт!NP22</f>
        <v>0</v>
      </c>
      <c r="OG24" s="698">
        <f>[1]Субсидия_факт!NV22</f>
        <v>0</v>
      </c>
      <c r="OH24" s="458"/>
      <c r="OI24" s="1731">
        <f t="shared" si="313"/>
        <v>0</v>
      </c>
      <c r="OJ24" s="617"/>
      <c r="OK24" s="558"/>
      <c r="OL24" s="526"/>
      <c r="OM24" s="1731">
        <f t="shared" si="239"/>
        <v>22188432.300000001</v>
      </c>
      <c r="ON24" s="595">
        <f>[1]Субсидия_факт!NR22</f>
        <v>0</v>
      </c>
      <c r="OO24" s="698">
        <f>[1]Субсидия_факт!NX22</f>
        <v>0</v>
      </c>
      <c r="OP24" s="526">
        <f>[1]Субсидия_факт!OB22</f>
        <v>22188432.300000001</v>
      </c>
      <c r="OQ24" s="1731">
        <f t="shared" si="240"/>
        <v>4430219.8899999997</v>
      </c>
      <c r="OR24" s="526"/>
      <c r="OS24" s="616"/>
      <c r="OT24" s="526">
        <v>4430219.8899999997</v>
      </c>
      <c r="OU24" s="1732">
        <f t="shared" si="241"/>
        <v>22188432.300000001</v>
      </c>
      <c r="OV24" s="459">
        <f>'Проверочная  таблица'!ON24-PD24</f>
        <v>0</v>
      </c>
      <c r="OW24" s="564">
        <f>'Проверочная  таблица'!OO24-PE24</f>
        <v>0</v>
      </c>
      <c r="OX24" s="458">
        <f>'Проверочная  таблица'!OP24-PF24</f>
        <v>22188432.300000001</v>
      </c>
      <c r="OY24" s="1732">
        <f t="shared" si="242"/>
        <v>4430219.8899999997</v>
      </c>
      <c r="OZ24" s="617">
        <f>'Проверочная  таблица'!OR24-PH24</f>
        <v>0</v>
      </c>
      <c r="PA24" s="558">
        <f>'Проверочная  таблица'!OS24-PI24</f>
        <v>0</v>
      </c>
      <c r="PB24" s="526">
        <f>'Проверочная  таблица'!OT24-PJ24</f>
        <v>4430219.8899999997</v>
      </c>
      <c r="PC24" s="1732">
        <f t="shared" si="243"/>
        <v>0</v>
      </c>
      <c r="PD24" s="595">
        <f>[1]Субсидия_факт!NT22</f>
        <v>0</v>
      </c>
      <c r="PE24" s="698">
        <f>[1]Субсидия_факт!NZ22</f>
        <v>0</v>
      </c>
      <c r="PF24" s="595">
        <f>[1]Субсидия_факт!OD22</f>
        <v>0</v>
      </c>
      <c r="PG24" s="1732">
        <f t="shared" si="244"/>
        <v>0</v>
      </c>
      <c r="PH24" s="617">
        <f t="shared" si="310"/>
        <v>0</v>
      </c>
      <c r="PI24" s="558">
        <f t="shared" si="311"/>
        <v>0</v>
      </c>
      <c r="PJ24" s="595"/>
      <c r="PK24" s="460">
        <f t="shared" si="245"/>
        <v>0</v>
      </c>
      <c r="PL24" s="618">
        <f>[1]Субсидия_факт!ON22</f>
        <v>0</v>
      </c>
      <c r="PM24" s="564">
        <f>[1]Субсидия_факт!OR22</f>
        <v>0</v>
      </c>
      <c r="PN24" s="457">
        <f t="shared" si="246"/>
        <v>0</v>
      </c>
      <c r="PO24" s="458"/>
      <c r="PP24" s="581">
        <v>0</v>
      </c>
      <c r="PQ24" s="660">
        <f t="shared" si="247"/>
        <v>0</v>
      </c>
      <c r="PR24" s="458">
        <f t="shared" si="248"/>
        <v>0</v>
      </c>
      <c r="PS24" s="564">
        <f t="shared" si="249"/>
        <v>0</v>
      </c>
      <c r="PT24" s="1762">
        <f t="shared" si="250"/>
        <v>0</v>
      </c>
      <c r="PU24" s="618">
        <f t="shared" si="251"/>
        <v>0</v>
      </c>
      <c r="PV24" s="564">
        <f t="shared" si="252"/>
        <v>0</v>
      </c>
      <c r="PW24" s="660">
        <f t="shared" si="253"/>
        <v>0</v>
      </c>
      <c r="PX24" s="618">
        <f>[1]Субсидия_факт!OP22</f>
        <v>0</v>
      </c>
      <c r="PY24" s="564">
        <f>[1]Субсидия_факт!OT22</f>
        <v>0</v>
      </c>
      <c r="PZ24" s="787">
        <f t="shared" si="254"/>
        <v>0</v>
      </c>
      <c r="QA24" s="458"/>
      <c r="QB24" s="581"/>
      <c r="QC24" s="1764">
        <f t="shared" si="92"/>
        <v>0</v>
      </c>
      <c r="QD24" s="618">
        <f>[1]Субсидия_факт!EL22</f>
        <v>0</v>
      </c>
      <c r="QE24" s="564">
        <f>[1]Субсидия_факт!EN22</f>
        <v>0</v>
      </c>
      <c r="QF24" s="1765">
        <f t="shared" si="93"/>
        <v>0</v>
      </c>
      <c r="QG24" s="618"/>
      <c r="QH24" s="564"/>
      <c r="QI24" s="1764">
        <f t="shared" si="94"/>
        <v>0</v>
      </c>
      <c r="QJ24" s="618">
        <f>[1]Субсидия_факт!EP22</f>
        <v>0</v>
      </c>
      <c r="QK24" s="564">
        <f>[1]Субсидия_факт!ER22</f>
        <v>0</v>
      </c>
      <c r="QL24" s="1765">
        <f t="shared" si="95"/>
        <v>0</v>
      </c>
      <c r="QM24" s="618"/>
      <c r="QN24" s="564"/>
      <c r="QO24" s="1764">
        <f t="shared" si="96"/>
        <v>0</v>
      </c>
      <c r="QP24" s="618">
        <f>[1]Субсидия_факт!ET22</f>
        <v>0</v>
      </c>
      <c r="QQ24" s="564">
        <f>[1]Субсидия_факт!EX22</f>
        <v>0</v>
      </c>
      <c r="QR24" s="1765">
        <f t="shared" si="97"/>
        <v>0</v>
      </c>
      <c r="QS24" s="618"/>
      <c r="QT24" s="564"/>
      <c r="QU24" s="1762">
        <f t="shared" si="98"/>
        <v>0</v>
      </c>
      <c r="QV24" s="618">
        <f t="shared" si="255"/>
        <v>0</v>
      </c>
      <c r="QW24" s="564">
        <f t="shared" si="256"/>
        <v>0</v>
      </c>
      <c r="QX24" s="660">
        <f t="shared" si="99"/>
        <v>0</v>
      </c>
      <c r="QY24" s="618">
        <f t="shared" si="257"/>
        <v>0</v>
      </c>
      <c r="QZ24" s="564">
        <f t="shared" si="258"/>
        <v>0</v>
      </c>
      <c r="RA24" s="1762">
        <f t="shared" si="100"/>
        <v>0</v>
      </c>
      <c r="RB24" s="618">
        <f>[1]Субсидия_факт!EV22</f>
        <v>0</v>
      </c>
      <c r="RC24" s="564">
        <f>[1]Субсидия_факт!EZ22</f>
        <v>0</v>
      </c>
      <c r="RD24" s="660">
        <f t="shared" si="101"/>
        <v>0</v>
      </c>
      <c r="RE24" s="618"/>
      <c r="RF24" s="564"/>
      <c r="RG24" s="460">
        <f t="shared" si="102"/>
        <v>0</v>
      </c>
      <c r="RH24" s="618">
        <f>[1]Субсидия_факт!FB22</f>
        <v>0</v>
      </c>
      <c r="RI24" s="564">
        <f>[1]Субсидия_факт!FD22</f>
        <v>0</v>
      </c>
      <c r="RJ24" s="457">
        <f t="shared" si="103"/>
        <v>0</v>
      </c>
      <c r="RK24" s="459"/>
      <c r="RL24" s="808"/>
      <c r="RM24" s="460">
        <f t="shared" si="104"/>
        <v>0</v>
      </c>
      <c r="RN24" s="618">
        <f>[1]Субсидия_факт!BN22</f>
        <v>0</v>
      </c>
      <c r="RO24" s="564">
        <f>[1]Субсидия_факт!BP22</f>
        <v>0</v>
      </c>
      <c r="RP24" s="1761">
        <f t="shared" si="105"/>
        <v>0</v>
      </c>
      <c r="RQ24" s="459"/>
      <c r="RR24" s="808"/>
      <c r="RS24" s="460">
        <f t="shared" si="106"/>
        <v>0</v>
      </c>
      <c r="RT24" s="618">
        <f>[1]Субсидия_факт!T22</f>
        <v>0</v>
      </c>
      <c r="RU24" s="564">
        <f>[1]Субсидия_факт!V22</f>
        <v>0</v>
      </c>
      <c r="RV24" s="457">
        <f t="shared" si="107"/>
        <v>0</v>
      </c>
      <c r="RW24" s="459"/>
      <c r="RX24" s="808"/>
      <c r="RY24" s="460">
        <f t="shared" si="259"/>
        <v>0</v>
      </c>
      <c r="RZ24" s="618">
        <f>[1]Субсидия_факт!Z22</f>
        <v>0</v>
      </c>
      <c r="SA24" s="564">
        <f>[1]Субсидия_факт!AB22</f>
        <v>0</v>
      </c>
      <c r="SB24" s="457">
        <f t="shared" si="260"/>
        <v>0</v>
      </c>
      <c r="SC24" s="459"/>
      <c r="SD24" s="808"/>
      <c r="SE24" s="460">
        <f t="shared" si="110"/>
        <v>0</v>
      </c>
      <c r="SF24" s="618">
        <f>[1]Субсидия_факт!OV22</f>
        <v>0</v>
      </c>
      <c r="SG24" s="564">
        <f>[1]Субсидия_факт!OX22</f>
        <v>0</v>
      </c>
      <c r="SH24" s="458">
        <f>[1]Субсидия_факт!PR22</f>
        <v>0</v>
      </c>
      <c r="SI24" s="615">
        <f>[1]Субсидия_факт!PX22</f>
        <v>0</v>
      </c>
      <c r="SJ24" s="430">
        <f>[1]Субсидия_факт!QD22</f>
        <v>0</v>
      </c>
      <c r="SK24" s="564">
        <f>[1]Субсидия_факт!QF22</f>
        <v>0</v>
      </c>
      <c r="SL24" s="1773">
        <f>[1]Субсидия_факт!QH22</f>
        <v>0</v>
      </c>
      <c r="SM24" s="581">
        <f>[1]Субсидия_факт!QN22</f>
        <v>0</v>
      </c>
      <c r="SN24" s="457">
        <f t="shared" si="111"/>
        <v>0</v>
      </c>
      <c r="SO24" s="618"/>
      <c r="SP24" s="564"/>
      <c r="SQ24" s="1248"/>
      <c r="SR24" s="581"/>
      <c r="SS24" s="1248"/>
      <c r="ST24" s="808"/>
      <c r="SU24" s="1248"/>
      <c r="SV24" s="808"/>
      <c r="SW24" s="457">
        <f t="shared" si="261"/>
        <v>0</v>
      </c>
      <c r="SX24" s="618">
        <f>[1]Субсидия_факт!OF22</f>
        <v>0</v>
      </c>
      <c r="SY24" s="564">
        <f>[1]Субсидия_факт!OJ22</f>
        <v>0</v>
      </c>
      <c r="SZ24" s="459">
        <f>[1]Субсидия_факт!OZ22</f>
        <v>0</v>
      </c>
      <c r="TA24" s="564">
        <f>[1]Субсидия_факт!PD22</f>
        <v>0</v>
      </c>
      <c r="TB24" s="459">
        <f>[1]Субсидия_факт!PT22</f>
        <v>0</v>
      </c>
      <c r="TC24" s="564">
        <f>[1]Субсидия_факт!PZ22</f>
        <v>0</v>
      </c>
      <c r="TD24" s="459">
        <f>[1]Субсидия_факт!QJ22</f>
        <v>0</v>
      </c>
      <c r="TE24" s="564">
        <f>[1]Субсидия_факт!QP22</f>
        <v>0</v>
      </c>
      <c r="TF24" s="1761">
        <f t="shared" si="262"/>
        <v>0</v>
      </c>
      <c r="TG24" s="458"/>
      <c r="TH24" s="581"/>
      <c r="TI24" s="618"/>
      <c r="TJ24" s="564"/>
      <c r="TK24" s="1248"/>
      <c r="TL24" s="581"/>
      <c r="TM24" s="458"/>
      <c r="TN24" s="581"/>
      <c r="TO24" s="660">
        <f t="shared" si="263"/>
        <v>0</v>
      </c>
      <c r="TP24" s="618">
        <f t="shared" si="264"/>
        <v>0</v>
      </c>
      <c r="TQ24" s="564">
        <f t="shared" si="265"/>
        <v>0</v>
      </c>
      <c r="TR24" s="618">
        <f t="shared" si="266"/>
        <v>0</v>
      </c>
      <c r="TS24" s="564">
        <f t="shared" si="267"/>
        <v>0</v>
      </c>
      <c r="TT24" s="618">
        <f t="shared" si="116"/>
        <v>0</v>
      </c>
      <c r="TU24" s="564">
        <f t="shared" si="117"/>
        <v>0</v>
      </c>
      <c r="TV24" s="459">
        <f t="shared" si="268"/>
        <v>0</v>
      </c>
      <c r="TW24" s="564">
        <f t="shared" si="269"/>
        <v>0</v>
      </c>
      <c r="TX24" s="660">
        <f t="shared" si="270"/>
        <v>0</v>
      </c>
      <c r="TY24" s="618">
        <f t="shared" si="271"/>
        <v>0</v>
      </c>
      <c r="TZ24" s="564">
        <f t="shared" si="272"/>
        <v>0</v>
      </c>
      <c r="UA24" s="618">
        <f t="shared" si="273"/>
        <v>0</v>
      </c>
      <c r="UB24" s="564">
        <f t="shared" si="274"/>
        <v>0</v>
      </c>
      <c r="UC24" s="618">
        <f t="shared" si="124"/>
        <v>0</v>
      </c>
      <c r="UD24" s="564">
        <f t="shared" si="125"/>
        <v>0</v>
      </c>
      <c r="UE24" s="459">
        <f t="shared" si="275"/>
        <v>0</v>
      </c>
      <c r="UF24" s="564">
        <f t="shared" si="276"/>
        <v>0</v>
      </c>
      <c r="UG24" s="660">
        <f t="shared" si="277"/>
        <v>0</v>
      </c>
      <c r="UH24" s="618">
        <f>[1]Субсидия_факт!OH22</f>
        <v>0</v>
      </c>
      <c r="UI24" s="564">
        <f>[1]Субсидия_факт!OL22</f>
        <v>0</v>
      </c>
      <c r="UJ24" s="459">
        <f>[1]Субсидия_факт!PB22</f>
        <v>0</v>
      </c>
      <c r="UK24" s="564">
        <f>[1]Субсидия_факт!PF22</f>
        <v>0</v>
      </c>
      <c r="UL24" s="459">
        <f>[1]Субсидия_факт!PV22</f>
        <v>0</v>
      </c>
      <c r="UM24" s="564">
        <f>[1]Субсидия_факт!QB22</f>
        <v>0</v>
      </c>
      <c r="UN24" s="459">
        <f>[1]Субсидия_факт!QL22</f>
        <v>0</v>
      </c>
      <c r="UO24" s="564">
        <f>[1]Субсидия_факт!QR22</f>
        <v>0</v>
      </c>
      <c r="UP24" s="787">
        <f t="shared" si="278"/>
        <v>0</v>
      </c>
      <c r="UQ24" s="1248"/>
      <c r="UR24" s="581"/>
      <c r="US24" s="430"/>
      <c r="UT24" s="564"/>
      <c r="UU24" s="1248"/>
      <c r="UV24" s="581"/>
      <c r="UW24" s="1248"/>
      <c r="UX24" s="581"/>
      <c r="UY24" s="457">
        <f>'Прочая  субсидия_МР  и  ГО'!B20</f>
        <v>103676945.69999999</v>
      </c>
      <c r="UZ24" s="457">
        <f>'Прочая  субсидия_МР  и  ГО'!C20</f>
        <v>82677627.25</v>
      </c>
      <c r="VA24" s="1750">
        <f>'Прочая  субсидия_БП'!B20</f>
        <v>22126277.530000001</v>
      </c>
      <c r="VB24" s="460">
        <f>'Прочая  субсидия_БП'!C20</f>
        <v>3166906.67</v>
      </c>
      <c r="VC24" s="1781">
        <f>'Прочая  субсидия_БП'!D20</f>
        <v>22126277.530000001</v>
      </c>
      <c r="VD24" s="510">
        <f>'Прочая  субсидия_БП'!E20</f>
        <v>3166906.67</v>
      </c>
      <c r="VE24" s="1782">
        <f>'Прочая  субсидия_БП'!F20</f>
        <v>0</v>
      </c>
      <c r="VF24" s="1781">
        <f>'Прочая  субсидия_БП'!G20</f>
        <v>0</v>
      </c>
      <c r="VG24" s="460">
        <f t="shared" si="279"/>
        <v>786726422.27999997</v>
      </c>
      <c r="VH24" s="618">
        <f>'Проверочная  таблица'!WJ24+'Проверочная  таблица'!VM24+'Проверочная  таблица'!VO24+WD24+VQ24</f>
        <v>762857582.27999997</v>
      </c>
      <c r="VI24" s="458">
        <f>'Проверочная  таблица'!WK24+'Проверочная  таблица'!VS24+'Проверочная  таблица'!VY24+'Проверочная  таблица'!VU24+'Проверочная  таблица'!VW24+WA24+WE24</f>
        <v>23868840</v>
      </c>
      <c r="VJ24" s="457">
        <f t="shared" si="280"/>
        <v>445397751.13</v>
      </c>
      <c r="VK24" s="458">
        <f>'Проверочная  таблица'!WM24+'Проверочная  таблица'!VN24+'Проверочная  таблица'!VP24+WG24+VR24</f>
        <v>433344713.01999998</v>
      </c>
      <c r="VL24" s="459">
        <f>'Проверочная  таблица'!WN24+'Проверочная  таблица'!VT24+'Проверочная  таблица'!VZ24+'Проверочная  таблица'!VV24+'Проверочная  таблица'!VX24+WB24+WH24</f>
        <v>12053038.109999999</v>
      </c>
      <c r="VM24" s="457">
        <f>'Субвенция  на  полномочия'!B20</f>
        <v>722631086.27999997</v>
      </c>
      <c r="VN24" s="1750">
        <f>'Субвенция  на  полномочия'!C20</f>
        <v>413988199.59999996</v>
      </c>
      <c r="VO24" s="320">
        <f>[1]Субвенция_факт!R21*1000</f>
        <v>27626160</v>
      </c>
      <c r="VP24" s="789">
        <v>12200000</v>
      </c>
      <c r="VQ24" s="320">
        <f>[1]Субвенция_факт!K21*1000</f>
        <v>4934794</v>
      </c>
      <c r="VR24" s="789">
        <v>2660000</v>
      </c>
      <c r="VS24" s="320">
        <f>[1]Субвенция_факт!AE21*1000</f>
        <v>4105399.9999999995</v>
      </c>
      <c r="VT24" s="789">
        <f>ВУС!E172</f>
        <v>1767967.2799999998</v>
      </c>
      <c r="VU24" s="320">
        <f>[1]Субвенция_факт!AF21*1000</f>
        <v>0</v>
      </c>
      <c r="VV24" s="789"/>
      <c r="VW24" s="320">
        <f>[1]Субвенция_факт!E21*1000</f>
        <v>0</v>
      </c>
      <c r="VX24" s="789"/>
      <c r="VY24" s="320">
        <f>[1]Субвенция_факт!F21*1000</f>
        <v>0</v>
      </c>
      <c r="VZ24" s="789"/>
      <c r="WA24" s="320">
        <f>[1]Субвенция_факт!G21*1000</f>
        <v>0</v>
      </c>
      <c r="WB24" s="789"/>
      <c r="WC24" s="460">
        <f t="shared" si="281"/>
        <v>25596000</v>
      </c>
      <c r="WD24" s="618">
        <f>[1]Субвенция_факт!O21*1000</f>
        <v>6654960</v>
      </c>
      <c r="WE24" s="564">
        <f>[1]Субвенция_факт!P21*1000</f>
        <v>18941040</v>
      </c>
      <c r="WF24" s="457">
        <f t="shared" si="282"/>
        <v>13407428.57</v>
      </c>
      <c r="WG24" s="458">
        <v>3485931.42</v>
      </c>
      <c r="WH24" s="615">
        <v>9921497.1500000004</v>
      </c>
      <c r="WI24" s="460">
        <f t="shared" si="283"/>
        <v>1832982</v>
      </c>
      <c r="WJ24" s="930">
        <f>[1]Субвенция_факт!AD21*1000</f>
        <v>1010582</v>
      </c>
      <c r="WK24" s="931">
        <f>[1]Субвенция_факт!AC21*1000</f>
        <v>822400</v>
      </c>
      <c r="WL24" s="457">
        <f t="shared" si="284"/>
        <v>1374155.68</v>
      </c>
      <c r="WM24" s="1740">
        <v>1010582</v>
      </c>
      <c r="WN24" s="1282">
        <v>363573.68</v>
      </c>
      <c r="WO24" s="1775">
        <f>'Проверочная  таблица'!ZU24+'Проверочная  таблица'!ZC24+'Проверочная  таблица'!XO24+'Проверочная  таблица'!XS24+YQ24+YW24+YA24+YG24+XI24+WQ24+XC24+WW24</f>
        <v>64516473.869999997</v>
      </c>
      <c r="WP24" s="320">
        <f>'Проверочная  таблица'!ZY24+'Проверочная  таблица'!ZL24+'Проверочная  таблица'!XQ24+'Проверочная  таблица'!XU24+YT24+YZ24+YD24+YJ24+XL24+WT24+XF24+WZ24</f>
        <v>14110927.02</v>
      </c>
      <c r="WQ24" s="1776">
        <f t="shared" si="134"/>
        <v>0</v>
      </c>
      <c r="WR24" s="930">
        <f>'[1]Иные межбюджетные трансферты'!AK22</f>
        <v>0</v>
      </c>
      <c r="WS24" s="931">
        <f>'[1]Иные межбюджетные трансферты'!AM22</f>
        <v>0</v>
      </c>
      <c r="WT24" s="1765">
        <f t="shared" si="135"/>
        <v>0</v>
      </c>
      <c r="WU24" s="930"/>
      <c r="WV24" s="931"/>
      <c r="WW24" s="1776">
        <f t="shared" si="136"/>
        <v>0</v>
      </c>
      <c r="WX24" s="930">
        <f>'[1]Иные межбюджетные трансферты'!AE22</f>
        <v>0</v>
      </c>
      <c r="WY24" s="931">
        <f>'[1]Иные межбюджетные трансферты'!AG22</f>
        <v>0</v>
      </c>
      <c r="WZ24" s="1765">
        <f t="shared" si="137"/>
        <v>0</v>
      </c>
      <c r="XA24" s="930"/>
      <c r="XB24" s="931"/>
      <c r="XC24" s="1776">
        <f t="shared" si="138"/>
        <v>3282091.8699999996</v>
      </c>
      <c r="XD24" s="930">
        <f>'[1]Иные межбюджетные трансферты'!AA22</f>
        <v>164104.59</v>
      </c>
      <c r="XE24" s="931">
        <f>'[1]Иные межбюджетные трансферты'!AC22</f>
        <v>3117987.28</v>
      </c>
      <c r="XF24" s="1765">
        <f t="shared" si="139"/>
        <v>1530837.63</v>
      </c>
      <c r="XG24" s="930">
        <v>76541.88</v>
      </c>
      <c r="XH24" s="931">
        <v>1454295.75</v>
      </c>
      <c r="XI24" s="457">
        <f t="shared" si="285"/>
        <v>22186080</v>
      </c>
      <c r="XJ24" s="676">
        <f>'[1]Иные межбюджетные трансферты'!G22</f>
        <v>0</v>
      </c>
      <c r="XK24" s="1777">
        <f>'[1]Иные межбюджетные трансферты'!I22</f>
        <v>22186080</v>
      </c>
      <c r="XL24" s="1750">
        <f t="shared" si="286"/>
        <v>12012054.189999999</v>
      </c>
      <c r="XM24" s="676"/>
      <c r="XN24" s="931">
        <v>12012054.189999999</v>
      </c>
      <c r="XO24" s="457">
        <f t="shared" si="287"/>
        <v>0</v>
      </c>
      <c r="XP24" s="1778"/>
      <c r="XQ24" s="457">
        <f t="shared" si="288"/>
        <v>0</v>
      </c>
      <c r="XR24" s="1777"/>
      <c r="XS24" s="1750">
        <f t="shared" si="289"/>
        <v>0</v>
      </c>
      <c r="XT24" s="931"/>
      <c r="XU24" s="457">
        <f t="shared" si="290"/>
        <v>0</v>
      </c>
      <c r="XV24" s="931"/>
      <c r="XW24" s="1763">
        <f t="shared" si="291"/>
        <v>0</v>
      </c>
      <c r="XX24" s="660">
        <f t="shared" si="292"/>
        <v>0</v>
      </c>
      <c r="XY24" s="1763">
        <f t="shared" si="293"/>
        <v>0</v>
      </c>
      <c r="XZ24" s="660">
        <f t="shared" si="294"/>
        <v>0</v>
      </c>
      <c r="YA24" s="457">
        <f t="shared" si="295"/>
        <v>0</v>
      </c>
      <c r="YB24" s="459"/>
      <c r="YC24" s="564"/>
      <c r="YD24" s="457">
        <f t="shared" si="296"/>
        <v>0</v>
      </c>
      <c r="YE24" s="459"/>
      <c r="YF24" s="564"/>
      <c r="YG24" s="457">
        <f t="shared" si="297"/>
        <v>0</v>
      </c>
      <c r="YH24" s="458">
        <f>'[1]Иные межбюджетные трансферты'!AY22</f>
        <v>0</v>
      </c>
      <c r="YI24" s="581">
        <f>'[1]Иные межбюджетные трансферты'!BC22</f>
        <v>0</v>
      </c>
      <c r="YJ24" s="1761">
        <f t="shared" si="298"/>
        <v>0</v>
      </c>
      <c r="YK24" s="459"/>
      <c r="YL24" s="564"/>
      <c r="YM24" s="1763">
        <f t="shared" si="299"/>
        <v>0</v>
      </c>
      <c r="YN24" s="660">
        <f t="shared" si="300"/>
        <v>0</v>
      </c>
      <c r="YO24" s="1763">
        <f t="shared" si="301"/>
        <v>0</v>
      </c>
      <c r="YP24" s="660">
        <f t="shared" si="302"/>
        <v>0</v>
      </c>
      <c r="YQ24" s="1007">
        <f t="shared" si="303"/>
        <v>0</v>
      </c>
      <c r="YR24" s="1124">
        <f>'[1]Иные межбюджетные трансферты'!W22</f>
        <v>0</v>
      </c>
      <c r="YS24" s="933">
        <f>'[1]Иные межбюджетные трансферты'!Y22</f>
        <v>0</v>
      </c>
      <c r="YT24" s="627">
        <f t="shared" si="304"/>
        <v>0</v>
      </c>
      <c r="YU24" s="987"/>
      <c r="YV24" s="1779"/>
      <c r="YW24" s="320">
        <f t="shared" si="150"/>
        <v>0</v>
      </c>
      <c r="YX24" s="987">
        <f>'[1]Иные межбюджетные трансферты'!M22</f>
        <v>0</v>
      </c>
      <c r="YY24" s="933">
        <f>'[1]Иные межбюджетные трансферты'!O22</f>
        <v>0</v>
      </c>
      <c r="YZ24" s="627">
        <f t="shared" si="305"/>
        <v>0</v>
      </c>
      <c r="ZA24" s="987"/>
      <c r="ZB24" s="933"/>
      <c r="ZC24" s="507">
        <f t="shared" si="152"/>
        <v>38030266.799999997</v>
      </c>
      <c r="ZD24" s="930">
        <f>'[1]Иные межбюджетные трансферты'!E22</f>
        <v>0</v>
      </c>
      <c r="ZE24" s="930">
        <f>'[1]Иные межбюджетные трансферты'!K22</f>
        <v>38030266.799999997</v>
      </c>
      <c r="ZF24" s="930">
        <f>'[1]Иные межбюджетные трансферты'!AI22</f>
        <v>0</v>
      </c>
      <c r="ZG24" s="676">
        <f>'[1]Иные межбюджетные трансферты'!AO22</f>
        <v>0</v>
      </c>
      <c r="ZH24" s="784"/>
      <c r="ZI24" s="526">
        <f>'[1]Иные межбюджетные трансферты'!BG22</f>
        <v>0</v>
      </c>
      <c r="ZJ24" s="930">
        <f>'[1]Иные межбюджетные трансферты'!BI22</f>
        <v>0</v>
      </c>
      <c r="ZK24" s="676">
        <f>'[1]Иные межбюджетные трансферты'!BK22</f>
        <v>0</v>
      </c>
      <c r="ZL24" s="424">
        <f t="shared" si="153"/>
        <v>0</v>
      </c>
      <c r="ZM24" s="676"/>
      <c r="ZN24" s="676"/>
      <c r="ZO24" s="676"/>
      <c r="ZP24" s="987"/>
      <c r="ZQ24" s="617"/>
      <c r="ZR24" s="526"/>
      <c r="ZS24" s="987"/>
      <c r="ZT24" s="1260"/>
      <c r="ZU24" s="457">
        <f t="shared" si="154"/>
        <v>1018035.2000000001</v>
      </c>
      <c r="ZV24" s="1124">
        <f>'[1]Иные межбюджетные трансферты'!AQ22</f>
        <v>0</v>
      </c>
      <c r="ZW24" s="930">
        <f>'[1]Иные межбюджетные трансферты'!AU22</f>
        <v>1018035.2000000001</v>
      </c>
      <c r="ZX24" s="987"/>
      <c r="ZY24" s="457">
        <f t="shared" si="155"/>
        <v>568035.19999999995</v>
      </c>
      <c r="ZZ24" s="987"/>
      <c r="AAA24" s="980">
        <f>568035.2</f>
        <v>568035.19999999995</v>
      </c>
      <c r="AAB24" s="1260"/>
      <c r="AAC24" s="660">
        <f t="shared" si="306"/>
        <v>1018035.2000000001</v>
      </c>
      <c r="AAD24" s="595">
        <f>'Проверочная  таблица'!ZV24-AAL24</f>
        <v>0</v>
      </c>
      <c r="AAE24" s="595">
        <f>'Проверочная  таблица'!ZW24-AAM24</f>
        <v>1018035.2000000001</v>
      </c>
      <c r="AAF24" s="595">
        <f>'Проверочная  таблица'!ZX24-AAN24</f>
        <v>0</v>
      </c>
      <c r="AAG24" s="660">
        <f t="shared" si="307"/>
        <v>568035.19999999995</v>
      </c>
      <c r="AAH24" s="595">
        <f>'Проверочная  таблица'!ZZ24-AAP24</f>
        <v>0</v>
      </c>
      <c r="AAI24" s="595">
        <f>'Проверочная  таблица'!AAA24-AAQ24</f>
        <v>568035.19999999995</v>
      </c>
      <c r="AAJ24" s="595">
        <f>'Проверочная  таблица'!AAB24-AAR24</f>
        <v>0</v>
      </c>
      <c r="AAK24" s="660">
        <f t="shared" si="308"/>
        <v>0</v>
      </c>
      <c r="AAL24" s="1124">
        <f>'[1]Иные межбюджетные трансферты'!AS22</f>
        <v>0</v>
      </c>
      <c r="AAM24" s="930">
        <f>'[1]Иные межбюджетные трансферты'!AW22</f>
        <v>0</v>
      </c>
      <c r="AAN24" s="676">
        <f>'[1]Иные межбюджетные трансферты'!BO22</f>
        <v>0</v>
      </c>
      <c r="AAO24" s="787">
        <f t="shared" si="309"/>
        <v>0</v>
      </c>
      <c r="AAP24" s="987"/>
      <c r="AAQ24" s="980"/>
      <c r="AAR24" s="980"/>
      <c r="AAS24" s="457">
        <f>AAU24+'Проверочная  таблица'!ABC24+AAY24+'Проверочная  таблица'!ABG24+ABA24+'Проверочная  таблица'!ABI24</f>
        <v>0</v>
      </c>
      <c r="AAT24" s="457">
        <f>AAV24+'Проверочная  таблица'!ABD24+AAZ24+'Проверочная  таблица'!ABH24+ABB24+'Проверочная  таблица'!ABJ24</f>
        <v>0</v>
      </c>
      <c r="AAU24" s="460"/>
      <c r="AAV24" s="460"/>
      <c r="AAW24" s="460"/>
      <c r="AAX24" s="460"/>
      <c r="AAY24" s="1783">
        <f t="shared" si="156"/>
        <v>0</v>
      </c>
      <c r="AAZ24" s="456">
        <f t="shared" si="157"/>
        <v>0</v>
      </c>
      <c r="ABA24" s="461"/>
      <c r="ABB24" s="456"/>
      <c r="ABC24" s="460"/>
      <c r="ABD24" s="460"/>
      <c r="ABE24" s="460"/>
      <c r="ABF24" s="460"/>
      <c r="ABG24" s="1783">
        <f t="shared" si="158"/>
        <v>0</v>
      </c>
      <c r="ABH24" s="456">
        <f t="shared" si="159"/>
        <v>0</v>
      </c>
      <c r="ABI24" s="456"/>
      <c r="ABJ24" s="456"/>
      <c r="ABK24" s="1749">
        <f>'Проверочная  таблица'!ABC24+'Проверочная  таблица'!ABE24</f>
        <v>0</v>
      </c>
      <c r="ABL24" s="1749">
        <f>'Проверочная  таблица'!ABD24+'Проверочная  таблица'!ABF24</f>
        <v>0</v>
      </c>
      <c r="ABM24" s="732"/>
    </row>
    <row r="25" spans="1:741" s="319" customFormat="1" ht="25.5" customHeight="1" x14ac:dyDescent="0.25">
      <c r="A25" s="324" t="s">
        <v>87</v>
      </c>
      <c r="B25" s="460">
        <f>D25+AI25+'Проверочная  таблица'!VG25+'Проверочная  таблица'!WO25</f>
        <v>478479722.85999995</v>
      </c>
      <c r="C25" s="457">
        <f>E25+'Проверочная  таблица'!VJ25+AJ25+'Проверочная  таблица'!WP25</f>
        <v>231735664.28000003</v>
      </c>
      <c r="D25" s="1750">
        <f t="shared" si="0"/>
        <v>75175522</v>
      </c>
      <c r="E25" s="457">
        <f t="shared" si="160"/>
        <v>52581363.049999997</v>
      </c>
      <c r="F25" s="1751">
        <f>'[1]Дотация  из  ОБ_факт'!M21</f>
        <v>17547556</v>
      </c>
      <c r="G25" s="1752">
        <v>17547556</v>
      </c>
      <c r="H25" s="1753">
        <f>'[1]Дотация  из  ОБ_факт'!G21</f>
        <v>28096676</v>
      </c>
      <c r="I25" s="1754">
        <v>14593009.720000001</v>
      </c>
      <c r="J25" s="1755">
        <f t="shared" si="1"/>
        <v>28096676</v>
      </c>
      <c r="K25" s="1756">
        <f t="shared" si="2"/>
        <v>14593009.720000001</v>
      </c>
      <c r="L25" s="1757">
        <f>'[1]Дотация  из  ОБ_факт'!K21</f>
        <v>0</v>
      </c>
      <c r="M25" s="605"/>
      <c r="N25" s="1758">
        <f>'[1]Дотация  из  ОБ_факт'!Q21</f>
        <v>4883834</v>
      </c>
      <c r="O25" s="1759">
        <v>4883834</v>
      </c>
      <c r="P25" s="1751">
        <f>'[1]Дотация  из  ОБ_факт'!S21</f>
        <v>22104956</v>
      </c>
      <c r="Q25" s="1754">
        <v>13014463.33</v>
      </c>
      <c r="R25" s="1755">
        <f t="shared" si="3"/>
        <v>22104956</v>
      </c>
      <c r="S25" s="1756">
        <f t="shared" si="4"/>
        <v>13014463.33</v>
      </c>
      <c r="T25" s="1757">
        <f>'[1]Дотация  из  ОБ_факт'!W21</f>
        <v>0</v>
      </c>
      <c r="U25" s="605"/>
      <c r="V25" s="1753">
        <f>'[1]Дотация  из  ОБ_факт'!AA21+'[1]Дотация  из  ОБ_факт'!AC21+'[1]Дотация  из  ОБ_факт'!AG21</f>
        <v>2500000</v>
      </c>
      <c r="W25" s="1007">
        <f t="shared" si="5"/>
        <v>2500000</v>
      </c>
      <c r="X25" s="784">
        <v>1500000</v>
      </c>
      <c r="Y25" s="676">
        <v>1000000</v>
      </c>
      <c r="Z25" s="784"/>
      <c r="AA25" s="1753">
        <f>'[1]Дотация  из  ОБ_факт'!Y21+'[1]Дотация  из  ОБ_факт'!AE21</f>
        <v>42500</v>
      </c>
      <c r="AB25" s="1007">
        <f t="shared" si="6"/>
        <v>42500</v>
      </c>
      <c r="AC25" s="784">
        <v>42500</v>
      </c>
      <c r="AD25" s="676"/>
      <c r="AE25" s="1760">
        <f t="shared" si="7"/>
        <v>42500</v>
      </c>
      <c r="AF25" s="1755">
        <f t="shared" si="8"/>
        <v>42500</v>
      </c>
      <c r="AG25" s="1756">
        <f>'[1]Дотация  из  ОБ_факт'!AE21</f>
        <v>0</v>
      </c>
      <c r="AH25" s="796">
        <f t="shared" si="9"/>
        <v>0</v>
      </c>
      <c r="AI25" s="1720">
        <f>'Проверочная  таблица'!UY25+'Проверочная  таблица'!VA25+CM25+CO25+CU25+CW25+BS25+CA25+'Проверочная  таблица'!MO25+'Проверочная  таблица'!NE25+'Проверочная  таблица'!EQ25+'Проверочная  таблица'!NW25+EI25+'Проверочная  таблица'!JG25+'Проверочная  таблица'!JM25+'Проверочная  таблица'!OE25+'Проверочная  таблица'!OM25+JA25+GC25+FW25+RY25+FK25+AK25+AU25+FQ25+KE25+HE25+HK25+DI25+SE25+GI25+EW25+SW25+PK25+GY25+GS25+LI25+LQ25+RS25+IO25+RG25+QI25+KK25+KQ25+QO25+RM25+DC25+II25+QC25+IC25+IU25</f>
        <v>140553207.50999999</v>
      </c>
      <c r="AJ25" s="507">
        <f>'Проверочная  таблица'!UZ25+'Проверочная  таблица'!VB25+CN25+CP25+CV25+CX25+BW25+CE25+'Проверочная  таблица'!MW25+'Проверочная  таблица'!NH25+'Проверочная  таблица'!ET25+'Проверочная  таблица'!OA25+EM25+'Проверочная  таблица'!JJ25+'Проверочная  таблица'!JP25+'Проверочная  таблица'!OI25+'Проверочная  таблица'!OQ25+JD25+FT25+GF25+FZ25+SB25+FN25+AP25+AY25+KH25+HH25+HN25+DV25+SN25+GL25+FD25+TF25+PN25+HB25+GV25+LM25+LU25+RV25+IR25+RJ25+QL25+KN25+KT25+QR25+RP25+DF25+IL25+QF25+IF25+IX25</f>
        <v>33614281.310000002</v>
      </c>
      <c r="AK25" s="457">
        <f t="shared" si="10"/>
        <v>18092266.5</v>
      </c>
      <c r="AL25" s="459">
        <f>[1]Субсидия_факт!CJ23</f>
        <v>0</v>
      </c>
      <c r="AM25" s="458">
        <f>[1]Субсидия_факт!HJ23</f>
        <v>0</v>
      </c>
      <c r="AN25" s="459">
        <f>[1]Субсидия_факт!HV23</f>
        <v>18092266.5</v>
      </c>
      <c r="AO25" s="458">
        <f>[1]Субсидия_факт!PH23</f>
        <v>0</v>
      </c>
      <c r="AP25" s="457">
        <f t="shared" si="11"/>
        <v>2417535</v>
      </c>
      <c r="AQ25" s="956"/>
      <c r="AR25" s="459"/>
      <c r="AS25" s="458">
        <v>2417535</v>
      </c>
      <c r="AT25" s="956"/>
      <c r="AU25" s="1720">
        <f t="shared" si="12"/>
        <v>0</v>
      </c>
      <c r="AV25" s="618">
        <f>[1]Субсидия_факт!CL23</f>
        <v>0</v>
      </c>
      <c r="AW25" s="458">
        <f>[1]Субсидия_факт!HN23</f>
        <v>0</v>
      </c>
      <c r="AX25" s="956">
        <f>[1]Субсидия_факт!PJ23</f>
        <v>0</v>
      </c>
      <c r="AY25" s="424">
        <f t="shared" si="13"/>
        <v>0</v>
      </c>
      <c r="AZ25" s="618"/>
      <c r="BA25" s="458"/>
      <c r="BB25" s="956"/>
      <c r="BC25" s="1721">
        <f t="shared" si="14"/>
        <v>0</v>
      </c>
      <c r="BD25" s="618">
        <f t="shared" si="15"/>
        <v>0</v>
      </c>
      <c r="BE25" s="458">
        <f t="shared" si="16"/>
        <v>0</v>
      </c>
      <c r="BF25" s="459">
        <f t="shared" si="17"/>
        <v>0</v>
      </c>
      <c r="BG25" s="660">
        <f t="shared" si="18"/>
        <v>0</v>
      </c>
      <c r="BH25" s="458">
        <f t="shared" si="19"/>
        <v>0</v>
      </c>
      <c r="BI25" s="459">
        <f t="shared" si="20"/>
        <v>0</v>
      </c>
      <c r="BJ25" s="458">
        <f t="shared" si="21"/>
        <v>0</v>
      </c>
      <c r="BK25" s="508">
        <f t="shared" si="22"/>
        <v>0</v>
      </c>
      <c r="BL25" s="618">
        <f>[1]Субсидия_факт!CN23</f>
        <v>0</v>
      </c>
      <c r="BM25" s="458">
        <f>[1]Субсидия_факт!HP23</f>
        <v>0</v>
      </c>
      <c r="BN25" s="956">
        <f>[1]Субсидия_факт!PL23</f>
        <v>0</v>
      </c>
      <c r="BO25" s="1784">
        <f t="shared" si="23"/>
        <v>0</v>
      </c>
      <c r="BP25" s="653"/>
      <c r="BQ25" s="648"/>
      <c r="BR25" s="653"/>
      <c r="BS25" s="427">
        <f t="shared" si="24"/>
        <v>26809002.539999999</v>
      </c>
      <c r="BT25" s="618">
        <f>[1]Субсидия_факт!KR23</f>
        <v>0</v>
      </c>
      <c r="BU25" s="458">
        <f>[1]Субсидия_факт!KX23</f>
        <v>26809002.539999999</v>
      </c>
      <c r="BV25" s="458">
        <f>[1]Субсидия_факт!LP23</f>
        <v>0</v>
      </c>
      <c r="BW25" s="1736">
        <f t="shared" si="25"/>
        <v>0</v>
      </c>
      <c r="BX25" s="648"/>
      <c r="BY25" s="648"/>
      <c r="BZ25" s="648"/>
      <c r="CA25" s="427">
        <f t="shared" si="26"/>
        <v>0</v>
      </c>
      <c r="CB25" s="618">
        <f>[1]Субсидия_факт!KT23</f>
        <v>0</v>
      </c>
      <c r="CC25" s="458">
        <f>[1]Субсидия_факт!KZ23</f>
        <v>0</v>
      </c>
      <c r="CD25" s="458">
        <f>[1]Субсидия_факт!LR23</f>
        <v>0</v>
      </c>
      <c r="CE25" s="1736">
        <f t="shared" si="27"/>
        <v>0</v>
      </c>
      <c r="CF25" s="648"/>
      <c r="CG25" s="653"/>
      <c r="CH25" s="652"/>
      <c r="CI25" s="551">
        <f t="shared" si="28"/>
        <v>0</v>
      </c>
      <c r="CJ25" s="552">
        <f t="shared" si="29"/>
        <v>0</v>
      </c>
      <c r="CK25" s="550">
        <f t="shared" si="30"/>
        <v>0</v>
      </c>
      <c r="CL25" s="551">
        <f t="shared" si="31"/>
        <v>0</v>
      </c>
      <c r="CM25" s="460">
        <f>[1]Субсидия_факт!ID23</f>
        <v>0</v>
      </c>
      <c r="CN25" s="320"/>
      <c r="CO25" s="1761">
        <f>[1]Субсидия_факт!IF23</f>
        <v>0</v>
      </c>
      <c r="CP25" s="950"/>
      <c r="CQ25" s="552">
        <f t="shared" si="161"/>
        <v>0</v>
      </c>
      <c r="CR25" s="550">
        <f t="shared" si="162"/>
        <v>0</v>
      </c>
      <c r="CS25" s="1762">
        <f>[1]Субсидия_факт!IH23</f>
        <v>0</v>
      </c>
      <c r="CT25" s="796">
        <f t="shared" si="163"/>
        <v>0</v>
      </c>
      <c r="CU25" s="1761">
        <f>[1]Субсидия_факт!IJ23</f>
        <v>0</v>
      </c>
      <c r="CV25" s="523"/>
      <c r="CW25" s="457">
        <f>[1]Субсидия_факт!IL23</f>
        <v>0</v>
      </c>
      <c r="CX25" s="1008"/>
      <c r="CY25" s="1726">
        <f t="shared" si="164"/>
        <v>0</v>
      </c>
      <c r="CZ25" s="508">
        <f t="shared" si="165"/>
        <v>0</v>
      </c>
      <c r="DA25" s="1721">
        <f>[1]Субсидия_факт!IN23</f>
        <v>0</v>
      </c>
      <c r="DB25" s="796">
        <f t="shared" si="166"/>
        <v>0</v>
      </c>
      <c r="DC25" s="460">
        <f t="shared" si="36"/>
        <v>0</v>
      </c>
      <c r="DD25" s="618"/>
      <c r="DE25" s="458">
        <f>[1]Субсидия_факт!IB23</f>
        <v>0</v>
      </c>
      <c r="DF25" s="457">
        <f t="shared" si="37"/>
        <v>0</v>
      </c>
      <c r="DG25" s="459"/>
      <c r="DH25" s="458"/>
      <c r="DI25" s="424">
        <f t="shared" si="167"/>
        <v>0</v>
      </c>
      <c r="DJ25" s="595">
        <f>[1]Субсидия_факт!GF23</f>
        <v>0</v>
      </c>
      <c r="DK25" s="698">
        <f>[1]Субсидия_факт!GH23</f>
        <v>0</v>
      </c>
      <c r="DL25" s="526">
        <f>[1]Субсидия_факт!GJ23</f>
        <v>0</v>
      </c>
      <c r="DM25" s="698">
        <f>[1]Субсидия_факт!GL23</f>
        <v>0</v>
      </c>
      <c r="DN25" s="526">
        <f>[1]Субсидия_факт!GN23</f>
        <v>0</v>
      </c>
      <c r="DO25" s="698">
        <f>[1]Субсидия_факт!GP23</f>
        <v>0</v>
      </c>
      <c r="DP25" s="526">
        <f>[1]Субсидия_факт!GR23</f>
        <v>0</v>
      </c>
      <c r="DQ25" s="526">
        <f>[1]Субсидия_факт!GT23</f>
        <v>0</v>
      </c>
      <c r="DR25" s="526">
        <f>[1]Субсидия_факт!GV23</f>
        <v>0</v>
      </c>
      <c r="DS25" s="526">
        <f>[1]Субсидия_факт!GX23</f>
        <v>0</v>
      </c>
      <c r="DT25" s="526">
        <f>[1]Субсидия_факт!GZ23</f>
        <v>0</v>
      </c>
      <c r="DU25" s="526">
        <f>[1]Субсидия_факт!HB23</f>
        <v>0</v>
      </c>
      <c r="DV25" s="424">
        <f t="shared" si="168"/>
        <v>0</v>
      </c>
      <c r="DW25" s="617"/>
      <c r="DX25" s="698"/>
      <c r="DY25" s="526"/>
      <c r="DZ25" s="698"/>
      <c r="EA25" s="526"/>
      <c r="EB25" s="698"/>
      <c r="EC25" s="526"/>
      <c r="ED25" s="526"/>
      <c r="EE25" s="526"/>
      <c r="EF25" s="526"/>
      <c r="EG25" s="526"/>
      <c r="EH25" s="526"/>
      <c r="EI25" s="1750">
        <f t="shared" si="169"/>
        <v>505138.59</v>
      </c>
      <c r="EJ25" s="458">
        <f>[1]Субсидия_факт!N23</f>
        <v>0</v>
      </c>
      <c r="EK25" s="956">
        <f>[1]Субсидия_факт!P23</f>
        <v>0</v>
      </c>
      <c r="EL25" s="618">
        <f>[1]Субсидия_факт!R23</f>
        <v>505138.59</v>
      </c>
      <c r="EM25" s="457">
        <f t="shared" si="170"/>
        <v>0</v>
      </c>
      <c r="EN25" s="458"/>
      <c r="EO25" s="458"/>
      <c r="EP25" s="458"/>
      <c r="EQ25" s="460">
        <f t="shared" si="171"/>
        <v>0</v>
      </c>
      <c r="ER25" s="618">
        <f>[1]Субсидия_факт!BR23</f>
        <v>0</v>
      </c>
      <c r="ES25" s="564">
        <f>[1]Субсидия_факт!BT23</f>
        <v>0</v>
      </c>
      <c r="ET25" s="457">
        <f t="shared" si="172"/>
        <v>0</v>
      </c>
      <c r="EU25" s="459"/>
      <c r="EV25" s="808"/>
      <c r="EW25" s="460">
        <f t="shared" si="173"/>
        <v>0</v>
      </c>
      <c r="EX25" s="618">
        <f>[1]Субсидия_факт!AD23</f>
        <v>0</v>
      </c>
      <c r="EY25" s="564">
        <f>[1]Субсидия_факт!AF23</f>
        <v>0</v>
      </c>
      <c r="EZ25" s="459">
        <f>[1]Субсидия_факт!AL23</f>
        <v>0</v>
      </c>
      <c r="FA25" s="564">
        <f>[1]Субсидия_факт!AN23</f>
        <v>0</v>
      </c>
      <c r="FB25" s="458">
        <f>[1]Субсидия_факт!AH23</f>
        <v>0</v>
      </c>
      <c r="FC25" s="564">
        <f>[1]Субсидия_факт!AJ23</f>
        <v>0</v>
      </c>
      <c r="FD25" s="457">
        <f t="shared" si="174"/>
        <v>0</v>
      </c>
      <c r="FE25" s="618"/>
      <c r="FF25" s="564"/>
      <c r="FG25" s="459"/>
      <c r="FH25" s="564"/>
      <c r="FI25" s="459"/>
      <c r="FJ25" s="564"/>
      <c r="FK25" s="1720">
        <f t="shared" si="175"/>
        <v>0</v>
      </c>
      <c r="FL25" s="595">
        <f>[1]Субсидия_факт!AT23</f>
        <v>0</v>
      </c>
      <c r="FM25" s="558">
        <f>[1]Субсидия_факт!AV23</f>
        <v>0</v>
      </c>
      <c r="FN25" s="424">
        <f t="shared" si="176"/>
        <v>0</v>
      </c>
      <c r="FO25" s="617"/>
      <c r="FP25" s="558"/>
      <c r="FQ25" s="507">
        <f t="shared" si="177"/>
        <v>0</v>
      </c>
      <c r="FR25" s="595">
        <f>[1]Субсидия_факт!BV23</f>
        <v>0</v>
      </c>
      <c r="FS25" s="698">
        <f>[1]Субсидия_факт!BX23</f>
        <v>0</v>
      </c>
      <c r="FT25" s="424">
        <f t="shared" si="178"/>
        <v>0</v>
      </c>
      <c r="FU25" s="617"/>
      <c r="FV25" s="558"/>
      <c r="FW25" s="507">
        <f t="shared" si="179"/>
        <v>0</v>
      </c>
      <c r="FX25" s="595">
        <f>[1]Субсидия_факт!BZ23</f>
        <v>0</v>
      </c>
      <c r="FY25" s="698">
        <f>[1]Субсидия_факт!CB23</f>
        <v>0</v>
      </c>
      <c r="FZ25" s="424">
        <f t="shared" si="180"/>
        <v>0</v>
      </c>
      <c r="GA25" s="617"/>
      <c r="GB25" s="558"/>
      <c r="GC25" s="507">
        <f t="shared" si="181"/>
        <v>0</v>
      </c>
      <c r="GD25" s="595">
        <f>[1]Субсидия_факт!ML23</f>
        <v>0</v>
      </c>
      <c r="GE25" s="558">
        <f>[1]Субсидия_факт!MN23</f>
        <v>0</v>
      </c>
      <c r="GF25" s="424">
        <f t="shared" si="182"/>
        <v>0</v>
      </c>
      <c r="GG25" s="617"/>
      <c r="GH25" s="558"/>
      <c r="GI25" s="507">
        <f t="shared" si="183"/>
        <v>0</v>
      </c>
      <c r="GJ25" s="595">
        <f>[1]Субсидия_факт!MP23</f>
        <v>0</v>
      </c>
      <c r="GK25" s="698">
        <f>[1]Субсидия_факт!MT23</f>
        <v>0</v>
      </c>
      <c r="GL25" s="424">
        <f t="shared" si="184"/>
        <v>0</v>
      </c>
      <c r="GM25" s="617"/>
      <c r="GN25" s="558"/>
      <c r="GO25" s="1727">
        <f t="shared" si="185"/>
        <v>0</v>
      </c>
      <c r="GP25" s="508">
        <f t="shared" si="186"/>
        <v>0</v>
      </c>
      <c r="GQ25" s="1727">
        <f t="shared" si="187"/>
        <v>0</v>
      </c>
      <c r="GR25" s="508">
        <f t="shared" si="188"/>
        <v>0</v>
      </c>
      <c r="GS25" s="507">
        <f t="shared" si="50"/>
        <v>49000000</v>
      </c>
      <c r="GT25" s="595">
        <f>[1]Субсидия_факт!IP23</f>
        <v>49000000</v>
      </c>
      <c r="GU25" s="698">
        <f>[1]Субсидия_факт!IV23</f>
        <v>0</v>
      </c>
      <c r="GV25" s="424">
        <f t="shared" si="51"/>
        <v>0</v>
      </c>
      <c r="GW25" s="617"/>
      <c r="GX25" s="558"/>
      <c r="GY25" s="507">
        <f t="shared" si="189"/>
        <v>0</v>
      </c>
      <c r="GZ25" s="595">
        <f>[1]Субсидия_факт!BF23</f>
        <v>0</v>
      </c>
      <c r="HA25" s="558">
        <f>[1]Субсидия_факт!BH23</f>
        <v>0</v>
      </c>
      <c r="HB25" s="507">
        <f t="shared" si="190"/>
        <v>0</v>
      </c>
      <c r="HC25" s="595"/>
      <c r="HD25" s="558"/>
      <c r="HE25" s="507">
        <f t="shared" si="191"/>
        <v>0</v>
      </c>
      <c r="HF25" s="595"/>
      <c r="HG25" s="698"/>
      <c r="HH25" s="424">
        <f t="shared" si="53"/>
        <v>0</v>
      </c>
      <c r="HI25" s="595"/>
      <c r="HJ25" s="558"/>
      <c r="HK25" s="507">
        <f t="shared" si="192"/>
        <v>1840000</v>
      </c>
      <c r="HL25" s="595">
        <f>[1]Субсидия_факт!JD23</f>
        <v>478400.60000000009</v>
      </c>
      <c r="HM25" s="698">
        <f>[1]Субсидия_факт!JH23</f>
        <v>1361599.4</v>
      </c>
      <c r="HN25" s="424">
        <f t="shared" si="193"/>
        <v>0</v>
      </c>
      <c r="HO25" s="595"/>
      <c r="HP25" s="558"/>
      <c r="HQ25" s="1727">
        <f t="shared" si="194"/>
        <v>1840000</v>
      </c>
      <c r="HR25" s="595">
        <f t="shared" si="195"/>
        <v>478400.60000000009</v>
      </c>
      <c r="HS25" s="698">
        <f t="shared" si="196"/>
        <v>1361599.4</v>
      </c>
      <c r="HT25" s="508">
        <f t="shared" si="197"/>
        <v>0</v>
      </c>
      <c r="HU25" s="595">
        <f t="shared" si="198"/>
        <v>0</v>
      </c>
      <c r="HV25" s="698">
        <f t="shared" si="199"/>
        <v>0</v>
      </c>
      <c r="HW25" s="1727">
        <f t="shared" si="200"/>
        <v>0</v>
      </c>
      <c r="HX25" s="595">
        <f>[1]Субсидия_факт!JF23</f>
        <v>0</v>
      </c>
      <c r="HY25" s="698">
        <f>[1]Субсидия_факт!JJ23</f>
        <v>0</v>
      </c>
      <c r="HZ25" s="508">
        <f t="shared" si="201"/>
        <v>0</v>
      </c>
      <c r="IA25" s="595"/>
      <c r="IB25" s="558"/>
      <c r="IC25" s="1728">
        <f t="shared" si="60"/>
        <v>0</v>
      </c>
      <c r="ID25" s="595">
        <f>[1]Субсидия_факт!FT23</f>
        <v>0</v>
      </c>
      <c r="IE25" s="698">
        <f>[1]Субсидия_факт!FV23</f>
        <v>0</v>
      </c>
      <c r="IF25" s="1729">
        <f t="shared" si="61"/>
        <v>0</v>
      </c>
      <c r="IG25" s="595"/>
      <c r="IH25" s="558"/>
      <c r="II25" s="1728">
        <f t="shared" si="62"/>
        <v>0</v>
      </c>
      <c r="IJ25" s="595">
        <f>[1]Субсидия_факт!PN23</f>
        <v>0</v>
      </c>
      <c r="IK25" s="698">
        <f>[1]Субсидия_факт!PP23</f>
        <v>0</v>
      </c>
      <c r="IL25" s="1729">
        <f t="shared" si="63"/>
        <v>0</v>
      </c>
      <c r="IM25" s="595"/>
      <c r="IN25" s="558"/>
      <c r="IO25" s="1070">
        <f t="shared" si="64"/>
        <v>0</v>
      </c>
      <c r="IP25" s="618">
        <f>[1]Субсидия_факт!LL23</f>
        <v>0</v>
      </c>
      <c r="IQ25" s="564">
        <f>[1]Субсидия_факт!LN23</f>
        <v>0</v>
      </c>
      <c r="IR25" s="1071">
        <f t="shared" si="65"/>
        <v>0</v>
      </c>
      <c r="IS25" s="618"/>
      <c r="IT25" s="564"/>
      <c r="IU25" s="1070">
        <f t="shared" si="66"/>
        <v>0</v>
      </c>
      <c r="IV25" s="618">
        <f>[1]Субсидия_факт!LV23</f>
        <v>0</v>
      </c>
      <c r="IW25" s="564">
        <f>[1]Субсидия_факт!LX23</f>
        <v>0</v>
      </c>
      <c r="IX25" s="1071">
        <f t="shared" si="67"/>
        <v>0</v>
      </c>
      <c r="IY25" s="618"/>
      <c r="IZ25" s="564"/>
      <c r="JA25" s="427">
        <f t="shared" si="202"/>
        <v>0</v>
      </c>
      <c r="JB25" s="618">
        <f>[1]Субсидия_факт!DN23</f>
        <v>0</v>
      </c>
      <c r="JC25" s="564">
        <f>[1]Субсидия_факт!DP23</f>
        <v>0</v>
      </c>
      <c r="JD25" s="505">
        <f t="shared" si="203"/>
        <v>0</v>
      </c>
      <c r="JE25" s="618"/>
      <c r="JF25" s="564"/>
      <c r="JG25" s="424">
        <f t="shared" si="204"/>
        <v>0</v>
      </c>
      <c r="JH25" s="595">
        <f>[1]Субсидия_факт!DB23</f>
        <v>0</v>
      </c>
      <c r="JI25" s="698">
        <f>[1]Субсидия_факт!DH23</f>
        <v>0</v>
      </c>
      <c r="JJ25" s="424">
        <f t="shared" si="205"/>
        <v>0</v>
      </c>
      <c r="JK25" s="595"/>
      <c r="JL25" s="558"/>
      <c r="JM25" s="424">
        <f t="shared" si="206"/>
        <v>0</v>
      </c>
      <c r="JN25" s="595">
        <f>[1]Субсидия_факт!DD23</f>
        <v>0</v>
      </c>
      <c r="JO25" s="558">
        <f>[1]Субсидия_факт!DJ23</f>
        <v>0</v>
      </c>
      <c r="JP25" s="424">
        <f t="shared" si="207"/>
        <v>0</v>
      </c>
      <c r="JQ25" s="526"/>
      <c r="JR25" s="583"/>
      <c r="JS25" s="508">
        <f t="shared" si="208"/>
        <v>0</v>
      </c>
      <c r="JT25" s="617">
        <f>'Проверочная  таблица'!JN25-'Проверочная  таблица'!JZ25</f>
        <v>0</v>
      </c>
      <c r="JU25" s="558">
        <f>'Проверочная  таблица'!JO25-'Проверочная  таблица'!KA25</f>
        <v>0</v>
      </c>
      <c r="JV25" s="1721">
        <f t="shared" si="209"/>
        <v>0</v>
      </c>
      <c r="JW25" s="526">
        <f>'Проверочная  таблица'!JQ25-'Проверочная  таблица'!KC25</f>
        <v>0</v>
      </c>
      <c r="JX25" s="616">
        <f>'Проверочная  таблица'!JR25-'Проверочная  таблица'!KD25</f>
        <v>0</v>
      </c>
      <c r="JY25" s="508">
        <f t="shared" si="210"/>
        <v>0</v>
      </c>
      <c r="JZ25" s="595">
        <f>[1]Субсидия_факт!DF23</f>
        <v>0</v>
      </c>
      <c r="KA25" s="698">
        <f>[1]Субсидия_факт!DL23</f>
        <v>0</v>
      </c>
      <c r="KB25" s="508">
        <f t="shared" si="211"/>
        <v>0</v>
      </c>
      <c r="KC25" s="595"/>
      <c r="KD25" s="558"/>
      <c r="KE25" s="424">
        <f t="shared" si="212"/>
        <v>0</v>
      </c>
      <c r="KF25" s="526">
        <f>[1]Субсидия_факт!AP23</f>
        <v>0</v>
      </c>
      <c r="KG25" s="558">
        <f>[1]Субсидия_факт!AR23</f>
        <v>0</v>
      </c>
      <c r="KH25" s="424">
        <f t="shared" si="213"/>
        <v>0</v>
      </c>
      <c r="KI25" s="526"/>
      <c r="KJ25" s="558"/>
      <c r="KK25" s="424">
        <f t="shared" si="80"/>
        <v>0</v>
      </c>
      <c r="KL25" s="526">
        <f>[1]Субсидия_факт!KF23</f>
        <v>0</v>
      </c>
      <c r="KM25" s="558">
        <f>[1]Субсидия_факт!KL23</f>
        <v>0</v>
      </c>
      <c r="KN25" s="424">
        <f t="shared" si="81"/>
        <v>0</v>
      </c>
      <c r="KO25" s="526"/>
      <c r="KP25" s="558"/>
      <c r="KQ25" s="1731">
        <f t="shared" si="82"/>
        <v>0</v>
      </c>
      <c r="KR25" s="459">
        <f>[1]Субсидия_факт!KH23</f>
        <v>0</v>
      </c>
      <c r="KS25" s="564">
        <f>[1]Субсидия_факт!KN23</f>
        <v>0</v>
      </c>
      <c r="KT25" s="1731">
        <f t="shared" si="83"/>
        <v>0</v>
      </c>
      <c r="KU25" s="526"/>
      <c r="KV25" s="558"/>
      <c r="KW25" s="1732">
        <f t="shared" si="84"/>
        <v>0</v>
      </c>
      <c r="KX25" s="459">
        <f t="shared" si="214"/>
        <v>0</v>
      </c>
      <c r="KY25" s="564">
        <f t="shared" si="215"/>
        <v>0</v>
      </c>
      <c r="KZ25" s="1732">
        <f t="shared" si="216"/>
        <v>0</v>
      </c>
      <c r="LA25" s="459">
        <f t="shared" si="217"/>
        <v>0</v>
      </c>
      <c r="LB25" s="564">
        <f t="shared" si="218"/>
        <v>0</v>
      </c>
      <c r="LC25" s="1732">
        <f t="shared" si="86"/>
        <v>0</v>
      </c>
      <c r="LD25" s="595">
        <f>[1]Субсидия_факт!KJ23</f>
        <v>0</v>
      </c>
      <c r="LE25" s="698">
        <f>[1]Субсидия_факт!KP23</f>
        <v>0</v>
      </c>
      <c r="LF25" s="1732">
        <f t="shared" si="87"/>
        <v>0</v>
      </c>
      <c r="LG25" s="617"/>
      <c r="LH25" s="558"/>
      <c r="LI25" s="457">
        <f t="shared" si="219"/>
        <v>0</v>
      </c>
      <c r="LJ25" s="980">
        <f>[1]Субсидия_факт!FF23</f>
        <v>0</v>
      </c>
      <c r="LK25" s="526">
        <f>[1]Субсидия_факт!DR23</f>
        <v>0</v>
      </c>
      <c r="LL25" s="558">
        <f>[1]Субсидия_факт!DX23</f>
        <v>0</v>
      </c>
      <c r="LM25" s="457">
        <f t="shared" si="220"/>
        <v>0</v>
      </c>
      <c r="LN25" s="980"/>
      <c r="LO25" s="526"/>
      <c r="LP25" s="558"/>
      <c r="LQ25" s="457">
        <f t="shared" si="221"/>
        <v>0</v>
      </c>
      <c r="LR25" s="980">
        <f>[1]Субсидия_факт!FH23</f>
        <v>0</v>
      </c>
      <c r="LS25" s="526">
        <f>[1]Субсидия_факт!DT23</f>
        <v>0</v>
      </c>
      <c r="LT25" s="558">
        <f>[1]Субсидия_факт!DZ23</f>
        <v>0</v>
      </c>
      <c r="LU25" s="457">
        <f t="shared" si="222"/>
        <v>0</v>
      </c>
      <c r="LV25" s="980"/>
      <c r="LW25" s="526"/>
      <c r="LX25" s="698"/>
      <c r="LY25" s="660">
        <f t="shared" si="223"/>
        <v>0</v>
      </c>
      <c r="LZ25" s="618">
        <f>'Проверочная  таблица'!LR25-MH25</f>
        <v>0</v>
      </c>
      <c r="MA25" s="618">
        <f>'Проверочная  таблица'!LS25-MI25</f>
        <v>0</v>
      </c>
      <c r="MB25" s="564">
        <f>'Проверочная  таблица'!LT25-MJ25</f>
        <v>0</v>
      </c>
      <c r="MC25" s="660">
        <f t="shared" si="224"/>
        <v>0</v>
      </c>
      <c r="MD25" s="618">
        <f>'Проверочная  таблица'!LV25-ML25</f>
        <v>0</v>
      </c>
      <c r="ME25" s="618">
        <f>'Проверочная  таблица'!LW25-MM25</f>
        <v>0</v>
      </c>
      <c r="MF25" s="564">
        <f>'Проверочная  таблица'!LX25-MN25</f>
        <v>0</v>
      </c>
      <c r="MG25" s="660">
        <f t="shared" si="225"/>
        <v>0</v>
      </c>
      <c r="MH25" s="526">
        <f>[1]Субсидия_факт!FJ23</f>
        <v>0</v>
      </c>
      <c r="MI25" s="526">
        <f>[1]Субсидия_факт!DV23</f>
        <v>0</v>
      </c>
      <c r="MJ25" s="558">
        <f>[1]Субсидия_факт!EB23</f>
        <v>0</v>
      </c>
      <c r="MK25" s="660">
        <f t="shared" si="226"/>
        <v>0</v>
      </c>
      <c r="ML25" s="526"/>
      <c r="MM25" s="526"/>
      <c r="MN25" s="558"/>
      <c r="MO25" s="1733">
        <f t="shared" si="227"/>
        <v>250250</v>
      </c>
      <c r="MP25" s="526">
        <f>[1]Субсидия_факт!ED23</f>
        <v>0</v>
      </c>
      <c r="MQ25" s="698">
        <f>[1]Субсидия_факт!EF23</f>
        <v>0</v>
      </c>
      <c r="MR25" s="618">
        <f>[1]Субсидия_факт!EH23</f>
        <v>0</v>
      </c>
      <c r="MS25" s="564">
        <f>[1]Субсидия_факт!EJ23</f>
        <v>0</v>
      </c>
      <c r="MT25" s="617">
        <f>[1]Субсидия_факт!FL23</f>
        <v>0</v>
      </c>
      <c r="MU25" s="595">
        <f>[1]Субсидия_факт!CP23</f>
        <v>65065</v>
      </c>
      <c r="MV25" s="698">
        <f>[1]Субсидия_факт!CV23</f>
        <v>185185</v>
      </c>
      <c r="MW25" s="424">
        <f t="shared" si="228"/>
        <v>250250</v>
      </c>
      <c r="MX25" s="526"/>
      <c r="MY25" s="558"/>
      <c r="MZ25" s="648"/>
      <c r="NA25" s="606"/>
      <c r="NB25" s="595"/>
      <c r="NC25" s="1766">
        <f t="shared" si="229"/>
        <v>65065</v>
      </c>
      <c r="ND25" s="1767">
        <f t="shared" si="230"/>
        <v>185185</v>
      </c>
      <c r="NE25" s="1733">
        <f t="shared" si="231"/>
        <v>0</v>
      </c>
      <c r="NF25" s="595">
        <f>[1]Субсидия_факт!CR23</f>
        <v>0</v>
      </c>
      <c r="NG25" s="698">
        <f>[1]Субсидия_факт!CX23</f>
        <v>0</v>
      </c>
      <c r="NH25" s="424">
        <f t="shared" si="232"/>
        <v>0</v>
      </c>
      <c r="NI25" s="617"/>
      <c r="NJ25" s="558"/>
      <c r="NK25" s="508">
        <f t="shared" si="233"/>
        <v>0</v>
      </c>
      <c r="NL25" s="595">
        <f>'Проверочная  таблица'!NF25-NR25</f>
        <v>0</v>
      </c>
      <c r="NM25" s="558">
        <f>'Проверочная  таблица'!NG25-NS25</f>
        <v>0</v>
      </c>
      <c r="NN25" s="508">
        <f t="shared" si="234"/>
        <v>0</v>
      </c>
      <c r="NO25" s="526">
        <f>'Проверочная  таблица'!NI25-NU25</f>
        <v>0</v>
      </c>
      <c r="NP25" s="616">
        <f>'Проверочная  таблица'!NJ25-NV25</f>
        <v>0</v>
      </c>
      <c r="NQ25" s="508">
        <f t="shared" si="235"/>
        <v>0</v>
      </c>
      <c r="NR25" s="595">
        <f>[1]Субсидия_факт!CT23</f>
        <v>0</v>
      </c>
      <c r="NS25" s="698">
        <f>[1]Субсидия_факт!CZ23</f>
        <v>0</v>
      </c>
      <c r="NT25" s="508">
        <f t="shared" si="236"/>
        <v>0</v>
      </c>
      <c r="NU25" s="526"/>
      <c r="NV25" s="558"/>
      <c r="NW25" s="1720">
        <f t="shared" si="237"/>
        <v>0</v>
      </c>
      <c r="NX25" s="595">
        <f>[1]Субсидия_факт!CD23</f>
        <v>0</v>
      </c>
      <c r="NY25" s="698">
        <f>[1]Субсидия_факт!CF23</f>
        <v>0</v>
      </c>
      <c r="NZ25" s="595">
        <f>[1]Субсидия_факт!CH23</f>
        <v>0</v>
      </c>
      <c r="OA25" s="427">
        <f t="shared" si="238"/>
        <v>0</v>
      </c>
      <c r="OB25" s="648"/>
      <c r="OC25" s="562"/>
      <c r="OD25" s="648"/>
      <c r="OE25" s="1731">
        <f t="shared" si="312"/>
        <v>0</v>
      </c>
      <c r="OF25" s="595">
        <f>[1]Субсидия_факт!NP23</f>
        <v>0</v>
      </c>
      <c r="OG25" s="698">
        <f>[1]Субсидия_факт!NV23</f>
        <v>0</v>
      </c>
      <c r="OH25" s="458"/>
      <c r="OI25" s="1731">
        <f t="shared" si="313"/>
        <v>0</v>
      </c>
      <c r="OJ25" s="617"/>
      <c r="OK25" s="558"/>
      <c r="OL25" s="526"/>
      <c r="OM25" s="1731">
        <f t="shared" si="239"/>
        <v>0</v>
      </c>
      <c r="ON25" s="595">
        <f>[1]Субсидия_факт!NR23</f>
        <v>0</v>
      </c>
      <c r="OO25" s="698">
        <f>[1]Субсидия_факт!NX23</f>
        <v>0</v>
      </c>
      <c r="OP25" s="526">
        <f>[1]Субсидия_факт!OB23</f>
        <v>0</v>
      </c>
      <c r="OQ25" s="1731">
        <f t="shared" si="240"/>
        <v>0</v>
      </c>
      <c r="OR25" s="526"/>
      <c r="OS25" s="616"/>
      <c r="OT25" s="526"/>
      <c r="OU25" s="1732">
        <f t="shared" si="241"/>
        <v>0</v>
      </c>
      <c r="OV25" s="459">
        <f>'Проверочная  таблица'!ON25-PD25</f>
        <v>0</v>
      </c>
      <c r="OW25" s="564">
        <f>'Проверочная  таблица'!OO25-PE25</f>
        <v>0</v>
      </c>
      <c r="OX25" s="458">
        <f>'Проверочная  таблица'!OP25-PF25</f>
        <v>0</v>
      </c>
      <c r="OY25" s="1732">
        <f t="shared" si="242"/>
        <v>0</v>
      </c>
      <c r="OZ25" s="617">
        <f>'Проверочная  таблица'!OR25-PH25</f>
        <v>0</v>
      </c>
      <c r="PA25" s="558">
        <f>'Проверочная  таблица'!OS25-PI25</f>
        <v>0</v>
      </c>
      <c r="PB25" s="526">
        <f>'Проверочная  таблица'!OT25-PJ25</f>
        <v>0</v>
      </c>
      <c r="PC25" s="1732">
        <f t="shared" si="243"/>
        <v>0</v>
      </c>
      <c r="PD25" s="595">
        <f>[1]Субсидия_факт!NT23</f>
        <v>0</v>
      </c>
      <c r="PE25" s="698">
        <f>[1]Субсидия_факт!NZ23</f>
        <v>0</v>
      </c>
      <c r="PF25" s="595">
        <f>[1]Субсидия_факт!OD23</f>
        <v>0</v>
      </c>
      <c r="PG25" s="1732">
        <f t="shared" si="244"/>
        <v>0</v>
      </c>
      <c r="PH25" s="617">
        <f t="shared" si="310"/>
        <v>0</v>
      </c>
      <c r="PI25" s="558">
        <f t="shared" si="311"/>
        <v>0</v>
      </c>
      <c r="PJ25" s="595"/>
      <c r="PK25" s="460">
        <f t="shared" si="245"/>
        <v>0</v>
      </c>
      <c r="PL25" s="618">
        <f>[1]Субсидия_факт!ON23</f>
        <v>0</v>
      </c>
      <c r="PM25" s="564">
        <f>[1]Субсидия_факт!OR23</f>
        <v>0</v>
      </c>
      <c r="PN25" s="457">
        <f t="shared" si="246"/>
        <v>0</v>
      </c>
      <c r="PO25" s="458"/>
      <c r="PP25" s="581">
        <v>0</v>
      </c>
      <c r="PQ25" s="660">
        <f t="shared" si="247"/>
        <v>0</v>
      </c>
      <c r="PR25" s="458">
        <f t="shared" si="248"/>
        <v>0</v>
      </c>
      <c r="PS25" s="564">
        <f t="shared" si="249"/>
        <v>0</v>
      </c>
      <c r="PT25" s="1762">
        <f t="shared" si="250"/>
        <v>0</v>
      </c>
      <c r="PU25" s="618">
        <f t="shared" si="251"/>
        <v>0</v>
      </c>
      <c r="PV25" s="564">
        <f t="shared" si="252"/>
        <v>0</v>
      </c>
      <c r="PW25" s="552">
        <f t="shared" si="253"/>
        <v>0</v>
      </c>
      <c r="PX25" s="618">
        <f>[1]Субсидия_факт!OP23</f>
        <v>0</v>
      </c>
      <c r="PY25" s="564">
        <f>[1]Субсидия_факт!OT23</f>
        <v>0</v>
      </c>
      <c r="PZ25" s="1784">
        <f t="shared" si="254"/>
        <v>0</v>
      </c>
      <c r="QA25" s="648"/>
      <c r="QB25" s="606"/>
      <c r="QC25" s="1070">
        <f t="shared" si="92"/>
        <v>0</v>
      </c>
      <c r="QD25" s="618">
        <f>[1]Субсидия_факт!EL23</f>
        <v>0</v>
      </c>
      <c r="QE25" s="564">
        <f>[1]Субсидия_факт!EN23</f>
        <v>0</v>
      </c>
      <c r="QF25" s="1071">
        <f t="shared" si="93"/>
        <v>0</v>
      </c>
      <c r="QG25" s="618"/>
      <c r="QH25" s="564"/>
      <c r="QI25" s="1070">
        <f t="shared" si="94"/>
        <v>0</v>
      </c>
      <c r="QJ25" s="618">
        <f>[1]Субсидия_факт!EP23</f>
        <v>0</v>
      </c>
      <c r="QK25" s="564">
        <f>[1]Субсидия_факт!ER23</f>
        <v>0</v>
      </c>
      <c r="QL25" s="1071">
        <f t="shared" si="95"/>
        <v>0</v>
      </c>
      <c r="QM25" s="618"/>
      <c r="QN25" s="564"/>
      <c r="QO25" s="1070">
        <f t="shared" si="96"/>
        <v>0</v>
      </c>
      <c r="QP25" s="618">
        <f>[1]Субсидия_факт!ET23</f>
        <v>0</v>
      </c>
      <c r="QQ25" s="564">
        <f>[1]Субсидия_факт!EX23</f>
        <v>0</v>
      </c>
      <c r="QR25" s="1071">
        <f t="shared" si="97"/>
        <v>0</v>
      </c>
      <c r="QS25" s="618"/>
      <c r="QT25" s="564"/>
      <c r="QU25" s="551">
        <f t="shared" si="98"/>
        <v>0</v>
      </c>
      <c r="QV25" s="618">
        <f t="shared" si="255"/>
        <v>0</v>
      </c>
      <c r="QW25" s="564">
        <f t="shared" si="256"/>
        <v>0</v>
      </c>
      <c r="QX25" s="552">
        <f t="shared" si="99"/>
        <v>0</v>
      </c>
      <c r="QY25" s="618">
        <f t="shared" si="257"/>
        <v>0</v>
      </c>
      <c r="QZ25" s="564">
        <f t="shared" si="258"/>
        <v>0</v>
      </c>
      <c r="RA25" s="551">
        <f t="shared" si="100"/>
        <v>0</v>
      </c>
      <c r="RB25" s="618">
        <f>[1]Субсидия_факт!EV23</f>
        <v>0</v>
      </c>
      <c r="RC25" s="564">
        <f>[1]Субсидия_факт!EZ23</f>
        <v>0</v>
      </c>
      <c r="RD25" s="552">
        <f t="shared" si="101"/>
        <v>0</v>
      </c>
      <c r="RE25" s="618"/>
      <c r="RF25" s="564"/>
      <c r="RG25" s="498">
        <f t="shared" si="102"/>
        <v>0</v>
      </c>
      <c r="RH25" s="618">
        <f>[1]Субсидия_факт!FB23</f>
        <v>0</v>
      </c>
      <c r="RI25" s="564">
        <f>[1]Субсидия_факт!FD23</f>
        <v>0</v>
      </c>
      <c r="RJ25" s="427">
        <f t="shared" si="103"/>
        <v>0</v>
      </c>
      <c r="RK25" s="653"/>
      <c r="RL25" s="720"/>
      <c r="RM25" s="498">
        <f t="shared" si="104"/>
        <v>0</v>
      </c>
      <c r="RN25" s="618">
        <f>[1]Субсидия_факт!BN23</f>
        <v>0</v>
      </c>
      <c r="RO25" s="564">
        <f>[1]Субсидия_факт!BP23</f>
        <v>0</v>
      </c>
      <c r="RP25" s="1736">
        <f t="shared" si="105"/>
        <v>0</v>
      </c>
      <c r="RQ25" s="653"/>
      <c r="RR25" s="720"/>
      <c r="RS25" s="498">
        <f t="shared" si="106"/>
        <v>0</v>
      </c>
      <c r="RT25" s="618">
        <f>[1]Субсидия_факт!T23</f>
        <v>0</v>
      </c>
      <c r="RU25" s="564">
        <f>[1]Субсидия_факт!V23</f>
        <v>0</v>
      </c>
      <c r="RV25" s="427">
        <f t="shared" si="107"/>
        <v>0</v>
      </c>
      <c r="RW25" s="653"/>
      <c r="RX25" s="720"/>
      <c r="RY25" s="498">
        <f t="shared" si="259"/>
        <v>0</v>
      </c>
      <c r="RZ25" s="618">
        <f>[1]Субсидия_факт!Z23</f>
        <v>0</v>
      </c>
      <c r="SA25" s="564">
        <f>[1]Субсидия_факт!AB23</f>
        <v>0</v>
      </c>
      <c r="SB25" s="427">
        <f t="shared" si="260"/>
        <v>0</v>
      </c>
      <c r="SC25" s="653"/>
      <c r="SD25" s="720"/>
      <c r="SE25" s="498">
        <f t="shared" si="110"/>
        <v>0</v>
      </c>
      <c r="SF25" s="618">
        <f>[1]Субсидия_факт!OV23</f>
        <v>0</v>
      </c>
      <c r="SG25" s="564">
        <f>[1]Субсидия_факт!OX23</f>
        <v>0</v>
      </c>
      <c r="SH25" s="458">
        <f>[1]Субсидия_факт!PR23</f>
        <v>0</v>
      </c>
      <c r="SI25" s="615">
        <f>[1]Субсидия_факт!PX23</f>
        <v>0</v>
      </c>
      <c r="SJ25" s="430">
        <f>[1]Субсидия_факт!QD23</f>
        <v>0</v>
      </c>
      <c r="SK25" s="564">
        <f>[1]Субсидия_факт!QF23</f>
        <v>0</v>
      </c>
      <c r="SL25" s="1773">
        <f>[1]Субсидия_факт!QH23</f>
        <v>0</v>
      </c>
      <c r="SM25" s="581">
        <f>[1]Субсидия_факт!QN23</f>
        <v>0</v>
      </c>
      <c r="SN25" s="427">
        <f t="shared" si="111"/>
        <v>0</v>
      </c>
      <c r="SO25" s="652"/>
      <c r="SP25" s="562"/>
      <c r="SQ25" s="1248"/>
      <c r="SR25" s="581"/>
      <c r="SS25" s="425"/>
      <c r="ST25" s="720"/>
      <c r="SU25" s="425"/>
      <c r="SV25" s="720"/>
      <c r="SW25" s="427">
        <f t="shared" si="261"/>
        <v>0</v>
      </c>
      <c r="SX25" s="618">
        <f>[1]Субсидия_факт!OF23</f>
        <v>0</v>
      </c>
      <c r="SY25" s="564">
        <f>[1]Субсидия_факт!OJ23</f>
        <v>0</v>
      </c>
      <c r="SZ25" s="459">
        <f>[1]Субсидия_факт!OZ23</f>
        <v>0</v>
      </c>
      <c r="TA25" s="564">
        <f>[1]Субсидия_факт!PD23</f>
        <v>0</v>
      </c>
      <c r="TB25" s="459">
        <f>[1]Субсидия_факт!PT23</f>
        <v>0</v>
      </c>
      <c r="TC25" s="564">
        <f>[1]Субсидия_факт!PZ23</f>
        <v>0</v>
      </c>
      <c r="TD25" s="459">
        <f>[1]Субсидия_факт!QJ23</f>
        <v>0</v>
      </c>
      <c r="TE25" s="564">
        <f>[1]Субсидия_факт!QP23</f>
        <v>0</v>
      </c>
      <c r="TF25" s="1736">
        <f t="shared" si="262"/>
        <v>0</v>
      </c>
      <c r="TG25" s="648"/>
      <c r="TH25" s="606"/>
      <c r="TI25" s="652"/>
      <c r="TJ25" s="562"/>
      <c r="TK25" s="1248"/>
      <c r="TL25" s="581"/>
      <c r="TM25" s="648"/>
      <c r="TN25" s="606"/>
      <c r="TO25" s="552">
        <f t="shared" si="263"/>
        <v>0</v>
      </c>
      <c r="TP25" s="652">
        <f t="shared" si="264"/>
        <v>0</v>
      </c>
      <c r="TQ25" s="562">
        <f t="shared" si="265"/>
        <v>0</v>
      </c>
      <c r="TR25" s="652">
        <f t="shared" si="266"/>
        <v>0</v>
      </c>
      <c r="TS25" s="562">
        <f t="shared" si="267"/>
        <v>0</v>
      </c>
      <c r="TT25" s="652">
        <f t="shared" si="116"/>
        <v>0</v>
      </c>
      <c r="TU25" s="562">
        <f t="shared" si="117"/>
        <v>0</v>
      </c>
      <c r="TV25" s="653">
        <f t="shared" si="268"/>
        <v>0</v>
      </c>
      <c r="TW25" s="562">
        <f t="shared" si="269"/>
        <v>0</v>
      </c>
      <c r="TX25" s="552">
        <f t="shared" si="270"/>
        <v>0</v>
      </c>
      <c r="TY25" s="652">
        <f t="shared" si="271"/>
        <v>0</v>
      </c>
      <c r="TZ25" s="562">
        <f t="shared" si="272"/>
        <v>0</v>
      </c>
      <c r="UA25" s="652">
        <f t="shared" si="273"/>
        <v>0</v>
      </c>
      <c r="UB25" s="562">
        <f t="shared" si="274"/>
        <v>0</v>
      </c>
      <c r="UC25" s="652">
        <f t="shared" si="124"/>
        <v>0</v>
      </c>
      <c r="UD25" s="562">
        <f t="shared" si="125"/>
        <v>0</v>
      </c>
      <c r="UE25" s="653">
        <f t="shared" si="275"/>
        <v>0</v>
      </c>
      <c r="UF25" s="562">
        <f t="shared" si="276"/>
        <v>0</v>
      </c>
      <c r="UG25" s="552">
        <f t="shared" si="277"/>
        <v>0</v>
      </c>
      <c r="UH25" s="618">
        <f>[1]Субсидия_факт!OH23</f>
        <v>0</v>
      </c>
      <c r="UI25" s="564">
        <f>[1]Субсидия_факт!OL23</f>
        <v>0</v>
      </c>
      <c r="UJ25" s="459">
        <f>[1]Субсидия_факт!PB23</f>
        <v>0</v>
      </c>
      <c r="UK25" s="564">
        <f>[1]Субсидия_факт!PF23</f>
        <v>0</v>
      </c>
      <c r="UL25" s="459">
        <f>[1]Субсидия_факт!PV23</f>
        <v>0</v>
      </c>
      <c r="UM25" s="564">
        <f>[1]Субсидия_факт!QB23</f>
        <v>0</v>
      </c>
      <c r="UN25" s="459">
        <f>[1]Субсидия_факт!QL23</f>
        <v>0</v>
      </c>
      <c r="UO25" s="564">
        <f>[1]Субсидия_факт!QR23</f>
        <v>0</v>
      </c>
      <c r="UP25" s="1784">
        <f t="shared" si="278"/>
        <v>0</v>
      </c>
      <c r="UQ25" s="1248"/>
      <c r="UR25" s="581"/>
      <c r="US25" s="430"/>
      <c r="UT25" s="564"/>
      <c r="UU25" s="1248"/>
      <c r="UV25" s="581"/>
      <c r="UW25" s="1248"/>
      <c r="UX25" s="581"/>
      <c r="UY25" s="457">
        <f>'Прочая  субсидия_МР  и  ГО'!B21</f>
        <v>33666071.629999995</v>
      </c>
      <c r="UZ25" s="457">
        <f>'Прочая  субсидия_МР  и  ГО'!C21</f>
        <v>30644504.439999998</v>
      </c>
      <c r="VA25" s="1750">
        <f>'Прочая  субсидия_БП'!B21</f>
        <v>10390478.25</v>
      </c>
      <c r="VB25" s="460">
        <f>'Прочая  субсидия_БП'!C21</f>
        <v>301991.87</v>
      </c>
      <c r="VC25" s="1781">
        <f>'Прочая  субсидия_БП'!D21</f>
        <v>10390478.25</v>
      </c>
      <c r="VD25" s="510">
        <f>'Прочая  субсидия_БП'!E21</f>
        <v>301991.87</v>
      </c>
      <c r="VE25" s="1782">
        <f>'Прочая  субсидия_БП'!F21</f>
        <v>0</v>
      </c>
      <c r="VF25" s="1781">
        <f>'Прочая  субсидия_БП'!G21</f>
        <v>0</v>
      </c>
      <c r="VG25" s="460">
        <f t="shared" si="279"/>
        <v>250759135.06999999</v>
      </c>
      <c r="VH25" s="618">
        <f>'Проверочная  таблица'!WJ25+'Проверочная  таблица'!VM25+'Проверочная  таблица'!VO25+WD25+VQ25</f>
        <v>243105892.53999999</v>
      </c>
      <c r="VI25" s="458">
        <f>'Проверочная  таблица'!WK25+'Проверочная  таблица'!VS25+'Проверочная  таблица'!VY25+'Проверочная  таблица'!VU25+'Проверочная  таблица'!VW25+WA25+WE25</f>
        <v>7653242.5300000003</v>
      </c>
      <c r="VJ25" s="457">
        <f t="shared" si="280"/>
        <v>139195341.48000002</v>
      </c>
      <c r="VK25" s="458">
        <f>'Проверочная  таблица'!WM25+'Проверочная  таблица'!VN25+'Проверочная  таблица'!VP25+WG25+VR25</f>
        <v>135258229.46000001</v>
      </c>
      <c r="VL25" s="459">
        <f>'Проверочная  таблица'!WN25+'Проверочная  таблица'!VT25+'Проверочная  таблица'!VZ25+'Проверочная  таблица'!VV25+'Проверочная  таблица'!VX25+WB25+WH25</f>
        <v>3937112.0199999996</v>
      </c>
      <c r="VM25" s="457">
        <f>'Субвенция  на  полномочия'!B21</f>
        <v>230153635.56999999</v>
      </c>
      <c r="VN25" s="1750">
        <f>'Субвенция  на  полномочия'!C21</f>
        <v>129764082.26000001</v>
      </c>
      <c r="VO25" s="320">
        <f>[1]Субвенция_факт!R22*1000</f>
        <v>7931939</v>
      </c>
      <c r="VP25" s="789">
        <v>2953340</v>
      </c>
      <c r="VQ25" s="320">
        <f>[1]Субвенция_факт!K22*1000</f>
        <v>2163831</v>
      </c>
      <c r="VR25" s="789">
        <v>737164</v>
      </c>
      <c r="VS25" s="320">
        <f>[1]Субвенция_факт!AE22*1000</f>
        <v>1945200</v>
      </c>
      <c r="VT25" s="789">
        <f>ВУС!E193</f>
        <v>884837.47</v>
      </c>
      <c r="VU25" s="320">
        <f>[1]Субвенция_факт!AF22*1000</f>
        <v>0</v>
      </c>
      <c r="VV25" s="789"/>
      <c r="VW25" s="320">
        <f>[1]Субвенция_факт!E22*1000</f>
        <v>0</v>
      </c>
      <c r="VX25" s="789"/>
      <c r="VY25" s="320">
        <f>[1]Субвенция_факт!F22*1000</f>
        <v>0</v>
      </c>
      <c r="VZ25" s="789"/>
      <c r="WA25" s="320">
        <f>[1]Субвенция_факт!G22*1000</f>
        <v>0</v>
      </c>
      <c r="WB25" s="789"/>
      <c r="WC25" s="460">
        <f t="shared" si="281"/>
        <v>6752084.5</v>
      </c>
      <c r="WD25" s="618">
        <f>[1]Субвенция_факт!O22*1000</f>
        <v>1755541.97</v>
      </c>
      <c r="WE25" s="564">
        <f>[1]Субвенция_факт!P22*1000</f>
        <v>4996542.53</v>
      </c>
      <c r="WF25" s="457">
        <f t="shared" si="282"/>
        <v>3706320</v>
      </c>
      <c r="WG25" s="458">
        <v>963643.2</v>
      </c>
      <c r="WH25" s="615">
        <v>2742676.8</v>
      </c>
      <c r="WI25" s="460">
        <f t="shared" si="283"/>
        <v>1812445</v>
      </c>
      <c r="WJ25" s="930">
        <f>[1]Субвенция_факт!AD22*1000</f>
        <v>1100945</v>
      </c>
      <c r="WK25" s="931">
        <f>[1]Субвенция_факт!AC22*1000</f>
        <v>711500</v>
      </c>
      <c r="WL25" s="457">
        <f t="shared" si="284"/>
        <v>1149597.75</v>
      </c>
      <c r="WM25" s="1740">
        <v>840000</v>
      </c>
      <c r="WN25" s="1282">
        <v>309597.75</v>
      </c>
      <c r="WO25" s="1775">
        <f>'Проверочная  таблица'!ZU25+'Проверочная  таблица'!ZC25+'Проверочная  таблица'!XO25+'Проверочная  таблица'!XS25+YQ25+YW25+YA25+YG25+XI25+WQ25+XC25+WW25</f>
        <v>11991858.279999999</v>
      </c>
      <c r="WP25" s="320">
        <f>'Проверочная  таблица'!ZY25+'Проверочная  таблица'!ZL25+'Проверочная  таблица'!XQ25+'Проверочная  таблица'!XU25+YT25+YZ25+YD25+YJ25+XL25+WT25+XF25+WZ25</f>
        <v>6344678.4400000004</v>
      </c>
      <c r="WQ25" s="1776">
        <f t="shared" si="134"/>
        <v>0</v>
      </c>
      <c r="WR25" s="930">
        <f>'[1]Иные межбюджетные трансферты'!AK23</f>
        <v>0</v>
      </c>
      <c r="WS25" s="931">
        <f>'[1]Иные межбюджетные трансферты'!AM23</f>
        <v>0</v>
      </c>
      <c r="WT25" s="1765">
        <f t="shared" si="135"/>
        <v>0</v>
      </c>
      <c r="WU25" s="930"/>
      <c r="WV25" s="931"/>
      <c r="WW25" s="1776">
        <f t="shared" si="136"/>
        <v>0</v>
      </c>
      <c r="WX25" s="930">
        <f>'[1]Иные межбюджетные трансферты'!AE23</f>
        <v>0</v>
      </c>
      <c r="WY25" s="931">
        <f>'[1]Иные межбюджетные трансферты'!AG23</f>
        <v>0</v>
      </c>
      <c r="WZ25" s="1765">
        <f t="shared" si="137"/>
        <v>0</v>
      </c>
      <c r="XA25" s="930"/>
      <c r="XB25" s="931"/>
      <c r="XC25" s="1776">
        <f t="shared" si="138"/>
        <v>1367538.28</v>
      </c>
      <c r="XD25" s="930">
        <f>'[1]Иные межбюджетные трансферты'!AA23</f>
        <v>68376.92</v>
      </c>
      <c r="XE25" s="931">
        <f>'[1]Иные межбюджетные трансферты'!AC23</f>
        <v>1299161.3600000001</v>
      </c>
      <c r="XF25" s="1765">
        <f t="shared" si="139"/>
        <v>343305.45</v>
      </c>
      <c r="XG25" s="930">
        <v>17165.259999999998</v>
      </c>
      <c r="XH25" s="931">
        <v>326140.19</v>
      </c>
      <c r="XI25" s="457">
        <f t="shared" si="285"/>
        <v>10624320</v>
      </c>
      <c r="XJ25" s="676">
        <f>'[1]Иные межбюджетные трансферты'!G23</f>
        <v>0</v>
      </c>
      <c r="XK25" s="1777">
        <f>'[1]Иные межбюджетные трансферты'!I23</f>
        <v>10624320</v>
      </c>
      <c r="XL25" s="1750">
        <f t="shared" si="286"/>
        <v>6001372.9900000002</v>
      </c>
      <c r="XM25" s="676"/>
      <c r="XN25" s="931">
        <v>6001372.9900000002</v>
      </c>
      <c r="XO25" s="457">
        <f t="shared" si="287"/>
        <v>0</v>
      </c>
      <c r="XP25" s="1778"/>
      <c r="XQ25" s="457">
        <f t="shared" si="288"/>
        <v>0</v>
      </c>
      <c r="XR25" s="1777"/>
      <c r="XS25" s="1750">
        <f t="shared" si="289"/>
        <v>0</v>
      </c>
      <c r="XT25" s="931"/>
      <c r="XU25" s="457">
        <f t="shared" si="290"/>
        <v>0</v>
      </c>
      <c r="XV25" s="931"/>
      <c r="XW25" s="1763">
        <f t="shared" si="291"/>
        <v>0</v>
      </c>
      <c r="XX25" s="660">
        <f t="shared" si="292"/>
        <v>0</v>
      </c>
      <c r="XY25" s="1763">
        <f t="shared" si="293"/>
        <v>0</v>
      </c>
      <c r="XZ25" s="660">
        <f t="shared" si="294"/>
        <v>0</v>
      </c>
      <c r="YA25" s="457">
        <f t="shared" si="295"/>
        <v>0</v>
      </c>
      <c r="YB25" s="459"/>
      <c r="YC25" s="564"/>
      <c r="YD25" s="457">
        <f t="shared" si="296"/>
        <v>0</v>
      </c>
      <c r="YE25" s="459"/>
      <c r="YF25" s="564"/>
      <c r="YG25" s="457">
        <f t="shared" si="297"/>
        <v>0</v>
      </c>
      <c r="YH25" s="458">
        <f>'[1]Иные межбюджетные трансферты'!AY23</f>
        <v>0</v>
      </c>
      <c r="YI25" s="581">
        <f>'[1]Иные межбюджетные трансферты'!BC23</f>
        <v>0</v>
      </c>
      <c r="YJ25" s="1761">
        <f t="shared" si="298"/>
        <v>0</v>
      </c>
      <c r="YK25" s="459"/>
      <c r="YL25" s="564"/>
      <c r="YM25" s="1763">
        <f t="shared" si="299"/>
        <v>0</v>
      </c>
      <c r="YN25" s="660">
        <f t="shared" si="300"/>
        <v>0</v>
      </c>
      <c r="YO25" s="1763">
        <f t="shared" si="301"/>
        <v>0</v>
      </c>
      <c r="YP25" s="660">
        <f t="shared" si="302"/>
        <v>0</v>
      </c>
      <c r="YQ25" s="1007">
        <f t="shared" si="303"/>
        <v>0</v>
      </c>
      <c r="YR25" s="1124">
        <f>'[1]Иные межбюджетные трансферты'!W23</f>
        <v>0</v>
      </c>
      <c r="YS25" s="933">
        <f>'[1]Иные межбюджетные трансферты'!Y23</f>
        <v>0</v>
      </c>
      <c r="YT25" s="627">
        <f t="shared" si="304"/>
        <v>0</v>
      </c>
      <c r="YU25" s="987"/>
      <c r="YV25" s="1779"/>
      <c r="YW25" s="320">
        <f t="shared" si="150"/>
        <v>0</v>
      </c>
      <c r="YX25" s="987">
        <f>'[1]Иные межбюджетные трансферты'!M23</f>
        <v>0</v>
      </c>
      <c r="YY25" s="933">
        <f>'[1]Иные межбюджетные трансферты'!O23</f>
        <v>0</v>
      </c>
      <c r="YZ25" s="627">
        <f t="shared" si="305"/>
        <v>0</v>
      </c>
      <c r="ZA25" s="987"/>
      <c r="ZB25" s="933"/>
      <c r="ZC25" s="507">
        <f t="shared" si="152"/>
        <v>0</v>
      </c>
      <c r="ZD25" s="930">
        <f>'[1]Иные межбюджетные трансферты'!E23</f>
        <v>0</v>
      </c>
      <c r="ZE25" s="930">
        <f>'[1]Иные межбюджетные трансферты'!K23</f>
        <v>0</v>
      </c>
      <c r="ZF25" s="930">
        <f>'[1]Иные межбюджетные трансферты'!AI23</f>
        <v>0</v>
      </c>
      <c r="ZG25" s="676">
        <f>'[1]Иные межбюджетные трансферты'!AO23</f>
        <v>0</v>
      </c>
      <c r="ZH25" s="784"/>
      <c r="ZI25" s="526">
        <f>'[1]Иные межбюджетные трансферты'!BG23</f>
        <v>0</v>
      </c>
      <c r="ZJ25" s="930">
        <f>'[1]Иные межбюджетные трансферты'!BI23</f>
        <v>0</v>
      </c>
      <c r="ZK25" s="676">
        <f>'[1]Иные межбюджетные трансферты'!BK23</f>
        <v>0</v>
      </c>
      <c r="ZL25" s="424">
        <f t="shared" si="153"/>
        <v>0</v>
      </c>
      <c r="ZM25" s="676"/>
      <c r="ZN25" s="676"/>
      <c r="ZO25" s="676"/>
      <c r="ZP25" s="987"/>
      <c r="ZQ25" s="617"/>
      <c r="ZR25" s="526"/>
      <c r="ZS25" s="987"/>
      <c r="ZT25" s="1260"/>
      <c r="ZU25" s="457">
        <f t="shared" si="154"/>
        <v>0</v>
      </c>
      <c r="ZV25" s="1124">
        <f>'[1]Иные межбюджетные трансферты'!AQ23</f>
        <v>0</v>
      </c>
      <c r="ZW25" s="930">
        <f>'[1]Иные межбюджетные трансферты'!AU23</f>
        <v>0</v>
      </c>
      <c r="ZX25" s="987"/>
      <c r="ZY25" s="457">
        <f t="shared" si="155"/>
        <v>0</v>
      </c>
      <c r="ZZ25" s="987"/>
      <c r="AAA25" s="980"/>
      <c r="AAB25" s="1260"/>
      <c r="AAC25" s="660">
        <f t="shared" si="306"/>
        <v>0</v>
      </c>
      <c r="AAD25" s="595">
        <f>'Проверочная  таблица'!ZV25-AAL25</f>
        <v>0</v>
      </c>
      <c r="AAE25" s="595">
        <f>'Проверочная  таблица'!ZW25-AAM25</f>
        <v>0</v>
      </c>
      <c r="AAF25" s="595">
        <f>'Проверочная  таблица'!ZX25-AAN25</f>
        <v>0</v>
      </c>
      <c r="AAG25" s="660">
        <f t="shared" si="307"/>
        <v>0</v>
      </c>
      <c r="AAH25" s="595">
        <f>'Проверочная  таблица'!ZZ25-AAP25</f>
        <v>0</v>
      </c>
      <c r="AAI25" s="595">
        <f>'Проверочная  таблица'!AAA25-AAQ25</f>
        <v>0</v>
      </c>
      <c r="AAJ25" s="595">
        <f>'Проверочная  таблица'!AAB25-AAR25</f>
        <v>0</v>
      </c>
      <c r="AAK25" s="660">
        <f t="shared" si="308"/>
        <v>0</v>
      </c>
      <c r="AAL25" s="1124">
        <f>'[1]Иные межбюджетные трансферты'!AS23</f>
        <v>0</v>
      </c>
      <c r="AAM25" s="930">
        <f>'[1]Иные межбюджетные трансферты'!AW23</f>
        <v>0</v>
      </c>
      <c r="AAN25" s="676">
        <f>'[1]Иные межбюджетные трансферты'!BO23</f>
        <v>0</v>
      </c>
      <c r="AAO25" s="787">
        <f t="shared" si="309"/>
        <v>0</v>
      </c>
      <c r="AAP25" s="987"/>
      <c r="AAQ25" s="980"/>
      <c r="AAR25" s="980"/>
      <c r="AAS25" s="457">
        <f>AAU25+'Проверочная  таблица'!ABC25+AAY25+'Проверочная  таблица'!ABG25+ABA25+'Проверочная  таблица'!ABI25</f>
        <v>0</v>
      </c>
      <c r="AAT25" s="457">
        <f>AAV25+'Проверочная  таблица'!ABD25+AAZ25+'Проверочная  таблица'!ABH25+ABB25+'Проверочная  таблица'!ABJ25</f>
        <v>10000000</v>
      </c>
      <c r="AAU25" s="460">
        <v>10000000</v>
      </c>
      <c r="AAV25" s="460">
        <v>10000000</v>
      </c>
      <c r="AAW25" s="460"/>
      <c r="AAX25" s="460"/>
      <c r="AAY25" s="1783">
        <f t="shared" si="156"/>
        <v>0</v>
      </c>
      <c r="AAZ25" s="456">
        <f t="shared" si="157"/>
        <v>0</v>
      </c>
      <c r="ABA25" s="461"/>
      <c r="ABB25" s="456"/>
      <c r="ABC25" s="460">
        <v>-10000000</v>
      </c>
      <c r="ABD25" s="460"/>
      <c r="ABE25" s="460"/>
      <c r="ABF25" s="460"/>
      <c r="ABG25" s="1783">
        <f t="shared" si="158"/>
        <v>0</v>
      </c>
      <c r="ABH25" s="456">
        <f t="shared" si="159"/>
        <v>0</v>
      </c>
      <c r="ABI25" s="456"/>
      <c r="ABJ25" s="456"/>
      <c r="ABK25" s="1749">
        <f>'Проверочная  таблица'!ABC25+'Проверочная  таблица'!ABE25</f>
        <v>-10000000</v>
      </c>
      <c r="ABL25" s="1749">
        <f>'Проверочная  таблица'!ABD25+'Проверочная  таблица'!ABF25</f>
        <v>0</v>
      </c>
      <c r="ABM25" s="732"/>
    </row>
    <row r="26" spans="1:741" s="319" customFormat="1" ht="25.5" customHeight="1" x14ac:dyDescent="0.25">
      <c r="A26" s="325" t="s">
        <v>88</v>
      </c>
      <c r="B26" s="460">
        <f>D26+AI26+'Проверочная  таблица'!VG26+'Проверочная  таблица'!WO26</f>
        <v>550888079.9799999</v>
      </c>
      <c r="C26" s="457">
        <f>E26+'Проверочная  таблица'!VJ26+AJ26+'Проверочная  таблица'!WP26</f>
        <v>323694319.25999993</v>
      </c>
      <c r="D26" s="1750">
        <f t="shared" si="0"/>
        <v>66539035</v>
      </c>
      <c r="E26" s="457">
        <f t="shared" si="160"/>
        <v>34833756.340000004</v>
      </c>
      <c r="F26" s="1751">
        <f>'[1]Дотация  из  ОБ_факт'!M22</f>
        <v>22869319</v>
      </c>
      <c r="G26" s="1752">
        <v>9528880</v>
      </c>
      <c r="H26" s="1753">
        <f>'[1]Дотация  из  ОБ_факт'!G22</f>
        <v>29029412</v>
      </c>
      <c r="I26" s="1754">
        <v>17220843.82</v>
      </c>
      <c r="J26" s="1755">
        <f t="shared" si="1"/>
        <v>29029412</v>
      </c>
      <c r="K26" s="1756">
        <f t="shared" si="2"/>
        <v>17220843.82</v>
      </c>
      <c r="L26" s="1757">
        <f>'[1]Дотация  из  ОБ_факт'!K22</f>
        <v>0</v>
      </c>
      <c r="M26" s="605"/>
      <c r="N26" s="1758">
        <f>'[1]Дотация  из  ОБ_факт'!Q22</f>
        <v>0</v>
      </c>
      <c r="O26" s="1759"/>
      <c r="P26" s="1751">
        <f>'[1]Дотация  из  ОБ_факт'!S22</f>
        <v>13757429</v>
      </c>
      <c r="Q26" s="1754">
        <v>7201157.5199999996</v>
      </c>
      <c r="R26" s="1755">
        <f t="shared" si="3"/>
        <v>13757429</v>
      </c>
      <c r="S26" s="1756">
        <f t="shared" si="4"/>
        <v>7201157.5199999996</v>
      </c>
      <c r="T26" s="1757">
        <f>'[1]Дотация  из  ОБ_факт'!W22</f>
        <v>0</v>
      </c>
      <c r="U26" s="605"/>
      <c r="V26" s="1753">
        <f>'[1]Дотация  из  ОБ_факт'!AA22+'[1]Дотация  из  ОБ_факт'!AC22+'[1]Дотация  из  ОБ_факт'!AG22</f>
        <v>800000</v>
      </c>
      <c r="W26" s="1007">
        <f t="shared" si="5"/>
        <v>800000</v>
      </c>
      <c r="X26" s="784"/>
      <c r="Y26" s="676">
        <v>800000</v>
      </c>
      <c r="Z26" s="784"/>
      <c r="AA26" s="1753">
        <f>'[1]Дотация  из  ОБ_факт'!Y22+'[1]Дотация  из  ОБ_факт'!AE22</f>
        <v>82875</v>
      </c>
      <c r="AB26" s="1007">
        <f t="shared" si="6"/>
        <v>82875</v>
      </c>
      <c r="AC26" s="784">
        <v>82875</v>
      </c>
      <c r="AD26" s="676"/>
      <c r="AE26" s="1760">
        <f t="shared" si="7"/>
        <v>82875</v>
      </c>
      <c r="AF26" s="1755">
        <f t="shared" si="8"/>
        <v>82875</v>
      </c>
      <c r="AG26" s="1756">
        <f>'[1]Дотация  из  ОБ_факт'!AE22</f>
        <v>0</v>
      </c>
      <c r="AH26" s="796">
        <f t="shared" si="9"/>
        <v>0</v>
      </c>
      <c r="AI26" s="1720">
        <f>'Проверочная  таблица'!UY26+'Проверочная  таблица'!VA26+CM26+CO26+CU26+CW26+BS26+CA26+'Проверочная  таблица'!MO26+'Проверочная  таблица'!NE26+'Проверочная  таблица'!EQ26+'Проверочная  таблица'!NW26+EI26+'Проверочная  таблица'!JG26+'Проверочная  таблица'!JM26+'Проверочная  таблица'!OE26+'Проверочная  таблица'!OM26+JA26+GC26+FW26+RY26+FK26+AK26+AU26+FQ26+KE26+HE26+HK26+DI26+SE26+GI26+EW26+SW26+PK26+GY26+GS26+LI26+LQ26+RS26+IO26+RG26+QI26+KK26+KQ26+QO26+RM26+DC26+II26+QC26+IC26+IU26</f>
        <v>115972421.44</v>
      </c>
      <c r="AJ26" s="507">
        <f>'Проверочная  таблица'!UZ26+'Проверочная  таблица'!VB26+CN26+CP26+CV26+CX26+BW26+CE26+'Проверочная  таблица'!MW26+'Проверочная  таблица'!NH26+'Проверочная  таблица'!ET26+'Проверочная  таблица'!OA26+EM26+'Проверочная  таблица'!JJ26+'Проверочная  таблица'!JP26+'Проверочная  таблица'!OI26+'Проверочная  таблица'!OQ26+JD26+FT26+GF26+FZ26+SB26+FN26+AP26+AY26+KH26+HH26+HN26+DV26+SN26+GL26+FD26+TF26+PN26+HB26+GV26+LM26+LU26+RV26+IR26+RJ26+QL26+KN26+KT26+QR26+RP26+DF26+IL26+QF26+IF26+IX26</f>
        <v>44666951.620000005</v>
      </c>
      <c r="AK26" s="457">
        <f t="shared" si="10"/>
        <v>31530749.41</v>
      </c>
      <c r="AL26" s="459">
        <f>[1]Субсидия_факт!CJ24</f>
        <v>0</v>
      </c>
      <c r="AM26" s="458">
        <f>[1]Субсидия_факт!HJ24</f>
        <v>0</v>
      </c>
      <c r="AN26" s="459">
        <f>[1]Субсидия_факт!HV24</f>
        <v>31530749.41</v>
      </c>
      <c r="AO26" s="458">
        <f>[1]Субсидия_факт!PH24</f>
        <v>0</v>
      </c>
      <c r="AP26" s="457">
        <f t="shared" si="11"/>
        <v>9374978.5399999991</v>
      </c>
      <c r="AQ26" s="956"/>
      <c r="AR26" s="459"/>
      <c r="AS26" s="458">
        <v>9374978.5399999991</v>
      </c>
      <c r="AT26" s="956"/>
      <c r="AU26" s="1720">
        <f t="shared" si="12"/>
        <v>0</v>
      </c>
      <c r="AV26" s="618">
        <f>[1]Субсидия_факт!CL24</f>
        <v>0</v>
      </c>
      <c r="AW26" s="458">
        <f>[1]Субсидия_факт!HN24</f>
        <v>0</v>
      </c>
      <c r="AX26" s="956">
        <f>[1]Субсидия_факт!PJ24</f>
        <v>0</v>
      </c>
      <c r="AY26" s="424">
        <f t="shared" si="13"/>
        <v>0</v>
      </c>
      <c r="AZ26" s="618"/>
      <c r="BA26" s="458"/>
      <c r="BB26" s="956"/>
      <c r="BC26" s="1721">
        <f t="shared" si="14"/>
        <v>0</v>
      </c>
      <c r="BD26" s="618">
        <f t="shared" si="15"/>
        <v>0</v>
      </c>
      <c r="BE26" s="458">
        <f t="shared" si="16"/>
        <v>0</v>
      </c>
      <c r="BF26" s="459">
        <f t="shared" si="17"/>
        <v>0</v>
      </c>
      <c r="BG26" s="660">
        <f t="shared" si="18"/>
        <v>0</v>
      </c>
      <c r="BH26" s="458">
        <f t="shared" si="19"/>
        <v>0</v>
      </c>
      <c r="BI26" s="459">
        <f t="shared" si="20"/>
        <v>0</v>
      </c>
      <c r="BJ26" s="458">
        <f t="shared" si="21"/>
        <v>0</v>
      </c>
      <c r="BK26" s="508">
        <f t="shared" si="22"/>
        <v>0</v>
      </c>
      <c r="BL26" s="618">
        <f>[1]Субсидия_факт!CN24</f>
        <v>0</v>
      </c>
      <c r="BM26" s="458">
        <f>[1]Субсидия_факт!HP24</f>
        <v>0</v>
      </c>
      <c r="BN26" s="956">
        <f>[1]Субсидия_факт!PL24</f>
        <v>0</v>
      </c>
      <c r="BO26" s="787">
        <f t="shared" si="23"/>
        <v>0</v>
      </c>
      <c r="BP26" s="459"/>
      <c r="BQ26" s="458"/>
      <c r="BR26" s="459"/>
      <c r="BS26" s="457">
        <f t="shared" si="24"/>
        <v>24621025.120000001</v>
      </c>
      <c r="BT26" s="618">
        <f>[1]Субсидия_факт!KR24</f>
        <v>0</v>
      </c>
      <c r="BU26" s="458">
        <f>[1]Субсидия_факт!KX24</f>
        <v>24621025.120000001</v>
      </c>
      <c r="BV26" s="458">
        <f>[1]Субсидия_факт!LP24</f>
        <v>0</v>
      </c>
      <c r="BW26" s="1761">
        <f t="shared" si="25"/>
        <v>2585207.71</v>
      </c>
      <c r="BX26" s="458"/>
      <c r="BY26" s="458">
        <v>2585207.71</v>
      </c>
      <c r="BZ26" s="458"/>
      <c r="CA26" s="457">
        <f t="shared" si="26"/>
        <v>0</v>
      </c>
      <c r="CB26" s="618">
        <f>[1]Субсидия_факт!KT24</f>
        <v>0</v>
      </c>
      <c r="CC26" s="458">
        <f>[1]Субсидия_факт!KZ24</f>
        <v>0</v>
      </c>
      <c r="CD26" s="458">
        <f>[1]Субсидия_факт!LR24</f>
        <v>0</v>
      </c>
      <c r="CE26" s="1761">
        <f t="shared" si="27"/>
        <v>0</v>
      </c>
      <c r="CF26" s="458"/>
      <c r="CG26" s="459"/>
      <c r="CH26" s="618"/>
      <c r="CI26" s="1762">
        <f t="shared" si="28"/>
        <v>0</v>
      </c>
      <c r="CJ26" s="660">
        <f t="shared" si="29"/>
        <v>0</v>
      </c>
      <c r="CK26" s="1763">
        <f t="shared" si="30"/>
        <v>0</v>
      </c>
      <c r="CL26" s="1762">
        <f t="shared" si="31"/>
        <v>0</v>
      </c>
      <c r="CM26" s="460">
        <f>[1]Субсидия_факт!ID24</f>
        <v>0</v>
      </c>
      <c r="CN26" s="320"/>
      <c r="CO26" s="1761">
        <f>[1]Субсидия_факт!IF24</f>
        <v>0</v>
      </c>
      <c r="CP26" s="523"/>
      <c r="CQ26" s="660">
        <f t="shared" si="161"/>
        <v>0</v>
      </c>
      <c r="CR26" s="1763">
        <f t="shared" si="162"/>
        <v>0</v>
      </c>
      <c r="CS26" s="1762">
        <f>[1]Субсидия_факт!IH24</f>
        <v>0</v>
      </c>
      <c r="CT26" s="796">
        <f t="shared" si="163"/>
        <v>0</v>
      </c>
      <c r="CU26" s="1761">
        <f>[1]Субсидия_факт!IJ24</f>
        <v>0</v>
      </c>
      <c r="CV26" s="523"/>
      <c r="CW26" s="457">
        <f>[1]Субсидия_факт!IL24</f>
        <v>0</v>
      </c>
      <c r="CX26" s="1007"/>
      <c r="CY26" s="1726">
        <f t="shared" si="164"/>
        <v>0</v>
      </c>
      <c r="CZ26" s="508">
        <f t="shared" si="165"/>
        <v>0</v>
      </c>
      <c r="DA26" s="1721">
        <f>[1]Субсидия_факт!IN24</f>
        <v>0</v>
      </c>
      <c r="DB26" s="796">
        <f t="shared" si="166"/>
        <v>0</v>
      </c>
      <c r="DC26" s="460">
        <f t="shared" si="36"/>
        <v>0</v>
      </c>
      <c r="DD26" s="618"/>
      <c r="DE26" s="458">
        <f>[1]Субсидия_факт!IB24</f>
        <v>0</v>
      </c>
      <c r="DF26" s="457">
        <f t="shared" si="37"/>
        <v>0</v>
      </c>
      <c r="DG26" s="459"/>
      <c r="DH26" s="458"/>
      <c r="DI26" s="424">
        <f t="shared" si="167"/>
        <v>0</v>
      </c>
      <c r="DJ26" s="595">
        <f>[1]Субсидия_факт!GF24</f>
        <v>0</v>
      </c>
      <c r="DK26" s="698">
        <f>[1]Субсидия_факт!GH24</f>
        <v>0</v>
      </c>
      <c r="DL26" s="526">
        <f>[1]Субсидия_факт!GJ24</f>
        <v>0</v>
      </c>
      <c r="DM26" s="698">
        <f>[1]Субсидия_факт!GL24</f>
        <v>0</v>
      </c>
      <c r="DN26" s="526">
        <f>[1]Субсидия_факт!GN24</f>
        <v>0</v>
      </c>
      <c r="DO26" s="698">
        <f>[1]Субсидия_факт!GP24</f>
        <v>0</v>
      </c>
      <c r="DP26" s="526">
        <f>[1]Субсидия_факт!GR24</f>
        <v>0</v>
      </c>
      <c r="DQ26" s="526">
        <f>[1]Субсидия_факт!GT24</f>
        <v>0</v>
      </c>
      <c r="DR26" s="526">
        <f>[1]Субсидия_факт!GV24</f>
        <v>0</v>
      </c>
      <c r="DS26" s="526">
        <f>[1]Субсидия_факт!GX24</f>
        <v>0</v>
      </c>
      <c r="DT26" s="526">
        <f>[1]Субсидия_факт!GZ24</f>
        <v>0</v>
      </c>
      <c r="DU26" s="526">
        <f>[1]Субсидия_факт!HB24</f>
        <v>0</v>
      </c>
      <c r="DV26" s="424">
        <f t="shared" si="168"/>
        <v>0</v>
      </c>
      <c r="DW26" s="617"/>
      <c r="DX26" s="698"/>
      <c r="DY26" s="526"/>
      <c r="DZ26" s="698"/>
      <c r="EA26" s="526"/>
      <c r="EB26" s="698"/>
      <c r="EC26" s="526"/>
      <c r="ED26" s="526"/>
      <c r="EE26" s="526"/>
      <c r="EF26" s="526"/>
      <c r="EG26" s="526"/>
      <c r="EH26" s="526"/>
      <c r="EI26" s="1750">
        <f t="shared" si="169"/>
        <v>0</v>
      </c>
      <c r="EJ26" s="458">
        <f>[1]Субсидия_факт!N24</f>
        <v>0</v>
      </c>
      <c r="EK26" s="956">
        <f>[1]Субсидия_факт!P24</f>
        <v>0</v>
      </c>
      <c r="EL26" s="618">
        <f>[1]Субсидия_факт!R24</f>
        <v>0</v>
      </c>
      <c r="EM26" s="457">
        <f t="shared" si="170"/>
        <v>0</v>
      </c>
      <c r="EN26" s="458"/>
      <c r="EO26" s="458"/>
      <c r="EP26" s="458"/>
      <c r="EQ26" s="460">
        <f t="shared" si="171"/>
        <v>0</v>
      </c>
      <c r="ER26" s="618">
        <f>[1]Субсидия_факт!BR24</f>
        <v>0</v>
      </c>
      <c r="ES26" s="564">
        <f>[1]Субсидия_факт!BT24</f>
        <v>0</v>
      </c>
      <c r="ET26" s="457">
        <f t="shared" si="172"/>
        <v>0</v>
      </c>
      <c r="EU26" s="459"/>
      <c r="EV26" s="808"/>
      <c r="EW26" s="460">
        <f t="shared" si="173"/>
        <v>0</v>
      </c>
      <c r="EX26" s="618">
        <f>[1]Субсидия_факт!AD24</f>
        <v>0</v>
      </c>
      <c r="EY26" s="564">
        <f>[1]Субсидия_факт!AF24</f>
        <v>0</v>
      </c>
      <c r="EZ26" s="459">
        <f>[1]Субсидия_факт!AL24</f>
        <v>0</v>
      </c>
      <c r="FA26" s="564">
        <f>[1]Субсидия_факт!AN24</f>
        <v>0</v>
      </c>
      <c r="FB26" s="458">
        <f>[1]Субсидия_факт!AH24</f>
        <v>0</v>
      </c>
      <c r="FC26" s="564">
        <f>[1]Субсидия_факт!AJ24</f>
        <v>0</v>
      </c>
      <c r="FD26" s="457">
        <f t="shared" si="174"/>
        <v>0</v>
      </c>
      <c r="FE26" s="618"/>
      <c r="FF26" s="564"/>
      <c r="FG26" s="459"/>
      <c r="FH26" s="564"/>
      <c r="FI26" s="459"/>
      <c r="FJ26" s="564"/>
      <c r="FK26" s="1720">
        <f t="shared" si="175"/>
        <v>0</v>
      </c>
      <c r="FL26" s="595">
        <f>[1]Субсидия_факт!AT24</f>
        <v>0</v>
      </c>
      <c r="FM26" s="558">
        <f>[1]Субсидия_факт!AV24</f>
        <v>0</v>
      </c>
      <c r="FN26" s="424">
        <f t="shared" si="176"/>
        <v>0</v>
      </c>
      <c r="FO26" s="617"/>
      <c r="FP26" s="558"/>
      <c r="FQ26" s="507">
        <f t="shared" si="177"/>
        <v>0</v>
      </c>
      <c r="FR26" s="595">
        <f>[1]Субсидия_факт!BV24</f>
        <v>0</v>
      </c>
      <c r="FS26" s="698">
        <f>[1]Субсидия_факт!BX24</f>
        <v>0</v>
      </c>
      <c r="FT26" s="424">
        <f t="shared" si="178"/>
        <v>0</v>
      </c>
      <c r="FU26" s="617"/>
      <c r="FV26" s="558"/>
      <c r="FW26" s="507">
        <f t="shared" si="179"/>
        <v>0</v>
      </c>
      <c r="FX26" s="595">
        <f>[1]Субсидия_факт!BZ24</f>
        <v>0</v>
      </c>
      <c r="FY26" s="698">
        <f>[1]Субсидия_факт!CB24</f>
        <v>0</v>
      </c>
      <c r="FZ26" s="424">
        <f t="shared" si="180"/>
        <v>0</v>
      </c>
      <c r="GA26" s="617"/>
      <c r="GB26" s="558"/>
      <c r="GC26" s="507">
        <f t="shared" si="181"/>
        <v>0</v>
      </c>
      <c r="GD26" s="595">
        <f>[1]Субсидия_факт!ML24</f>
        <v>0</v>
      </c>
      <c r="GE26" s="558">
        <f>[1]Субсидия_факт!MN24</f>
        <v>0</v>
      </c>
      <c r="GF26" s="424">
        <f t="shared" si="182"/>
        <v>0</v>
      </c>
      <c r="GG26" s="617"/>
      <c r="GH26" s="558"/>
      <c r="GI26" s="507">
        <f t="shared" si="183"/>
        <v>0</v>
      </c>
      <c r="GJ26" s="595">
        <f>[1]Субсидия_факт!MP24</f>
        <v>0</v>
      </c>
      <c r="GK26" s="698">
        <f>[1]Субсидия_факт!MT24</f>
        <v>0</v>
      </c>
      <c r="GL26" s="424">
        <f t="shared" si="184"/>
        <v>0</v>
      </c>
      <c r="GM26" s="617"/>
      <c r="GN26" s="558"/>
      <c r="GO26" s="1727">
        <f t="shared" si="185"/>
        <v>0</v>
      </c>
      <c r="GP26" s="508">
        <f t="shared" si="186"/>
        <v>0</v>
      </c>
      <c r="GQ26" s="1727">
        <f t="shared" si="187"/>
        <v>0</v>
      </c>
      <c r="GR26" s="508">
        <f t="shared" si="188"/>
        <v>0</v>
      </c>
      <c r="GS26" s="507">
        <f t="shared" si="50"/>
        <v>0</v>
      </c>
      <c r="GT26" s="595">
        <f>[1]Субсидия_факт!IP24</f>
        <v>0</v>
      </c>
      <c r="GU26" s="698">
        <f>[1]Субсидия_факт!IV24</f>
        <v>0</v>
      </c>
      <c r="GV26" s="424">
        <f t="shared" si="51"/>
        <v>0</v>
      </c>
      <c r="GW26" s="617"/>
      <c r="GX26" s="558"/>
      <c r="GY26" s="507">
        <f t="shared" si="189"/>
        <v>0</v>
      </c>
      <c r="GZ26" s="595">
        <f>[1]Субсидия_факт!BF24</f>
        <v>0</v>
      </c>
      <c r="HA26" s="558">
        <f>[1]Субсидия_факт!BH24</f>
        <v>0</v>
      </c>
      <c r="HB26" s="507">
        <f t="shared" si="190"/>
        <v>0</v>
      </c>
      <c r="HC26" s="595"/>
      <c r="HD26" s="558"/>
      <c r="HE26" s="507">
        <f t="shared" si="191"/>
        <v>0</v>
      </c>
      <c r="HF26" s="595"/>
      <c r="HG26" s="698"/>
      <c r="HH26" s="424">
        <f t="shared" si="53"/>
        <v>0</v>
      </c>
      <c r="HI26" s="595"/>
      <c r="HJ26" s="558"/>
      <c r="HK26" s="507">
        <f t="shared" si="192"/>
        <v>2401830</v>
      </c>
      <c r="HL26" s="595">
        <f>[1]Субсидия_факт!JD24</f>
        <v>624476.57000000007</v>
      </c>
      <c r="HM26" s="698">
        <f>[1]Субсидия_факт!JH24</f>
        <v>1777353.43</v>
      </c>
      <c r="HN26" s="424">
        <f t="shared" si="193"/>
        <v>0</v>
      </c>
      <c r="HO26" s="595"/>
      <c r="HP26" s="558"/>
      <c r="HQ26" s="1727">
        <f t="shared" si="194"/>
        <v>2401830</v>
      </c>
      <c r="HR26" s="595">
        <f t="shared" si="195"/>
        <v>624476.57000000007</v>
      </c>
      <c r="HS26" s="698">
        <f t="shared" si="196"/>
        <v>1777353.43</v>
      </c>
      <c r="HT26" s="508">
        <f t="shared" si="197"/>
        <v>0</v>
      </c>
      <c r="HU26" s="595">
        <f t="shared" si="198"/>
        <v>0</v>
      </c>
      <c r="HV26" s="698">
        <f t="shared" si="199"/>
        <v>0</v>
      </c>
      <c r="HW26" s="1727">
        <f t="shared" si="200"/>
        <v>0</v>
      </c>
      <c r="HX26" s="595">
        <f>[1]Субсидия_факт!JF24</f>
        <v>0</v>
      </c>
      <c r="HY26" s="698">
        <f>[1]Субсидия_факт!JJ24</f>
        <v>0</v>
      </c>
      <c r="HZ26" s="508">
        <f t="shared" si="201"/>
        <v>0</v>
      </c>
      <c r="IA26" s="595"/>
      <c r="IB26" s="558"/>
      <c r="IC26" s="1728">
        <f t="shared" si="60"/>
        <v>0</v>
      </c>
      <c r="ID26" s="595">
        <f>[1]Субсидия_факт!FT24</f>
        <v>0</v>
      </c>
      <c r="IE26" s="698">
        <f>[1]Субсидия_факт!FV24</f>
        <v>0</v>
      </c>
      <c r="IF26" s="1729">
        <f t="shared" si="61"/>
        <v>0</v>
      </c>
      <c r="IG26" s="595"/>
      <c r="IH26" s="558"/>
      <c r="II26" s="1728">
        <f t="shared" si="62"/>
        <v>0</v>
      </c>
      <c r="IJ26" s="595">
        <f>[1]Субсидия_факт!PN24</f>
        <v>0</v>
      </c>
      <c r="IK26" s="698">
        <f>[1]Субсидия_факт!PP24</f>
        <v>0</v>
      </c>
      <c r="IL26" s="1729">
        <f t="shared" si="63"/>
        <v>0</v>
      </c>
      <c r="IM26" s="595"/>
      <c r="IN26" s="558"/>
      <c r="IO26" s="1764">
        <f t="shared" si="64"/>
        <v>0</v>
      </c>
      <c r="IP26" s="618">
        <f>[1]Субсидия_факт!LL24</f>
        <v>0</v>
      </c>
      <c r="IQ26" s="564">
        <f>[1]Субсидия_факт!LN24</f>
        <v>0</v>
      </c>
      <c r="IR26" s="1765">
        <f t="shared" si="65"/>
        <v>0</v>
      </c>
      <c r="IS26" s="618"/>
      <c r="IT26" s="564"/>
      <c r="IU26" s="1764">
        <f t="shared" si="66"/>
        <v>0</v>
      </c>
      <c r="IV26" s="618">
        <f>[1]Субсидия_факт!LV24</f>
        <v>0</v>
      </c>
      <c r="IW26" s="564">
        <f>[1]Субсидия_факт!LX24</f>
        <v>0</v>
      </c>
      <c r="IX26" s="1765">
        <f t="shared" si="67"/>
        <v>0</v>
      </c>
      <c r="IY26" s="618"/>
      <c r="IZ26" s="564"/>
      <c r="JA26" s="457">
        <f t="shared" si="202"/>
        <v>0</v>
      </c>
      <c r="JB26" s="618">
        <f>[1]Субсидия_факт!DN24</f>
        <v>0</v>
      </c>
      <c r="JC26" s="564">
        <f>[1]Субсидия_факт!DP24</f>
        <v>0</v>
      </c>
      <c r="JD26" s="1750">
        <f t="shared" si="203"/>
        <v>0</v>
      </c>
      <c r="JE26" s="618"/>
      <c r="JF26" s="564"/>
      <c r="JG26" s="424">
        <f t="shared" si="204"/>
        <v>0</v>
      </c>
      <c r="JH26" s="595">
        <f>[1]Субсидия_факт!DB24</f>
        <v>0</v>
      </c>
      <c r="JI26" s="698">
        <f>[1]Субсидия_факт!DH24</f>
        <v>0</v>
      </c>
      <c r="JJ26" s="424">
        <f t="shared" si="205"/>
        <v>0</v>
      </c>
      <c r="JK26" s="595"/>
      <c r="JL26" s="558"/>
      <c r="JM26" s="424">
        <f t="shared" si="206"/>
        <v>0</v>
      </c>
      <c r="JN26" s="595">
        <f>[1]Субсидия_факт!DD24</f>
        <v>0</v>
      </c>
      <c r="JO26" s="558">
        <f>[1]Субсидия_факт!DJ24</f>
        <v>0</v>
      </c>
      <c r="JP26" s="424">
        <f t="shared" si="207"/>
        <v>0</v>
      </c>
      <c r="JQ26" s="526"/>
      <c r="JR26" s="583"/>
      <c r="JS26" s="508">
        <f t="shared" si="208"/>
        <v>0</v>
      </c>
      <c r="JT26" s="617">
        <f>'Проверочная  таблица'!JN26-'Проверочная  таблица'!JZ26</f>
        <v>0</v>
      </c>
      <c r="JU26" s="558">
        <f>'Проверочная  таблица'!JO26-'Проверочная  таблица'!KA26</f>
        <v>0</v>
      </c>
      <c r="JV26" s="1721">
        <f t="shared" si="209"/>
        <v>0</v>
      </c>
      <c r="JW26" s="526">
        <f>'Проверочная  таблица'!JQ26-'Проверочная  таблица'!KC26</f>
        <v>0</v>
      </c>
      <c r="JX26" s="616">
        <f>'Проверочная  таблица'!JR26-'Проверочная  таблица'!KD26</f>
        <v>0</v>
      </c>
      <c r="JY26" s="508">
        <f t="shared" si="210"/>
        <v>0</v>
      </c>
      <c r="JZ26" s="595">
        <f>[1]Субсидия_факт!DF24</f>
        <v>0</v>
      </c>
      <c r="KA26" s="698">
        <f>[1]Субсидия_факт!DL24</f>
        <v>0</v>
      </c>
      <c r="KB26" s="508">
        <f t="shared" si="211"/>
        <v>0</v>
      </c>
      <c r="KC26" s="595"/>
      <c r="KD26" s="558"/>
      <c r="KE26" s="424">
        <f t="shared" si="212"/>
        <v>0</v>
      </c>
      <c r="KF26" s="526">
        <f>[1]Субсидия_факт!AP24</f>
        <v>0</v>
      </c>
      <c r="KG26" s="558">
        <f>[1]Субсидия_факт!AR24</f>
        <v>0</v>
      </c>
      <c r="KH26" s="424">
        <f t="shared" si="213"/>
        <v>0</v>
      </c>
      <c r="KI26" s="526"/>
      <c r="KJ26" s="558"/>
      <c r="KK26" s="424">
        <f t="shared" si="80"/>
        <v>0</v>
      </c>
      <c r="KL26" s="526">
        <f>[1]Субсидия_факт!KF24</f>
        <v>0</v>
      </c>
      <c r="KM26" s="558">
        <f>[1]Субсидия_факт!KL24</f>
        <v>0</v>
      </c>
      <c r="KN26" s="424">
        <f t="shared" si="81"/>
        <v>0</v>
      </c>
      <c r="KO26" s="526"/>
      <c r="KP26" s="558"/>
      <c r="KQ26" s="1731">
        <f t="shared" si="82"/>
        <v>0</v>
      </c>
      <c r="KR26" s="459">
        <f>[1]Субсидия_факт!KH24</f>
        <v>0</v>
      </c>
      <c r="KS26" s="564">
        <f>[1]Субсидия_факт!KN24</f>
        <v>0</v>
      </c>
      <c r="KT26" s="1731">
        <f t="shared" si="83"/>
        <v>0</v>
      </c>
      <c r="KU26" s="526"/>
      <c r="KV26" s="558"/>
      <c r="KW26" s="1732">
        <f t="shared" si="84"/>
        <v>0</v>
      </c>
      <c r="KX26" s="459">
        <f t="shared" si="214"/>
        <v>0</v>
      </c>
      <c r="KY26" s="564">
        <f t="shared" si="215"/>
        <v>0</v>
      </c>
      <c r="KZ26" s="1732">
        <f t="shared" si="216"/>
        <v>0</v>
      </c>
      <c r="LA26" s="459">
        <f t="shared" si="217"/>
        <v>0</v>
      </c>
      <c r="LB26" s="564">
        <f t="shared" si="218"/>
        <v>0</v>
      </c>
      <c r="LC26" s="1732">
        <f t="shared" si="86"/>
        <v>0</v>
      </c>
      <c r="LD26" s="595">
        <f>[1]Субсидия_факт!KJ24</f>
        <v>0</v>
      </c>
      <c r="LE26" s="698">
        <f>[1]Субсидия_факт!KP24</f>
        <v>0</v>
      </c>
      <c r="LF26" s="1732">
        <f t="shared" si="87"/>
        <v>0</v>
      </c>
      <c r="LG26" s="617"/>
      <c r="LH26" s="558"/>
      <c r="LI26" s="457">
        <f t="shared" si="219"/>
        <v>0</v>
      </c>
      <c r="LJ26" s="980">
        <f>[1]Субсидия_факт!FF24</f>
        <v>0</v>
      </c>
      <c r="LK26" s="526">
        <f>[1]Субсидия_факт!DR24</f>
        <v>0</v>
      </c>
      <c r="LL26" s="558">
        <f>[1]Субсидия_факт!DX24</f>
        <v>0</v>
      </c>
      <c r="LM26" s="457">
        <f t="shared" si="220"/>
        <v>0</v>
      </c>
      <c r="LN26" s="980"/>
      <c r="LO26" s="526"/>
      <c r="LP26" s="558"/>
      <c r="LQ26" s="457">
        <f t="shared" si="221"/>
        <v>0</v>
      </c>
      <c r="LR26" s="980">
        <f>[1]Субсидия_факт!FH24</f>
        <v>0</v>
      </c>
      <c r="LS26" s="526">
        <f>[1]Субсидия_факт!DT24</f>
        <v>0</v>
      </c>
      <c r="LT26" s="558">
        <f>[1]Субсидия_факт!DZ24</f>
        <v>0</v>
      </c>
      <c r="LU26" s="457">
        <f t="shared" si="222"/>
        <v>0</v>
      </c>
      <c r="LV26" s="980"/>
      <c r="LW26" s="526"/>
      <c r="LX26" s="698"/>
      <c r="LY26" s="660">
        <f t="shared" si="223"/>
        <v>0</v>
      </c>
      <c r="LZ26" s="618">
        <f>'Проверочная  таблица'!LR26-MH26</f>
        <v>0</v>
      </c>
      <c r="MA26" s="618">
        <f>'Проверочная  таблица'!LS26-MI26</f>
        <v>0</v>
      </c>
      <c r="MB26" s="564">
        <f>'Проверочная  таблица'!LT26-MJ26</f>
        <v>0</v>
      </c>
      <c r="MC26" s="660">
        <f t="shared" si="224"/>
        <v>0</v>
      </c>
      <c r="MD26" s="618">
        <f>'Проверочная  таблица'!LV26-ML26</f>
        <v>0</v>
      </c>
      <c r="ME26" s="618">
        <f>'Проверочная  таблица'!LW26-MM26</f>
        <v>0</v>
      </c>
      <c r="MF26" s="564">
        <f>'Проверочная  таблица'!LX26-MN26</f>
        <v>0</v>
      </c>
      <c r="MG26" s="660">
        <f t="shared" si="225"/>
        <v>0</v>
      </c>
      <c r="MH26" s="526">
        <f>[1]Субсидия_факт!FJ24</f>
        <v>0</v>
      </c>
      <c r="MI26" s="526">
        <f>[1]Субсидия_факт!DV24</f>
        <v>0</v>
      </c>
      <c r="MJ26" s="558">
        <f>[1]Субсидия_факт!EB24</f>
        <v>0</v>
      </c>
      <c r="MK26" s="660">
        <f t="shared" si="226"/>
        <v>0</v>
      </c>
      <c r="ML26" s="526"/>
      <c r="MM26" s="526"/>
      <c r="MN26" s="558"/>
      <c r="MO26" s="1733">
        <f t="shared" si="227"/>
        <v>17711672.300000001</v>
      </c>
      <c r="MP26" s="526">
        <f>[1]Субсидия_факт!ED24</f>
        <v>0</v>
      </c>
      <c r="MQ26" s="698">
        <f>[1]Субсидия_факт!EF24</f>
        <v>0</v>
      </c>
      <c r="MR26" s="618">
        <f>[1]Субсидия_факт!EH24</f>
        <v>4531097.3</v>
      </c>
      <c r="MS26" s="564">
        <f>[1]Субсидия_факт!EJ24</f>
        <v>12896200</v>
      </c>
      <c r="MT26" s="617">
        <f>[1]Субсидия_факт!FL24</f>
        <v>0</v>
      </c>
      <c r="MU26" s="595">
        <f>[1]Субсидия_факт!CP24</f>
        <v>73937.5</v>
      </c>
      <c r="MV26" s="698">
        <f>[1]Субсидия_факт!CV24</f>
        <v>210437.5</v>
      </c>
      <c r="MW26" s="424">
        <f t="shared" si="228"/>
        <v>3065882.6399999997</v>
      </c>
      <c r="MX26" s="526"/>
      <c r="MY26" s="558"/>
      <c r="MZ26" s="458">
        <v>723191.98</v>
      </c>
      <c r="NA26" s="581">
        <v>2058315.66</v>
      </c>
      <c r="NB26" s="595"/>
      <c r="NC26" s="1766">
        <f t="shared" si="229"/>
        <v>73937.5</v>
      </c>
      <c r="ND26" s="1767">
        <f t="shared" si="230"/>
        <v>210437.5</v>
      </c>
      <c r="NE26" s="1733">
        <f t="shared" si="231"/>
        <v>0</v>
      </c>
      <c r="NF26" s="595">
        <f>[1]Субсидия_факт!CR24</f>
        <v>0</v>
      </c>
      <c r="NG26" s="698">
        <f>[1]Субсидия_факт!CX24</f>
        <v>0</v>
      </c>
      <c r="NH26" s="424">
        <f t="shared" si="232"/>
        <v>0</v>
      </c>
      <c r="NI26" s="617"/>
      <c r="NJ26" s="558"/>
      <c r="NK26" s="508">
        <f t="shared" si="233"/>
        <v>0</v>
      </c>
      <c r="NL26" s="595">
        <f>'Проверочная  таблица'!NF26-NR26</f>
        <v>0</v>
      </c>
      <c r="NM26" s="558">
        <f>'Проверочная  таблица'!NG26-NS26</f>
        <v>0</v>
      </c>
      <c r="NN26" s="508">
        <f t="shared" si="234"/>
        <v>0</v>
      </c>
      <c r="NO26" s="526">
        <f>'Проверочная  таблица'!NI26-NU26</f>
        <v>0</v>
      </c>
      <c r="NP26" s="616">
        <f>'Проверочная  таблица'!NJ26-NV26</f>
        <v>0</v>
      </c>
      <c r="NQ26" s="508">
        <f t="shared" si="235"/>
        <v>0</v>
      </c>
      <c r="NR26" s="595">
        <f>[1]Субсидия_факт!CT24</f>
        <v>0</v>
      </c>
      <c r="NS26" s="698">
        <f>[1]Субсидия_факт!CZ24</f>
        <v>0</v>
      </c>
      <c r="NT26" s="508">
        <f t="shared" si="236"/>
        <v>0</v>
      </c>
      <c r="NU26" s="526"/>
      <c r="NV26" s="558"/>
      <c r="NW26" s="1720">
        <f t="shared" si="237"/>
        <v>0</v>
      </c>
      <c r="NX26" s="595">
        <f>[1]Субсидия_факт!CD24</f>
        <v>0</v>
      </c>
      <c r="NY26" s="698">
        <f>[1]Субсидия_факт!CF24</f>
        <v>0</v>
      </c>
      <c r="NZ26" s="595">
        <f>[1]Субсидия_факт!CH24</f>
        <v>0</v>
      </c>
      <c r="OA26" s="457">
        <f t="shared" si="238"/>
        <v>0</v>
      </c>
      <c r="OB26" s="458"/>
      <c r="OC26" s="564"/>
      <c r="OD26" s="458"/>
      <c r="OE26" s="1731">
        <f t="shared" si="312"/>
        <v>0</v>
      </c>
      <c r="OF26" s="595">
        <f>[1]Субсидия_факт!NP24</f>
        <v>0</v>
      </c>
      <c r="OG26" s="698">
        <f>[1]Субсидия_факт!NV24</f>
        <v>0</v>
      </c>
      <c r="OH26" s="458"/>
      <c r="OI26" s="1731">
        <f t="shared" si="313"/>
        <v>0</v>
      </c>
      <c r="OJ26" s="617"/>
      <c r="OK26" s="558"/>
      <c r="OL26" s="526"/>
      <c r="OM26" s="1731">
        <f t="shared" si="239"/>
        <v>4021000</v>
      </c>
      <c r="ON26" s="595">
        <f>[1]Субсидия_факт!NR24</f>
        <v>0</v>
      </c>
      <c r="OO26" s="698">
        <f>[1]Субсидия_факт!NX24</f>
        <v>0</v>
      </c>
      <c r="OP26" s="526">
        <f>[1]Субсидия_факт!OB24</f>
        <v>4021000</v>
      </c>
      <c r="OQ26" s="1731">
        <f t="shared" si="240"/>
        <v>0</v>
      </c>
      <c r="OR26" s="526"/>
      <c r="OS26" s="616"/>
      <c r="OT26" s="526"/>
      <c r="OU26" s="1732">
        <f t="shared" si="241"/>
        <v>4021000</v>
      </c>
      <c r="OV26" s="459">
        <f>'Проверочная  таблица'!ON26-PD26</f>
        <v>0</v>
      </c>
      <c r="OW26" s="564">
        <f>'Проверочная  таблица'!OO26-PE26</f>
        <v>0</v>
      </c>
      <c r="OX26" s="458">
        <f>'Проверочная  таблица'!OP26-PF26</f>
        <v>4021000</v>
      </c>
      <c r="OY26" s="1732">
        <f t="shared" si="242"/>
        <v>0</v>
      </c>
      <c r="OZ26" s="617">
        <f>'Проверочная  таблица'!OR26-PH26</f>
        <v>0</v>
      </c>
      <c r="PA26" s="558">
        <f>'Проверочная  таблица'!OS26-PI26</f>
        <v>0</v>
      </c>
      <c r="PB26" s="526">
        <f>'Проверочная  таблица'!OT26-PJ26</f>
        <v>0</v>
      </c>
      <c r="PC26" s="1732">
        <f t="shared" si="243"/>
        <v>0</v>
      </c>
      <c r="PD26" s="595">
        <f>[1]Субсидия_факт!NT24</f>
        <v>0</v>
      </c>
      <c r="PE26" s="698">
        <f>[1]Субсидия_факт!NZ24</f>
        <v>0</v>
      </c>
      <c r="PF26" s="595">
        <f>[1]Субсидия_факт!OD24</f>
        <v>0</v>
      </c>
      <c r="PG26" s="1732">
        <f t="shared" si="244"/>
        <v>0</v>
      </c>
      <c r="PH26" s="617">
        <f t="shared" si="310"/>
        <v>0</v>
      </c>
      <c r="PI26" s="558">
        <f t="shared" si="311"/>
        <v>0</v>
      </c>
      <c r="PJ26" s="595"/>
      <c r="PK26" s="460">
        <f t="shared" si="245"/>
        <v>1389705.24</v>
      </c>
      <c r="PL26" s="618">
        <f>[1]Субсидия_факт!ON24</f>
        <v>69485.260000000009</v>
      </c>
      <c r="PM26" s="564">
        <f>[1]Субсидия_факт!OR24</f>
        <v>1320219.98</v>
      </c>
      <c r="PN26" s="457">
        <f t="shared" si="246"/>
        <v>922239.02999999991</v>
      </c>
      <c r="PO26" s="458">
        <v>46111.95</v>
      </c>
      <c r="PP26" s="581">
        <v>876127.08</v>
      </c>
      <c r="PQ26" s="660">
        <f t="shared" si="247"/>
        <v>1389705.24</v>
      </c>
      <c r="PR26" s="458">
        <f t="shared" si="248"/>
        <v>69485.260000000009</v>
      </c>
      <c r="PS26" s="564">
        <f t="shared" si="249"/>
        <v>1320219.98</v>
      </c>
      <c r="PT26" s="1762">
        <f t="shared" si="250"/>
        <v>922239.02999999991</v>
      </c>
      <c r="PU26" s="618">
        <f t="shared" si="251"/>
        <v>46111.95</v>
      </c>
      <c r="PV26" s="564">
        <f t="shared" si="252"/>
        <v>876127.08</v>
      </c>
      <c r="PW26" s="660">
        <f t="shared" si="253"/>
        <v>0</v>
      </c>
      <c r="PX26" s="618">
        <f>[1]Субсидия_факт!OP24</f>
        <v>0</v>
      </c>
      <c r="PY26" s="564">
        <f>[1]Субсидия_факт!OT24</f>
        <v>0</v>
      </c>
      <c r="PZ26" s="787">
        <f t="shared" si="254"/>
        <v>0</v>
      </c>
      <c r="QA26" s="458"/>
      <c r="QB26" s="581"/>
      <c r="QC26" s="1764">
        <f t="shared" si="92"/>
        <v>0</v>
      </c>
      <c r="QD26" s="618">
        <f>[1]Субсидия_факт!EL24</f>
        <v>0</v>
      </c>
      <c r="QE26" s="564">
        <f>[1]Субсидия_факт!EN24</f>
        <v>0</v>
      </c>
      <c r="QF26" s="1765">
        <f t="shared" si="93"/>
        <v>0</v>
      </c>
      <c r="QG26" s="618"/>
      <c r="QH26" s="564"/>
      <c r="QI26" s="1764">
        <f t="shared" si="94"/>
        <v>0</v>
      </c>
      <c r="QJ26" s="618">
        <f>[1]Субсидия_факт!EP24</f>
        <v>0</v>
      </c>
      <c r="QK26" s="564">
        <f>[1]Субсидия_факт!ER24</f>
        <v>0</v>
      </c>
      <c r="QL26" s="1765">
        <f t="shared" si="95"/>
        <v>0</v>
      </c>
      <c r="QM26" s="618"/>
      <c r="QN26" s="564"/>
      <c r="QO26" s="1764">
        <f t="shared" si="96"/>
        <v>0</v>
      </c>
      <c r="QP26" s="618">
        <f>[1]Субсидия_факт!ET24</f>
        <v>0</v>
      </c>
      <c r="QQ26" s="564">
        <f>[1]Субсидия_факт!EX24</f>
        <v>0</v>
      </c>
      <c r="QR26" s="1765">
        <f t="shared" si="97"/>
        <v>0</v>
      </c>
      <c r="QS26" s="618"/>
      <c r="QT26" s="564"/>
      <c r="QU26" s="1762">
        <f t="shared" si="98"/>
        <v>0</v>
      </c>
      <c r="QV26" s="618">
        <f t="shared" si="255"/>
        <v>0</v>
      </c>
      <c r="QW26" s="564">
        <f t="shared" si="256"/>
        <v>0</v>
      </c>
      <c r="QX26" s="660">
        <f t="shared" si="99"/>
        <v>0</v>
      </c>
      <c r="QY26" s="618">
        <f t="shared" si="257"/>
        <v>0</v>
      </c>
      <c r="QZ26" s="564">
        <f t="shared" si="258"/>
        <v>0</v>
      </c>
      <c r="RA26" s="1762">
        <f t="shared" si="100"/>
        <v>0</v>
      </c>
      <c r="RB26" s="618">
        <f>[1]Субсидия_факт!EV24</f>
        <v>0</v>
      </c>
      <c r="RC26" s="564">
        <f>[1]Субсидия_факт!EZ24</f>
        <v>0</v>
      </c>
      <c r="RD26" s="660">
        <f t="shared" si="101"/>
        <v>0</v>
      </c>
      <c r="RE26" s="618"/>
      <c r="RF26" s="564"/>
      <c r="RG26" s="460">
        <f t="shared" si="102"/>
        <v>0</v>
      </c>
      <c r="RH26" s="618">
        <f>[1]Субсидия_факт!FB24</f>
        <v>0</v>
      </c>
      <c r="RI26" s="564">
        <f>[1]Субсидия_факт!FD24</f>
        <v>0</v>
      </c>
      <c r="RJ26" s="457">
        <f t="shared" si="103"/>
        <v>0</v>
      </c>
      <c r="RK26" s="459"/>
      <c r="RL26" s="808"/>
      <c r="RM26" s="460">
        <f t="shared" si="104"/>
        <v>0</v>
      </c>
      <c r="RN26" s="618">
        <f>[1]Субсидия_факт!BN24</f>
        <v>0</v>
      </c>
      <c r="RO26" s="564">
        <f>[1]Субсидия_факт!BP24</f>
        <v>0</v>
      </c>
      <c r="RP26" s="1761">
        <f t="shared" si="105"/>
        <v>0</v>
      </c>
      <c r="RQ26" s="459"/>
      <c r="RR26" s="808"/>
      <c r="RS26" s="460">
        <f t="shared" si="106"/>
        <v>0</v>
      </c>
      <c r="RT26" s="618">
        <f>[1]Субсидия_факт!T24</f>
        <v>0</v>
      </c>
      <c r="RU26" s="564">
        <f>[1]Субсидия_факт!V24</f>
        <v>0</v>
      </c>
      <c r="RV26" s="457">
        <f t="shared" si="107"/>
        <v>0</v>
      </c>
      <c r="RW26" s="459"/>
      <c r="RX26" s="808"/>
      <c r="RY26" s="460">
        <f t="shared" si="259"/>
        <v>0</v>
      </c>
      <c r="RZ26" s="618">
        <f>[1]Субсидия_факт!Z24</f>
        <v>0</v>
      </c>
      <c r="SA26" s="564">
        <f>[1]Субсидия_факт!AB24</f>
        <v>0</v>
      </c>
      <c r="SB26" s="457">
        <f t="shared" si="260"/>
        <v>0</v>
      </c>
      <c r="SC26" s="459"/>
      <c r="SD26" s="808"/>
      <c r="SE26" s="460">
        <f t="shared" si="110"/>
        <v>0</v>
      </c>
      <c r="SF26" s="618">
        <f>[1]Субсидия_факт!OV24</f>
        <v>0</v>
      </c>
      <c r="SG26" s="564">
        <f>[1]Субсидия_факт!OX24</f>
        <v>0</v>
      </c>
      <c r="SH26" s="458">
        <f>[1]Субсидия_факт!PR24</f>
        <v>0</v>
      </c>
      <c r="SI26" s="615">
        <f>[1]Субсидия_факт!PX24</f>
        <v>0</v>
      </c>
      <c r="SJ26" s="430">
        <f>[1]Субсидия_факт!QD24</f>
        <v>0</v>
      </c>
      <c r="SK26" s="564">
        <f>[1]Субсидия_факт!QF24</f>
        <v>0</v>
      </c>
      <c r="SL26" s="1773">
        <f>[1]Субсидия_факт!QH24</f>
        <v>0</v>
      </c>
      <c r="SM26" s="581">
        <f>[1]Субсидия_факт!QN24</f>
        <v>0</v>
      </c>
      <c r="SN26" s="457">
        <f t="shared" si="111"/>
        <v>0</v>
      </c>
      <c r="SO26" s="618"/>
      <c r="SP26" s="564"/>
      <c r="SQ26" s="1248"/>
      <c r="SR26" s="581"/>
      <c r="SS26" s="1248"/>
      <c r="ST26" s="808"/>
      <c r="SU26" s="1248"/>
      <c r="SV26" s="808"/>
      <c r="SW26" s="457">
        <f t="shared" si="261"/>
        <v>0</v>
      </c>
      <c r="SX26" s="618">
        <f>[1]Субсидия_факт!OF24</f>
        <v>0</v>
      </c>
      <c r="SY26" s="564">
        <f>[1]Субсидия_факт!OJ24</f>
        <v>0</v>
      </c>
      <c r="SZ26" s="459">
        <f>[1]Субсидия_факт!OZ24</f>
        <v>0</v>
      </c>
      <c r="TA26" s="564">
        <f>[1]Субсидия_факт!PD24</f>
        <v>0</v>
      </c>
      <c r="TB26" s="459">
        <f>[1]Субсидия_факт!PT24</f>
        <v>0</v>
      </c>
      <c r="TC26" s="564">
        <f>[1]Субсидия_факт!PZ24</f>
        <v>0</v>
      </c>
      <c r="TD26" s="459">
        <f>[1]Субсидия_факт!QJ24</f>
        <v>0</v>
      </c>
      <c r="TE26" s="564">
        <f>[1]Субсидия_факт!QP24</f>
        <v>0</v>
      </c>
      <c r="TF26" s="1761">
        <f t="shared" si="262"/>
        <v>0</v>
      </c>
      <c r="TG26" s="458"/>
      <c r="TH26" s="581"/>
      <c r="TI26" s="618"/>
      <c r="TJ26" s="564"/>
      <c r="TK26" s="1248"/>
      <c r="TL26" s="581"/>
      <c r="TM26" s="458"/>
      <c r="TN26" s="581"/>
      <c r="TO26" s="660">
        <f t="shared" si="263"/>
        <v>0</v>
      </c>
      <c r="TP26" s="618">
        <f t="shared" si="264"/>
        <v>0</v>
      </c>
      <c r="TQ26" s="564">
        <f t="shared" si="265"/>
        <v>0</v>
      </c>
      <c r="TR26" s="618">
        <f t="shared" si="266"/>
        <v>0</v>
      </c>
      <c r="TS26" s="564">
        <f t="shared" si="267"/>
        <v>0</v>
      </c>
      <c r="TT26" s="618">
        <f t="shared" si="116"/>
        <v>0</v>
      </c>
      <c r="TU26" s="564">
        <f t="shared" si="117"/>
        <v>0</v>
      </c>
      <c r="TV26" s="459">
        <f t="shared" si="268"/>
        <v>0</v>
      </c>
      <c r="TW26" s="564">
        <f t="shared" si="269"/>
        <v>0</v>
      </c>
      <c r="TX26" s="660">
        <f t="shared" si="270"/>
        <v>0</v>
      </c>
      <c r="TY26" s="618">
        <f t="shared" si="271"/>
        <v>0</v>
      </c>
      <c r="TZ26" s="564">
        <f t="shared" si="272"/>
        <v>0</v>
      </c>
      <c r="UA26" s="618">
        <f t="shared" si="273"/>
        <v>0</v>
      </c>
      <c r="UB26" s="564">
        <f t="shared" si="274"/>
        <v>0</v>
      </c>
      <c r="UC26" s="618">
        <f t="shared" si="124"/>
        <v>0</v>
      </c>
      <c r="UD26" s="564">
        <f t="shared" si="125"/>
        <v>0</v>
      </c>
      <c r="UE26" s="459">
        <f t="shared" si="275"/>
        <v>0</v>
      </c>
      <c r="UF26" s="564">
        <f t="shared" si="276"/>
        <v>0</v>
      </c>
      <c r="UG26" s="660">
        <f t="shared" si="277"/>
        <v>0</v>
      </c>
      <c r="UH26" s="618">
        <f>[1]Субсидия_факт!OH24</f>
        <v>0</v>
      </c>
      <c r="UI26" s="564">
        <f>[1]Субсидия_факт!OL24</f>
        <v>0</v>
      </c>
      <c r="UJ26" s="459">
        <f>[1]Субсидия_факт!PB24</f>
        <v>0</v>
      </c>
      <c r="UK26" s="564">
        <f>[1]Субсидия_факт!PF24</f>
        <v>0</v>
      </c>
      <c r="UL26" s="459">
        <f>[1]Субсидия_факт!PV24</f>
        <v>0</v>
      </c>
      <c r="UM26" s="564">
        <f>[1]Субсидия_факт!QB24</f>
        <v>0</v>
      </c>
      <c r="UN26" s="459">
        <f>[1]Субсидия_факт!QL24</f>
        <v>0</v>
      </c>
      <c r="UO26" s="564">
        <f>[1]Субсидия_факт!QR24</f>
        <v>0</v>
      </c>
      <c r="UP26" s="787">
        <f t="shared" si="278"/>
        <v>0</v>
      </c>
      <c r="UQ26" s="1248"/>
      <c r="UR26" s="581"/>
      <c r="US26" s="430"/>
      <c r="UT26" s="564"/>
      <c r="UU26" s="1248"/>
      <c r="UV26" s="581"/>
      <c r="UW26" s="1248"/>
      <c r="UX26" s="581"/>
      <c r="UY26" s="457">
        <f>'Прочая  субсидия_МР  и  ГО'!B22</f>
        <v>34015115.310000002</v>
      </c>
      <c r="UZ26" s="457">
        <f>'Прочая  субсидия_МР  и  ГО'!C22</f>
        <v>28573553.540000003</v>
      </c>
      <c r="VA26" s="1750">
        <f>'Прочая  субсидия_БП'!B22</f>
        <v>281324.06000000006</v>
      </c>
      <c r="VB26" s="460">
        <f>'Прочая  субсидия_БП'!C22</f>
        <v>145090.16</v>
      </c>
      <c r="VC26" s="1781">
        <f>'Прочая  субсидия_БП'!D22</f>
        <v>281324.06000000006</v>
      </c>
      <c r="VD26" s="510">
        <f>'Прочая  субсидия_БП'!E22</f>
        <v>145090.16</v>
      </c>
      <c r="VE26" s="1782">
        <f>'Прочая  субсидия_БП'!F22</f>
        <v>0</v>
      </c>
      <c r="VF26" s="1781">
        <f>'Прочая  субсидия_БП'!G22</f>
        <v>0</v>
      </c>
      <c r="VG26" s="460">
        <f t="shared" si="279"/>
        <v>353731228.99999994</v>
      </c>
      <c r="VH26" s="618">
        <f>'Проверочная  таблица'!WJ26+'Проверочная  таблица'!VM26+'Проверочная  таблица'!VO26+WD26+VQ26</f>
        <v>343281062.16999996</v>
      </c>
      <c r="VI26" s="458">
        <f>'Проверочная  таблица'!WK26+'Проверочная  таблица'!VS26+'Проверочная  таблица'!VY26+'Проверочная  таблица'!VU26+'Проверочная  таблица'!VW26+WA26+WE26</f>
        <v>10450166.83</v>
      </c>
      <c r="VJ26" s="457">
        <f t="shared" si="280"/>
        <v>235694878.95999998</v>
      </c>
      <c r="VK26" s="458">
        <f>'Проверочная  таблица'!WM26+'Проверочная  таблица'!VN26+'Проверочная  таблица'!VP26+WG26+VR26</f>
        <v>229608855.04999998</v>
      </c>
      <c r="VL26" s="459">
        <f>'Проверочная  таблица'!WN26+'Проверочная  таблица'!VT26+'Проверочная  таблица'!VZ26+'Проверочная  таблица'!VV26+'Проверочная  таблица'!VX26+WB26+WH26</f>
        <v>6086023.9100000001</v>
      </c>
      <c r="VM26" s="457">
        <f>'Субвенция  на  полномочия'!B22</f>
        <v>333554084.71999997</v>
      </c>
      <c r="VN26" s="1750">
        <f>'Субвенция  на  полномочия'!C22</f>
        <v>224403181.29999998</v>
      </c>
      <c r="VO26" s="320">
        <f>[1]Субвенция_факт!R23*1000</f>
        <v>4202152</v>
      </c>
      <c r="VP26" s="789">
        <v>2048000</v>
      </c>
      <c r="VQ26" s="320">
        <f>[1]Субвенция_факт!K23*1000</f>
        <v>2289879</v>
      </c>
      <c r="VR26" s="789">
        <v>1185520</v>
      </c>
      <c r="VS26" s="320">
        <f>[1]Субвенция_факт!AE23*1000</f>
        <v>1758600</v>
      </c>
      <c r="VT26" s="789">
        <f>ВУС!E210</f>
        <v>775708.47000000009</v>
      </c>
      <c r="VU26" s="320">
        <f>[1]Субвенция_факт!AF23*1000</f>
        <v>0</v>
      </c>
      <c r="VV26" s="789"/>
      <c r="VW26" s="320">
        <f>[1]Субвенция_факт!E23*1000</f>
        <v>0</v>
      </c>
      <c r="VX26" s="789"/>
      <c r="VY26" s="320">
        <f>[1]Субвенция_факт!F23*1000</f>
        <v>0</v>
      </c>
      <c r="VZ26" s="789"/>
      <c r="WA26" s="320">
        <f>[1]Субвенция_факт!G23*1000</f>
        <v>1394755</v>
      </c>
      <c r="WB26" s="789">
        <f>WA26</f>
        <v>1394755</v>
      </c>
      <c r="WC26" s="460">
        <f t="shared" si="281"/>
        <v>8897313.2800000012</v>
      </c>
      <c r="WD26" s="618">
        <f>[1]Субвенция_факт!O23*1000</f>
        <v>2313301.4500000002</v>
      </c>
      <c r="WE26" s="564">
        <f>[1]Субвенция_факт!P23*1000</f>
        <v>6584011.8300000001</v>
      </c>
      <c r="WF26" s="457">
        <f t="shared" si="282"/>
        <v>4815975.96</v>
      </c>
      <c r="WG26" s="458">
        <v>1252153.75</v>
      </c>
      <c r="WH26" s="615">
        <v>3563822.21</v>
      </c>
      <c r="WI26" s="460">
        <f t="shared" si="283"/>
        <v>1634445</v>
      </c>
      <c r="WJ26" s="930">
        <f>[1]Субвенция_факт!AD23*1000</f>
        <v>921645</v>
      </c>
      <c r="WK26" s="931">
        <f>[1]Субвенция_факт!AC23*1000</f>
        <v>712800</v>
      </c>
      <c r="WL26" s="457">
        <f t="shared" si="284"/>
        <v>1071738.23</v>
      </c>
      <c r="WM26" s="1740">
        <v>720000</v>
      </c>
      <c r="WN26" s="1282">
        <v>351738.23</v>
      </c>
      <c r="WO26" s="1775">
        <f>'Проверочная  таблица'!ZU26+'Проверочная  таблица'!ZC26+'Проверочная  таблица'!XO26+'Проверочная  таблица'!XS26+YQ26+YW26+YA26+YG26+XI26+WQ26+XC26+WW26</f>
        <v>14645394.539999999</v>
      </c>
      <c r="WP26" s="320">
        <f>'Проверочная  таблица'!ZY26+'Проверочная  таблица'!ZL26+'Проверочная  таблица'!XQ26+'Проверочная  таблица'!XU26+YT26+YZ26+YD26+YJ26+XL26+WT26+XF26+WZ26</f>
        <v>8498732.3399999999</v>
      </c>
      <c r="WQ26" s="1776">
        <f t="shared" si="134"/>
        <v>0</v>
      </c>
      <c r="WR26" s="930">
        <f>'[1]Иные межбюджетные трансферты'!AK24</f>
        <v>0</v>
      </c>
      <c r="WS26" s="931">
        <f>'[1]Иные межбюджетные трансферты'!AM24</f>
        <v>0</v>
      </c>
      <c r="WT26" s="1765">
        <f t="shared" si="135"/>
        <v>0</v>
      </c>
      <c r="WU26" s="930"/>
      <c r="WV26" s="931"/>
      <c r="WW26" s="1776">
        <f t="shared" si="136"/>
        <v>0</v>
      </c>
      <c r="WX26" s="930">
        <f>'[1]Иные межбюджетные трансферты'!AE24</f>
        <v>0</v>
      </c>
      <c r="WY26" s="931">
        <f>'[1]Иные межбюджетные трансферты'!AG24</f>
        <v>0</v>
      </c>
      <c r="WZ26" s="1765">
        <f t="shared" si="137"/>
        <v>0</v>
      </c>
      <c r="XA26" s="930"/>
      <c r="XB26" s="931"/>
      <c r="XC26" s="1776">
        <f t="shared" si="138"/>
        <v>1914553.5899999999</v>
      </c>
      <c r="XD26" s="930">
        <f>'[1]Иные межбюджетные трансферты'!AA24</f>
        <v>95727.680000000008</v>
      </c>
      <c r="XE26" s="931">
        <f>'[1]Иные межбюджетные трансферты'!AC24</f>
        <v>1818825.91</v>
      </c>
      <c r="XF26" s="1765">
        <f t="shared" si="139"/>
        <v>980992.43</v>
      </c>
      <c r="XG26" s="930">
        <v>49049.62</v>
      </c>
      <c r="XH26" s="931">
        <v>931942.81</v>
      </c>
      <c r="XI26" s="457">
        <f t="shared" si="285"/>
        <v>11327400</v>
      </c>
      <c r="XJ26" s="676">
        <f>'[1]Иные межбюджетные трансферты'!G24</f>
        <v>0</v>
      </c>
      <c r="XK26" s="1777">
        <f>'[1]Иные межбюджетные трансферты'!I24</f>
        <v>11327400</v>
      </c>
      <c r="XL26" s="1750">
        <f t="shared" si="286"/>
        <v>7372759.0300000003</v>
      </c>
      <c r="XM26" s="676"/>
      <c r="XN26" s="931">
        <v>7372759.0300000003</v>
      </c>
      <c r="XO26" s="457">
        <f t="shared" si="287"/>
        <v>0</v>
      </c>
      <c r="XP26" s="1778"/>
      <c r="XQ26" s="457">
        <f t="shared" si="288"/>
        <v>0</v>
      </c>
      <c r="XR26" s="1777"/>
      <c r="XS26" s="1750">
        <f t="shared" si="289"/>
        <v>0</v>
      </c>
      <c r="XT26" s="931"/>
      <c r="XU26" s="457">
        <f t="shared" si="290"/>
        <v>0</v>
      </c>
      <c r="XV26" s="931"/>
      <c r="XW26" s="1763">
        <f t="shared" si="291"/>
        <v>0</v>
      </c>
      <c r="XX26" s="660">
        <f t="shared" si="292"/>
        <v>0</v>
      </c>
      <c r="XY26" s="1763">
        <f t="shared" si="293"/>
        <v>0</v>
      </c>
      <c r="XZ26" s="660">
        <f t="shared" si="294"/>
        <v>0</v>
      </c>
      <c r="YA26" s="457">
        <f t="shared" si="295"/>
        <v>0</v>
      </c>
      <c r="YB26" s="459"/>
      <c r="YC26" s="564"/>
      <c r="YD26" s="457">
        <f t="shared" si="296"/>
        <v>0</v>
      </c>
      <c r="YE26" s="459"/>
      <c r="YF26" s="564"/>
      <c r="YG26" s="457">
        <f t="shared" si="297"/>
        <v>0</v>
      </c>
      <c r="YH26" s="458">
        <f>'[1]Иные межбюджетные трансферты'!AY24</f>
        <v>0</v>
      </c>
      <c r="YI26" s="581">
        <f>'[1]Иные межбюджетные трансферты'!BC24</f>
        <v>0</v>
      </c>
      <c r="YJ26" s="1761">
        <f t="shared" si="298"/>
        <v>0</v>
      </c>
      <c r="YK26" s="459"/>
      <c r="YL26" s="564"/>
      <c r="YM26" s="1763">
        <f t="shared" si="299"/>
        <v>0</v>
      </c>
      <c r="YN26" s="660">
        <f t="shared" si="300"/>
        <v>0</v>
      </c>
      <c r="YO26" s="1763">
        <f t="shared" si="301"/>
        <v>0</v>
      </c>
      <c r="YP26" s="660">
        <f t="shared" si="302"/>
        <v>0</v>
      </c>
      <c r="YQ26" s="1007">
        <f t="shared" si="303"/>
        <v>0</v>
      </c>
      <c r="YR26" s="1124">
        <f>'[1]Иные межбюджетные трансферты'!W24</f>
        <v>0</v>
      </c>
      <c r="YS26" s="933">
        <f>'[1]Иные межбюджетные трансферты'!Y24</f>
        <v>0</v>
      </c>
      <c r="YT26" s="627">
        <f t="shared" si="304"/>
        <v>0</v>
      </c>
      <c r="YU26" s="987"/>
      <c r="YV26" s="1779"/>
      <c r="YW26" s="320">
        <f t="shared" si="150"/>
        <v>0</v>
      </c>
      <c r="YX26" s="987">
        <f>'[1]Иные межбюджетные трансферты'!M24</f>
        <v>0</v>
      </c>
      <c r="YY26" s="933">
        <f>'[1]Иные межбюджетные трансферты'!O24</f>
        <v>0</v>
      </c>
      <c r="YZ26" s="627">
        <f t="shared" si="305"/>
        <v>0</v>
      </c>
      <c r="ZA26" s="987"/>
      <c r="ZB26" s="933"/>
      <c r="ZC26" s="507">
        <f t="shared" si="152"/>
        <v>0</v>
      </c>
      <c r="ZD26" s="930">
        <f>'[1]Иные межбюджетные трансферты'!E24</f>
        <v>0</v>
      </c>
      <c r="ZE26" s="930">
        <f>'[1]Иные межбюджетные трансферты'!K24</f>
        <v>0</v>
      </c>
      <c r="ZF26" s="930">
        <f>'[1]Иные межбюджетные трансферты'!AI24</f>
        <v>0</v>
      </c>
      <c r="ZG26" s="676">
        <f>'[1]Иные межбюджетные трансферты'!AO24</f>
        <v>0</v>
      </c>
      <c r="ZH26" s="784"/>
      <c r="ZI26" s="526">
        <f>'[1]Иные межбюджетные трансферты'!BG24</f>
        <v>0</v>
      </c>
      <c r="ZJ26" s="930">
        <f>'[1]Иные межбюджетные трансферты'!BI24</f>
        <v>0</v>
      </c>
      <c r="ZK26" s="676">
        <f>'[1]Иные межбюджетные трансферты'!BK24</f>
        <v>0</v>
      </c>
      <c r="ZL26" s="424">
        <f t="shared" si="153"/>
        <v>0</v>
      </c>
      <c r="ZM26" s="676"/>
      <c r="ZN26" s="676"/>
      <c r="ZO26" s="676"/>
      <c r="ZP26" s="987"/>
      <c r="ZQ26" s="617"/>
      <c r="ZR26" s="526"/>
      <c r="ZS26" s="987"/>
      <c r="ZT26" s="1260"/>
      <c r="ZU26" s="457">
        <f t="shared" si="154"/>
        <v>1403440.95</v>
      </c>
      <c r="ZV26" s="1124">
        <f>'[1]Иные межбюджетные трансферты'!AQ24</f>
        <v>0</v>
      </c>
      <c r="ZW26" s="930">
        <f>'[1]Иные межбюджетные трансферты'!AU24</f>
        <v>1403440.95</v>
      </c>
      <c r="ZX26" s="987"/>
      <c r="ZY26" s="457">
        <f t="shared" si="155"/>
        <v>144980.88</v>
      </c>
      <c r="ZZ26" s="987"/>
      <c r="AAA26" s="980">
        <v>144980.88</v>
      </c>
      <c r="AAB26" s="1260"/>
      <c r="AAC26" s="660">
        <f t="shared" si="306"/>
        <v>1403440.95</v>
      </c>
      <c r="AAD26" s="595">
        <f>'Проверочная  таблица'!ZV26-AAL26</f>
        <v>0</v>
      </c>
      <c r="AAE26" s="595">
        <f>'Проверочная  таблица'!ZW26-AAM26</f>
        <v>1403440.95</v>
      </c>
      <c r="AAF26" s="595">
        <f>'Проверочная  таблица'!ZX26-AAN26</f>
        <v>0</v>
      </c>
      <c r="AAG26" s="660">
        <f t="shared" si="307"/>
        <v>144980.88</v>
      </c>
      <c r="AAH26" s="595">
        <f>'Проверочная  таблица'!ZZ26-AAP26</f>
        <v>0</v>
      </c>
      <c r="AAI26" s="595">
        <f>'Проверочная  таблица'!AAA26-AAQ26</f>
        <v>144980.88</v>
      </c>
      <c r="AAJ26" s="595">
        <f>'Проверочная  таблица'!AAB26-AAR26</f>
        <v>0</v>
      </c>
      <c r="AAK26" s="660">
        <f t="shared" si="308"/>
        <v>0</v>
      </c>
      <c r="AAL26" s="1124">
        <f>'[1]Иные межбюджетные трансферты'!AS24</f>
        <v>0</v>
      </c>
      <c r="AAM26" s="930">
        <f>'[1]Иные межбюджетные трансферты'!AW24</f>
        <v>0</v>
      </c>
      <c r="AAN26" s="676">
        <f>'[1]Иные межбюджетные трансферты'!BO24</f>
        <v>0</v>
      </c>
      <c r="AAO26" s="787">
        <f t="shared" si="309"/>
        <v>0</v>
      </c>
      <c r="AAP26" s="987"/>
      <c r="AAQ26" s="980"/>
      <c r="AAR26" s="980"/>
      <c r="AAS26" s="457">
        <f>AAU26+'Проверочная  таблица'!ABC26+AAY26+'Проверочная  таблица'!ABG26+ABA26+'Проверочная  таблица'!ABI26</f>
        <v>-350000</v>
      </c>
      <c r="AAT26" s="457">
        <f>AAV26+'Проверочная  таблица'!ABD26+AAZ26+'Проверочная  таблица'!ABH26+ABB26+'Проверочная  таблица'!ABJ26</f>
        <v>0</v>
      </c>
      <c r="AAU26" s="460"/>
      <c r="AAV26" s="460"/>
      <c r="AAW26" s="460"/>
      <c r="AAX26" s="460"/>
      <c r="AAY26" s="1783">
        <f t="shared" si="156"/>
        <v>0</v>
      </c>
      <c r="AAZ26" s="456">
        <f t="shared" si="157"/>
        <v>0</v>
      </c>
      <c r="ABA26" s="461"/>
      <c r="ABB26" s="456"/>
      <c r="ABC26" s="460"/>
      <c r="ABD26" s="460"/>
      <c r="ABE26" s="460">
        <v>-350000</v>
      </c>
      <c r="ABF26" s="460"/>
      <c r="ABG26" s="1783">
        <f t="shared" si="158"/>
        <v>-350000</v>
      </c>
      <c r="ABH26" s="456">
        <f t="shared" si="159"/>
        <v>0</v>
      </c>
      <c r="ABI26" s="456"/>
      <c r="ABJ26" s="456"/>
      <c r="ABK26" s="1749">
        <f>'Проверочная  таблица'!ABC26+'Проверочная  таблица'!ABE26</f>
        <v>-350000</v>
      </c>
      <c r="ABL26" s="1749">
        <f>'Проверочная  таблица'!ABD26+'Проверочная  таблица'!ABF26</f>
        <v>0</v>
      </c>
      <c r="ABM26" s="732"/>
    </row>
    <row r="27" spans="1:741" s="319" customFormat="1" ht="25.5" customHeight="1" x14ac:dyDescent="0.25">
      <c r="A27" s="324" t="s">
        <v>89</v>
      </c>
      <c r="B27" s="460">
        <f>D27+AI27+'Проверочная  таблица'!VG27+'Проверочная  таблица'!WO27</f>
        <v>1358135682.5</v>
      </c>
      <c r="C27" s="457">
        <f>E27+'Проверочная  таблица'!VJ27+AJ27+'Проверочная  таблица'!WP27</f>
        <v>674782531</v>
      </c>
      <c r="D27" s="1750">
        <f t="shared" si="0"/>
        <v>261176769</v>
      </c>
      <c r="E27" s="457">
        <f t="shared" si="160"/>
        <v>133807589.00999999</v>
      </c>
      <c r="F27" s="1751">
        <f>'[1]Дотация  из  ОБ_факт'!M23</f>
        <v>50157643</v>
      </c>
      <c r="G27" s="1752">
        <v>23263781.829999998</v>
      </c>
      <c r="H27" s="1753">
        <f>'[1]Дотация  из  ОБ_факт'!G23</f>
        <v>117385709</v>
      </c>
      <c r="I27" s="1754">
        <v>63908192.020000003</v>
      </c>
      <c r="J27" s="1755">
        <f t="shared" si="1"/>
        <v>79685065</v>
      </c>
      <c r="K27" s="1756">
        <f t="shared" si="2"/>
        <v>45057872.020000003</v>
      </c>
      <c r="L27" s="1757">
        <f>'[1]Дотация  из  ОБ_факт'!K23</f>
        <v>37700644</v>
      </c>
      <c r="M27" s="1280">
        <v>18850320</v>
      </c>
      <c r="N27" s="1758">
        <f>'[1]Дотация  из  ОБ_факт'!Q23</f>
        <v>44598000</v>
      </c>
      <c r="O27" s="1759">
        <v>19598000</v>
      </c>
      <c r="P27" s="1751">
        <f>'[1]Дотация  из  ОБ_факт'!S23</f>
        <v>48529667</v>
      </c>
      <c r="Q27" s="1754">
        <v>26531865.16</v>
      </c>
      <c r="R27" s="1755">
        <f t="shared" si="3"/>
        <v>20995481</v>
      </c>
      <c r="S27" s="1756">
        <f t="shared" si="4"/>
        <v>12764775.16</v>
      </c>
      <c r="T27" s="1757">
        <f>'[1]Дотация  из  ОБ_факт'!W23</f>
        <v>27534186</v>
      </c>
      <c r="U27" s="605">
        <v>13767090</v>
      </c>
      <c r="V27" s="1753">
        <f>'[1]Дотация  из  ОБ_факт'!AA23+'[1]Дотация  из  ОБ_факт'!AC23+'[1]Дотация  из  ОБ_факт'!AG23</f>
        <v>0</v>
      </c>
      <c r="W27" s="1007">
        <f t="shared" si="5"/>
        <v>0</v>
      </c>
      <c r="X27" s="784"/>
      <c r="Y27" s="676"/>
      <c r="Z27" s="784"/>
      <c r="AA27" s="1753">
        <f>'[1]Дотация  из  ОБ_факт'!Y23+'[1]Дотация  из  ОБ_факт'!AE23</f>
        <v>505750</v>
      </c>
      <c r="AB27" s="1007">
        <f t="shared" si="6"/>
        <v>505750</v>
      </c>
      <c r="AC27" s="784">
        <v>505750</v>
      </c>
      <c r="AD27" s="676"/>
      <c r="AE27" s="1760">
        <f t="shared" si="7"/>
        <v>505750</v>
      </c>
      <c r="AF27" s="1755">
        <f t="shared" si="8"/>
        <v>505750</v>
      </c>
      <c r="AG27" s="1756">
        <f>'[1]Дотация  из  ОБ_факт'!AE23</f>
        <v>0</v>
      </c>
      <c r="AH27" s="796">
        <f t="shared" si="9"/>
        <v>0</v>
      </c>
      <c r="AI27" s="1720">
        <f>'Проверочная  таблица'!UY27+'Проверочная  таблица'!VA27+CM27+CO27+CU27+CW27+BS27+CA27+'Проверочная  таблица'!MO27+'Проверочная  таблица'!NE27+'Проверочная  таблица'!EQ27+'Проверочная  таблица'!NW27+EI27+'Проверочная  таблица'!JG27+'Проверочная  таблица'!JM27+'Проверочная  таблица'!OE27+'Проверочная  таблица'!OM27+JA27+GC27+FW27+RY27+FK27+AK27+AU27+FQ27+KE27+HE27+HK27+DI27+SE27+GI27+EW27+SW27+PK27+GY27+GS27+LI27+LQ27+RS27+IO27+RG27+QI27+KK27+KQ27+QO27+RM27+DC27+II27+QC27+IC27+IU27</f>
        <v>385040972.11000001</v>
      </c>
      <c r="AJ27" s="507">
        <f>'Проверочная  таблица'!UZ27+'Проверочная  таблица'!VB27+CN27+CP27+CV27+CX27+BW27+CE27+'Проверочная  таблица'!MW27+'Проверочная  таблица'!NH27+'Проверочная  таблица'!ET27+'Проверочная  таблица'!OA27+EM27+'Проверочная  таблица'!JJ27+'Проверочная  таблица'!JP27+'Проверочная  таблица'!OI27+'Проверочная  таблица'!OQ27+JD27+FT27+GF27+FZ27+SB27+FN27+AP27+AY27+KH27+HH27+HN27+DV27+SN27+GL27+FD27+TF27+PN27+HB27+GV27+LM27+LU27+RV27+IR27+RJ27+QL27+KN27+KT27+QR27+RP27+DF27+IL27+QF27+IF27+IX27</f>
        <v>98108672.940000013</v>
      </c>
      <c r="AK27" s="457">
        <f t="shared" si="10"/>
        <v>30123595.07</v>
      </c>
      <c r="AL27" s="459">
        <f>[1]Субсидия_факт!CJ25</f>
        <v>0</v>
      </c>
      <c r="AM27" s="458">
        <f>[1]Субсидия_факт!HJ25</f>
        <v>0</v>
      </c>
      <c r="AN27" s="459">
        <f>[1]Субсидия_факт!HV25</f>
        <v>30123595.07</v>
      </c>
      <c r="AO27" s="458">
        <f>[1]Субсидия_факт!PH25</f>
        <v>0</v>
      </c>
      <c r="AP27" s="457">
        <f t="shared" si="11"/>
        <v>0</v>
      </c>
      <c r="AQ27" s="956"/>
      <c r="AR27" s="459"/>
      <c r="AS27" s="458">
        <v>0</v>
      </c>
      <c r="AT27" s="956"/>
      <c r="AU27" s="1720">
        <f t="shared" si="12"/>
        <v>0</v>
      </c>
      <c r="AV27" s="618">
        <f>[1]Субсидия_факт!CL25</f>
        <v>0</v>
      </c>
      <c r="AW27" s="458">
        <f>[1]Субсидия_факт!HN25</f>
        <v>0</v>
      </c>
      <c r="AX27" s="956">
        <f>[1]Субсидия_факт!PJ25</f>
        <v>0</v>
      </c>
      <c r="AY27" s="424">
        <f t="shared" si="13"/>
        <v>0</v>
      </c>
      <c r="AZ27" s="618"/>
      <c r="BA27" s="458"/>
      <c r="BB27" s="956"/>
      <c r="BC27" s="1721">
        <f t="shared" si="14"/>
        <v>0</v>
      </c>
      <c r="BD27" s="618">
        <f t="shared" si="15"/>
        <v>0</v>
      </c>
      <c r="BE27" s="458">
        <f t="shared" si="16"/>
        <v>0</v>
      </c>
      <c r="BF27" s="459">
        <f t="shared" si="17"/>
        <v>0</v>
      </c>
      <c r="BG27" s="660">
        <f t="shared" si="18"/>
        <v>0</v>
      </c>
      <c r="BH27" s="458">
        <f t="shared" si="19"/>
        <v>0</v>
      </c>
      <c r="BI27" s="459">
        <f t="shared" si="20"/>
        <v>0</v>
      </c>
      <c r="BJ27" s="458">
        <f t="shared" si="21"/>
        <v>0</v>
      </c>
      <c r="BK27" s="508">
        <f t="shared" si="22"/>
        <v>0</v>
      </c>
      <c r="BL27" s="618">
        <f>[1]Субсидия_факт!CN25</f>
        <v>0</v>
      </c>
      <c r="BM27" s="458">
        <f>[1]Субсидия_факт!HP25</f>
        <v>0</v>
      </c>
      <c r="BN27" s="956">
        <f>[1]Субсидия_факт!PL25</f>
        <v>0</v>
      </c>
      <c r="BO27" s="1784">
        <f t="shared" si="23"/>
        <v>0</v>
      </c>
      <c r="BP27" s="653"/>
      <c r="BQ27" s="648"/>
      <c r="BR27" s="653"/>
      <c r="BS27" s="427">
        <f t="shared" si="24"/>
        <v>53236465.130000003</v>
      </c>
      <c r="BT27" s="618">
        <f>[1]Субсидия_факт!KR25</f>
        <v>19085000</v>
      </c>
      <c r="BU27" s="458">
        <f>[1]Субсидия_факт!KX25</f>
        <v>34151465.130000003</v>
      </c>
      <c r="BV27" s="458">
        <f>[1]Субсидия_факт!LP25</f>
        <v>0</v>
      </c>
      <c r="BW27" s="1736">
        <f t="shared" si="25"/>
        <v>13168512.85</v>
      </c>
      <c r="BX27" s="648"/>
      <c r="BY27" s="648">
        <v>13168512.85</v>
      </c>
      <c r="BZ27" s="648"/>
      <c r="CA27" s="427">
        <f t="shared" si="26"/>
        <v>10037872.389999997</v>
      </c>
      <c r="CB27" s="618">
        <f>[1]Субсидия_факт!KT25</f>
        <v>0</v>
      </c>
      <c r="CC27" s="458">
        <f>[1]Субсидия_факт!KZ25</f>
        <v>10037872.389999997</v>
      </c>
      <c r="CD27" s="458">
        <f>[1]Субсидия_факт!LR25</f>
        <v>0</v>
      </c>
      <c r="CE27" s="1736">
        <f t="shared" si="27"/>
        <v>10037872.389999997</v>
      </c>
      <c r="CF27" s="648"/>
      <c r="CG27" s="653">
        <f>CC27</f>
        <v>10037872.389999997</v>
      </c>
      <c r="CH27" s="652"/>
      <c r="CI27" s="551">
        <f t="shared" si="28"/>
        <v>0</v>
      </c>
      <c r="CJ27" s="552">
        <f t="shared" si="29"/>
        <v>0</v>
      </c>
      <c r="CK27" s="550">
        <f t="shared" si="30"/>
        <v>10037872.389999997</v>
      </c>
      <c r="CL27" s="551">
        <f t="shared" si="31"/>
        <v>10037872.389999997</v>
      </c>
      <c r="CM27" s="460">
        <f>[1]Субсидия_факт!ID25</f>
        <v>6389039.7799999993</v>
      </c>
      <c r="CN27" s="320"/>
      <c r="CO27" s="1761">
        <f>[1]Субсидия_факт!IF25</f>
        <v>2741904.17</v>
      </c>
      <c r="CP27" s="950"/>
      <c r="CQ27" s="552">
        <f t="shared" si="161"/>
        <v>0</v>
      </c>
      <c r="CR27" s="550">
        <f t="shared" si="162"/>
        <v>0</v>
      </c>
      <c r="CS27" s="1762">
        <f>[1]Субсидия_факт!IH25</f>
        <v>2741904.17</v>
      </c>
      <c r="CT27" s="796">
        <f t="shared" si="163"/>
        <v>0</v>
      </c>
      <c r="CU27" s="1761">
        <f>[1]Субсидия_факт!IJ25</f>
        <v>1718579.26</v>
      </c>
      <c r="CV27" s="523"/>
      <c r="CW27" s="457">
        <f>[1]Субсидия_факт!IL25</f>
        <v>602532.76</v>
      </c>
      <c r="CX27" s="1008"/>
      <c r="CY27" s="1726">
        <f t="shared" si="164"/>
        <v>0</v>
      </c>
      <c r="CZ27" s="508">
        <f t="shared" si="165"/>
        <v>0</v>
      </c>
      <c r="DA27" s="1721">
        <f>[1]Субсидия_факт!IN25</f>
        <v>602532.76</v>
      </c>
      <c r="DB27" s="796">
        <f t="shared" si="166"/>
        <v>0</v>
      </c>
      <c r="DC27" s="498">
        <f t="shared" si="36"/>
        <v>14727280</v>
      </c>
      <c r="DD27" s="618"/>
      <c r="DE27" s="458">
        <f>[1]Субсидия_факт!IB25</f>
        <v>14727280</v>
      </c>
      <c r="DF27" s="427">
        <f t="shared" si="37"/>
        <v>0</v>
      </c>
      <c r="DG27" s="653"/>
      <c r="DH27" s="458"/>
      <c r="DI27" s="424">
        <f t="shared" si="167"/>
        <v>0</v>
      </c>
      <c r="DJ27" s="595">
        <f>[1]Субсидия_факт!GF25</f>
        <v>0</v>
      </c>
      <c r="DK27" s="698">
        <f>[1]Субсидия_факт!GH25</f>
        <v>0</v>
      </c>
      <c r="DL27" s="526">
        <f>[1]Субсидия_факт!GJ25</f>
        <v>0</v>
      </c>
      <c r="DM27" s="698">
        <f>[1]Субсидия_факт!GL25</f>
        <v>0</v>
      </c>
      <c r="DN27" s="526">
        <f>[1]Субсидия_факт!GN25</f>
        <v>0</v>
      </c>
      <c r="DO27" s="698">
        <f>[1]Субсидия_факт!GP25</f>
        <v>0</v>
      </c>
      <c r="DP27" s="526">
        <f>[1]Субсидия_факт!GR25</f>
        <v>0</v>
      </c>
      <c r="DQ27" s="526">
        <f>[1]Субсидия_факт!GT25</f>
        <v>0</v>
      </c>
      <c r="DR27" s="526">
        <f>[1]Субсидия_факт!GV25</f>
        <v>0</v>
      </c>
      <c r="DS27" s="526">
        <f>[1]Субсидия_факт!GX25</f>
        <v>0</v>
      </c>
      <c r="DT27" s="526">
        <f>[1]Субсидия_факт!GZ25</f>
        <v>0</v>
      </c>
      <c r="DU27" s="526">
        <f>[1]Субсидия_факт!HB25</f>
        <v>0</v>
      </c>
      <c r="DV27" s="424">
        <f t="shared" si="168"/>
        <v>0</v>
      </c>
      <c r="DW27" s="617"/>
      <c r="DX27" s="698"/>
      <c r="DY27" s="526"/>
      <c r="DZ27" s="698"/>
      <c r="EA27" s="526"/>
      <c r="EB27" s="698"/>
      <c r="EC27" s="526"/>
      <c r="ED27" s="526"/>
      <c r="EE27" s="526"/>
      <c r="EF27" s="526"/>
      <c r="EG27" s="526"/>
      <c r="EH27" s="526"/>
      <c r="EI27" s="1750">
        <f t="shared" si="169"/>
        <v>806072.21</v>
      </c>
      <c r="EJ27" s="458">
        <f>[1]Субсидия_факт!N25</f>
        <v>0</v>
      </c>
      <c r="EK27" s="956">
        <f>[1]Субсидия_факт!P25</f>
        <v>0</v>
      </c>
      <c r="EL27" s="618">
        <f>[1]Субсидия_факт!R25</f>
        <v>806072.21</v>
      </c>
      <c r="EM27" s="457">
        <f t="shared" si="170"/>
        <v>529074.12</v>
      </c>
      <c r="EN27" s="648"/>
      <c r="EO27" s="648"/>
      <c r="EP27" s="648">
        <v>529074.12</v>
      </c>
      <c r="EQ27" s="498">
        <f t="shared" si="171"/>
        <v>0</v>
      </c>
      <c r="ER27" s="618">
        <f>[1]Субсидия_факт!BR25</f>
        <v>0</v>
      </c>
      <c r="ES27" s="564">
        <f>[1]Субсидия_факт!BT25</f>
        <v>0</v>
      </c>
      <c r="ET27" s="427">
        <f t="shared" si="172"/>
        <v>0</v>
      </c>
      <c r="EU27" s="653"/>
      <c r="EV27" s="720"/>
      <c r="EW27" s="460">
        <f t="shared" si="173"/>
        <v>0</v>
      </c>
      <c r="EX27" s="618">
        <f>[1]Субсидия_факт!AD25</f>
        <v>0</v>
      </c>
      <c r="EY27" s="564">
        <f>[1]Субсидия_факт!AF25</f>
        <v>0</v>
      </c>
      <c r="EZ27" s="459">
        <f>[1]Субсидия_факт!AL25</f>
        <v>0</v>
      </c>
      <c r="FA27" s="564">
        <f>[1]Субсидия_факт!AN25</f>
        <v>0</v>
      </c>
      <c r="FB27" s="458">
        <f>[1]Субсидия_факт!AH25</f>
        <v>0</v>
      </c>
      <c r="FC27" s="564">
        <f>[1]Субсидия_факт!AJ25</f>
        <v>0</v>
      </c>
      <c r="FD27" s="457">
        <f t="shared" si="174"/>
        <v>0</v>
      </c>
      <c r="FE27" s="618"/>
      <c r="FF27" s="564"/>
      <c r="FG27" s="459"/>
      <c r="FH27" s="564"/>
      <c r="FI27" s="459"/>
      <c r="FJ27" s="564"/>
      <c r="FK27" s="1720">
        <f t="shared" si="175"/>
        <v>0</v>
      </c>
      <c r="FL27" s="595">
        <f>[1]Субсидия_факт!AT25</f>
        <v>0</v>
      </c>
      <c r="FM27" s="558">
        <f>[1]Субсидия_факт!AV25</f>
        <v>0</v>
      </c>
      <c r="FN27" s="424">
        <f t="shared" si="176"/>
        <v>0</v>
      </c>
      <c r="FO27" s="617"/>
      <c r="FP27" s="558"/>
      <c r="FQ27" s="507">
        <f t="shared" si="177"/>
        <v>0</v>
      </c>
      <c r="FR27" s="595">
        <f>[1]Субсидия_факт!BV25</f>
        <v>0</v>
      </c>
      <c r="FS27" s="698">
        <f>[1]Субсидия_факт!BX25</f>
        <v>0</v>
      </c>
      <c r="FT27" s="424">
        <f t="shared" si="178"/>
        <v>0</v>
      </c>
      <c r="FU27" s="617"/>
      <c r="FV27" s="558"/>
      <c r="FW27" s="507">
        <f t="shared" si="179"/>
        <v>0</v>
      </c>
      <c r="FX27" s="595">
        <f>[1]Субсидия_факт!BZ25</f>
        <v>0</v>
      </c>
      <c r="FY27" s="698">
        <f>[1]Субсидия_факт!CB25</f>
        <v>0</v>
      </c>
      <c r="FZ27" s="424">
        <f t="shared" si="180"/>
        <v>0</v>
      </c>
      <c r="GA27" s="617"/>
      <c r="GB27" s="558"/>
      <c r="GC27" s="507">
        <f t="shared" si="181"/>
        <v>0</v>
      </c>
      <c r="GD27" s="595">
        <f>[1]Субсидия_факт!ML25</f>
        <v>0</v>
      </c>
      <c r="GE27" s="558">
        <f>[1]Субсидия_факт!MN25</f>
        <v>0</v>
      </c>
      <c r="GF27" s="424">
        <f t="shared" si="182"/>
        <v>0</v>
      </c>
      <c r="GG27" s="617"/>
      <c r="GH27" s="558"/>
      <c r="GI27" s="507">
        <f t="shared" si="183"/>
        <v>0</v>
      </c>
      <c r="GJ27" s="595">
        <f>[1]Субсидия_факт!MP25</f>
        <v>0</v>
      </c>
      <c r="GK27" s="698">
        <f>[1]Субсидия_факт!MT25</f>
        <v>0</v>
      </c>
      <c r="GL27" s="424">
        <f t="shared" si="184"/>
        <v>0</v>
      </c>
      <c r="GM27" s="617"/>
      <c r="GN27" s="558"/>
      <c r="GO27" s="1727">
        <f t="shared" si="185"/>
        <v>0</v>
      </c>
      <c r="GP27" s="508">
        <f t="shared" si="186"/>
        <v>0</v>
      </c>
      <c r="GQ27" s="1727">
        <f t="shared" si="187"/>
        <v>0</v>
      </c>
      <c r="GR27" s="508">
        <f t="shared" si="188"/>
        <v>0</v>
      </c>
      <c r="GS27" s="507">
        <f t="shared" si="50"/>
        <v>149272627.51999998</v>
      </c>
      <c r="GT27" s="595">
        <f>[1]Субсидия_факт!IP25</f>
        <v>116241027.52</v>
      </c>
      <c r="GU27" s="698">
        <f>[1]Субсидия_факт!IV25</f>
        <v>33031600</v>
      </c>
      <c r="GV27" s="424">
        <f t="shared" si="51"/>
        <v>9603627.8699999992</v>
      </c>
      <c r="GW27" s="617">
        <v>3424833.53</v>
      </c>
      <c r="GX27" s="558">
        <v>6178794.3399999999</v>
      </c>
      <c r="GY27" s="507">
        <f t="shared" si="189"/>
        <v>0</v>
      </c>
      <c r="GZ27" s="595">
        <f>[1]Субсидия_факт!BF25</f>
        <v>0</v>
      </c>
      <c r="HA27" s="558">
        <f>[1]Субсидия_факт!BH25</f>
        <v>0</v>
      </c>
      <c r="HB27" s="507">
        <f t="shared" si="190"/>
        <v>0</v>
      </c>
      <c r="HC27" s="595"/>
      <c r="HD27" s="558"/>
      <c r="HE27" s="507">
        <f t="shared" si="191"/>
        <v>0</v>
      </c>
      <c r="HF27" s="595"/>
      <c r="HG27" s="698"/>
      <c r="HH27" s="424">
        <f t="shared" si="53"/>
        <v>0</v>
      </c>
      <c r="HI27" s="595"/>
      <c r="HJ27" s="558"/>
      <c r="HK27" s="507">
        <f t="shared" si="192"/>
        <v>0</v>
      </c>
      <c r="HL27" s="595">
        <f>[1]Субсидия_факт!JD25</f>
        <v>0</v>
      </c>
      <c r="HM27" s="698">
        <f>[1]Субсидия_факт!JH25</f>
        <v>0</v>
      </c>
      <c r="HN27" s="424">
        <f t="shared" si="193"/>
        <v>0</v>
      </c>
      <c r="HO27" s="595"/>
      <c r="HP27" s="558"/>
      <c r="HQ27" s="1727">
        <f t="shared" si="194"/>
        <v>0</v>
      </c>
      <c r="HR27" s="595">
        <f t="shared" si="195"/>
        <v>0</v>
      </c>
      <c r="HS27" s="698">
        <f t="shared" si="196"/>
        <v>0</v>
      </c>
      <c r="HT27" s="508">
        <f t="shared" si="197"/>
        <v>0</v>
      </c>
      <c r="HU27" s="595">
        <f t="shared" si="198"/>
        <v>0</v>
      </c>
      <c r="HV27" s="698">
        <f t="shared" si="199"/>
        <v>0</v>
      </c>
      <c r="HW27" s="1727">
        <f t="shared" si="200"/>
        <v>0</v>
      </c>
      <c r="HX27" s="595">
        <f>[1]Субсидия_факт!JF25</f>
        <v>0</v>
      </c>
      <c r="HY27" s="698">
        <f>[1]Субсидия_факт!JJ25</f>
        <v>0</v>
      </c>
      <c r="HZ27" s="508">
        <f t="shared" si="201"/>
        <v>0</v>
      </c>
      <c r="IA27" s="595"/>
      <c r="IB27" s="558"/>
      <c r="IC27" s="1728">
        <f t="shared" si="60"/>
        <v>0</v>
      </c>
      <c r="ID27" s="595">
        <f>[1]Субсидия_факт!FT25</f>
        <v>0</v>
      </c>
      <c r="IE27" s="698">
        <f>[1]Субсидия_факт!FV25</f>
        <v>0</v>
      </c>
      <c r="IF27" s="1729">
        <f t="shared" si="61"/>
        <v>0</v>
      </c>
      <c r="IG27" s="595"/>
      <c r="IH27" s="558"/>
      <c r="II27" s="1728">
        <f t="shared" si="62"/>
        <v>0</v>
      </c>
      <c r="IJ27" s="595">
        <f>[1]Субсидия_факт!PN25</f>
        <v>0</v>
      </c>
      <c r="IK27" s="698">
        <f>[1]Субсидия_факт!PP25</f>
        <v>0</v>
      </c>
      <c r="IL27" s="1729">
        <f t="shared" si="63"/>
        <v>0</v>
      </c>
      <c r="IM27" s="595"/>
      <c r="IN27" s="558"/>
      <c r="IO27" s="1764">
        <f t="shared" si="64"/>
        <v>0</v>
      </c>
      <c r="IP27" s="618">
        <f>[1]Субсидия_факт!LL25</f>
        <v>0</v>
      </c>
      <c r="IQ27" s="564">
        <f>[1]Субсидия_факт!LN25</f>
        <v>0</v>
      </c>
      <c r="IR27" s="1765">
        <f t="shared" si="65"/>
        <v>0</v>
      </c>
      <c r="IS27" s="618"/>
      <c r="IT27" s="564"/>
      <c r="IU27" s="1764">
        <f t="shared" si="66"/>
        <v>0</v>
      </c>
      <c r="IV27" s="618">
        <f>[1]Субсидия_факт!LV25</f>
        <v>0</v>
      </c>
      <c r="IW27" s="564">
        <f>[1]Субсидия_факт!LX25</f>
        <v>0</v>
      </c>
      <c r="IX27" s="1765">
        <f t="shared" si="67"/>
        <v>0</v>
      </c>
      <c r="IY27" s="618"/>
      <c r="IZ27" s="564"/>
      <c r="JA27" s="457">
        <f t="shared" si="202"/>
        <v>0</v>
      </c>
      <c r="JB27" s="618">
        <f>[1]Субсидия_факт!DN25</f>
        <v>0</v>
      </c>
      <c r="JC27" s="564">
        <f>[1]Субсидия_факт!DP25</f>
        <v>0</v>
      </c>
      <c r="JD27" s="1750">
        <f t="shared" si="203"/>
        <v>0</v>
      </c>
      <c r="JE27" s="618"/>
      <c r="JF27" s="564"/>
      <c r="JG27" s="424">
        <f t="shared" si="204"/>
        <v>0</v>
      </c>
      <c r="JH27" s="595">
        <f>[1]Субсидия_факт!DB25</f>
        <v>0</v>
      </c>
      <c r="JI27" s="698">
        <f>[1]Субсидия_факт!DH25</f>
        <v>0</v>
      </c>
      <c r="JJ27" s="424">
        <f t="shared" si="205"/>
        <v>0</v>
      </c>
      <c r="JK27" s="595"/>
      <c r="JL27" s="558"/>
      <c r="JM27" s="424">
        <f t="shared" si="206"/>
        <v>0</v>
      </c>
      <c r="JN27" s="595">
        <f>[1]Субсидия_факт!DD25</f>
        <v>0</v>
      </c>
      <c r="JO27" s="558">
        <f>[1]Субсидия_факт!DJ25</f>
        <v>0</v>
      </c>
      <c r="JP27" s="424">
        <f t="shared" si="207"/>
        <v>0</v>
      </c>
      <c r="JQ27" s="526"/>
      <c r="JR27" s="583"/>
      <c r="JS27" s="508">
        <f t="shared" si="208"/>
        <v>0</v>
      </c>
      <c r="JT27" s="617">
        <f>'Проверочная  таблица'!JN27-'Проверочная  таблица'!JZ27</f>
        <v>0</v>
      </c>
      <c r="JU27" s="558">
        <f>'Проверочная  таблица'!JO27-'Проверочная  таблица'!KA27</f>
        <v>0</v>
      </c>
      <c r="JV27" s="1721">
        <f t="shared" si="209"/>
        <v>0</v>
      </c>
      <c r="JW27" s="526">
        <f>'Проверочная  таблица'!JQ27-'Проверочная  таблица'!KC27</f>
        <v>0</v>
      </c>
      <c r="JX27" s="616">
        <f>'Проверочная  таблица'!JR27-'Проверочная  таблица'!KD27</f>
        <v>0</v>
      </c>
      <c r="JY27" s="508">
        <f t="shared" si="210"/>
        <v>0</v>
      </c>
      <c r="JZ27" s="595">
        <f>[1]Субсидия_факт!DF25</f>
        <v>0</v>
      </c>
      <c r="KA27" s="698">
        <f>[1]Субсидия_факт!DL25</f>
        <v>0</v>
      </c>
      <c r="KB27" s="508">
        <f t="shared" si="211"/>
        <v>0</v>
      </c>
      <c r="KC27" s="595"/>
      <c r="KD27" s="558"/>
      <c r="KE27" s="424">
        <f t="shared" si="212"/>
        <v>0</v>
      </c>
      <c r="KF27" s="526">
        <f>[1]Субсидия_факт!AP25</f>
        <v>0</v>
      </c>
      <c r="KG27" s="558">
        <f>[1]Субсидия_факт!AR25</f>
        <v>0</v>
      </c>
      <c r="KH27" s="424">
        <f t="shared" si="213"/>
        <v>0</v>
      </c>
      <c r="KI27" s="526"/>
      <c r="KJ27" s="558"/>
      <c r="KK27" s="424">
        <f t="shared" si="80"/>
        <v>0</v>
      </c>
      <c r="KL27" s="526">
        <f>[1]Субсидия_факт!KF25</f>
        <v>0</v>
      </c>
      <c r="KM27" s="558">
        <f>[1]Субсидия_факт!KL25</f>
        <v>0</v>
      </c>
      <c r="KN27" s="424">
        <f t="shared" si="81"/>
        <v>0</v>
      </c>
      <c r="KO27" s="526"/>
      <c r="KP27" s="558"/>
      <c r="KQ27" s="1731">
        <f t="shared" si="82"/>
        <v>0</v>
      </c>
      <c r="KR27" s="459">
        <f>[1]Субсидия_факт!KH25</f>
        <v>0</v>
      </c>
      <c r="KS27" s="564">
        <f>[1]Субсидия_факт!KN25</f>
        <v>0</v>
      </c>
      <c r="KT27" s="1731">
        <f t="shared" si="83"/>
        <v>0</v>
      </c>
      <c r="KU27" s="526"/>
      <c r="KV27" s="558"/>
      <c r="KW27" s="1732">
        <f t="shared" si="84"/>
        <v>0</v>
      </c>
      <c r="KX27" s="459">
        <f t="shared" si="214"/>
        <v>0</v>
      </c>
      <c r="KY27" s="564">
        <f t="shared" si="215"/>
        <v>0</v>
      </c>
      <c r="KZ27" s="1732">
        <f t="shared" si="216"/>
        <v>0</v>
      </c>
      <c r="LA27" s="459">
        <f t="shared" si="217"/>
        <v>0</v>
      </c>
      <c r="LB27" s="564">
        <f t="shared" si="218"/>
        <v>0</v>
      </c>
      <c r="LC27" s="1732">
        <f t="shared" si="86"/>
        <v>0</v>
      </c>
      <c r="LD27" s="595">
        <f>[1]Субсидия_факт!KJ25</f>
        <v>0</v>
      </c>
      <c r="LE27" s="698">
        <f>[1]Субсидия_факт!KP25</f>
        <v>0</v>
      </c>
      <c r="LF27" s="1732">
        <f t="shared" si="87"/>
        <v>0</v>
      </c>
      <c r="LG27" s="617"/>
      <c r="LH27" s="558"/>
      <c r="LI27" s="457">
        <f t="shared" si="219"/>
        <v>0</v>
      </c>
      <c r="LJ27" s="980">
        <f>[1]Субсидия_факт!FF25</f>
        <v>0</v>
      </c>
      <c r="LK27" s="526">
        <f>[1]Субсидия_факт!DR25</f>
        <v>0</v>
      </c>
      <c r="LL27" s="558">
        <f>[1]Субсидия_факт!DX25</f>
        <v>0</v>
      </c>
      <c r="LM27" s="457">
        <f t="shared" si="220"/>
        <v>0</v>
      </c>
      <c r="LN27" s="980"/>
      <c r="LO27" s="526"/>
      <c r="LP27" s="558"/>
      <c r="LQ27" s="457">
        <f t="shared" si="221"/>
        <v>0</v>
      </c>
      <c r="LR27" s="980">
        <f>[1]Субсидия_факт!FH25</f>
        <v>0</v>
      </c>
      <c r="LS27" s="526">
        <f>[1]Субсидия_факт!DT25</f>
        <v>0</v>
      </c>
      <c r="LT27" s="558">
        <f>[1]Субсидия_факт!DZ25</f>
        <v>0</v>
      </c>
      <c r="LU27" s="457">
        <f t="shared" si="222"/>
        <v>0</v>
      </c>
      <c r="LV27" s="980"/>
      <c r="LW27" s="526"/>
      <c r="LX27" s="698"/>
      <c r="LY27" s="660">
        <f t="shared" si="223"/>
        <v>0</v>
      </c>
      <c r="LZ27" s="618">
        <f>'Проверочная  таблица'!LR27-MH27</f>
        <v>0</v>
      </c>
      <c r="MA27" s="618">
        <f>'Проверочная  таблица'!LS27-MI27</f>
        <v>0</v>
      </c>
      <c r="MB27" s="564">
        <f>'Проверочная  таблица'!LT27-MJ27</f>
        <v>0</v>
      </c>
      <c r="MC27" s="660">
        <f t="shared" si="224"/>
        <v>0</v>
      </c>
      <c r="MD27" s="618">
        <f>'Проверочная  таблица'!LV27-ML27</f>
        <v>0</v>
      </c>
      <c r="ME27" s="618">
        <f>'Проверочная  таблица'!LW27-MM27</f>
        <v>0</v>
      </c>
      <c r="MF27" s="564">
        <f>'Проверочная  таблица'!LX27-MN27</f>
        <v>0</v>
      </c>
      <c r="MG27" s="660">
        <f t="shared" si="225"/>
        <v>0</v>
      </c>
      <c r="MH27" s="526">
        <f>[1]Субсидия_факт!FJ25</f>
        <v>0</v>
      </c>
      <c r="MI27" s="526">
        <f>[1]Субсидия_факт!DV25</f>
        <v>0</v>
      </c>
      <c r="MJ27" s="558">
        <f>[1]Субсидия_факт!EB25</f>
        <v>0</v>
      </c>
      <c r="MK27" s="660">
        <f t="shared" si="226"/>
        <v>0</v>
      </c>
      <c r="ML27" s="526"/>
      <c r="MM27" s="526"/>
      <c r="MN27" s="558"/>
      <c r="MO27" s="1733">
        <f t="shared" si="227"/>
        <v>5010193.6099999994</v>
      </c>
      <c r="MP27" s="526">
        <f>[1]Субсидия_факт!ED25</f>
        <v>231172.18</v>
      </c>
      <c r="MQ27" s="698">
        <f>[1]Субсидия_факт!EF25</f>
        <v>4392271.43</v>
      </c>
      <c r="MR27" s="618">
        <f>[1]Субсидия_факт!EH25</f>
        <v>0</v>
      </c>
      <c r="MS27" s="564">
        <f>[1]Субсидия_факт!EJ25</f>
        <v>0</v>
      </c>
      <c r="MT27" s="617">
        <f>[1]Субсидия_факт!FL25</f>
        <v>0</v>
      </c>
      <c r="MU27" s="595">
        <f>[1]Субсидия_факт!CP25</f>
        <v>100555</v>
      </c>
      <c r="MV27" s="698">
        <f>[1]Субсидия_факт!CV25</f>
        <v>286195</v>
      </c>
      <c r="MW27" s="424">
        <f t="shared" si="228"/>
        <v>5010193.6099999994</v>
      </c>
      <c r="MX27" s="526">
        <v>231172.18</v>
      </c>
      <c r="MY27" s="558">
        <v>4392271.43</v>
      </c>
      <c r="MZ27" s="458"/>
      <c r="NA27" s="581"/>
      <c r="NB27" s="595"/>
      <c r="NC27" s="1766">
        <f t="shared" si="229"/>
        <v>100555</v>
      </c>
      <c r="ND27" s="1767">
        <f t="shared" si="230"/>
        <v>286195</v>
      </c>
      <c r="NE27" s="1733">
        <f t="shared" si="231"/>
        <v>0</v>
      </c>
      <c r="NF27" s="595">
        <f>[1]Субсидия_факт!CR25</f>
        <v>0</v>
      </c>
      <c r="NG27" s="698">
        <f>[1]Субсидия_факт!CX25</f>
        <v>0</v>
      </c>
      <c r="NH27" s="424">
        <f t="shared" si="232"/>
        <v>0</v>
      </c>
      <c r="NI27" s="617"/>
      <c r="NJ27" s="558"/>
      <c r="NK27" s="508">
        <f t="shared" si="233"/>
        <v>0</v>
      </c>
      <c r="NL27" s="595">
        <f>'Проверочная  таблица'!NF27-NR27</f>
        <v>0</v>
      </c>
      <c r="NM27" s="558">
        <f>'Проверочная  таблица'!NG27-NS27</f>
        <v>0</v>
      </c>
      <c r="NN27" s="508">
        <f t="shared" si="234"/>
        <v>0</v>
      </c>
      <c r="NO27" s="526">
        <f>'Проверочная  таблица'!NI27-NU27</f>
        <v>0</v>
      </c>
      <c r="NP27" s="616">
        <f>'Проверочная  таблица'!NJ27-NV27</f>
        <v>0</v>
      </c>
      <c r="NQ27" s="508">
        <f t="shared" si="235"/>
        <v>0</v>
      </c>
      <c r="NR27" s="595">
        <f>[1]Субсидия_факт!CT25</f>
        <v>0</v>
      </c>
      <c r="NS27" s="698">
        <f>[1]Субсидия_факт!CZ25</f>
        <v>0</v>
      </c>
      <c r="NT27" s="508">
        <f t="shared" si="236"/>
        <v>0</v>
      </c>
      <c r="NU27" s="526"/>
      <c r="NV27" s="558"/>
      <c r="NW27" s="1720">
        <f t="shared" si="237"/>
        <v>0</v>
      </c>
      <c r="NX27" s="595">
        <f>[1]Субсидия_факт!CD25</f>
        <v>0</v>
      </c>
      <c r="NY27" s="698">
        <f>[1]Субсидия_факт!CF25</f>
        <v>0</v>
      </c>
      <c r="NZ27" s="595">
        <f>[1]Субсидия_факт!CH25</f>
        <v>0</v>
      </c>
      <c r="OA27" s="427">
        <f t="shared" si="238"/>
        <v>0</v>
      </c>
      <c r="OB27" s="648"/>
      <c r="OC27" s="562"/>
      <c r="OD27" s="648"/>
      <c r="OE27" s="1731">
        <f t="shared" si="312"/>
        <v>0</v>
      </c>
      <c r="OF27" s="595">
        <f>[1]Субсидия_факт!NP25</f>
        <v>0</v>
      </c>
      <c r="OG27" s="698">
        <f>[1]Субсидия_факт!NV25</f>
        <v>0</v>
      </c>
      <c r="OH27" s="458"/>
      <c r="OI27" s="1731">
        <f t="shared" si="313"/>
        <v>0</v>
      </c>
      <c r="OJ27" s="617"/>
      <c r="OK27" s="558"/>
      <c r="OL27" s="526"/>
      <c r="OM27" s="1731">
        <f t="shared" si="239"/>
        <v>33616829.269999996</v>
      </c>
      <c r="ON27" s="595">
        <f>[1]Субсидия_факт!NR25</f>
        <v>869999.91</v>
      </c>
      <c r="OO27" s="698">
        <f>[1]Субсидия_факт!NX25</f>
        <v>16530000</v>
      </c>
      <c r="OP27" s="526">
        <f>[1]Субсидия_факт!OB25</f>
        <v>16216829.359999999</v>
      </c>
      <c r="OQ27" s="1731">
        <f t="shared" si="240"/>
        <v>14576085.140000001</v>
      </c>
      <c r="OR27" s="526">
        <v>165059.35</v>
      </c>
      <c r="OS27" s="616">
        <v>3136128.03</v>
      </c>
      <c r="OT27" s="526">
        <v>11274897.76</v>
      </c>
      <c r="OU27" s="1732">
        <f t="shared" si="241"/>
        <v>16216829.359999999</v>
      </c>
      <c r="OV27" s="459">
        <f>'Проверочная  таблица'!ON27-PD27</f>
        <v>0</v>
      </c>
      <c r="OW27" s="564">
        <f>'Проверочная  таблица'!OO27-PE27</f>
        <v>0</v>
      </c>
      <c r="OX27" s="458">
        <f>'Проверочная  таблица'!OP27-PF27</f>
        <v>16216829.359999999</v>
      </c>
      <c r="OY27" s="1732">
        <f t="shared" si="242"/>
        <v>11274897.76</v>
      </c>
      <c r="OZ27" s="617">
        <f>'Проверочная  таблица'!OR27-PH27</f>
        <v>0</v>
      </c>
      <c r="PA27" s="558">
        <f>'Проверочная  таблица'!OS27-PI27</f>
        <v>0</v>
      </c>
      <c r="PB27" s="526">
        <f>'Проверочная  таблица'!OT27-PJ27</f>
        <v>11274897.76</v>
      </c>
      <c r="PC27" s="1732">
        <f t="shared" si="243"/>
        <v>17399999.91</v>
      </c>
      <c r="PD27" s="595">
        <f>[1]Субсидия_факт!NT25</f>
        <v>869999.91</v>
      </c>
      <c r="PE27" s="698">
        <f>[1]Субсидия_факт!NZ25</f>
        <v>16530000</v>
      </c>
      <c r="PF27" s="595">
        <f>[1]Субсидия_факт!OD25</f>
        <v>0</v>
      </c>
      <c r="PG27" s="1732">
        <f t="shared" si="244"/>
        <v>3301187.38</v>
      </c>
      <c r="PH27" s="617">
        <f t="shared" si="310"/>
        <v>165059.35</v>
      </c>
      <c r="PI27" s="558">
        <f t="shared" si="311"/>
        <v>3136128.03</v>
      </c>
      <c r="PJ27" s="595"/>
      <c r="PK27" s="498">
        <f t="shared" si="245"/>
        <v>1915695.6</v>
      </c>
      <c r="PL27" s="618">
        <f>[1]Субсидия_факт!ON25</f>
        <v>95784.780000000028</v>
      </c>
      <c r="PM27" s="564">
        <f>[1]Субсидия_факт!OR25</f>
        <v>1819910.82</v>
      </c>
      <c r="PN27" s="427">
        <f t="shared" si="246"/>
        <v>1358160.2</v>
      </c>
      <c r="PO27" s="648">
        <v>67908.009999999995</v>
      </c>
      <c r="PP27" s="606">
        <v>1290252.19</v>
      </c>
      <c r="PQ27" s="552">
        <f t="shared" si="247"/>
        <v>1915695.6</v>
      </c>
      <c r="PR27" s="648">
        <f t="shared" si="248"/>
        <v>95784.780000000028</v>
      </c>
      <c r="PS27" s="562">
        <f t="shared" si="249"/>
        <v>1819910.82</v>
      </c>
      <c r="PT27" s="551">
        <f t="shared" si="250"/>
        <v>1358160.2</v>
      </c>
      <c r="PU27" s="618">
        <f t="shared" si="251"/>
        <v>67908.009999999995</v>
      </c>
      <c r="PV27" s="564">
        <f t="shared" si="252"/>
        <v>1290252.19</v>
      </c>
      <c r="PW27" s="552">
        <f t="shared" si="253"/>
        <v>0</v>
      </c>
      <c r="PX27" s="618">
        <f>[1]Субсидия_факт!OP25</f>
        <v>0</v>
      </c>
      <c r="PY27" s="564">
        <f>[1]Субсидия_факт!OT25</f>
        <v>0</v>
      </c>
      <c r="PZ27" s="1784">
        <f t="shared" si="254"/>
        <v>0</v>
      </c>
      <c r="QA27" s="648"/>
      <c r="QB27" s="606"/>
      <c r="QC27" s="1764">
        <f t="shared" si="92"/>
        <v>0</v>
      </c>
      <c r="QD27" s="618">
        <f>[1]Субсидия_факт!EL25</f>
        <v>0</v>
      </c>
      <c r="QE27" s="564">
        <f>[1]Субсидия_факт!EN25</f>
        <v>0</v>
      </c>
      <c r="QF27" s="1765">
        <f t="shared" si="93"/>
        <v>0</v>
      </c>
      <c r="QG27" s="618"/>
      <c r="QH27" s="564"/>
      <c r="QI27" s="1764">
        <f t="shared" si="94"/>
        <v>0</v>
      </c>
      <c r="QJ27" s="618">
        <f>[1]Субсидия_факт!EP25</f>
        <v>0</v>
      </c>
      <c r="QK27" s="564">
        <f>[1]Субсидия_факт!ER25</f>
        <v>0</v>
      </c>
      <c r="QL27" s="1765">
        <f t="shared" si="95"/>
        <v>0</v>
      </c>
      <c r="QM27" s="618"/>
      <c r="QN27" s="564"/>
      <c r="QO27" s="1764">
        <f t="shared" si="96"/>
        <v>0</v>
      </c>
      <c r="QP27" s="618">
        <f>[1]Субсидия_факт!ET25</f>
        <v>0</v>
      </c>
      <c r="QQ27" s="564">
        <f>[1]Субсидия_факт!EX25</f>
        <v>0</v>
      </c>
      <c r="QR27" s="1765">
        <f t="shared" si="97"/>
        <v>0</v>
      </c>
      <c r="QS27" s="618"/>
      <c r="QT27" s="564"/>
      <c r="QU27" s="1762">
        <f t="shared" si="98"/>
        <v>0</v>
      </c>
      <c r="QV27" s="618">
        <f t="shared" si="255"/>
        <v>0</v>
      </c>
      <c r="QW27" s="564">
        <f t="shared" si="256"/>
        <v>0</v>
      </c>
      <c r="QX27" s="660">
        <f t="shared" si="99"/>
        <v>0</v>
      </c>
      <c r="QY27" s="618">
        <f t="shared" si="257"/>
        <v>0</v>
      </c>
      <c r="QZ27" s="564">
        <f t="shared" si="258"/>
        <v>0</v>
      </c>
      <c r="RA27" s="1762">
        <f t="shared" si="100"/>
        <v>0</v>
      </c>
      <c r="RB27" s="618">
        <f>[1]Субсидия_факт!EV25</f>
        <v>0</v>
      </c>
      <c r="RC27" s="564">
        <f>[1]Субсидия_факт!EZ25</f>
        <v>0</v>
      </c>
      <c r="RD27" s="660">
        <f t="shared" si="101"/>
        <v>0</v>
      </c>
      <c r="RE27" s="618"/>
      <c r="RF27" s="564"/>
      <c r="RG27" s="498">
        <f t="shared" si="102"/>
        <v>0</v>
      </c>
      <c r="RH27" s="618">
        <f>[1]Субсидия_факт!FB25</f>
        <v>0</v>
      </c>
      <c r="RI27" s="564">
        <f>[1]Субсидия_факт!FD25</f>
        <v>0</v>
      </c>
      <c r="RJ27" s="427">
        <f t="shared" si="103"/>
        <v>0</v>
      </c>
      <c r="RK27" s="653"/>
      <c r="RL27" s="720"/>
      <c r="RM27" s="498">
        <f t="shared" si="104"/>
        <v>0</v>
      </c>
      <c r="RN27" s="618">
        <f>[1]Субсидия_факт!BN25</f>
        <v>0</v>
      </c>
      <c r="RO27" s="564">
        <f>[1]Субсидия_факт!BP25</f>
        <v>0</v>
      </c>
      <c r="RP27" s="1736">
        <f t="shared" si="105"/>
        <v>0</v>
      </c>
      <c r="RQ27" s="653"/>
      <c r="RR27" s="720"/>
      <c r="RS27" s="498">
        <f t="shared" si="106"/>
        <v>0</v>
      </c>
      <c r="RT27" s="618">
        <f>[1]Субсидия_факт!T25</f>
        <v>0</v>
      </c>
      <c r="RU27" s="564">
        <f>[1]Субсидия_факт!V25</f>
        <v>0</v>
      </c>
      <c r="RV27" s="427">
        <f t="shared" si="107"/>
        <v>0</v>
      </c>
      <c r="RW27" s="653"/>
      <c r="RX27" s="720"/>
      <c r="RY27" s="498">
        <f t="shared" si="259"/>
        <v>0</v>
      </c>
      <c r="RZ27" s="618">
        <f>[1]Субсидия_факт!Z25</f>
        <v>0</v>
      </c>
      <c r="SA27" s="564">
        <f>[1]Субсидия_факт!AB25</f>
        <v>0</v>
      </c>
      <c r="SB27" s="427">
        <f t="shared" si="260"/>
        <v>0</v>
      </c>
      <c r="SC27" s="653"/>
      <c r="SD27" s="720"/>
      <c r="SE27" s="498">
        <f t="shared" si="110"/>
        <v>0</v>
      </c>
      <c r="SF27" s="618">
        <f>[1]Субсидия_факт!OV25</f>
        <v>0</v>
      </c>
      <c r="SG27" s="564">
        <f>[1]Субсидия_факт!OX25</f>
        <v>0</v>
      </c>
      <c r="SH27" s="458">
        <f>[1]Субсидия_факт!PR25</f>
        <v>0</v>
      </c>
      <c r="SI27" s="615">
        <f>[1]Субсидия_факт!PX25</f>
        <v>0</v>
      </c>
      <c r="SJ27" s="430">
        <f>[1]Субсидия_факт!QD25</f>
        <v>0</v>
      </c>
      <c r="SK27" s="564">
        <f>[1]Субсидия_факт!QF25</f>
        <v>0</v>
      </c>
      <c r="SL27" s="1773">
        <f>[1]Субсидия_факт!QH25</f>
        <v>0</v>
      </c>
      <c r="SM27" s="581">
        <f>[1]Субсидия_факт!QN25</f>
        <v>0</v>
      </c>
      <c r="SN27" s="427">
        <f t="shared" si="111"/>
        <v>0</v>
      </c>
      <c r="SO27" s="652"/>
      <c r="SP27" s="562"/>
      <c r="SQ27" s="1248"/>
      <c r="SR27" s="581"/>
      <c r="SS27" s="425"/>
      <c r="ST27" s="720"/>
      <c r="SU27" s="425"/>
      <c r="SV27" s="720"/>
      <c r="SW27" s="427">
        <f t="shared" si="261"/>
        <v>0</v>
      </c>
      <c r="SX27" s="618">
        <f>[1]Субсидия_факт!OF25</f>
        <v>0</v>
      </c>
      <c r="SY27" s="564">
        <f>[1]Субсидия_факт!OJ25</f>
        <v>0</v>
      </c>
      <c r="SZ27" s="459">
        <f>[1]Субсидия_факт!OZ25</f>
        <v>0</v>
      </c>
      <c r="TA27" s="564">
        <f>[1]Субсидия_факт!PD25</f>
        <v>0</v>
      </c>
      <c r="TB27" s="459">
        <f>[1]Субсидия_факт!PT25</f>
        <v>0</v>
      </c>
      <c r="TC27" s="564">
        <f>[1]Субсидия_факт!PZ25</f>
        <v>0</v>
      </c>
      <c r="TD27" s="459">
        <f>[1]Субсидия_факт!QJ25</f>
        <v>0</v>
      </c>
      <c r="TE27" s="564">
        <f>[1]Субсидия_факт!QP25</f>
        <v>0</v>
      </c>
      <c r="TF27" s="1736">
        <f t="shared" si="262"/>
        <v>0</v>
      </c>
      <c r="TG27" s="648"/>
      <c r="TH27" s="606"/>
      <c r="TI27" s="652"/>
      <c r="TJ27" s="562"/>
      <c r="TK27" s="1248"/>
      <c r="TL27" s="581"/>
      <c r="TM27" s="648"/>
      <c r="TN27" s="606"/>
      <c r="TO27" s="552">
        <f t="shared" si="263"/>
        <v>0</v>
      </c>
      <c r="TP27" s="652">
        <f t="shared" si="264"/>
        <v>0</v>
      </c>
      <c r="TQ27" s="562">
        <f t="shared" si="265"/>
        <v>0</v>
      </c>
      <c r="TR27" s="652">
        <f t="shared" si="266"/>
        <v>0</v>
      </c>
      <c r="TS27" s="562">
        <f t="shared" si="267"/>
        <v>0</v>
      </c>
      <c r="TT27" s="652">
        <f t="shared" si="116"/>
        <v>0</v>
      </c>
      <c r="TU27" s="562">
        <f t="shared" si="117"/>
        <v>0</v>
      </c>
      <c r="TV27" s="653">
        <f t="shared" si="268"/>
        <v>0</v>
      </c>
      <c r="TW27" s="562">
        <f t="shared" si="269"/>
        <v>0</v>
      </c>
      <c r="TX27" s="552">
        <f t="shared" si="270"/>
        <v>0</v>
      </c>
      <c r="TY27" s="652">
        <f t="shared" si="271"/>
        <v>0</v>
      </c>
      <c r="TZ27" s="562">
        <f t="shared" si="272"/>
        <v>0</v>
      </c>
      <c r="UA27" s="652">
        <f t="shared" si="273"/>
        <v>0</v>
      </c>
      <c r="UB27" s="562">
        <f t="shared" si="274"/>
        <v>0</v>
      </c>
      <c r="UC27" s="652">
        <f t="shared" si="124"/>
        <v>0</v>
      </c>
      <c r="UD27" s="562">
        <f t="shared" si="125"/>
        <v>0</v>
      </c>
      <c r="UE27" s="653">
        <f t="shared" si="275"/>
        <v>0</v>
      </c>
      <c r="UF27" s="562">
        <f t="shared" si="276"/>
        <v>0</v>
      </c>
      <c r="UG27" s="552">
        <f t="shared" si="277"/>
        <v>0</v>
      </c>
      <c r="UH27" s="618">
        <f>[1]Субсидия_факт!OH25</f>
        <v>0</v>
      </c>
      <c r="UI27" s="564">
        <f>[1]Субсидия_факт!OL25</f>
        <v>0</v>
      </c>
      <c r="UJ27" s="459">
        <f>[1]Субсидия_факт!PB25</f>
        <v>0</v>
      </c>
      <c r="UK27" s="564">
        <f>[1]Субсидия_факт!PF25</f>
        <v>0</v>
      </c>
      <c r="UL27" s="459">
        <f>[1]Субсидия_факт!PV25</f>
        <v>0</v>
      </c>
      <c r="UM27" s="564">
        <f>[1]Субсидия_факт!QB25</f>
        <v>0</v>
      </c>
      <c r="UN27" s="459">
        <f>[1]Субсидия_факт!QL25</f>
        <v>0</v>
      </c>
      <c r="UO27" s="564">
        <f>[1]Субсидия_факт!QR25</f>
        <v>0</v>
      </c>
      <c r="UP27" s="1784">
        <f t="shared" si="278"/>
        <v>0</v>
      </c>
      <c r="UQ27" s="1248"/>
      <c r="UR27" s="581"/>
      <c r="US27" s="430"/>
      <c r="UT27" s="564"/>
      <c r="UU27" s="1248"/>
      <c r="UV27" s="581"/>
      <c r="UW27" s="1248"/>
      <c r="UX27" s="581"/>
      <c r="UY27" s="457">
        <f>'Прочая  субсидия_МР  и  ГО'!B23</f>
        <v>73884981.090000004</v>
      </c>
      <c r="UZ27" s="457">
        <f>'Прочая  субсидия_МР  и  ГО'!C23</f>
        <v>43551640.899999999</v>
      </c>
      <c r="VA27" s="1750">
        <f>'Прочая  субсидия_БП'!B23</f>
        <v>957304.25</v>
      </c>
      <c r="VB27" s="460">
        <f>'Прочая  субсидия_БП'!C23</f>
        <v>273505.86</v>
      </c>
      <c r="VC27" s="1781">
        <f>'Прочая  субсидия_БП'!D23</f>
        <v>798739.53</v>
      </c>
      <c r="VD27" s="510">
        <f>'Прочая  субсидия_БП'!E23</f>
        <v>228255.94</v>
      </c>
      <c r="VE27" s="1782">
        <f>'Прочая  субсидия_БП'!F23</f>
        <v>158564.72</v>
      </c>
      <c r="VF27" s="1781">
        <f>'Прочая  субсидия_БП'!G23</f>
        <v>45249.919999999998</v>
      </c>
      <c r="VG27" s="460">
        <f t="shared" si="279"/>
        <v>560100818.00999999</v>
      </c>
      <c r="VH27" s="618">
        <f>'Проверочная  таблица'!WJ27+'Проверочная  таблица'!VM27+'Проверочная  таблица'!VO27+WD27+VQ27</f>
        <v>540681359.49000001</v>
      </c>
      <c r="VI27" s="458">
        <f>'Проверочная  таблица'!WK27+'Проверочная  таблица'!VS27+'Проверочная  таблица'!VY27+'Проверочная  таблица'!VU27+'Проверочная  таблица'!VW27+WA27+WE27</f>
        <v>19419458.52</v>
      </c>
      <c r="VJ27" s="457">
        <f t="shared" si="280"/>
        <v>413065982.63999999</v>
      </c>
      <c r="VK27" s="458">
        <f>'Проверочная  таблица'!WM27+'Проверочная  таблица'!VN27+'Проверочная  таблица'!VP27+WG27+VR27</f>
        <v>402498183.43000001</v>
      </c>
      <c r="VL27" s="459">
        <f>'Проверочная  таблица'!WN27+'Проверочная  таблица'!VT27+'Проверочная  таблица'!VZ27+'Проверочная  таблица'!VV27+'Проверочная  таблица'!VX27+WB27+WH27</f>
        <v>10567799.209999999</v>
      </c>
      <c r="VM27" s="457">
        <f>'Субвенция  на  полномочия'!B23</f>
        <v>503436718.68999994</v>
      </c>
      <c r="VN27" s="1750">
        <f>'Субвенция  на  полномочия'!C23</f>
        <v>383592335.44999999</v>
      </c>
      <c r="VO27" s="320">
        <f>[1]Субвенция_факт!R24*1000</f>
        <v>24158639</v>
      </c>
      <c r="VP27" s="789">
        <v>11300000</v>
      </c>
      <c r="VQ27" s="320">
        <f>[1]Субвенция_факт!K24*1000</f>
        <v>5714193</v>
      </c>
      <c r="VR27" s="789">
        <v>3251964</v>
      </c>
      <c r="VS27" s="320">
        <f>[1]Субвенция_факт!AE24*1000</f>
        <v>3204400</v>
      </c>
      <c r="VT27" s="789">
        <f>ВУС!E224</f>
        <v>1602200</v>
      </c>
      <c r="VU27" s="320">
        <f>[1]Субвенция_факт!AF24*1000</f>
        <v>0</v>
      </c>
      <c r="VV27" s="789"/>
      <c r="VW27" s="320">
        <f>[1]Субвенция_факт!E24*1000</f>
        <v>0</v>
      </c>
      <c r="VX27" s="789"/>
      <c r="VY27" s="320">
        <f>[1]Субвенция_факт!F24*1000</f>
        <v>0</v>
      </c>
      <c r="VZ27" s="789"/>
      <c r="WA27" s="320">
        <f>[1]Субвенция_факт!G24*1000</f>
        <v>0</v>
      </c>
      <c r="WB27" s="789"/>
      <c r="WC27" s="460">
        <f t="shared" si="281"/>
        <v>20798322.32</v>
      </c>
      <c r="WD27" s="618">
        <f>[1]Субвенция_факт!O24*1000</f>
        <v>5407563.7999999998</v>
      </c>
      <c r="WE27" s="564">
        <f>[1]Субвенция_факт!P24*1000</f>
        <v>15390758.52</v>
      </c>
      <c r="WF27" s="457">
        <f t="shared" si="282"/>
        <v>11668784.49</v>
      </c>
      <c r="WG27" s="458">
        <v>3033883.98</v>
      </c>
      <c r="WH27" s="615">
        <v>8634900.5099999998</v>
      </c>
      <c r="WI27" s="460">
        <f t="shared" si="283"/>
        <v>2788545</v>
      </c>
      <c r="WJ27" s="930">
        <f>[1]Субвенция_факт!AD24*1000</f>
        <v>1964245</v>
      </c>
      <c r="WK27" s="931">
        <f>[1]Субвенция_факт!AC24*1000</f>
        <v>824300</v>
      </c>
      <c r="WL27" s="457">
        <f t="shared" si="284"/>
        <v>1650698.7</v>
      </c>
      <c r="WM27" s="1740">
        <v>1320000</v>
      </c>
      <c r="WN27" s="1282">
        <v>330698.7</v>
      </c>
      <c r="WO27" s="1775">
        <f>'Проверочная  таблица'!ZU27+'Проверочная  таблица'!ZC27+'Проверочная  таблица'!XO27+'Проверочная  таблица'!XS27+YQ27+YW27+YA27+YG27+XI27+WQ27+XC27+WW27</f>
        <v>151817123.38</v>
      </c>
      <c r="WP27" s="320">
        <f>'Проверочная  таблица'!ZY27+'Проверочная  таблица'!ZL27+'Проверочная  таблица'!XQ27+'Проверочная  таблица'!XU27+YT27+YZ27+YD27+YJ27+XL27+WT27+XF27+WZ27</f>
        <v>29800286.41</v>
      </c>
      <c r="WQ27" s="1776">
        <f t="shared" si="134"/>
        <v>0</v>
      </c>
      <c r="WR27" s="930">
        <f>'[1]Иные межбюджетные трансферты'!AK25</f>
        <v>0</v>
      </c>
      <c r="WS27" s="931">
        <f>'[1]Иные межбюджетные трансферты'!AM25</f>
        <v>0</v>
      </c>
      <c r="WT27" s="1765">
        <f t="shared" si="135"/>
        <v>0</v>
      </c>
      <c r="WU27" s="930"/>
      <c r="WV27" s="931"/>
      <c r="WW27" s="1776">
        <f t="shared" si="136"/>
        <v>0</v>
      </c>
      <c r="WX27" s="930">
        <f>'[1]Иные межбюджетные трансферты'!AE25</f>
        <v>0</v>
      </c>
      <c r="WY27" s="931">
        <f>'[1]Иные межбюджетные трансферты'!AG25</f>
        <v>0</v>
      </c>
      <c r="WZ27" s="1765">
        <f t="shared" si="137"/>
        <v>0</v>
      </c>
      <c r="XA27" s="930"/>
      <c r="XB27" s="931"/>
      <c r="XC27" s="1776">
        <f t="shared" si="138"/>
        <v>3282091.86</v>
      </c>
      <c r="XD27" s="930">
        <f>'[1]Иные межбюджетные трансферты'!AA25</f>
        <v>164104.59</v>
      </c>
      <c r="XE27" s="931">
        <f>'[1]Иные межбюджетные трансферты'!AC25</f>
        <v>3117987.27</v>
      </c>
      <c r="XF27" s="1765">
        <f t="shared" si="139"/>
        <v>1569608.45</v>
      </c>
      <c r="XG27" s="930">
        <v>78480.429999999993</v>
      </c>
      <c r="XH27" s="931">
        <v>1491128.02</v>
      </c>
      <c r="XI27" s="457">
        <f t="shared" si="285"/>
        <v>18280080</v>
      </c>
      <c r="XJ27" s="676">
        <f>'[1]Иные межбюджетные трансферты'!G25</f>
        <v>0</v>
      </c>
      <c r="XK27" s="1777">
        <f>'[1]Иные межбюджетные трансферты'!I25</f>
        <v>18280080</v>
      </c>
      <c r="XL27" s="1750">
        <f t="shared" si="286"/>
        <v>10744626.390000001</v>
      </c>
      <c r="XM27" s="676"/>
      <c r="XN27" s="931">
        <v>10744626.390000001</v>
      </c>
      <c r="XO27" s="457">
        <f t="shared" si="287"/>
        <v>0</v>
      </c>
      <c r="XP27" s="1778"/>
      <c r="XQ27" s="457">
        <f t="shared" si="288"/>
        <v>0</v>
      </c>
      <c r="XR27" s="1777"/>
      <c r="XS27" s="1750">
        <f t="shared" si="289"/>
        <v>0</v>
      </c>
      <c r="XT27" s="931"/>
      <c r="XU27" s="457">
        <f t="shared" si="290"/>
        <v>0</v>
      </c>
      <c r="XV27" s="931"/>
      <c r="XW27" s="1763">
        <f t="shared" si="291"/>
        <v>0</v>
      </c>
      <c r="XX27" s="660">
        <f t="shared" si="292"/>
        <v>0</v>
      </c>
      <c r="XY27" s="1763">
        <f t="shared" si="293"/>
        <v>0</v>
      </c>
      <c r="XZ27" s="660">
        <f t="shared" si="294"/>
        <v>0</v>
      </c>
      <c r="YA27" s="457">
        <f t="shared" si="295"/>
        <v>0</v>
      </c>
      <c r="YB27" s="459"/>
      <c r="YC27" s="564"/>
      <c r="YD27" s="457">
        <f t="shared" si="296"/>
        <v>0</v>
      </c>
      <c r="YE27" s="459"/>
      <c r="YF27" s="564"/>
      <c r="YG27" s="457">
        <f t="shared" si="297"/>
        <v>120000000</v>
      </c>
      <c r="YH27" s="458">
        <f>'[1]Иные межбюджетные трансферты'!AY25</f>
        <v>50000000</v>
      </c>
      <c r="YI27" s="581">
        <f>'[1]Иные межбюджетные трансферты'!BC25</f>
        <v>70000000</v>
      </c>
      <c r="YJ27" s="1761">
        <f t="shared" si="298"/>
        <v>14186280.529999999</v>
      </c>
      <c r="YK27" s="459"/>
      <c r="YL27" s="564">
        <v>14186280.529999999</v>
      </c>
      <c r="YM27" s="1763">
        <f t="shared" si="299"/>
        <v>0</v>
      </c>
      <c r="YN27" s="660">
        <f t="shared" si="300"/>
        <v>0</v>
      </c>
      <c r="YO27" s="1763">
        <f t="shared" si="301"/>
        <v>120000000</v>
      </c>
      <c r="YP27" s="660">
        <f t="shared" si="302"/>
        <v>14186280.529999999</v>
      </c>
      <c r="YQ27" s="1007">
        <f t="shared" si="303"/>
        <v>5700000</v>
      </c>
      <c r="YR27" s="1124">
        <f>'[1]Иные межбюджетные трансферты'!W25</f>
        <v>0</v>
      </c>
      <c r="YS27" s="933">
        <f>'[1]Иные межбюджетные трансферты'!Y25</f>
        <v>5700000</v>
      </c>
      <c r="YT27" s="627">
        <f t="shared" si="304"/>
        <v>0</v>
      </c>
      <c r="YU27" s="987"/>
      <c r="YV27" s="1779"/>
      <c r="YW27" s="320">
        <f t="shared" si="150"/>
        <v>0</v>
      </c>
      <c r="YX27" s="987">
        <f>'[1]Иные межбюджетные трансферты'!M25</f>
        <v>0</v>
      </c>
      <c r="YY27" s="933">
        <f>'[1]Иные межбюджетные трансферты'!O25</f>
        <v>0</v>
      </c>
      <c r="YZ27" s="627">
        <f t="shared" si="305"/>
        <v>0</v>
      </c>
      <c r="ZA27" s="987"/>
      <c r="ZB27" s="933"/>
      <c r="ZC27" s="507">
        <f t="shared" si="152"/>
        <v>0</v>
      </c>
      <c r="ZD27" s="930">
        <f>'[1]Иные межбюджетные трансферты'!E25</f>
        <v>0</v>
      </c>
      <c r="ZE27" s="930">
        <f>'[1]Иные межбюджетные трансферты'!K25</f>
        <v>0</v>
      </c>
      <c r="ZF27" s="930">
        <f>'[1]Иные межбюджетные трансферты'!AI25</f>
        <v>0</v>
      </c>
      <c r="ZG27" s="676">
        <f>'[1]Иные межбюджетные трансферты'!AO25</f>
        <v>0</v>
      </c>
      <c r="ZH27" s="784"/>
      <c r="ZI27" s="526">
        <f>'[1]Иные межбюджетные трансферты'!BG25</f>
        <v>0</v>
      </c>
      <c r="ZJ27" s="930">
        <f>'[1]Иные межбюджетные трансферты'!BI25</f>
        <v>0</v>
      </c>
      <c r="ZK27" s="676">
        <f>'[1]Иные межбюджетные трансферты'!BK25</f>
        <v>0</v>
      </c>
      <c r="ZL27" s="424">
        <f t="shared" si="153"/>
        <v>0</v>
      </c>
      <c r="ZM27" s="676"/>
      <c r="ZN27" s="676"/>
      <c r="ZO27" s="676"/>
      <c r="ZP27" s="987"/>
      <c r="ZQ27" s="617"/>
      <c r="ZR27" s="526"/>
      <c r="ZS27" s="987"/>
      <c r="ZT27" s="1260"/>
      <c r="ZU27" s="457">
        <f t="shared" si="154"/>
        <v>4554951.5199999996</v>
      </c>
      <c r="ZV27" s="1124">
        <f>'[1]Иные межбюджетные трансферты'!AQ25</f>
        <v>0</v>
      </c>
      <c r="ZW27" s="930">
        <f>'[1]Иные межбюджетные трансферты'!AU25</f>
        <v>4554951.5199999996</v>
      </c>
      <c r="ZX27" s="987"/>
      <c r="ZY27" s="457">
        <f t="shared" si="155"/>
        <v>3299771.04</v>
      </c>
      <c r="ZZ27" s="987"/>
      <c r="AAA27" s="980">
        <f>281215.84+604863.47+2277475.76+136215.97</f>
        <v>3299771.04</v>
      </c>
      <c r="AAB27" s="1260"/>
      <c r="AAC27" s="660">
        <f t="shared" si="306"/>
        <v>3299771.0399999996</v>
      </c>
      <c r="AAD27" s="595">
        <f>'Проверочная  таблица'!ZV27-AAL27</f>
        <v>0</v>
      </c>
      <c r="AAE27" s="595">
        <f>'Проверочная  таблица'!ZW27-AAM27</f>
        <v>3299771.0399999996</v>
      </c>
      <c r="AAF27" s="595">
        <f>'Проверочная  таблица'!ZX27-AAN27</f>
        <v>0</v>
      </c>
      <c r="AAG27" s="660">
        <f t="shared" si="307"/>
        <v>3299771.04</v>
      </c>
      <c r="AAH27" s="595">
        <f>'Проверочная  таблица'!ZZ27-AAP27</f>
        <v>0</v>
      </c>
      <c r="AAI27" s="595">
        <f>'Проверочная  таблица'!AAA27-AAQ27</f>
        <v>3299771.04</v>
      </c>
      <c r="AAJ27" s="595">
        <f>'Проверочная  таблица'!AAB27-AAR27</f>
        <v>0</v>
      </c>
      <c r="AAK27" s="660">
        <f t="shared" si="308"/>
        <v>1255180.48</v>
      </c>
      <c r="AAL27" s="1124">
        <f>'[1]Иные межбюджетные трансферты'!AS25</f>
        <v>0</v>
      </c>
      <c r="AAM27" s="930">
        <f>'[1]Иные межбюджетные трансферты'!AW25</f>
        <v>1255180.48</v>
      </c>
      <c r="AAN27" s="676">
        <f>'[1]Иные межбюджетные трансферты'!BO25</f>
        <v>0</v>
      </c>
      <c r="AAO27" s="787">
        <f t="shared" si="309"/>
        <v>0</v>
      </c>
      <c r="AAP27" s="987"/>
      <c r="AAQ27" s="980"/>
      <c r="AAR27" s="980"/>
      <c r="AAS27" s="457">
        <f>AAU27+'Проверочная  таблица'!ABC27+AAY27+'Проверочная  таблица'!ABG27+ABA27+'Проверочная  таблица'!ABI27</f>
        <v>-7200000</v>
      </c>
      <c r="AAT27" s="457">
        <f>AAV27+'Проверочная  таблица'!ABD27+AAZ27+'Проверочная  таблица'!ABH27+ABB27+'Проверочная  таблица'!ABJ27</f>
        <v>0</v>
      </c>
      <c r="AAU27" s="460"/>
      <c r="AAV27" s="460"/>
      <c r="AAW27" s="460"/>
      <c r="AAX27" s="460"/>
      <c r="AAY27" s="1783">
        <f t="shared" si="156"/>
        <v>0</v>
      </c>
      <c r="AAZ27" s="456">
        <f t="shared" si="157"/>
        <v>0</v>
      </c>
      <c r="ABA27" s="461"/>
      <c r="ABB27" s="456"/>
      <c r="ABC27" s="460">
        <v>-7200000</v>
      </c>
      <c r="ABD27" s="460"/>
      <c r="ABE27" s="460"/>
      <c r="ABF27" s="460"/>
      <c r="ABG27" s="1783">
        <f t="shared" si="158"/>
        <v>0</v>
      </c>
      <c r="ABH27" s="456">
        <f t="shared" si="159"/>
        <v>0</v>
      </c>
      <c r="ABI27" s="456"/>
      <c r="ABJ27" s="456"/>
      <c r="ABK27" s="1749">
        <f>'Проверочная  таблица'!ABC27+'Проверочная  таблица'!ABE27</f>
        <v>-7200000</v>
      </c>
      <c r="ABL27" s="1749">
        <f>'Проверочная  таблица'!ABD27+'Проверочная  таблица'!ABF27</f>
        <v>0</v>
      </c>
      <c r="ABM27" s="732"/>
    </row>
    <row r="28" spans="1:741" s="319" customFormat="1" ht="25.5" customHeight="1" x14ac:dyDescent="0.25">
      <c r="A28" s="324" t="s">
        <v>90</v>
      </c>
      <c r="B28" s="460">
        <f>D28+AI28+'Проверочная  таблица'!VG28+'Проверочная  таблица'!WO28</f>
        <v>540558643.29999995</v>
      </c>
      <c r="C28" s="457">
        <f>E28+'Проверочная  таблица'!VJ28+AJ28+'Проверочная  таблица'!WP28</f>
        <v>318329678.79999995</v>
      </c>
      <c r="D28" s="1750">
        <f t="shared" si="0"/>
        <v>134548626</v>
      </c>
      <c r="E28" s="457">
        <f t="shared" si="160"/>
        <v>89026306.909999996</v>
      </c>
      <c r="F28" s="1751">
        <f>'[1]Дотация  из  ОБ_факт'!M24</f>
        <v>85240628</v>
      </c>
      <c r="G28" s="1752">
        <v>57908385.409999996</v>
      </c>
      <c r="H28" s="1753">
        <f>'[1]Дотация  из  ОБ_факт'!G24</f>
        <v>28135366</v>
      </c>
      <c r="I28" s="1754">
        <v>17146334.600000001</v>
      </c>
      <c r="J28" s="1755">
        <f t="shared" si="1"/>
        <v>28135366</v>
      </c>
      <c r="K28" s="1756">
        <f t="shared" si="2"/>
        <v>17146334.600000001</v>
      </c>
      <c r="L28" s="1757">
        <f>'[1]Дотация  из  ОБ_факт'!K24</f>
        <v>0</v>
      </c>
      <c r="M28" s="605"/>
      <c r="N28" s="1758">
        <f>'[1]Дотация  из  ОБ_факт'!Q24</f>
        <v>1042000</v>
      </c>
      <c r="O28" s="1759">
        <v>1042000</v>
      </c>
      <c r="P28" s="1751">
        <f>'[1]Дотация  из  ОБ_факт'!S24</f>
        <v>17878881.999999996</v>
      </c>
      <c r="Q28" s="1754">
        <v>10677836.9</v>
      </c>
      <c r="R28" s="1755">
        <f t="shared" si="3"/>
        <v>17878881.999999996</v>
      </c>
      <c r="S28" s="1756">
        <f t="shared" si="4"/>
        <v>10677836.9</v>
      </c>
      <c r="T28" s="1757">
        <f>'[1]Дотация  из  ОБ_факт'!W24</f>
        <v>0</v>
      </c>
      <c r="U28" s="605"/>
      <c r="V28" s="1753">
        <f>'[1]Дотация  из  ОБ_факт'!AA24+'[1]Дотация  из  ОБ_факт'!AC24+'[1]Дотация  из  ОБ_факт'!AG24</f>
        <v>1100000</v>
      </c>
      <c r="W28" s="1007">
        <f t="shared" si="5"/>
        <v>1100000</v>
      </c>
      <c r="X28" s="784"/>
      <c r="Y28" s="676">
        <v>1100000</v>
      </c>
      <c r="Z28" s="784"/>
      <c r="AA28" s="1753">
        <f>'[1]Дотация  из  ОБ_факт'!Y24+'[1]Дотация  из  ОБ_факт'!AE24</f>
        <v>1151750</v>
      </c>
      <c r="AB28" s="1007">
        <f t="shared" si="6"/>
        <v>1151750</v>
      </c>
      <c r="AC28" s="784">
        <v>1151750</v>
      </c>
      <c r="AD28" s="676"/>
      <c r="AE28" s="1760">
        <f t="shared" si="7"/>
        <v>1151750</v>
      </c>
      <c r="AF28" s="1755">
        <f t="shared" si="8"/>
        <v>1151750</v>
      </c>
      <c r="AG28" s="1756">
        <f>'[1]Дотация  из  ОБ_факт'!AE24</f>
        <v>0</v>
      </c>
      <c r="AH28" s="796">
        <f t="shared" si="9"/>
        <v>0</v>
      </c>
      <c r="AI28" s="1720">
        <f>'Проверочная  таблица'!UY28+'Проверочная  таблица'!VA28+CM28+CO28+CU28+CW28+BS28+CA28+'Проверочная  таблица'!MO28+'Проверочная  таблица'!NE28+'Проверочная  таблица'!EQ28+'Проверочная  таблица'!NW28+EI28+'Проверочная  таблица'!JG28+'Проверочная  таблица'!JM28+'Проверочная  таблица'!OE28+'Проверочная  таблица'!OM28+JA28+GC28+FW28+RY28+FK28+AK28+AU28+FQ28+KE28+HE28+HK28+DI28+SE28+GI28+EW28+SW28+PK28+GY28+GS28+LI28+LQ28+RS28+IO28+RG28+QI28+KK28+KQ28+QO28+RM28+DC28+II28+QC28+IC28+IU28</f>
        <v>112221383.72999999</v>
      </c>
      <c r="AJ28" s="507">
        <f>'Проверочная  таблица'!UZ28+'Проверочная  таблица'!VB28+CN28+CP28+CV28+CX28+BW28+CE28+'Проверочная  таблица'!MW28+'Проверочная  таблица'!NH28+'Проверочная  таблица'!ET28+'Проверочная  таблица'!OA28+EM28+'Проверочная  таблица'!JJ28+'Проверочная  таблица'!JP28+'Проверочная  таблица'!OI28+'Проверочная  таблица'!OQ28+JD28+FT28+GF28+FZ28+SB28+FN28+AP28+AY28+KH28+HH28+HN28+DV28+SN28+GL28+FD28+TF28+PN28+HB28+GV28+LM28+LU28+RV28+IR28+RJ28+QL28+KN28+KT28+QR28+RP28+DF28+IL28+QF28+IF28+IX28</f>
        <v>36796781.740000002</v>
      </c>
      <c r="AK28" s="457">
        <f t="shared" si="10"/>
        <v>11439000</v>
      </c>
      <c r="AL28" s="459">
        <f>[1]Субсидия_факт!CJ26</f>
        <v>0</v>
      </c>
      <c r="AM28" s="458">
        <f>[1]Субсидия_факт!HJ26</f>
        <v>0</v>
      </c>
      <c r="AN28" s="459">
        <f>[1]Субсидия_факт!HV26</f>
        <v>11439000</v>
      </c>
      <c r="AO28" s="458">
        <f>[1]Субсидия_факт!PH26</f>
        <v>0</v>
      </c>
      <c r="AP28" s="457">
        <f t="shared" si="11"/>
        <v>0</v>
      </c>
      <c r="AQ28" s="956"/>
      <c r="AR28" s="459"/>
      <c r="AS28" s="458">
        <v>0</v>
      </c>
      <c r="AT28" s="956"/>
      <c r="AU28" s="1720">
        <f t="shared" si="12"/>
        <v>0</v>
      </c>
      <c r="AV28" s="618">
        <f>[1]Субсидия_факт!CL26</f>
        <v>0</v>
      </c>
      <c r="AW28" s="458">
        <f>[1]Субсидия_факт!HN26</f>
        <v>0</v>
      </c>
      <c r="AX28" s="956">
        <f>[1]Субсидия_факт!PJ26</f>
        <v>0</v>
      </c>
      <c r="AY28" s="424">
        <f t="shared" si="13"/>
        <v>0</v>
      </c>
      <c r="AZ28" s="618"/>
      <c r="BA28" s="458"/>
      <c r="BB28" s="956"/>
      <c r="BC28" s="1721">
        <f t="shared" si="14"/>
        <v>0</v>
      </c>
      <c r="BD28" s="618">
        <f t="shared" si="15"/>
        <v>0</v>
      </c>
      <c r="BE28" s="458">
        <f t="shared" si="16"/>
        <v>0</v>
      </c>
      <c r="BF28" s="459">
        <f t="shared" si="17"/>
        <v>0</v>
      </c>
      <c r="BG28" s="660">
        <f t="shared" si="18"/>
        <v>0</v>
      </c>
      <c r="BH28" s="458">
        <f t="shared" si="19"/>
        <v>0</v>
      </c>
      <c r="BI28" s="459">
        <f t="shared" si="20"/>
        <v>0</v>
      </c>
      <c r="BJ28" s="458">
        <f t="shared" si="21"/>
        <v>0</v>
      </c>
      <c r="BK28" s="508">
        <f t="shared" si="22"/>
        <v>0</v>
      </c>
      <c r="BL28" s="618">
        <f>[1]Субсидия_факт!CN26</f>
        <v>0</v>
      </c>
      <c r="BM28" s="458">
        <f>[1]Субсидия_факт!HP26</f>
        <v>0</v>
      </c>
      <c r="BN28" s="956">
        <f>[1]Субсидия_факт!PL26</f>
        <v>0</v>
      </c>
      <c r="BO28" s="787">
        <f t="shared" si="23"/>
        <v>0</v>
      </c>
      <c r="BP28" s="459"/>
      <c r="BQ28" s="458"/>
      <c r="BR28" s="459"/>
      <c r="BS28" s="457">
        <f t="shared" si="24"/>
        <v>24980015.190000001</v>
      </c>
      <c r="BT28" s="618">
        <f>[1]Субсидия_факт!KR26</f>
        <v>0</v>
      </c>
      <c r="BU28" s="458">
        <f>[1]Субсидия_факт!KX26</f>
        <v>24980015.190000001</v>
      </c>
      <c r="BV28" s="458">
        <f>[1]Субсидия_факт!LP26</f>
        <v>0</v>
      </c>
      <c r="BW28" s="1761">
        <f t="shared" si="25"/>
        <v>0</v>
      </c>
      <c r="BX28" s="458"/>
      <c r="BY28" s="458"/>
      <c r="BZ28" s="458"/>
      <c r="CA28" s="457">
        <f t="shared" si="26"/>
        <v>0</v>
      </c>
      <c r="CB28" s="618">
        <f>[1]Субсидия_факт!KT26</f>
        <v>0</v>
      </c>
      <c r="CC28" s="458">
        <f>[1]Субсидия_факт!KZ26</f>
        <v>0</v>
      </c>
      <c r="CD28" s="458">
        <f>[1]Субсидия_факт!LR26</f>
        <v>0</v>
      </c>
      <c r="CE28" s="1761">
        <f t="shared" si="27"/>
        <v>0</v>
      </c>
      <c r="CF28" s="458"/>
      <c r="CG28" s="459"/>
      <c r="CH28" s="618"/>
      <c r="CI28" s="1762">
        <f t="shared" si="28"/>
        <v>0</v>
      </c>
      <c r="CJ28" s="660">
        <f t="shared" si="29"/>
        <v>0</v>
      </c>
      <c r="CK28" s="1763">
        <f t="shared" si="30"/>
        <v>0</v>
      </c>
      <c r="CL28" s="1762">
        <f t="shared" si="31"/>
        <v>0</v>
      </c>
      <c r="CM28" s="460">
        <f>[1]Субсидия_факт!ID26</f>
        <v>0</v>
      </c>
      <c r="CN28" s="320"/>
      <c r="CO28" s="1761">
        <f>[1]Субсидия_факт!IF26</f>
        <v>0</v>
      </c>
      <c r="CP28" s="523"/>
      <c r="CQ28" s="660">
        <f t="shared" si="161"/>
        <v>0</v>
      </c>
      <c r="CR28" s="1763">
        <f t="shared" si="162"/>
        <v>0</v>
      </c>
      <c r="CS28" s="1762">
        <f>[1]Субсидия_факт!IH26</f>
        <v>0</v>
      </c>
      <c r="CT28" s="796">
        <f t="shared" si="163"/>
        <v>0</v>
      </c>
      <c r="CU28" s="1761">
        <f>[1]Субсидия_факт!IJ26</f>
        <v>0</v>
      </c>
      <c r="CV28" s="523"/>
      <c r="CW28" s="457">
        <f>[1]Субсидия_факт!IL26</f>
        <v>0</v>
      </c>
      <c r="CX28" s="1007"/>
      <c r="CY28" s="1726">
        <f t="shared" si="164"/>
        <v>0</v>
      </c>
      <c r="CZ28" s="508">
        <f t="shared" si="165"/>
        <v>0</v>
      </c>
      <c r="DA28" s="1721">
        <f>[1]Субсидия_факт!IN26</f>
        <v>0</v>
      </c>
      <c r="DB28" s="796">
        <f t="shared" si="166"/>
        <v>0</v>
      </c>
      <c r="DC28" s="460">
        <f t="shared" si="36"/>
        <v>0</v>
      </c>
      <c r="DD28" s="618"/>
      <c r="DE28" s="458">
        <f>[1]Субсидия_факт!IB26</f>
        <v>0</v>
      </c>
      <c r="DF28" s="457">
        <f t="shared" si="37"/>
        <v>0</v>
      </c>
      <c r="DG28" s="459"/>
      <c r="DH28" s="458"/>
      <c r="DI28" s="424">
        <f t="shared" si="167"/>
        <v>0</v>
      </c>
      <c r="DJ28" s="595">
        <f>[1]Субсидия_факт!GF26</f>
        <v>0</v>
      </c>
      <c r="DK28" s="698">
        <f>[1]Субсидия_факт!GH26</f>
        <v>0</v>
      </c>
      <c r="DL28" s="526">
        <f>[1]Субсидия_факт!GJ26</f>
        <v>0</v>
      </c>
      <c r="DM28" s="698">
        <f>[1]Субсидия_факт!GL26</f>
        <v>0</v>
      </c>
      <c r="DN28" s="526">
        <f>[1]Субсидия_факт!GN26</f>
        <v>0</v>
      </c>
      <c r="DO28" s="698">
        <f>[1]Субсидия_факт!GP26</f>
        <v>0</v>
      </c>
      <c r="DP28" s="526">
        <f>[1]Субсидия_факт!GR26</f>
        <v>0</v>
      </c>
      <c r="DQ28" s="526">
        <f>[1]Субсидия_факт!GT26</f>
        <v>0</v>
      </c>
      <c r="DR28" s="526">
        <f>[1]Субсидия_факт!GV26</f>
        <v>0</v>
      </c>
      <c r="DS28" s="526">
        <f>[1]Субсидия_факт!GX26</f>
        <v>0</v>
      </c>
      <c r="DT28" s="526">
        <f>[1]Субсидия_факт!GZ26</f>
        <v>0</v>
      </c>
      <c r="DU28" s="526">
        <f>[1]Субсидия_факт!HB26</f>
        <v>0</v>
      </c>
      <c r="DV28" s="424">
        <f t="shared" si="168"/>
        <v>0</v>
      </c>
      <c r="DW28" s="617"/>
      <c r="DX28" s="698"/>
      <c r="DY28" s="526"/>
      <c r="DZ28" s="698"/>
      <c r="EA28" s="526"/>
      <c r="EB28" s="698"/>
      <c r="EC28" s="526"/>
      <c r="ED28" s="526"/>
      <c r="EE28" s="526"/>
      <c r="EF28" s="526"/>
      <c r="EG28" s="526"/>
      <c r="EH28" s="526"/>
      <c r="EI28" s="1750">
        <f t="shared" si="169"/>
        <v>804610.55</v>
      </c>
      <c r="EJ28" s="458">
        <f>[1]Субсидия_факт!N26</f>
        <v>0</v>
      </c>
      <c r="EK28" s="956">
        <f>[1]Субсидия_факт!P26</f>
        <v>804610.55</v>
      </c>
      <c r="EL28" s="618">
        <f>[1]Субсидия_факт!R26</f>
        <v>0</v>
      </c>
      <c r="EM28" s="457">
        <f t="shared" si="170"/>
        <v>0</v>
      </c>
      <c r="EN28" s="458"/>
      <c r="EO28" s="458"/>
      <c r="EP28" s="458"/>
      <c r="EQ28" s="460">
        <f t="shared" si="171"/>
        <v>0</v>
      </c>
      <c r="ER28" s="618">
        <f>[1]Субсидия_факт!BR26</f>
        <v>0</v>
      </c>
      <c r="ES28" s="564">
        <f>[1]Субсидия_факт!BT26</f>
        <v>0</v>
      </c>
      <c r="ET28" s="457">
        <f t="shared" si="172"/>
        <v>0</v>
      </c>
      <c r="EU28" s="459"/>
      <c r="EV28" s="808"/>
      <c r="EW28" s="460">
        <f t="shared" si="173"/>
        <v>0</v>
      </c>
      <c r="EX28" s="618">
        <f>[1]Субсидия_факт!AD26</f>
        <v>0</v>
      </c>
      <c r="EY28" s="564">
        <f>[1]Субсидия_факт!AF26</f>
        <v>0</v>
      </c>
      <c r="EZ28" s="459">
        <f>[1]Субсидия_факт!AL26</f>
        <v>0</v>
      </c>
      <c r="FA28" s="564">
        <f>[1]Субсидия_факт!AN26</f>
        <v>0</v>
      </c>
      <c r="FB28" s="458">
        <f>[1]Субсидия_факт!AH26</f>
        <v>0</v>
      </c>
      <c r="FC28" s="564">
        <f>[1]Субсидия_факт!AJ26</f>
        <v>0</v>
      </c>
      <c r="FD28" s="457">
        <f t="shared" si="174"/>
        <v>0</v>
      </c>
      <c r="FE28" s="618"/>
      <c r="FF28" s="564"/>
      <c r="FG28" s="459"/>
      <c r="FH28" s="564"/>
      <c r="FI28" s="459"/>
      <c r="FJ28" s="564"/>
      <c r="FK28" s="1720">
        <f t="shared" si="175"/>
        <v>0</v>
      </c>
      <c r="FL28" s="595">
        <f>[1]Субсидия_факт!AT26</f>
        <v>0</v>
      </c>
      <c r="FM28" s="558">
        <f>[1]Субсидия_факт!AV26</f>
        <v>0</v>
      </c>
      <c r="FN28" s="424">
        <f t="shared" si="176"/>
        <v>0</v>
      </c>
      <c r="FO28" s="617"/>
      <c r="FP28" s="558"/>
      <c r="FQ28" s="507">
        <f t="shared" si="177"/>
        <v>0</v>
      </c>
      <c r="FR28" s="595">
        <f>[1]Субсидия_факт!BV26</f>
        <v>0</v>
      </c>
      <c r="FS28" s="698">
        <f>[1]Субсидия_факт!BX26</f>
        <v>0</v>
      </c>
      <c r="FT28" s="424">
        <f t="shared" si="178"/>
        <v>0</v>
      </c>
      <c r="FU28" s="617"/>
      <c r="FV28" s="558"/>
      <c r="FW28" s="507">
        <f t="shared" si="179"/>
        <v>0</v>
      </c>
      <c r="FX28" s="595">
        <f>[1]Субсидия_факт!BZ26</f>
        <v>0</v>
      </c>
      <c r="FY28" s="698">
        <f>[1]Субсидия_факт!CB26</f>
        <v>0</v>
      </c>
      <c r="FZ28" s="424">
        <f t="shared" si="180"/>
        <v>0</v>
      </c>
      <c r="GA28" s="617"/>
      <c r="GB28" s="558"/>
      <c r="GC28" s="507">
        <f t="shared" si="181"/>
        <v>0</v>
      </c>
      <c r="GD28" s="595">
        <f>[1]Субсидия_факт!ML26</f>
        <v>0</v>
      </c>
      <c r="GE28" s="558">
        <f>[1]Субсидия_факт!MN26</f>
        <v>0</v>
      </c>
      <c r="GF28" s="424">
        <f t="shared" si="182"/>
        <v>0</v>
      </c>
      <c r="GG28" s="617"/>
      <c r="GH28" s="558"/>
      <c r="GI28" s="507">
        <f t="shared" si="183"/>
        <v>0</v>
      </c>
      <c r="GJ28" s="595">
        <f>[1]Субсидия_факт!MP26</f>
        <v>0</v>
      </c>
      <c r="GK28" s="698">
        <f>[1]Субсидия_факт!MT26</f>
        <v>0</v>
      </c>
      <c r="GL28" s="424">
        <f t="shared" si="184"/>
        <v>0</v>
      </c>
      <c r="GM28" s="617"/>
      <c r="GN28" s="558"/>
      <c r="GO28" s="1727">
        <f t="shared" si="185"/>
        <v>0</v>
      </c>
      <c r="GP28" s="508">
        <f t="shared" si="186"/>
        <v>0</v>
      </c>
      <c r="GQ28" s="1727">
        <f t="shared" si="187"/>
        <v>0</v>
      </c>
      <c r="GR28" s="508">
        <f t="shared" si="188"/>
        <v>0</v>
      </c>
      <c r="GS28" s="507">
        <f t="shared" si="50"/>
        <v>0</v>
      </c>
      <c r="GT28" s="595">
        <f>[1]Субсидия_факт!IP26</f>
        <v>0</v>
      </c>
      <c r="GU28" s="698">
        <f>[1]Субсидия_факт!IV26</f>
        <v>0</v>
      </c>
      <c r="GV28" s="424">
        <f t="shared" si="51"/>
        <v>0</v>
      </c>
      <c r="GW28" s="617"/>
      <c r="GX28" s="558"/>
      <c r="GY28" s="507">
        <f t="shared" si="189"/>
        <v>0</v>
      </c>
      <c r="GZ28" s="595">
        <f>[1]Субсидия_факт!BF26</f>
        <v>0</v>
      </c>
      <c r="HA28" s="558">
        <f>[1]Субсидия_факт!BH26</f>
        <v>0</v>
      </c>
      <c r="HB28" s="507">
        <f t="shared" si="190"/>
        <v>0</v>
      </c>
      <c r="HC28" s="595"/>
      <c r="HD28" s="558"/>
      <c r="HE28" s="507">
        <f t="shared" si="191"/>
        <v>0</v>
      </c>
      <c r="HF28" s="595"/>
      <c r="HG28" s="698"/>
      <c r="HH28" s="424">
        <f t="shared" si="53"/>
        <v>0</v>
      </c>
      <c r="HI28" s="595"/>
      <c r="HJ28" s="558"/>
      <c r="HK28" s="507">
        <f t="shared" si="192"/>
        <v>0</v>
      </c>
      <c r="HL28" s="595">
        <f>[1]Субсидия_факт!JD26</f>
        <v>0</v>
      </c>
      <c r="HM28" s="698">
        <f>[1]Субсидия_факт!JH26</f>
        <v>0</v>
      </c>
      <c r="HN28" s="424">
        <f t="shared" si="193"/>
        <v>0</v>
      </c>
      <c r="HO28" s="595"/>
      <c r="HP28" s="558"/>
      <c r="HQ28" s="1727">
        <f t="shared" si="194"/>
        <v>0</v>
      </c>
      <c r="HR28" s="595">
        <f t="shared" si="195"/>
        <v>0</v>
      </c>
      <c r="HS28" s="698">
        <f t="shared" si="196"/>
        <v>0</v>
      </c>
      <c r="HT28" s="508">
        <f t="shared" si="197"/>
        <v>0</v>
      </c>
      <c r="HU28" s="595">
        <f t="shared" si="198"/>
        <v>0</v>
      </c>
      <c r="HV28" s="698">
        <f t="shared" si="199"/>
        <v>0</v>
      </c>
      <c r="HW28" s="1727">
        <f t="shared" si="200"/>
        <v>0</v>
      </c>
      <c r="HX28" s="595">
        <f>[1]Субсидия_факт!JF26</f>
        <v>0</v>
      </c>
      <c r="HY28" s="698">
        <f>[1]Субсидия_факт!JJ26</f>
        <v>0</v>
      </c>
      <c r="HZ28" s="508">
        <f t="shared" si="201"/>
        <v>0</v>
      </c>
      <c r="IA28" s="595"/>
      <c r="IB28" s="558"/>
      <c r="IC28" s="1728">
        <f t="shared" si="60"/>
        <v>0</v>
      </c>
      <c r="ID28" s="595">
        <f>[1]Субсидия_факт!FT26</f>
        <v>0</v>
      </c>
      <c r="IE28" s="698">
        <f>[1]Субсидия_факт!FV26</f>
        <v>0</v>
      </c>
      <c r="IF28" s="1729">
        <f t="shared" si="61"/>
        <v>0</v>
      </c>
      <c r="IG28" s="595"/>
      <c r="IH28" s="558"/>
      <c r="II28" s="1728">
        <f t="shared" si="62"/>
        <v>0</v>
      </c>
      <c r="IJ28" s="595">
        <f>[1]Субсидия_факт!PN26</f>
        <v>0</v>
      </c>
      <c r="IK28" s="698">
        <f>[1]Субсидия_факт!PP26</f>
        <v>0</v>
      </c>
      <c r="IL28" s="1729">
        <f t="shared" si="63"/>
        <v>0</v>
      </c>
      <c r="IM28" s="595"/>
      <c r="IN28" s="558"/>
      <c r="IO28" s="1728">
        <f t="shared" si="64"/>
        <v>0</v>
      </c>
      <c r="IP28" s="618">
        <f>[1]Субсидия_факт!LL26</f>
        <v>0</v>
      </c>
      <c r="IQ28" s="564">
        <f>[1]Субсидия_факт!LN26</f>
        <v>0</v>
      </c>
      <c r="IR28" s="1729">
        <f t="shared" si="65"/>
        <v>0</v>
      </c>
      <c r="IS28" s="618"/>
      <c r="IT28" s="564"/>
      <c r="IU28" s="1728">
        <f t="shared" si="66"/>
        <v>0</v>
      </c>
      <c r="IV28" s="618">
        <f>[1]Субсидия_факт!LV26</f>
        <v>0</v>
      </c>
      <c r="IW28" s="564">
        <f>[1]Субсидия_факт!LX26</f>
        <v>0</v>
      </c>
      <c r="IX28" s="1729">
        <f t="shared" si="67"/>
        <v>0</v>
      </c>
      <c r="IY28" s="618"/>
      <c r="IZ28" s="564"/>
      <c r="JA28" s="424">
        <f t="shared" si="202"/>
        <v>0</v>
      </c>
      <c r="JB28" s="618">
        <f>[1]Субсидия_факт!DN26</f>
        <v>0</v>
      </c>
      <c r="JC28" s="564">
        <f>[1]Субсидия_факт!DP26</f>
        <v>0</v>
      </c>
      <c r="JD28" s="1720">
        <f t="shared" si="203"/>
        <v>0</v>
      </c>
      <c r="JE28" s="618"/>
      <c r="JF28" s="564"/>
      <c r="JG28" s="424">
        <f t="shared" si="204"/>
        <v>0</v>
      </c>
      <c r="JH28" s="595">
        <f>[1]Субсидия_факт!DB26</f>
        <v>0</v>
      </c>
      <c r="JI28" s="698">
        <f>[1]Субсидия_факт!DH26</f>
        <v>0</v>
      </c>
      <c r="JJ28" s="424">
        <f t="shared" si="205"/>
        <v>0</v>
      </c>
      <c r="JK28" s="595"/>
      <c r="JL28" s="558"/>
      <c r="JM28" s="424">
        <f t="shared" si="206"/>
        <v>0</v>
      </c>
      <c r="JN28" s="595">
        <f>[1]Субсидия_факт!DD26</f>
        <v>0</v>
      </c>
      <c r="JO28" s="558">
        <f>[1]Субсидия_факт!DJ26</f>
        <v>0</v>
      </c>
      <c r="JP28" s="424">
        <f t="shared" si="207"/>
        <v>0</v>
      </c>
      <c r="JQ28" s="526"/>
      <c r="JR28" s="583"/>
      <c r="JS28" s="508">
        <f t="shared" si="208"/>
        <v>0</v>
      </c>
      <c r="JT28" s="617">
        <f>'Проверочная  таблица'!JN28-'Проверочная  таблица'!JZ28</f>
        <v>0</v>
      </c>
      <c r="JU28" s="558">
        <f>'Проверочная  таблица'!JO28-'Проверочная  таблица'!KA28</f>
        <v>0</v>
      </c>
      <c r="JV28" s="1721">
        <f t="shared" si="209"/>
        <v>0</v>
      </c>
      <c r="JW28" s="526">
        <f>'Проверочная  таблица'!JQ28-'Проверочная  таблица'!KC28</f>
        <v>0</v>
      </c>
      <c r="JX28" s="616">
        <f>'Проверочная  таблица'!JR28-'Проверочная  таблица'!KD28</f>
        <v>0</v>
      </c>
      <c r="JY28" s="508">
        <f t="shared" si="210"/>
        <v>0</v>
      </c>
      <c r="JZ28" s="595">
        <f>[1]Субсидия_факт!DF26</f>
        <v>0</v>
      </c>
      <c r="KA28" s="698">
        <f>[1]Субсидия_факт!DL26</f>
        <v>0</v>
      </c>
      <c r="KB28" s="508">
        <f t="shared" si="211"/>
        <v>0</v>
      </c>
      <c r="KC28" s="595"/>
      <c r="KD28" s="558"/>
      <c r="KE28" s="424">
        <f t="shared" si="212"/>
        <v>0</v>
      </c>
      <c r="KF28" s="526">
        <f>[1]Субсидия_факт!AP26</f>
        <v>0</v>
      </c>
      <c r="KG28" s="558">
        <f>[1]Субсидия_факт!AR26</f>
        <v>0</v>
      </c>
      <c r="KH28" s="424">
        <f t="shared" si="213"/>
        <v>0</v>
      </c>
      <c r="KI28" s="526"/>
      <c r="KJ28" s="558"/>
      <c r="KK28" s="424">
        <f t="shared" si="80"/>
        <v>0</v>
      </c>
      <c r="KL28" s="526">
        <f>[1]Субсидия_факт!KF26</f>
        <v>0</v>
      </c>
      <c r="KM28" s="558">
        <f>[1]Субсидия_факт!KL26</f>
        <v>0</v>
      </c>
      <c r="KN28" s="424">
        <f t="shared" si="81"/>
        <v>0</v>
      </c>
      <c r="KO28" s="526"/>
      <c r="KP28" s="558"/>
      <c r="KQ28" s="1731">
        <f t="shared" si="82"/>
        <v>0</v>
      </c>
      <c r="KR28" s="459">
        <f>[1]Субсидия_факт!KH26</f>
        <v>0</v>
      </c>
      <c r="KS28" s="564">
        <f>[1]Субсидия_факт!KN26</f>
        <v>0</v>
      </c>
      <c r="KT28" s="1731">
        <f t="shared" si="83"/>
        <v>0</v>
      </c>
      <c r="KU28" s="526"/>
      <c r="KV28" s="558"/>
      <c r="KW28" s="1732">
        <f t="shared" si="84"/>
        <v>0</v>
      </c>
      <c r="KX28" s="459">
        <f t="shared" si="214"/>
        <v>0</v>
      </c>
      <c r="KY28" s="564">
        <f t="shared" si="215"/>
        <v>0</v>
      </c>
      <c r="KZ28" s="1732">
        <f t="shared" si="216"/>
        <v>0</v>
      </c>
      <c r="LA28" s="459">
        <f t="shared" si="217"/>
        <v>0</v>
      </c>
      <c r="LB28" s="564">
        <f t="shared" si="218"/>
        <v>0</v>
      </c>
      <c r="LC28" s="1732">
        <f t="shared" si="86"/>
        <v>0</v>
      </c>
      <c r="LD28" s="595">
        <f>[1]Субсидия_факт!KJ26</f>
        <v>0</v>
      </c>
      <c r="LE28" s="698">
        <f>[1]Субсидия_факт!KP26</f>
        <v>0</v>
      </c>
      <c r="LF28" s="1732">
        <f t="shared" si="87"/>
        <v>0</v>
      </c>
      <c r="LG28" s="617"/>
      <c r="LH28" s="558"/>
      <c r="LI28" s="457">
        <f t="shared" si="219"/>
        <v>0</v>
      </c>
      <c r="LJ28" s="980">
        <f>[1]Субсидия_факт!FF26</f>
        <v>0</v>
      </c>
      <c r="LK28" s="526">
        <f>[1]Субсидия_факт!DR26</f>
        <v>0</v>
      </c>
      <c r="LL28" s="558">
        <f>[1]Субсидия_факт!DX26</f>
        <v>0</v>
      </c>
      <c r="LM28" s="457">
        <f t="shared" si="220"/>
        <v>0</v>
      </c>
      <c r="LN28" s="980"/>
      <c r="LO28" s="526"/>
      <c r="LP28" s="558"/>
      <c r="LQ28" s="457">
        <f t="shared" si="221"/>
        <v>0</v>
      </c>
      <c r="LR28" s="980">
        <f>[1]Субсидия_факт!FH26</f>
        <v>0</v>
      </c>
      <c r="LS28" s="526">
        <f>[1]Субсидия_факт!DT26</f>
        <v>0</v>
      </c>
      <c r="LT28" s="558">
        <f>[1]Субсидия_факт!DZ26</f>
        <v>0</v>
      </c>
      <c r="LU28" s="457">
        <f t="shared" si="222"/>
        <v>0</v>
      </c>
      <c r="LV28" s="980"/>
      <c r="LW28" s="526"/>
      <c r="LX28" s="698"/>
      <c r="LY28" s="660">
        <f t="shared" si="223"/>
        <v>0</v>
      </c>
      <c r="LZ28" s="618">
        <f>'Проверочная  таблица'!LR28-MH28</f>
        <v>0</v>
      </c>
      <c r="MA28" s="618">
        <f>'Проверочная  таблица'!LS28-MI28</f>
        <v>0</v>
      </c>
      <c r="MB28" s="564">
        <f>'Проверочная  таблица'!LT28-MJ28</f>
        <v>0</v>
      </c>
      <c r="MC28" s="660">
        <f t="shared" si="224"/>
        <v>0</v>
      </c>
      <c r="MD28" s="618">
        <f>'Проверочная  таблица'!LV28-ML28</f>
        <v>0</v>
      </c>
      <c r="ME28" s="618">
        <f>'Проверочная  таблица'!LW28-MM28</f>
        <v>0</v>
      </c>
      <c r="MF28" s="564">
        <f>'Проверочная  таблица'!LX28-MN28</f>
        <v>0</v>
      </c>
      <c r="MG28" s="660">
        <f t="shared" si="225"/>
        <v>0</v>
      </c>
      <c r="MH28" s="526">
        <f>[1]Субсидия_факт!FJ26</f>
        <v>0</v>
      </c>
      <c r="MI28" s="526">
        <f>[1]Субсидия_факт!DV26</f>
        <v>0</v>
      </c>
      <c r="MJ28" s="558">
        <f>[1]Субсидия_факт!EB26</f>
        <v>0</v>
      </c>
      <c r="MK28" s="660">
        <f t="shared" si="226"/>
        <v>0</v>
      </c>
      <c r="ML28" s="526"/>
      <c r="MM28" s="526"/>
      <c r="MN28" s="558"/>
      <c r="MO28" s="1733">
        <f t="shared" si="227"/>
        <v>238875</v>
      </c>
      <c r="MP28" s="526">
        <f>[1]Субсидия_факт!ED26</f>
        <v>0</v>
      </c>
      <c r="MQ28" s="698">
        <f>[1]Субсидия_факт!EF26</f>
        <v>0</v>
      </c>
      <c r="MR28" s="618">
        <f>[1]Субсидия_факт!EH26</f>
        <v>0</v>
      </c>
      <c r="MS28" s="564">
        <f>[1]Субсидия_факт!EJ26</f>
        <v>0</v>
      </c>
      <c r="MT28" s="617">
        <f>[1]Субсидия_факт!FL26</f>
        <v>0</v>
      </c>
      <c r="MU28" s="595">
        <f>[1]Субсидия_факт!CP26</f>
        <v>62107.5</v>
      </c>
      <c r="MV28" s="698">
        <f>[1]Субсидия_факт!CV26</f>
        <v>176767.5</v>
      </c>
      <c r="MW28" s="424">
        <f t="shared" si="228"/>
        <v>238875</v>
      </c>
      <c r="MX28" s="526"/>
      <c r="MY28" s="558"/>
      <c r="MZ28" s="526"/>
      <c r="NA28" s="583"/>
      <c r="NB28" s="595"/>
      <c r="NC28" s="1766">
        <f t="shared" si="229"/>
        <v>62107.5</v>
      </c>
      <c r="ND28" s="1767">
        <f t="shared" si="230"/>
        <v>176767.5</v>
      </c>
      <c r="NE28" s="1733">
        <f t="shared" si="231"/>
        <v>0</v>
      </c>
      <c r="NF28" s="595">
        <f>[1]Субсидия_факт!CR26</f>
        <v>0</v>
      </c>
      <c r="NG28" s="698">
        <f>[1]Субсидия_факт!CX26</f>
        <v>0</v>
      </c>
      <c r="NH28" s="424">
        <f t="shared" si="232"/>
        <v>0</v>
      </c>
      <c r="NI28" s="617"/>
      <c r="NJ28" s="558"/>
      <c r="NK28" s="508">
        <f t="shared" si="233"/>
        <v>0</v>
      </c>
      <c r="NL28" s="595">
        <f>'Проверочная  таблица'!NF28-NR28</f>
        <v>0</v>
      </c>
      <c r="NM28" s="558">
        <f>'Проверочная  таблица'!NG28-NS28</f>
        <v>0</v>
      </c>
      <c r="NN28" s="508">
        <f t="shared" si="234"/>
        <v>0</v>
      </c>
      <c r="NO28" s="526">
        <f>'Проверочная  таблица'!NI28-NU28</f>
        <v>0</v>
      </c>
      <c r="NP28" s="616">
        <f>'Проверочная  таблица'!NJ28-NV28</f>
        <v>0</v>
      </c>
      <c r="NQ28" s="508">
        <f t="shared" si="235"/>
        <v>0</v>
      </c>
      <c r="NR28" s="595">
        <f>[1]Субсидия_факт!CT26</f>
        <v>0</v>
      </c>
      <c r="NS28" s="698">
        <f>[1]Субсидия_факт!CZ26</f>
        <v>0</v>
      </c>
      <c r="NT28" s="508">
        <f t="shared" si="236"/>
        <v>0</v>
      </c>
      <c r="NU28" s="526"/>
      <c r="NV28" s="558"/>
      <c r="NW28" s="1720">
        <f t="shared" si="237"/>
        <v>0</v>
      </c>
      <c r="NX28" s="595">
        <f>[1]Субсидия_факт!CD26</f>
        <v>0</v>
      </c>
      <c r="NY28" s="698">
        <f>[1]Субсидия_факт!CF26</f>
        <v>0</v>
      </c>
      <c r="NZ28" s="595">
        <f>[1]Субсидия_факт!CH26</f>
        <v>0</v>
      </c>
      <c r="OA28" s="457">
        <f t="shared" si="238"/>
        <v>0</v>
      </c>
      <c r="OB28" s="458"/>
      <c r="OC28" s="564"/>
      <c r="OD28" s="458"/>
      <c r="OE28" s="1731">
        <f t="shared" si="312"/>
        <v>0</v>
      </c>
      <c r="OF28" s="595">
        <f>[1]Субсидия_факт!NP26</f>
        <v>0</v>
      </c>
      <c r="OG28" s="698">
        <f>[1]Субсидия_факт!NV26</f>
        <v>0</v>
      </c>
      <c r="OH28" s="458"/>
      <c r="OI28" s="1731">
        <f t="shared" si="313"/>
        <v>0</v>
      </c>
      <c r="OJ28" s="617"/>
      <c r="OK28" s="558"/>
      <c r="OL28" s="526"/>
      <c r="OM28" s="1731">
        <f t="shared" si="239"/>
        <v>6260066.9900000002</v>
      </c>
      <c r="ON28" s="595">
        <f>[1]Субсидия_факт!NR26</f>
        <v>0</v>
      </c>
      <c r="OO28" s="698">
        <f>[1]Субсидия_факт!NX26</f>
        <v>0</v>
      </c>
      <c r="OP28" s="526">
        <f>[1]Субсидия_факт!OB26</f>
        <v>6260066.9900000002</v>
      </c>
      <c r="OQ28" s="1731">
        <f t="shared" si="240"/>
        <v>3594365.12</v>
      </c>
      <c r="OR28" s="526"/>
      <c r="OS28" s="616"/>
      <c r="OT28" s="526">
        <v>3594365.12</v>
      </c>
      <c r="OU28" s="1732">
        <f t="shared" si="241"/>
        <v>6260066.9900000002</v>
      </c>
      <c r="OV28" s="459">
        <f>'Проверочная  таблица'!ON28-PD28</f>
        <v>0</v>
      </c>
      <c r="OW28" s="564">
        <f>'Проверочная  таблица'!OO28-PE28</f>
        <v>0</v>
      </c>
      <c r="OX28" s="458">
        <f>'Проверочная  таблица'!OP28-PF28</f>
        <v>6260066.9900000002</v>
      </c>
      <c r="OY28" s="1732">
        <f t="shared" si="242"/>
        <v>3594365.12</v>
      </c>
      <c r="OZ28" s="617">
        <f>'Проверочная  таблица'!OR28-PH28</f>
        <v>0</v>
      </c>
      <c r="PA28" s="558">
        <f>'Проверочная  таблица'!OS28-PI28</f>
        <v>0</v>
      </c>
      <c r="PB28" s="526">
        <f>'Проверочная  таблица'!OT28-PJ28</f>
        <v>3594365.12</v>
      </c>
      <c r="PC28" s="1732">
        <f t="shared" si="243"/>
        <v>0</v>
      </c>
      <c r="PD28" s="595">
        <f>[1]Субсидия_факт!NT26</f>
        <v>0</v>
      </c>
      <c r="PE28" s="698">
        <f>[1]Субсидия_факт!NZ26</f>
        <v>0</v>
      </c>
      <c r="PF28" s="595">
        <f>[1]Субсидия_факт!OD26</f>
        <v>0</v>
      </c>
      <c r="PG28" s="1732">
        <f t="shared" si="244"/>
        <v>0</v>
      </c>
      <c r="PH28" s="617">
        <f t="shared" si="310"/>
        <v>0</v>
      </c>
      <c r="PI28" s="558">
        <f t="shared" si="311"/>
        <v>0</v>
      </c>
      <c r="PJ28" s="595"/>
      <c r="PK28" s="460">
        <f t="shared" si="245"/>
        <v>1058750.3799999999</v>
      </c>
      <c r="PL28" s="618">
        <f>[1]Субсидия_факт!ON26</f>
        <v>52937.519999999902</v>
      </c>
      <c r="PM28" s="564">
        <f>[1]Субсидия_факт!OR26</f>
        <v>1005812.86</v>
      </c>
      <c r="PN28" s="457">
        <f t="shared" si="246"/>
        <v>0</v>
      </c>
      <c r="PO28" s="458"/>
      <c r="PP28" s="581">
        <v>0</v>
      </c>
      <c r="PQ28" s="660">
        <f t="shared" si="247"/>
        <v>1058750.3799999999</v>
      </c>
      <c r="PR28" s="458">
        <f t="shared" si="248"/>
        <v>52937.519999999902</v>
      </c>
      <c r="PS28" s="564">
        <f t="shared" si="249"/>
        <v>1005812.86</v>
      </c>
      <c r="PT28" s="1762">
        <f t="shared" si="250"/>
        <v>0</v>
      </c>
      <c r="PU28" s="618">
        <f t="shared" si="251"/>
        <v>0</v>
      </c>
      <c r="PV28" s="564">
        <f t="shared" si="252"/>
        <v>0</v>
      </c>
      <c r="PW28" s="660">
        <f t="shared" si="253"/>
        <v>0</v>
      </c>
      <c r="PX28" s="618">
        <f>[1]Субсидия_факт!OP26</f>
        <v>0</v>
      </c>
      <c r="PY28" s="564">
        <f>[1]Субсидия_факт!OT26</f>
        <v>0</v>
      </c>
      <c r="PZ28" s="787">
        <f t="shared" si="254"/>
        <v>0</v>
      </c>
      <c r="QA28" s="458"/>
      <c r="QB28" s="581"/>
      <c r="QC28" s="1728">
        <f t="shared" si="92"/>
        <v>0</v>
      </c>
      <c r="QD28" s="618">
        <f>[1]Субсидия_факт!EL26</f>
        <v>0</v>
      </c>
      <c r="QE28" s="564">
        <f>[1]Субсидия_факт!EN26</f>
        <v>0</v>
      </c>
      <c r="QF28" s="1729">
        <f t="shared" si="93"/>
        <v>0</v>
      </c>
      <c r="QG28" s="618"/>
      <c r="QH28" s="564"/>
      <c r="QI28" s="1728">
        <f t="shared" si="94"/>
        <v>0</v>
      </c>
      <c r="QJ28" s="618">
        <f>[1]Субсидия_факт!EP26</f>
        <v>0</v>
      </c>
      <c r="QK28" s="564">
        <f>[1]Субсидия_факт!ER26</f>
        <v>0</v>
      </c>
      <c r="QL28" s="1729">
        <f t="shared" si="95"/>
        <v>0</v>
      </c>
      <c r="QM28" s="618"/>
      <c r="QN28" s="564"/>
      <c r="QO28" s="1728">
        <f t="shared" si="96"/>
        <v>0</v>
      </c>
      <c r="QP28" s="618">
        <f>[1]Субсидия_факт!ET26</f>
        <v>0</v>
      </c>
      <c r="QQ28" s="564">
        <f>[1]Субсидия_факт!EX26</f>
        <v>0</v>
      </c>
      <c r="QR28" s="1729">
        <f t="shared" si="97"/>
        <v>0</v>
      </c>
      <c r="QS28" s="618"/>
      <c r="QT28" s="564"/>
      <c r="QU28" s="1727">
        <f t="shared" si="98"/>
        <v>0</v>
      </c>
      <c r="QV28" s="618">
        <f t="shared" si="255"/>
        <v>0</v>
      </c>
      <c r="QW28" s="564">
        <f t="shared" si="256"/>
        <v>0</v>
      </c>
      <c r="QX28" s="508">
        <f t="shared" si="99"/>
        <v>0</v>
      </c>
      <c r="QY28" s="618">
        <f t="shared" si="257"/>
        <v>0</v>
      </c>
      <c r="QZ28" s="564">
        <f t="shared" si="258"/>
        <v>0</v>
      </c>
      <c r="RA28" s="1727">
        <f t="shared" si="100"/>
        <v>0</v>
      </c>
      <c r="RB28" s="618">
        <f>[1]Субсидия_факт!EV26</f>
        <v>0</v>
      </c>
      <c r="RC28" s="564">
        <f>[1]Субсидия_факт!EZ26</f>
        <v>0</v>
      </c>
      <c r="RD28" s="508">
        <f t="shared" si="101"/>
        <v>0</v>
      </c>
      <c r="RE28" s="618"/>
      <c r="RF28" s="564"/>
      <c r="RG28" s="460">
        <f t="shared" si="102"/>
        <v>0</v>
      </c>
      <c r="RH28" s="618">
        <f>[1]Субсидия_факт!FB26</f>
        <v>0</v>
      </c>
      <c r="RI28" s="564">
        <f>[1]Субсидия_факт!FD26</f>
        <v>0</v>
      </c>
      <c r="RJ28" s="457">
        <f t="shared" si="103"/>
        <v>0</v>
      </c>
      <c r="RK28" s="459"/>
      <c r="RL28" s="808"/>
      <c r="RM28" s="460">
        <f t="shared" si="104"/>
        <v>0</v>
      </c>
      <c r="RN28" s="618">
        <f>[1]Субсидия_факт!BN26</f>
        <v>0</v>
      </c>
      <c r="RO28" s="564">
        <f>[1]Субсидия_факт!BP26</f>
        <v>0</v>
      </c>
      <c r="RP28" s="1761">
        <f t="shared" si="105"/>
        <v>0</v>
      </c>
      <c r="RQ28" s="459"/>
      <c r="RR28" s="808"/>
      <c r="RS28" s="460">
        <f t="shared" si="106"/>
        <v>0</v>
      </c>
      <c r="RT28" s="618">
        <f>[1]Субсидия_факт!T26</f>
        <v>0</v>
      </c>
      <c r="RU28" s="564">
        <f>[1]Субсидия_факт!V26</f>
        <v>0</v>
      </c>
      <c r="RV28" s="457">
        <f t="shared" si="107"/>
        <v>0</v>
      </c>
      <c r="RW28" s="459"/>
      <c r="RX28" s="808"/>
      <c r="RY28" s="460">
        <f t="shared" si="259"/>
        <v>0</v>
      </c>
      <c r="RZ28" s="618">
        <f>[1]Субсидия_факт!Z26</f>
        <v>0</v>
      </c>
      <c r="SA28" s="564">
        <f>[1]Субсидия_факт!AB26</f>
        <v>0</v>
      </c>
      <c r="SB28" s="457">
        <f t="shared" si="260"/>
        <v>0</v>
      </c>
      <c r="SC28" s="459"/>
      <c r="SD28" s="808"/>
      <c r="SE28" s="460">
        <f t="shared" si="110"/>
        <v>0</v>
      </c>
      <c r="SF28" s="618">
        <f>[1]Субсидия_факт!OV26</f>
        <v>0</v>
      </c>
      <c r="SG28" s="564">
        <f>[1]Субсидия_факт!OX26</f>
        <v>0</v>
      </c>
      <c r="SH28" s="458">
        <f>[1]Субсидия_факт!PR26</f>
        <v>0</v>
      </c>
      <c r="SI28" s="615">
        <f>[1]Субсидия_факт!PX26</f>
        <v>0</v>
      </c>
      <c r="SJ28" s="430">
        <f>[1]Субсидия_факт!QD26</f>
        <v>0</v>
      </c>
      <c r="SK28" s="564">
        <f>[1]Субсидия_факт!QF26</f>
        <v>0</v>
      </c>
      <c r="SL28" s="1773">
        <f>[1]Субсидия_факт!QH26</f>
        <v>0</v>
      </c>
      <c r="SM28" s="581">
        <f>[1]Субсидия_факт!QN26</f>
        <v>0</v>
      </c>
      <c r="SN28" s="457">
        <f t="shared" si="111"/>
        <v>0</v>
      </c>
      <c r="SO28" s="618"/>
      <c r="SP28" s="564"/>
      <c r="SQ28" s="1248"/>
      <c r="SR28" s="581"/>
      <c r="SS28" s="1248"/>
      <c r="ST28" s="808"/>
      <c r="SU28" s="1248"/>
      <c r="SV28" s="808"/>
      <c r="SW28" s="457">
        <f t="shared" si="261"/>
        <v>0</v>
      </c>
      <c r="SX28" s="618">
        <f>[1]Субсидия_факт!OF26</f>
        <v>0</v>
      </c>
      <c r="SY28" s="564">
        <f>[1]Субсидия_факт!OJ26</f>
        <v>0</v>
      </c>
      <c r="SZ28" s="459">
        <f>[1]Субсидия_факт!OZ26</f>
        <v>0</v>
      </c>
      <c r="TA28" s="564">
        <f>[1]Субсидия_факт!PD26</f>
        <v>0</v>
      </c>
      <c r="TB28" s="459">
        <f>[1]Субсидия_факт!PT26</f>
        <v>0</v>
      </c>
      <c r="TC28" s="564">
        <f>[1]Субсидия_факт!PZ26</f>
        <v>0</v>
      </c>
      <c r="TD28" s="459">
        <f>[1]Субсидия_факт!QJ26</f>
        <v>0</v>
      </c>
      <c r="TE28" s="564">
        <f>[1]Субсидия_факт!QP26</f>
        <v>0</v>
      </c>
      <c r="TF28" s="1761">
        <f t="shared" si="262"/>
        <v>0</v>
      </c>
      <c r="TG28" s="458"/>
      <c r="TH28" s="581"/>
      <c r="TI28" s="618"/>
      <c r="TJ28" s="564"/>
      <c r="TK28" s="1248"/>
      <c r="TL28" s="581"/>
      <c r="TM28" s="458"/>
      <c r="TN28" s="581"/>
      <c r="TO28" s="660">
        <f t="shared" si="263"/>
        <v>0</v>
      </c>
      <c r="TP28" s="618">
        <f t="shared" si="264"/>
        <v>0</v>
      </c>
      <c r="TQ28" s="564">
        <f t="shared" si="265"/>
        <v>0</v>
      </c>
      <c r="TR28" s="618">
        <f t="shared" si="266"/>
        <v>0</v>
      </c>
      <c r="TS28" s="564">
        <f t="shared" si="267"/>
        <v>0</v>
      </c>
      <c r="TT28" s="618">
        <f t="shared" si="116"/>
        <v>0</v>
      </c>
      <c r="TU28" s="564">
        <f t="shared" si="117"/>
        <v>0</v>
      </c>
      <c r="TV28" s="459">
        <f t="shared" si="268"/>
        <v>0</v>
      </c>
      <c r="TW28" s="564">
        <f t="shared" si="269"/>
        <v>0</v>
      </c>
      <c r="TX28" s="660">
        <f t="shared" si="270"/>
        <v>0</v>
      </c>
      <c r="TY28" s="618">
        <f t="shared" si="271"/>
        <v>0</v>
      </c>
      <c r="TZ28" s="564">
        <f t="shared" si="272"/>
        <v>0</v>
      </c>
      <c r="UA28" s="618">
        <f t="shared" si="273"/>
        <v>0</v>
      </c>
      <c r="UB28" s="564">
        <f t="shared" si="274"/>
        <v>0</v>
      </c>
      <c r="UC28" s="618">
        <f t="shared" si="124"/>
        <v>0</v>
      </c>
      <c r="UD28" s="564">
        <f t="shared" si="125"/>
        <v>0</v>
      </c>
      <c r="UE28" s="459">
        <f t="shared" si="275"/>
        <v>0</v>
      </c>
      <c r="UF28" s="564">
        <f t="shared" si="276"/>
        <v>0</v>
      </c>
      <c r="UG28" s="660">
        <f t="shared" si="277"/>
        <v>0</v>
      </c>
      <c r="UH28" s="618">
        <f>[1]Субсидия_факт!OH26</f>
        <v>0</v>
      </c>
      <c r="UI28" s="564">
        <f>[1]Субсидия_факт!OL26</f>
        <v>0</v>
      </c>
      <c r="UJ28" s="459">
        <f>[1]Субсидия_факт!PB26</f>
        <v>0</v>
      </c>
      <c r="UK28" s="564">
        <f>[1]Субсидия_факт!PF26</f>
        <v>0</v>
      </c>
      <c r="UL28" s="459">
        <f>[1]Субсидия_факт!PV26</f>
        <v>0</v>
      </c>
      <c r="UM28" s="564">
        <f>[1]Субсидия_факт!QB26</f>
        <v>0</v>
      </c>
      <c r="UN28" s="459">
        <f>[1]Субсидия_факт!QL26</f>
        <v>0</v>
      </c>
      <c r="UO28" s="564">
        <f>[1]Субсидия_факт!QR26</f>
        <v>0</v>
      </c>
      <c r="UP28" s="787">
        <f t="shared" si="278"/>
        <v>0</v>
      </c>
      <c r="UQ28" s="1248"/>
      <c r="UR28" s="581"/>
      <c r="US28" s="430"/>
      <c r="UT28" s="564"/>
      <c r="UU28" s="1248"/>
      <c r="UV28" s="581"/>
      <c r="UW28" s="1248"/>
      <c r="UX28" s="581"/>
      <c r="UY28" s="457">
        <f>'Прочая  субсидия_МР  и  ГО'!B24</f>
        <v>32104633.25</v>
      </c>
      <c r="UZ28" s="457">
        <f>'Прочая  субсидия_МР  и  ГО'!C24</f>
        <v>29133840.02</v>
      </c>
      <c r="VA28" s="1750">
        <f>'Прочая  субсидия_БП'!B24</f>
        <v>35335432.370000005</v>
      </c>
      <c r="VB28" s="460">
        <f>'Прочая  субсидия_БП'!C24</f>
        <v>3829701.6</v>
      </c>
      <c r="VC28" s="1781">
        <f>'Прочая  субсидия_БП'!D24</f>
        <v>35335432.370000005</v>
      </c>
      <c r="VD28" s="510">
        <f>'Прочая  субсидия_БП'!E24</f>
        <v>3829701.6</v>
      </c>
      <c r="VE28" s="1782">
        <f>'Прочая  субсидия_БП'!F24</f>
        <v>0</v>
      </c>
      <c r="VF28" s="1781">
        <f>'Прочая  субсидия_БП'!G24</f>
        <v>0</v>
      </c>
      <c r="VG28" s="460">
        <f t="shared" si="279"/>
        <v>282265495.28999996</v>
      </c>
      <c r="VH28" s="618">
        <f>'Проверочная  таблица'!WJ28+'Проверочная  таблица'!VM28+'Проверочная  таблица'!VO28+WD28+VQ28</f>
        <v>274434762.30999994</v>
      </c>
      <c r="VI28" s="458">
        <f>'Проверочная  таблица'!WK28+'Проверочная  таблица'!VS28+'Проверочная  таблица'!VY28+'Проверочная  таблица'!VU28+'Проверочная  таблица'!VW28+WA28+WE28</f>
        <v>7830732.9800000004</v>
      </c>
      <c r="VJ28" s="457">
        <f t="shared" si="280"/>
        <v>184574285.39999998</v>
      </c>
      <c r="VK28" s="458">
        <f>'Проверочная  таблица'!WM28+'Проверочная  таблица'!VN28+'Проверочная  таблица'!VP28+WG28+VR28</f>
        <v>180882027.25999999</v>
      </c>
      <c r="VL28" s="459">
        <f>'Проверочная  таблица'!WN28+'Проверочная  таблица'!VT28+'Проверочная  таблица'!VZ28+'Проверочная  таблица'!VV28+'Проверочная  таблица'!VX28+WB28+WH28</f>
        <v>3692258.14</v>
      </c>
      <c r="VM28" s="457">
        <f>'Субвенция  на  полномочия'!B24</f>
        <v>262358282.16</v>
      </c>
      <c r="VN28" s="1750">
        <f>'Субвенция  на  полномочия'!C24</f>
        <v>174019329.25999999</v>
      </c>
      <c r="VO28" s="320">
        <f>[1]Субвенция_факт!R25*1000</f>
        <v>6921747</v>
      </c>
      <c r="VP28" s="789">
        <v>4032000</v>
      </c>
      <c r="VQ28" s="320">
        <f>[1]Субвенция_факт!K25*1000</f>
        <v>2380354</v>
      </c>
      <c r="VR28" s="789">
        <v>1161698</v>
      </c>
      <c r="VS28" s="320">
        <f>[1]Субвенция_факт!AE25*1000</f>
        <v>1566700</v>
      </c>
      <c r="VT28" s="789">
        <f>ВУС!E248</f>
        <v>642921.1100000001</v>
      </c>
      <c r="VU28" s="320">
        <f>[1]Субвенция_факт!AF25*1000</f>
        <v>0</v>
      </c>
      <c r="VV28" s="789"/>
      <c r="VW28" s="320">
        <f>[1]Субвенция_факт!E25*1000</f>
        <v>0</v>
      </c>
      <c r="VX28" s="789"/>
      <c r="VY28" s="320">
        <f>[1]Субвенция_факт!F25*1000</f>
        <v>0</v>
      </c>
      <c r="VZ28" s="789"/>
      <c r="WA28" s="320">
        <f>[1]Субвенция_факт!G25*1000</f>
        <v>0</v>
      </c>
      <c r="WB28" s="789"/>
      <c r="WC28" s="460">
        <f t="shared" si="281"/>
        <v>7502612.1300000008</v>
      </c>
      <c r="WD28" s="618">
        <f>[1]Субвенция_факт!O25*1000</f>
        <v>1950679.15</v>
      </c>
      <c r="WE28" s="564">
        <f>[1]Субвенция_факт!P25*1000</f>
        <v>5551932.9800000004</v>
      </c>
      <c r="WF28" s="457">
        <f t="shared" si="282"/>
        <v>3650000</v>
      </c>
      <c r="WG28" s="458">
        <v>949000</v>
      </c>
      <c r="WH28" s="615">
        <v>2701000</v>
      </c>
      <c r="WI28" s="460">
        <f t="shared" si="283"/>
        <v>1535800</v>
      </c>
      <c r="WJ28" s="930">
        <f>[1]Субвенция_факт!AD25*1000</f>
        <v>823700</v>
      </c>
      <c r="WK28" s="931">
        <f>[1]Субвенция_факт!AC25*1000</f>
        <v>712100</v>
      </c>
      <c r="WL28" s="457">
        <f t="shared" si="284"/>
        <v>1068337.03</v>
      </c>
      <c r="WM28" s="1740">
        <v>720000</v>
      </c>
      <c r="WN28" s="1282">
        <v>348337.03</v>
      </c>
      <c r="WO28" s="1775">
        <f>'Проверочная  таблица'!ZU28+'Проверочная  таблица'!ZC28+'Проверочная  таблица'!XO28+'Проверочная  таблица'!XS28+YQ28+YW28+YA28+YG28+XI28+WQ28+XC28+WW28</f>
        <v>11523138.279999999</v>
      </c>
      <c r="WP28" s="320">
        <f>'Проверочная  таблица'!ZY28+'Проверочная  таблица'!ZL28+'Проверочная  таблица'!XQ28+'Проверочная  таблица'!XU28+YT28+YZ28+YD28+YJ28+XL28+WT28+XF28+WZ28</f>
        <v>7932304.75</v>
      </c>
      <c r="WQ28" s="1776">
        <f t="shared" si="134"/>
        <v>0</v>
      </c>
      <c r="WR28" s="930">
        <f>'[1]Иные межбюджетные трансферты'!AK26</f>
        <v>0</v>
      </c>
      <c r="WS28" s="931">
        <f>'[1]Иные межбюджетные трансферты'!AM26</f>
        <v>0</v>
      </c>
      <c r="WT28" s="1765">
        <f t="shared" si="135"/>
        <v>0</v>
      </c>
      <c r="WU28" s="930"/>
      <c r="WV28" s="931"/>
      <c r="WW28" s="1776">
        <f t="shared" si="136"/>
        <v>0</v>
      </c>
      <c r="WX28" s="930">
        <f>'[1]Иные межбюджетные трансферты'!AE26</f>
        <v>0</v>
      </c>
      <c r="WY28" s="931">
        <f>'[1]Иные межбюджетные трансферты'!AG26</f>
        <v>0</v>
      </c>
      <c r="WZ28" s="1765">
        <f t="shared" si="137"/>
        <v>0</v>
      </c>
      <c r="XA28" s="930"/>
      <c r="XB28" s="931"/>
      <c r="XC28" s="1776">
        <f t="shared" si="138"/>
        <v>1367538.28</v>
      </c>
      <c r="XD28" s="930">
        <f>'[1]Иные межбюджетные трансферты'!AA26</f>
        <v>68376.92</v>
      </c>
      <c r="XE28" s="931">
        <f>'[1]Иные межбюджетные трансферты'!AC26</f>
        <v>1299161.3600000001</v>
      </c>
      <c r="XF28" s="1765">
        <f t="shared" si="139"/>
        <v>797734.75</v>
      </c>
      <c r="XG28" s="930">
        <v>39886.75</v>
      </c>
      <c r="XH28" s="931">
        <v>757848</v>
      </c>
      <c r="XI28" s="457">
        <f t="shared" si="285"/>
        <v>10155600</v>
      </c>
      <c r="XJ28" s="676">
        <f>'[1]Иные межбюджетные трансферты'!G26</f>
        <v>0</v>
      </c>
      <c r="XK28" s="1777">
        <f>'[1]Иные межбюджетные трансферты'!I26</f>
        <v>10155600</v>
      </c>
      <c r="XL28" s="1750">
        <f t="shared" si="286"/>
        <v>7134570</v>
      </c>
      <c r="XM28" s="676"/>
      <c r="XN28" s="931">
        <v>7134570</v>
      </c>
      <c r="XO28" s="457">
        <f t="shared" si="287"/>
        <v>0</v>
      </c>
      <c r="XP28" s="1778"/>
      <c r="XQ28" s="457">
        <f t="shared" si="288"/>
        <v>0</v>
      </c>
      <c r="XR28" s="1777"/>
      <c r="XS28" s="1750">
        <f t="shared" si="289"/>
        <v>0</v>
      </c>
      <c r="XT28" s="931"/>
      <c r="XU28" s="457">
        <f t="shared" si="290"/>
        <v>0</v>
      </c>
      <c r="XV28" s="931"/>
      <c r="XW28" s="1763">
        <f t="shared" si="291"/>
        <v>0</v>
      </c>
      <c r="XX28" s="660">
        <f t="shared" si="292"/>
        <v>0</v>
      </c>
      <c r="XY28" s="1763">
        <f t="shared" si="293"/>
        <v>0</v>
      </c>
      <c r="XZ28" s="660">
        <f t="shared" si="294"/>
        <v>0</v>
      </c>
      <c r="YA28" s="457">
        <f t="shared" si="295"/>
        <v>0</v>
      </c>
      <c r="YB28" s="459"/>
      <c r="YC28" s="564"/>
      <c r="YD28" s="457">
        <f t="shared" si="296"/>
        <v>0</v>
      </c>
      <c r="YE28" s="459"/>
      <c r="YF28" s="564"/>
      <c r="YG28" s="457">
        <f t="shared" si="297"/>
        <v>0</v>
      </c>
      <c r="YH28" s="458">
        <f>'[1]Иные межбюджетные трансферты'!AY26</f>
        <v>0</v>
      </c>
      <c r="YI28" s="581">
        <f>'[1]Иные межбюджетные трансферты'!BC26</f>
        <v>0</v>
      </c>
      <c r="YJ28" s="1761">
        <f t="shared" si="298"/>
        <v>0</v>
      </c>
      <c r="YK28" s="459"/>
      <c r="YL28" s="564"/>
      <c r="YM28" s="1763">
        <f t="shared" si="299"/>
        <v>0</v>
      </c>
      <c r="YN28" s="660">
        <f t="shared" si="300"/>
        <v>0</v>
      </c>
      <c r="YO28" s="1763">
        <f t="shared" si="301"/>
        <v>0</v>
      </c>
      <c r="YP28" s="660">
        <f t="shared" si="302"/>
        <v>0</v>
      </c>
      <c r="YQ28" s="1007">
        <f t="shared" si="303"/>
        <v>0</v>
      </c>
      <c r="YR28" s="1124">
        <f>'[1]Иные межбюджетные трансферты'!W26</f>
        <v>0</v>
      </c>
      <c r="YS28" s="933">
        <f>'[1]Иные межбюджетные трансферты'!Y26</f>
        <v>0</v>
      </c>
      <c r="YT28" s="627">
        <f t="shared" si="304"/>
        <v>0</v>
      </c>
      <c r="YU28" s="987"/>
      <c r="YV28" s="1779"/>
      <c r="YW28" s="320">
        <f t="shared" si="150"/>
        <v>0</v>
      </c>
      <c r="YX28" s="987">
        <f>'[1]Иные межбюджетные трансферты'!M26</f>
        <v>0</v>
      </c>
      <c r="YY28" s="933">
        <f>'[1]Иные межбюджетные трансферты'!O26</f>
        <v>0</v>
      </c>
      <c r="YZ28" s="627">
        <f t="shared" si="305"/>
        <v>0</v>
      </c>
      <c r="ZA28" s="987"/>
      <c r="ZB28" s="933"/>
      <c r="ZC28" s="507">
        <f t="shared" si="152"/>
        <v>0</v>
      </c>
      <c r="ZD28" s="930">
        <f>'[1]Иные межбюджетные трансферты'!E26</f>
        <v>0</v>
      </c>
      <c r="ZE28" s="930">
        <f>'[1]Иные межбюджетные трансферты'!K26</f>
        <v>0</v>
      </c>
      <c r="ZF28" s="930">
        <f>'[1]Иные межбюджетные трансферты'!AI26</f>
        <v>0</v>
      </c>
      <c r="ZG28" s="676">
        <f>'[1]Иные межбюджетные трансферты'!AO26</f>
        <v>0</v>
      </c>
      <c r="ZH28" s="784"/>
      <c r="ZI28" s="526">
        <f>'[1]Иные межбюджетные трансферты'!BG26</f>
        <v>0</v>
      </c>
      <c r="ZJ28" s="930">
        <f>'[1]Иные межбюджетные трансферты'!BI26</f>
        <v>0</v>
      </c>
      <c r="ZK28" s="676">
        <f>'[1]Иные межбюджетные трансферты'!BK26</f>
        <v>0</v>
      </c>
      <c r="ZL28" s="424">
        <f t="shared" si="153"/>
        <v>0</v>
      </c>
      <c r="ZM28" s="676"/>
      <c r="ZN28" s="676"/>
      <c r="ZO28" s="676"/>
      <c r="ZP28" s="987"/>
      <c r="ZQ28" s="617"/>
      <c r="ZR28" s="526"/>
      <c r="ZS28" s="987"/>
      <c r="ZT28" s="1260"/>
      <c r="ZU28" s="457">
        <f t="shared" si="154"/>
        <v>0</v>
      </c>
      <c r="ZV28" s="1124">
        <f>'[1]Иные межбюджетные трансферты'!AQ26</f>
        <v>0</v>
      </c>
      <c r="ZW28" s="930">
        <f>'[1]Иные межбюджетные трансферты'!AU26</f>
        <v>0</v>
      </c>
      <c r="ZX28" s="987"/>
      <c r="ZY28" s="457">
        <f t="shared" si="155"/>
        <v>0</v>
      </c>
      <c r="ZZ28" s="987"/>
      <c r="AAA28" s="980"/>
      <c r="AAB28" s="1260"/>
      <c r="AAC28" s="660">
        <f t="shared" si="306"/>
        <v>0</v>
      </c>
      <c r="AAD28" s="595">
        <f>'Проверочная  таблица'!ZV28-AAL28</f>
        <v>0</v>
      </c>
      <c r="AAE28" s="595">
        <f>'Проверочная  таблица'!ZW28-AAM28</f>
        <v>0</v>
      </c>
      <c r="AAF28" s="595">
        <f>'Проверочная  таблица'!ZX28-AAN28</f>
        <v>0</v>
      </c>
      <c r="AAG28" s="660">
        <f t="shared" si="307"/>
        <v>0</v>
      </c>
      <c r="AAH28" s="595">
        <f>'Проверочная  таблица'!ZZ28-AAP28</f>
        <v>0</v>
      </c>
      <c r="AAI28" s="595">
        <f>'Проверочная  таблица'!AAA28-AAQ28</f>
        <v>0</v>
      </c>
      <c r="AAJ28" s="595">
        <f>'Проверочная  таблица'!AAB28-AAR28</f>
        <v>0</v>
      </c>
      <c r="AAK28" s="660">
        <f t="shared" si="308"/>
        <v>0</v>
      </c>
      <c r="AAL28" s="1124">
        <f>'[1]Иные межбюджетные трансферты'!AS26</f>
        <v>0</v>
      </c>
      <c r="AAM28" s="930">
        <f>'[1]Иные межбюджетные трансферты'!AW26</f>
        <v>0</v>
      </c>
      <c r="AAN28" s="676">
        <f>'[1]Иные межбюджетные трансферты'!BO26</f>
        <v>0</v>
      </c>
      <c r="AAO28" s="787">
        <f t="shared" si="309"/>
        <v>0</v>
      </c>
      <c r="AAP28" s="987"/>
      <c r="AAQ28" s="980"/>
      <c r="AAR28" s="980"/>
      <c r="AAS28" s="457">
        <f>AAU28+'Проверочная  таблица'!ABC28+AAY28+'Проверочная  таблица'!ABG28+ABA28+'Проверочная  таблица'!ABI28</f>
        <v>0</v>
      </c>
      <c r="AAT28" s="457">
        <f>AAV28+'Проверочная  таблица'!ABD28+AAZ28+'Проверочная  таблица'!ABH28+ABB28+'Проверочная  таблица'!ABJ28</f>
        <v>0</v>
      </c>
      <c r="AAU28" s="460"/>
      <c r="AAV28" s="460"/>
      <c r="AAW28" s="460"/>
      <c r="AAX28" s="460"/>
      <c r="AAY28" s="1783">
        <f t="shared" si="156"/>
        <v>0</v>
      </c>
      <c r="AAZ28" s="456">
        <f t="shared" si="157"/>
        <v>0</v>
      </c>
      <c r="ABA28" s="461"/>
      <c r="ABB28" s="456"/>
      <c r="ABC28" s="460"/>
      <c r="ABD28" s="460"/>
      <c r="ABE28" s="460"/>
      <c r="ABF28" s="460"/>
      <c r="ABG28" s="1783">
        <f t="shared" si="158"/>
        <v>0</v>
      </c>
      <c r="ABH28" s="456">
        <f t="shared" si="159"/>
        <v>0</v>
      </c>
      <c r="ABI28" s="456"/>
      <c r="ABJ28" s="456"/>
      <c r="ABK28" s="1749">
        <f>'Проверочная  таблица'!ABC28+'Проверочная  таблица'!ABE28</f>
        <v>0</v>
      </c>
      <c r="ABL28" s="1749">
        <f>'Проверочная  таблица'!ABD28+'Проверочная  таблица'!ABF28</f>
        <v>0</v>
      </c>
    </row>
    <row r="29" spans="1:741" s="319" customFormat="1" ht="25.5" customHeight="1" thickBot="1" x14ac:dyDescent="0.3">
      <c r="A29" s="326" t="s">
        <v>91</v>
      </c>
      <c r="B29" s="463">
        <f>D29+AI29+'Проверочная  таблица'!VG29+'Проверочная  таблица'!WO29</f>
        <v>1257794461.79</v>
      </c>
      <c r="C29" s="1789">
        <f>E29+'Проверочная  таблица'!VJ29+AJ29+'Проверочная  таблица'!WP29</f>
        <v>580743519.25999999</v>
      </c>
      <c r="D29" s="1790">
        <f t="shared" si="0"/>
        <v>102842158.59999999</v>
      </c>
      <c r="E29" s="1789">
        <f t="shared" si="160"/>
        <v>64298714.710000001</v>
      </c>
      <c r="F29" s="1791">
        <f>'[1]Дотация  из  ОБ_факт'!M25</f>
        <v>25109430</v>
      </c>
      <c r="G29" s="1792">
        <v>13854000</v>
      </c>
      <c r="H29" s="1793">
        <f>'[1]Дотация  из  ОБ_факт'!G25</f>
        <v>37660256.600000001</v>
      </c>
      <c r="I29" s="1794">
        <v>21285943</v>
      </c>
      <c r="J29" s="1795">
        <f t="shared" si="1"/>
        <v>37660256.600000001</v>
      </c>
      <c r="K29" s="1796">
        <f t="shared" si="2"/>
        <v>21285943</v>
      </c>
      <c r="L29" s="1797">
        <f>'[1]Дотация  из  ОБ_факт'!K25</f>
        <v>0</v>
      </c>
      <c r="M29" s="1003"/>
      <c r="N29" s="1798">
        <f>'[1]Дотация  из  ОБ_факт'!Q25</f>
        <v>0</v>
      </c>
      <c r="O29" s="1799"/>
      <c r="P29" s="1791">
        <f>'[1]Дотация  из  ОБ_факт'!S25</f>
        <v>36326222</v>
      </c>
      <c r="Q29" s="1794">
        <v>25412521.710000001</v>
      </c>
      <c r="R29" s="1795">
        <f t="shared" si="3"/>
        <v>34340956</v>
      </c>
      <c r="S29" s="1796">
        <f t="shared" si="4"/>
        <v>24419521.710000001</v>
      </c>
      <c r="T29" s="1797">
        <f>'[1]Дотация  из  ОБ_факт'!W25</f>
        <v>1985266</v>
      </c>
      <c r="U29" s="1003">
        <v>993000</v>
      </c>
      <c r="V29" s="1793">
        <f>'[1]Дотация  из  ОБ_факт'!AA25+'[1]Дотация  из  ОБ_факт'!AC25+'[1]Дотация  из  ОБ_факт'!AG25</f>
        <v>1800000</v>
      </c>
      <c r="W29" s="1800">
        <f t="shared" si="5"/>
        <v>1800000</v>
      </c>
      <c r="X29" s="943">
        <v>1800000</v>
      </c>
      <c r="Y29" s="677"/>
      <c r="Z29" s="943"/>
      <c r="AA29" s="1793">
        <f>'[1]Дотация  из  ОБ_факт'!Y25+'[1]Дотация  из  ОБ_факт'!AE25</f>
        <v>1946250</v>
      </c>
      <c r="AB29" s="1800">
        <f t="shared" si="6"/>
        <v>1946250</v>
      </c>
      <c r="AC29" s="943">
        <v>446250</v>
      </c>
      <c r="AD29" s="677">
        <v>1500000</v>
      </c>
      <c r="AE29" s="1801">
        <f t="shared" si="7"/>
        <v>446250</v>
      </c>
      <c r="AF29" s="1795">
        <f t="shared" si="8"/>
        <v>446250</v>
      </c>
      <c r="AG29" s="1796">
        <f>'[1]Дотация  из  ОБ_факт'!AE25</f>
        <v>1500000</v>
      </c>
      <c r="AH29" s="1802">
        <f>AD29</f>
        <v>1500000</v>
      </c>
      <c r="AI29" s="1720">
        <f>'Проверочная  таблица'!UY29+'Проверочная  таблица'!VA29+CM29+CO29+CU29+CW29+BS29+CA29+'Проверочная  таблица'!MO29+'Проверочная  таблица'!NE29+'Проверочная  таблица'!EQ29+'Проверочная  таблица'!NW29+EI29+'Проверочная  таблица'!JG29+'Проверочная  таблица'!JM29+'Проверочная  таблица'!OE29+'Проверочная  таблица'!OM29+JA29+GC29+FW29+RY29+FK29+AK29+AU29+FQ29+KE29+HE29+HK29+DI29+SE29+GI29+EW29+SW29+PK29+GY29+GS29+LI29+LQ29+RS29+IO29+RG29+QI29+KK29+KQ29+QO29+RM29+DC29+II29+QC29+IC29+IU29</f>
        <v>617900615.61000001</v>
      </c>
      <c r="AJ29" s="507">
        <f>'Проверочная  таблица'!UZ29+'Проверочная  таблица'!VB29+CN29+CP29+CV29+CX29+BW29+CE29+'Проверочная  таблица'!MW29+'Проверочная  таблица'!NH29+'Проверочная  таблица'!ET29+'Проверочная  таблица'!OA29+EM29+'Проверочная  таблица'!JJ29+'Проверочная  таблица'!JP29+'Проверочная  таблица'!OI29+'Проверочная  таблица'!OQ29+JD29+FT29+GF29+FZ29+SB29+FN29+AP29+AY29+KH29+HH29+HN29+DV29+SN29+GL29+FD29+TF29+PN29+HB29+GV29+LM29+LU29+RV29+IR29+RJ29+QL29+KN29+KT29+QR29+RP29+DF29+IL29+QF29+IF29+IX29</f>
        <v>251111157.19999996</v>
      </c>
      <c r="AK29" s="1789">
        <f t="shared" si="10"/>
        <v>164509433.14000002</v>
      </c>
      <c r="AL29" s="961">
        <f>[1]Субсидия_факт!CJ27</f>
        <v>0</v>
      </c>
      <c r="AM29" s="959">
        <f>[1]Субсидия_факт!HJ27</f>
        <v>113084406.40000001</v>
      </c>
      <c r="AN29" s="961">
        <f>[1]Субсидия_факт!HV27</f>
        <v>51425026.740000002</v>
      </c>
      <c r="AO29" s="959">
        <f>[1]Субсидия_факт!PH27</f>
        <v>0</v>
      </c>
      <c r="AP29" s="1789">
        <f t="shared" si="11"/>
        <v>92102396.159999996</v>
      </c>
      <c r="AQ29" s="957"/>
      <c r="AR29" s="961">
        <v>50759268.68</v>
      </c>
      <c r="AS29" s="959">
        <v>41343127.479999997</v>
      </c>
      <c r="AT29" s="957"/>
      <c r="AU29" s="505">
        <f t="shared" si="12"/>
        <v>0</v>
      </c>
      <c r="AV29" s="682">
        <f>[1]Субсидия_факт!CL27</f>
        <v>0</v>
      </c>
      <c r="AW29" s="959">
        <f>[1]Субсидия_факт!HN27</f>
        <v>0</v>
      </c>
      <c r="AX29" s="957">
        <f>[1]Субсидия_факт!PJ27</f>
        <v>0</v>
      </c>
      <c r="AY29" s="427">
        <f t="shared" si="13"/>
        <v>0</v>
      </c>
      <c r="AZ29" s="682"/>
      <c r="BA29" s="959"/>
      <c r="BB29" s="957"/>
      <c r="BC29" s="550">
        <f t="shared" si="14"/>
        <v>0</v>
      </c>
      <c r="BD29" s="682">
        <f t="shared" si="15"/>
        <v>0</v>
      </c>
      <c r="BE29" s="959">
        <f t="shared" si="16"/>
        <v>0</v>
      </c>
      <c r="BF29" s="961">
        <f t="shared" si="17"/>
        <v>0</v>
      </c>
      <c r="BG29" s="1803">
        <f t="shared" si="18"/>
        <v>0</v>
      </c>
      <c r="BH29" s="959">
        <f t="shared" si="19"/>
        <v>0</v>
      </c>
      <c r="BI29" s="961">
        <f t="shared" si="20"/>
        <v>0</v>
      </c>
      <c r="BJ29" s="959">
        <f t="shared" si="21"/>
        <v>0</v>
      </c>
      <c r="BK29" s="552">
        <f t="shared" si="22"/>
        <v>0</v>
      </c>
      <c r="BL29" s="682">
        <f>[1]Субсидия_факт!CN27</f>
        <v>0</v>
      </c>
      <c r="BM29" s="959">
        <f>[1]Субсидия_факт!HP27</f>
        <v>0</v>
      </c>
      <c r="BN29" s="957">
        <f>[1]Субсидия_факт!PL27</f>
        <v>0</v>
      </c>
      <c r="BO29" s="1784">
        <f t="shared" si="23"/>
        <v>0</v>
      </c>
      <c r="BP29" s="653"/>
      <c r="BQ29" s="648"/>
      <c r="BR29" s="653"/>
      <c r="BS29" s="427">
        <f t="shared" si="24"/>
        <v>52208641.32</v>
      </c>
      <c r="BT29" s="682">
        <f>[1]Субсидия_факт!KR27</f>
        <v>22512000</v>
      </c>
      <c r="BU29" s="959">
        <f>[1]Субсидия_факт!KX27</f>
        <v>29696641.32</v>
      </c>
      <c r="BV29" s="959">
        <f>[1]Субсидия_факт!LP27</f>
        <v>0</v>
      </c>
      <c r="BW29" s="1736">
        <f t="shared" si="25"/>
        <v>11511633.200000001</v>
      </c>
      <c r="BX29" s="648">
        <v>8659903.3800000008</v>
      </c>
      <c r="BY29" s="648">
        <v>2851729.82</v>
      </c>
      <c r="BZ29" s="648"/>
      <c r="CA29" s="427">
        <f t="shared" si="26"/>
        <v>0</v>
      </c>
      <c r="CB29" s="682">
        <f>[1]Субсидия_факт!KT27</f>
        <v>0</v>
      </c>
      <c r="CC29" s="959">
        <f>[1]Субсидия_факт!KZ27</f>
        <v>0</v>
      </c>
      <c r="CD29" s="959">
        <f>[1]Субсидия_факт!LR27</f>
        <v>0</v>
      </c>
      <c r="CE29" s="1736">
        <f t="shared" si="27"/>
        <v>0</v>
      </c>
      <c r="CF29" s="648"/>
      <c r="CG29" s="653"/>
      <c r="CH29" s="652"/>
      <c r="CI29" s="551">
        <f t="shared" si="28"/>
        <v>0</v>
      </c>
      <c r="CJ29" s="552">
        <f t="shared" si="29"/>
        <v>0</v>
      </c>
      <c r="CK29" s="550">
        <f t="shared" si="30"/>
        <v>0</v>
      </c>
      <c r="CL29" s="551">
        <f t="shared" si="31"/>
        <v>0</v>
      </c>
      <c r="CM29" s="463">
        <f>[1]Субсидия_факт!ID27</f>
        <v>136323.58999999985</v>
      </c>
      <c r="CN29" s="1005">
        <v>136323.59</v>
      </c>
      <c r="CO29" s="1804">
        <f>[1]Субсидия_факт!IF27</f>
        <v>0</v>
      </c>
      <c r="CP29" s="950"/>
      <c r="CQ29" s="552">
        <f t="shared" si="161"/>
        <v>0</v>
      </c>
      <c r="CR29" s="550">
        <f t="shared" si="162"/>
        <v>0</v>
      </c>
      <c r="CS29" s="1805">
        <f>[1]Субсидия_факт!IH27</f>
        <v>0</v>
      </c>
      <c r="CT29" s="1802">
        <f t="shared" si="163"/>
        <v>0</v>
      </c>
      <c r="CU29" s="1804">
        <f>[1]Субсидия_факт!IJ27</f>
        <v>45308.390000000014</v>
      </c>
      <c r="CV29" s="1010">
        <v>45308.39</v>
      </c>
      <c r="CW29" s="1789">
        <f>[1]Субсидия_факт!IL27</f>
        <v>0</v>
      </c>
      <c r="CX29" s="1008"/>
      <c r="CY29" s="1784">
        <f t="shared" si="164"/>
        <v>0</v>
      </c>
      <c r="CZ29" s="552">
        <f t="shared" si="165"/>
        <v>0</v>
      </c>
      <c r="DA29" s="1721">
        <f>[1]Субсидия_факт!IN27</f>
        <v>0</v>
      </c>
      <c r="DB29" s="1802">
        <f t="shared" si="166"/>
        <v>0</v>
      </c>
      <c r="DC29" s="498">
        <f t="shared" si="36"/>
        <v>4199520</v>
      </c>
      <c r="DD29" s="682"/>
      <c r="DE29" s="959">
        <f>[1]Субсидия_факт!IB27</f>
        <v>4199520</v>
      </c>
      <c r="DF29" s="427">
        <f t="shared" si="37"/>
        <v>0</v>
      </c>
      <c r="DG29" s="653"/>
      <c r="DH29" s="959"/>
      <c r="DI29" s="424">
        <f t="shared" si="167"/>
        <v>0</v>
      </c>
      <c r="DJ29" s="595">
        <f>[1]Субсидия_факт!GF27</f>
        <v>0</v>
      </c>
      <c r="DK29" s="698">
        <f>[1]Субсидия_факт!GH27</f>
        <v>0</v>
      </c>
      <c r="DL29" s="526">
        <f>[1]Субсидия_факт!GJ27</f>
        <v>0</v>
      </c>
      <c r="DM29" s="698">
        <f>[1]Субсидия_факт!GL27</f>
        <v>0</v>
      </c>
      <c r="DN29" s="526">
        <f>[1]Субсидия_факт!GN27</f>
        <v>0</v>
      </c>
      <c r="DO29" s="698">
        <f>[1]Субсидия_факт!GP27</f>
        <v>0</v>
      </c>
      <c r="DP29" s="526">
        <f>[1]Субсидия_факт!GR27</f>
        <v>0</v>
      </c>
      <c r="DQ29" s="526">
        <f>[1]Субсидия_факт!GT27</f>
        <v>0</v>
      </c>
      <c r="DR29" s="526">
        <f>[1]Субсидия_факт!GV27</f>
        <v>0</v>
      </c>
      <c r="DS29" s="526">
        <f>[1]Субсидия_факт!GX27</f>
        <v>0</v>
      </c>
      <c r="DT29" s="526">
        <f>[1]Субсидия_факт!GZ27</f>
        <v>0</v>
      </c>
      <c r="DU29" s="526">
        <f>[1]Субсидия_факт!HB27</f>
        <v>0</v>
      </c>
      <c r="DV29" s="424">
        <f t="shared" si="168"/>
        <v>0</v>
      </c>
      <c r="DW29" s="653"/>
      <c r="DX29" s="720"/>
      <c r="DY29" s="648"/>
      <c r="DZ29" s="720"/>
      <c r="EA29" s="648"/>
      <c r="EB29" s="720"/>
      <c r="EC29" s="648"/>
      <c r="ED29" s="648"/>
      <c r="EE29" s="648"/>
      <c r="EF29" s="648"/>
      <c r="EG29" s="648"/>
      <c r="EH29" s="648"/>
      <c r="EI29" s="1790">
        <f t="shared" si="169"/>
        <v>1343453.68</v>
      </c>
      <c r="EJ29" s="959">
        <f>[1]Субсидия_факт!N27</f>
        <v>0</v>
      </c>
      <c r="EK29" s="957">
        <f>[1]Субсидия_факт!P27</f>
        <v>0</v>
      </c>
      <c r="EL29" s="682">
        <f>[1]Субсидия_факт!R27</f>
        <v>1343453.68</v>
      </c>
      <c r="EM29" s="1789">
        <f t="shared" si="170"/>
        <v>1343453.68</v>
      </c>
      <c r="EN29" s="648"/>
      <c r="EO29" s="648"/>
      <c r="EP29" s="648">
        <v>1343453.68</v>
      </c>
      <c r="EQ29" s="498">
        <f t="shared" si="171"/>
        <v>0</v>
      </c>
      <c r="ER29" s="682">
        <f>[1]Субсидия_факт!BR27</f>
        <v>0</v>
      </c>
      <c r="ES29" s="566">
        <f>[1]Субсидия_факт!BT27</f>
        <v>0</v>
      </c>
      <c r="ET29" s="427">
        <f t="shared" si="172"/>
        <v>0</v>
      </c>
      <c r="EU29" s="653"/>
      <c r="EV29" s="720"/>
      <c r="EW29" s="463">
        <f t="shared" si="173"/>
        <v>0</v>
      </c>
      <c r="EX29" s="682">
        <f>[1]Субсидия_факт!AD27</f>
        <v>0</v>
      </c>
      <c r="EY29" s="566">
        <f>[1]Субсидия_факт!AF27</f>
        <v>0</v>
      </c>
      <c r="EZ29" s="961">
        <f>[1]Субсидия_факт!AL27</f>
        <v>0</v>
      </c>
      <c r="FA29" s="566">
        <f>[1]Субсидия_факт!AN27</f>
        <v>0</v>
      </c>
      <c r="FB29" s="959">
        <f>[1]Субсидия_факт!AH27</f>
        <v>0</v>
      </c>
      <c r="FC29" s="566">
        <f>[1]Субсидия_факт!AJ27</f>
        <v>0</v>
      </c>
      <c r="FD29" s="1789">
        <f t="shared" si="174"/>
        <v>0</v>
      </c>
      <c r="FE29" s="682"/>
      <c r="FF29" s="566"/>
      <c r="FG29" s="961"/>
      <c r="FH29" s="566"/>
      <c r="FI29" s="961"/>
      <c r="FJ29" s="566"/>
      <c r="FK29" s="505">
        <f t="shared" si="175"/>
        <v>0</v>
      </c>
      <c r="FL29" s="595">
        <f>[1]Субсидия_факт!AT27</f>
        <v>0</v>
      </c>
      <c r="FM29" s="558">
        <f>[1]Субсидия_факт!AV27</f>
        <v>0</v>
      </c>
      <c r="FN29" s="427">
        <f t="shared" si="176"/>
        <v>0</v>
      </c>
      <c r="FO29" s="653"/>
      <c r="FP29" s="562"/>
      <c r="FQ29" s="498">
        <f t="shared" si="177"/>
        <v>0</v>
      </c>
      <c r="FR29" s="595">
        <f>[1]Субсидия_факт!BV27</f>
        <v>0</v>
      </c>
      <c r="FS29" s="698">
        <f>[1]Субсидия_факт!BX27</f>
        <v>0</v>
      </c>
      <c r="FT29" s="427">
        <f t="shared" si="178"/>
        <v>0</v>
      </c>
      <c r="FU29" s="653"/>
      <c r="FV29" s="562"/>
      <c r="FW29" s="498">
        <f t="shared" si="179"/>
        <v>0</v>
      </c>
      <c r="FX29" s="595">
        <f>[1]Субсидия_факт!BZ27</f>
        <v>0</v>
      </c>
      <c r="FY29" s="698">
        <f>[1]Субсидия_факт!CB27</f>
        <v>0</v>
      </c>
      <c r="FZ29" s="427">
        <f t="shared" si="180"/>
        <v>0</v>
      </c>
      <c r="GA29" s="653"/>
      <c r="GB29" s="562"/>
      <c r="GC29" s="498">
        <f t="shared" si="181"/>
        <v>0</v>
      </c>
      <c r="GD29" s="595">
        <f>[1]Субсидия_факт!ML27</f>
        <v>0</v>
      </c>
      <c r="GE29" s="558">
        <f>[1]Субсидия_факт!MN27</f>
        <v>0</v>
      </c>
      <c r="GF29" s="427">
        <f t="shared" si="182"/>
        <v>0</v>
      </c>
      <c r="GG29" s="653"/>
      <c r="GH29" s="562"/>
      <c r="GI29" s="498">
        <f t="shared" si="183"/>
        <v>0</v>
      </c>
      <c r="GJ29" s="595">
        <f>[1]Субсидия_факт!MP27</f>
        <v>0</v>
      </c>
      <c r="GK29" s="698">
        <f>[1]Субсидия_факт!MT27</f>
        <v>0</v>
      </c>
      <c r="GL29" s="427">
        <f t="shared" si="184"/>
        <v>0</v>
      </c>
      <c r="GM29" s="653"/>
      <c r="GN29" s="562"/>
      <c r="GO29" s="551">
        <f t="shared" si="185"/>
        <v>0</v>
      </c>
      <c r="GP29" s="552">
        <f t="shared" si="186"/>
        <v>0</v>
      </c>
      <c r="GQ29" s="551">
        <f t="shared" si="187"/>
        <v>0</v>
      </c>
      <c r="GR29" s="552">
        <f t="shared" si="188"/>
        <v>0</v>
      </c>
      <c r="GS29" s="498">
        <f t="shared" si="50"/>
        <v>0</v>
      </c>
      <c r="GT29" s="595">
        <f>[1]Субсидия_факт!IP27</f>
        <v>0</v>
      </c>
      <c r="GU29" s="698">
        <f>[1]Субсидия_факт!IV27</f>
        <v>0</v>
      </c>
      <c r="GV29" s="427">
        <f t="shared" si="51"/>
        <v>0</v>
      </c>
      <c r="GW29" s="653"/>
      <c r="GX29" s="562"/>
      <c r="GY29" s="498">
        <f t="shared" si="189"/>
        <v>0</v>
      </c>
      <c r="GZ29" s="595">
        <f>[1]Субсидия_факт!BF27</f>
        <v>0</v>
      </c>
      <c r="HA29" s="558">
        <f>[1]Субсидия_факт!BH27</f>
        <v>0</v>
      </c>
      <c r="HB29" s="498">
        <f t="shared" si="190"/>
        <v>0</v>
      </c>
      <c r="HC29" s="652"/>
      <c r="HD29" s="562"/>
      <c r="HE29" s="498">
        <f t="shared" si="191"/>
        <v>0</v>
      </c>
      <c r="HF29" s="595"/>
      <c r="HG29" s="698"/>
      <c r="HH29" s="427">
        <f t="shared" si="53"/>
        <v>0</v>
      </c>
      <c r="HI29" s="595"/>
      <c r="HJ29" s="558"/>
      <c r="HK29" s="498">
        <f t="shared" si="192"/>
        <v>571200</v>
      </c>
      <c r="HL29" s="595">
        <f>[1]Субсидия_факт!JD27</f>
        <v>148512.19</v>
      </c>
      <c r="HM29" s="698">
        <f>[1]Субсидия_факт!JH27</f>
        <v>422687.81</v>
      </c>
      <c r="HN29" s="427">
        <f t="shared" si="193"/>
        <v>293200</v>
      </c>
      <c r="HO29" s="652">
        <v>76232.100000000006</v>
      </c>
      <c r="HP29" s="562">
        <v>216967.9</v>
      </c>
      <c r="HQ29" s="551">
        <f t="shared" si="194"/>
        <v>571200</v>
      </c>
      <c r="HR29" s="652">
        <f t="shared" si="195"/>
        <v>148512.19</v>
      </c>
      <c r="HS29" s="720">
        <f t="shared" si="196"/>
        <v>422687.81</v>
      </c>
      <c r="HT29" s="552">
        <f t="shared" si="197"/>
        <v>293200</v>
      </c>
      <c r="HU29" s="652">
        <f t="shared" si="198"/>
        <v>76232.100000000006</v>
      </c>
      <c r="HV29" s="720">
        <f t="shared" si="199"/>
        <v>216967.9</v>
      </c>
      <c r="HW29" s="551">
        <f t="shared" si="200"/>
        <v>0</v>
      </c>
      <c r="HX29" s="595">
        <f>[1]Субсидия_факт!JF27</f>
        <v>0</v>
      </c>
      <c r="HY29" s="698">
        <f>[1]Субсидия_факт!JJ27</f>
        <v>0</v>
      </c>
      <c r="HZ29" s="552">
        <f t="shared" si="201"/>
        <v>0</v>
      </c>
      <c r="IA29" s="652"/>
      <c r="IB29" s="562"/>
      <c r="IC29" s="1070">
        <f t="shared" si="60"/>
        <v>0</v>
      </c>
      <c r="ID29" s="595">
        <f>[1]Субсидия_факт!FT27</f>
        <v>0</v>
      </c>
      <c r="IE29" s="698">
        <f>[1]Субсидия_факт!FV27</f>
        <v>0</v>
      </c>
      <c r="IF29" s="1071">
        <f t="shared" si="61"/>
        <v>0</v>
      </c>
      <c r="IG29" s="595"/>
      <c r="IH29" s="558"/>
      <c r="II29" s="1070">
        <f t="shared" si="62"/>
        <v>0</v>
      </c>
      <c r="IJ29" s="595">
        <f>[1]Субсидия_факт!PN27</f>
        <v>0</v>
      </c>
      <c r="IK29" s="698">
        <f>[1]Субсидия_факт!PP27</f>
        <v>0</v>
      </c>
      <c r="IL29" s="1071">
        <f t="shared" si="63"/>
        <v>0</v>
      </c>
      <c r="IM29" s="595"/>
      <c r="IN29" s="558"/>
      <c r="IO29" s="1070">
        <f t="shared" si="64"/>
        <v>270686770.19999999</v>
      </c>
      <c r="IP29" s="682">
        <f>[1]Субсидия_факт!LL27</f>
        <v>13534338.51</v>
      </c>
      <c r="IQ29" s="566">
        <f>[1]Субсидия_факт!LN27</f>
        <v>257152431.69</v>
      </c>
      <c r="IR29" s="1071">
        <f t="shared" si="65"/>
        <v>73333893.289999992</v>
      </c>
      <c r="IS29" s="682">
        <v>3666694.72</v>
      </c>
      <c r="IT29" s="566">
        <v>69667198.569999993</v>
      </c>
      <c r="IU29" s="1070">
        <f t="shared" si="66"/>
        <v>0</v>
      </c>
      <c r="IV29" s="682">
        <f>[1]Субсидия_факт!LV27</f>
        <v>0</v>
      </c>
      <c r="IW29" s="566">
        <f>[1]Субсидия_факт!LX27</f>
        <v>0</v>
      </c>
      <c r="IX29" s="1071">
        <f t="shared" si="67"/>
        <v>0</v>
      </c>
      <c r="IY29" s="682"/>
      <c r="IZ29" s="566"/>
      <c r="JA29" s="427">
        <f t="shared" si="202"/>
        <v>0</v>
      </c>
      <c r="JB29" s="682">
        <f>[1]Субсидия_факт!DN27</f>
        <v>0</v>
      </c>
      <c r="JC29" s="566">
        <f>[1]Субсидия_факт!DP27</f>
        <v>0</v>
      </c>
      <c r="JD29" s="505">
        <f t="shared" si="203"/>
        <v>0</v>
      </c>
      <c r="JE29" s="682"/>
      <c r="JF29" s="566"/>
      <c r="JG29" s="427">
        <f t="shared" si="204"/>
        <v>0</v>
      </c>
      <c r="JH29" s="595">
        <f>[1]Субсидия_факт!DB27</f>
        <v>0</v>
      </c>
      <c r="JI29" s="698">
        <f>[1]Субсидия_факт!DH27</f>
        <v>0</v>
      </c>
      <c r="JJ29" s="427">
        <f t="shared" si="205"/>
        <v>0</v>
      </c>
      <c r="JK29" s="652"/>
      <c r="JL29" s="562"/>
      <c r="JM29" s="427">
        <f t="shared" si="206"/>
        <v>0</v>
      </c>
      <c r="JN29" s="595">
        <f>[1]Субсидия_факт!DD27</f>
        <v>0</v>
      </c>
      <c r="JO29" s="558">
        <f>[1]Субсидия_факт!DJ27</f>
        <v>0</v>
      </c>
      <c r="JP29" s="427">
        <f t="shared" si="207"/>
        <v>0</v>
      </c>
      <c r="JQ29" s="648"/>
      <c r="JR29" s="606"/>
      <c r="JS29" s="552">
        <f t="shared" si="208"/>
        <v>0</v>
      </c>
      <c r="JT29" s="653">
        <f>'Проверочная  таблица'!JN29-'Проверочная  таблица'!JZ29</f>
        <v>0</v>
      </c>
      <c r="JU29" s="562">
        <f>'Проверочная  таблица'!JO29-'Проверочная  таблица'!KA29</f>
        <v>0</v>
      </c>
      <c r="JV29" s="550">
        <f t="shared" si="209"/>
        <v>0</v>
      </c>
      <c r="JW29" s="648">
        <f>'Проверочная  таблица'!JQ29-'Проверочная  таблица'!KC29</f>
        <v>0</v>
      </c>
      <c r="JX29" s="613">
        <f>'Проверочная  таблица'!JR29-'Проверочная  таблица'!KD29</f>
        <v>0</v>
      </c>
      <c r="JY29" s="552">
        <f t="shared" si="210"/>
        <v>0</v>
      </c>
      <c r="JZ29" s="595">
        <f>[1]Субсидия_факт!DF27</f>
        <v>0</v>
      </c>
      <c r="KA29" s="698">
        <f>[1]Субсидия_факт!DL27</f>
        <v>0</v>
      </c>
      <c r="KB29" s="552">
        <f t="shared" si="211"/>
        <v>0</v>
      </c>
      <c r="KC29" s="652"/>
      <c r="KD29" s="562"/>
      <c r="KE29" s="427">
        <f t="shared" si="212"/>
        <v>0</v>
      </c>
      <c r="KF29" s="526">
        <f>[1]Субсидия_факт!AP27</f>
        <v>0</v>
      </c>
      <c r="KG29" s="558">
        <f>[1]Субсидия_факт!AR27</f>
        <v>0</v>
      </c>
      <c r="KH29" s="427">
        <f t="shared" si="213"/>
        <v>0</v>
      </c>
      <c r="KI29" s="648"/>
      <c r="KJ29" s="562"/>
      <c r="KK29" s="427">
        <f t="shared" si="80"/>
        <v>0</v>
      </c>
      <c r="KL29" s="526">
        <f>[1]Субсидия_факт!KF27</f>
        <v>0</v>
      </c>
      <c r="KM29" s="558">
        <f>[1]Субсидия_факт!KL27</f>
        <v>0</v>
      </c>
      <c r="KN29" s="427">
        <f t="shared" si="81"/>
        <v>0</v>
      </c>
      <c r="KO29" s="648"/>
      <c r="KP29" s="562"/>
      <c r="KQ29" s="601">
        <f t="shared" si="82"/>
        <v>0</v>
      </c>
      <c r="KR29" s="459">
        <f>[1]Субсидия_факт!KH27</f>
        <v>0</v>
      </c>
      <c r="KS29" s="564">
        <f>[1]Субсидия_факт!KN27</f>
        <v>0</v>
      </c>
      <c r="KT29" s="601">
        <f t="shared" si="83"/>
        <v>0</v>
      </c>
      <c r="KU29" s="648"/>
      <c r="KV29" s="562"/>
      <c r="KW29" s="1806">
        <f t="shared" si="84"/>
        <v>0</v>
      </c>
      <c r="KX29" s="459">
        <f t="shared" si="214"/>
        <v>0</v>
      </c>
      <c r="KY29" s="564">
        <f t="shared" si="215"/>
        <v>0</v>
      </c>
      <c r="KZ29" s="1732">
        <f t="shared" si="216"/>
        <v>0</v>
      </c>
      <c r="LA29" s="459">
        <f t="shared" si="217"/>
        <v>0</v>
      </c>
      <c r="LB29" s="564">
        <f t="shared" si="218"/>
        <v>0</v>
      </c>
      <c r="LC29" s="1806">
        <f t="shared" si="86"/>
        <v>0</v>
      </c>
      <c r="LD29" s="595">
        <f>[1]Субсидия_факт!KJ27</f>
        <v>0</v>
      </c>
      <c r="LE29" s="698">
        <f>[1]Субсидия_факт!KP27</f>
        <v>0</v>
      </c>
      <c r="LF29" s="1806">
        <f t="shared" si="87"/>
        <v>0</v>
      </c>
      <c r="LG29" s="653"/>
      <c r="LH29" s="562"/>
      <c r="LI29" s="1789">
        <f t="shared" si="219"/>
        <v>0</v>
      </c>
      <c r="LJ29" s="980">
        <f>[1]Субсидия_факт!FF27</f>
        <v>0</v>
      </c>
      <c r="LK29" s="526">
        <f>[1]Субсидия_факт!DR27</f>
        <v>0</v>
      </c>
      <c r="LL29" s="558">
        <f>[1]Субсидия_факт!DX27</f>
        <v>0</v>
      </c>
      <c r="LM29" s="1789">
        <f t="shared" si="220"/>
        <v>0</v>
      </c>
      <c r="LN29" s="654"/>
      <c r="LO29" s="648"/>
      <c r="LP29" s="562"/>
      <c r="LQ29" s="1789">
        <f t="shared" si="221"/>
        <v>22885945.949999999</v>
      </c>
      <c r="LR29" s="980">
        <f>[1]Субсидия_факт!FH27</f>
        <v>0</v>
      </c>
      <c r="LS29" s="526">
        <f>[1]Субсидия_факт!DT27</f>
        <v>5950345.9500000002</v>
      </c>
      <c r="LT29" s="558">
        <f>[1]Субсидия_факт!DZ27</f>
        <v>16935600</v>
      </c>
      <c r="LU29" s="1789">
        <f t="shared" si="222"/>
        <v>22885945.949999996</v>
      </c>
      <c r="LV29" s="654"/>
      <c r="LW29" s="648">
        <v>5950345.9399999995</v>
      </c>
      <c r="LX29" s="720">
        <v>16935600.009999998</v>
      </c>
      <c r="LY29" s="1803">
        <f t="shared" si="223"/>
        <v>22885945.949999999</v>
      </c>
      <c r="LZ29" s="682">
        <f>'Проверочная  таблица'!LR29-MH29</f>
        <v>0</v>
      </c>
      <c r="MA29" s="682">
        <f>'Проверочная  таблица'!LS29-MI29</f>
        <v>5950345.9500000002</v>
      </c>
      <c r="MB29" s="566">
        <f>'Проверочная  таблица'!LT29-MJ29</f>
        <v>16935600</v>
      </c>
      <c r="MC29" s="1803">
        <f t="shared" si="224"/>
        <v>22885945.949999996</v>
      </c>
      <c r="MD29" s="682">
        <f>'Проверочная  таблица'!LV29-ML29</f>
        <v>0</v>
      </c>
      <c r="ME29" s="682">
        <f>'Проверочная  таблица'!LW29-MM29</f>
        <v>5950345.9399999995</v>
      </c>
      <c r="MF29" s="566">
        <f>'Проверочная  таблица'!LX29-MN29</f>
        <v>16935600.009999998</v>
      </c>
      <c r="MG29" s="1803">
        <f t="shared" si="225"/>
        <v>0</v>
      </c>
      <c r="MH29" s="526">
        <f>[1]Субсидия_факт!FJ27</f>
        <v>0</v>
      </c>
      <c r="MI29" s="526">
        <f>[1]Субсидия_факт!DV27</f>
        <v>0</v>
      </c>
      <c r="MJ29" s="558">
        <f>[1]Субсидия_факт!EB27</f>
        <v>0</v>
      </c>
      <c r="MK29" s="1803">
        <f t="shared" si="226"/>
        <v>0</v>
      </c>
      <c r="ML29" s="648"/>
      <c r="MM29" s="648"/>
      <c r="MN29" s="562"/>
      <c r="MO29" s="1733">
        <f t="shared" si="227"/>
        <v>318500</v>
      </c>
      <c r="MP29" s="526">
        <f>[1]Субсидия_факт!ED27</f>
        <v>0</v>
      </c>
      <c r="MQ29" s="698">
        <f>[1]Субсидия_факт!EF27</f>
        <v>0</v>
      </c>
      <c r="MR29" s="682">
        <f>[1]Субсидия_факт!EH27</f>
        <v>0</v>
      </c>
      <c r="MS29" s="566">
        <f>[1]Субсидия_факт!EJ27</f>
        <v>0</v>
      </c>
      <c r="MT29" s="617">
        <f>[1]Субсидия_факт!FL27</f>
        <v>0</v>
      </c>
      <c r="MU29" s="595">
        <f>[1]Субсидия_факт!CP27</f>
        <v>82810</v>
      </c>
      <c r="MV29" s="698">
        <f>[1]Субсидия_факт!CV27</f>
        <v>235690</v>
      </c>
      <c r="MW29" s="424">
        <f t="shared" si="228"/>
        <v>318500</v>
      </c>
      <c r="MX29" s="648"/>
      <c r="MY29" s="562"/>
      <c r="MZ29" s="648"/>
      <c r="NA29" s="606"/>
      <c r="NB29" s="652"/>
      <c r="NC29" s="1807">
        <f t="shared" si="229"/>
        <v>82810</v>
      </c>
      <c r="ND29" s="1808">
        <f t="shared" si="230"/>
        <v>235690</v>
      </c>
      <c r="NE29" s="1733">
        <f t="shared" si="231"/>
        <v>0</v>
      </c>
      <c r="NF29" s="595">
        <f>[1]Субсидия_факт!CR27</f>
        <v>0</v>
      </c>
      <c r="NG29" s="698">
        <f>[1]Субсидия_факт!CX27</f>
        <v>0</v>
      </c>
      <c r="NH29" s="424">
        <f t="shared" si="232"/>
        <v>0</v>
      </c>
      <c r="NI29" s="653"/>
      <c r="NJ29" s="562"/>
      <c r="NK29" s="508">
        <f t="shared" si="233"/>
        <v>0</v>
      </c>
      <c r="NL29" s="652">
        <f>'Проверочная  таблица'!NF29-NR29</f>
        <v>0</v>
      </c>
      <c r="NM29" s="562">
        <f>'Проверочная  таблица'!NG29-NS29</f>
        <v>0</v>
      </c>
      <c r="NN29" s="508">
        <f t="shared" si="234"/>
        <v>0</v>
      </c>
      <c r="NO29" s="648">
        <f>'Проверочная  таблица'!NI29-NU29</f>
        <v>0</v>
      </c>
      <c r="NP29" s="613">
        <f>'Проверочная  таблица'!NJ29-NV29</f>
        <v>0</v>
      </c>
      <c r="NQ29" s="508">
        <f t="shared" si="235"/>
        <v>0</v>
      </c>
      <c r="NR29" s="595">
        <f>[1]Субсидия_факт!CT27</f>
        <v>0</v>
      </c>
      <c r="NS29" s="698">
        <f>[1]Субсидия_факт!CZ27</f>
        <v>0</v>
      </c>
      <c r="NT29" s="508">
        <f t="shared" si="236"/>
        <v>0</v>
      </c>
      <c r="NU29" s="648"/>
      <c r="NV29" s="562"/>
      <c r="NW29" s="505">
        <f t="shared" si="237"/>
        <v>0</v>
      </c>
      <c r="NX29" s="595">
        <f>[1]Субсидия_факт!CD27</f>
        <v>0</v>
      </c>
      <c r="NY29" s="698">
        <f>[1]Субсидия_факт!CF27</f>
        <v>0</v>
      </c>
      <c r="NZ29" s="595">
        <f>[1]Субсидия_факт!CH27</f>
        <v>0</v>
      </c>
      <c r="OA29" s="427">
        <f t="shared" si="238"/>
        <v>0</v>
      </c>
      <c r="OB29" s="648"/>
      <c r="OC29" s="562"/>
      <c r="OD29" s="648"/>
      <c r="OE29" s="601">
        <f t="shared" si="312"/>
        <v>0</v>
      </c>
      <c r="OF29" s="595">
        <f>[1]Субсидия_факт!NP27</f>
        <v>0</v>
      </c>
      <c r="OG29" s="698">
        <f>[1]Субсидия_факт!NV27</f>
        <v>0</v>
      </c>
      <c r="OH29" s="458"/>
      <c r="OI29" s="601">
        <f t="shared" si="313"/>
        <v>0</v>
      </c>
      <c r="OJ29" s="653"/>
      <c r="OK29" s="562"/>
      <c r="OL29" s="648"/>
      <c r="OM29" s="601">
        <f t="shared" si="239"/>
        <v>29849811.18</v>
      </c>
      <c r="ON29" s="595">
        <f>[1]Субсидия_факт!NR27</f>
        <v>869999.91</v>
      </c>
      <c r="OO29" s="698">
        <f>[1]Субсидия_факт!NX27</f>
        <v>16530000</v>
      </c>
      <c r="OP29" s="526">
        <f>[1]Субсидия_факт!OB27</f>
        <v>12449811.27</v>
      </c>
      <c r="OQ29" s="601">
        <f t="shared" si="240"/>
        <v>17986065.18</v>
      </c>
      <c r="OR29" s="648">
        <v>770012.55</v>
      </c>
      <c r="OS29" s="613">
        <v>14630239.869999999</v>
      </c>
      <c r="OT29" s="648">
        <v>2585812.7599999998</v>
      </c>
      <c r="OU29" s="1806">
        <f t="shared" si="241"/>
        <v>12449811.27</v>
      </c>
      <c r="OV29" s="952">
        <f>'Проверочная  таблица'!ON29-PD29</f>
        <v>0</v>
      </c>
      <c r="OW29" s="630">
        <f>'Проверочная  таблица'!OO29-PE29</f>
        <v>0</v>
      </c>
      <c r="OX29" s="663">
        <f>'Проверочная  таблица'!OP29-PF29</f>
        <v>12449811.27</v>
      </c>
      <c r="OY29" s="1806">
        <f t="shared" si="242"/>
        <v>2585812.7599999998</v>
      </c>
      <c r="OZ29" s="653">
        <f>'Проверочная  таблица'!OR29-PH29</f>
        <v>0</v>
      </c>
      <c r="PA29" s="562">
        <f>'Проверочная  таблица'!OS29-PI29</f>
        <v>0</v>
      </c>
      <c r="PB29" s="648">
        <f>'Проверочная  таблица'!OT29-PJ29</f>
        <v>2585812.7599999998</v>
      </c>
      <c r="PC29" s="1806">
        <f t="shared" si="243"/>
        <v>17399999.91</v>
      </c>
      <c r="PD29" s="595">
        <f>[1]Субсидия_факт!NT27</f>
        <v>869999.91</v>
      </c>
      <c r="PE29" s="698">
        <f>[1]Субсидия_факт!NZ27</f>
        <v>16530000</v>
      </c>
      <c r="PF29" s="595">
        <f>[1]Субсидия_факт!OD27</f>
        <v>0</v>
      </c>
      <c r="PG29" s="1806">
        <f t="shared" si="244"/>
        <v>15400252.42</v>
      </c>
      <c r="PH29" s="617">
        <f t="shared" si="310"/>
        <v>770012.55</v>
      </c>
      <c r="PI29" s="558">
        <f t="shared" si="311"/>
        <v>14630239.869999999</v>
      </c>
      <c r="PJ29" s="652"/>
      <c r="PK29" s="498">
        <f t="shared" si="245"/>
        <v>1462680.8</v>
      </c>
      <c r="PL29" s="682">
        <f>[1]Субсидия_факт!ON27</f>
        <v>73134.040000000037</v>
      </c>
      <c r="PM29" s="566">
        <f>[1]Субсидия_факт!OR27</f>
        <v>1389546.76</v>
      </c>
      <c r="PN29" s="427">
        <f t="shared" si="246"/>
        <v>928091.64</v>
      </c>
      <c r="PO29" s="648">
        <v>46404.59</v>
      </c>
      <c r="PP29" s="606">
        <v>881687.05</v>
      </c>
      <c r="PQ29" s="552">
        <f t="shared" si="247"/>
        <v>1462680.8</v>
      </c>
      <c r="PR29" s="648">
        <f t="shared" si="248"/>
        <v>73134.040000000037</v>
      </c>
      <c r="PS29" s="562">
        <f t="shared" si="249"/>
        <v>1389546.76</v>
      </c>
      <c r="PT29" s="551">
        <f t="shared" si="250"/>
        <v>928091.64</v>
      </c>
      <c r="PU29" s="682">
        <f t="shared" si="251"/>
        <v>46404.59</v>
      </c>
      <c r="PV29" s="566">
        <f t="shared" si="252"/>
        <v>881687.05</v>
      </c>
      <c r="PW29" s="552">
        <f t="shared" si="253"/>
        <v>0</v>
      </c>
      <c r="PX29" s="682">
        <f>[1]Субсидия_факт!OP27</f>
        <v>0</v>
      </c>
      <c r="PY29" s="566">
        <f>[1]Субсидия_факт!OT27</f>
        <v>0</v>
      </c>
      <c r="PZ29" s="1784">
        <f t="shared" si="254"/>
        <v>0</v>
      </c>
      <c r="QA29" s="648"/>
      <c r="QB29" s="606"/>
      <c r="QC29" s="1070">
        <f t="shared" si="92"/>
        <v>0</v>
      </c>
      <c r="QD29" s="682">
        <f>[1]Субсидия_факт!EL27</f>
        <v>0</v>
      </c>
      <c r="QE29" s="566">
        <f>[1]Субсидия_факт!EN27</f>
        <v>0</v>
      </c>
      <c r="QF29" s="1071">
        <f t="shared" si="93"/>
        <v>0</v>
      </c>
      <c r="QG29" s="682"/>
      <c r="QH29" s="566"/>
      <c r="QI29" s="1070">
        <f t="shared" si="94"/>
        <v>0</v>
      </c>
      <c r="QJ29" s="682">
        <f>[1]Субсидия_факт!EP27</f>
        <v>0</v>
      </c>
      <c r="QK29" s="566">
        <f>[1]Субсидия_факт!ER27</f>
        <v>0</v>
      </c>
      <c r="QL29" s="1071">
        <f t="shared" si="95"/>
        <v>0</v>
      </c>
      <c r="QM29" s="682"/>
      <c r="QN29" s="566"/>
      <c r="QO29" s="1070">
        <f t="shared" si="96"/>
        <v>0</v>
      </c>
      <c r="QP29" s="682">
        <f>[1]Субсидия_факт!ET27</f>
        <v>0</v>
      </c>
      <c r="QQ29" s="566">
        <f>[1]Субсидия_факт!EX27</f>
        <v>0</v>
      </c>
      <c r="QR29" s="1071">
        <f t="shared" si="97"/>
        <v>0</v>
      </c>
      <c r="QS29" s="682"/>
      <c r="QT29" s="566"/>
      <c r="QU29" s="551">
        <f t="shared" si="98"/>
        <v>0</v>
      </c>
      <c r="QV29" s="682">
        <f t="shared" si="255"/>
        <v>0</v>
      </c>
      <c r="QW29" s="566">
        <f t="shared" si="256"/>
        <v>0</v>
      </c>
      <c r="QX29" s="552">
        <f t="shared" si="99"/>
        <v>0</v>
      </c>
      <c r="QY29" s="682">
        <f t="shared" si="257"/>
        <v>0</v>
      </c>
      <c r="QZ29" s="566">
        <f t="shared" si="258"/>
        <v>0</v>
      </c>
      <c r="RA29" s="551">
        <f t="shared" si="100"/>
        <v>0</v>
      </c>
      <c r="RB29" s="682">
        <f>[1]Субсидия_факт!EV27</f>
        <v>0</v>
      </c>
      <c r="RC29" s="566">
        <f>[1]Субсидия_факт!EZ27</f>
        <v>0</v>
      </c>
      <c r="RD29" s="552">
        <f t="shared" si="101"/>
        <v>0</v>
      </c>
      <c r="RE29" s="682"/>
      <c r="RF29" s="566"/>
      <c r="RG29" s="498">
        <f t="shared" si="102"/>
        <v>0</v>
      </c>
      <c r="RH29" s="682">
        <f>[1]Субсидия_факт!FB27</f>
        <v>0</v>
      </c>
      <c r="RI29" s="566">
        <f>[1]Субсидия_факт!FD27</f>
        <v>0</v>
      </c>
      <c r="RJ29" s="427">
        <f t="shared" si="103"/>
        <v>0</v>
      </c>
      <c r="RK29" s="653"/>
      <c r="RL29" s="720"/>
      <c r="RM29" s="498">
        <f t="shared" si="104"/>
        <v>0</v>
      </c>
      <c r="RN29" s="682">
        <f>[1]Субсидия_факт!BN27</f>
        <v>0</v>
      </c>
      <c r="RO29" s="566">
        <f>[1]Субсидия_факт!BP27</f>
        <v>0</v>
      </c>
      <c r="RP29" s="1736">
        <f t="shared" si="105"/>
        <v>0</v>
      </c>
      <c r="RQ29" s="653"/>
      <c r="RR29" s="720"/>
      <c r="RS29" s="498">
        <f t="shared" si="106"/>
        <v>0</v>
      </c>
      <c r="RT29" s="682">
        <f>[1]Субсидия_факт!T27</f>
        <v>0</v>
      </c>
      <c r="RU29" s="566">
        <f>[1]Субсидия_факт!V27</f>
        <v>0</v>
      </c>
      <c r="RV29" s="427">
        <f t="shared" si="107"/>
        <v>0</v>
      </c>
      <c r="RW29" s="653"/>
      <c r="RX29" s="720"/>
      <c r="RY29" s="498">
        <f t="shared" si="259"/>
        <v>0</v>
      </c>
      <c r="RZ29" s="682">
        <f>[1]Субсидия_факт!Z27</f>
        <v>0</v>
      </c>
      <c r="SA29" s="566">
        <f>[1]Субсидия_факт!AB27</f>
        <v>0</v>
      </c>
      <c r="SB29" s="427">
        <f t="shared" si="260"/>
        <v>0</v>
      </c>
      <c r="SC29" s="653"/>
      <c r="SD29" s="720"/>
      <c r="SE29" s="498">
        <f t="shared" si="110"/>
        <v>0</v>
      </c>
      <c r="SF29" s="682">
        <f>[1]Субсидия_факт!OV27</f>
        <v>0</v>
      </c>
      <c r="SG29" s="566">
        <f>[1]Субсидия_факт!OX27</f>
        <v>0</v>
      </c>
      <c r="SH29" s="959">
        <f>[1]Субсидия_факт!PR27</f>
        <v>0</v>
      </c>
      <c r="SI29" s="967">
        <f>[1]Субсидия_факт!PX27</f>
        <v>0</v>
      </c>
      <c r="SJ29" s="1809">
        <f>[1]Субсидия_факт!QD27</f>
        <v>0</v>
      </c>
      <c r="SK29" s="566">
        <f>[1]Субсидия_факт!QF27</f>
        <v>0</v>
      </c>
      <c r="SL29" s="1810">
        <f>[1]Субсидия_факт!QH27</f>
        <v>0</v>
      </c>
      <c r="SM29" s="1811">
        <f>[1]Субсидия_факт!QN27</f>
        <v>0</v>
      </c>
      <c r="SN29" s="427">
        <f t="shared" si="111"/>
        <v>0</v>
      </c>
      <c r="SO29" s="652"/>
      <c r="SP29" s="562"/>
      <c r="SQ29" s="1774"/>
      <c r="SR29" s="951"/>
      <c r="SS29" s="425"/>
      <c r="ST29" s="720"/>
      <c r="SU29" s="425"/>
      <c r="SV29" s="720"/>
      <c r="SW29" s="427">
        <f t="shared" si="261"/>
        <v>13548630.01</v>
      </c>
      <c r="SX29" s="682">
        <f>[1]Субсидия_факт!OF27</f>
        <v>677431.5</v>
      </c>
      <c r="SY29" s="566">
        <f>[1]Субсидия_факт!OJ27</f>
        <v>12871198.51</v>
      </c>
      <c r="SZ29" s="961">
        <f>[1]Субсидия_факт!OZ27</f>
        <v>0</v>
      </c>
      <c r="TA29" s="566">
        <f>[1]Субсидия_факт!PD27</f>
        <v>0</v>
      </c>
      <c r="TB29" s="961">
        <f>[1]Субсидия_факт!PT27</f>
        <v>0</v>
      </c>
      <c r="TC29" s="566">
        <f>[1]Субсидия_факт!PZ27</f>
        <v>0</v>
      </c>
      <c r="TD29" s="961">
        <f>[1]Субсидия_факт!QJ27</f>
        <v>0</v>
      </c>
      <c r="TE29" s="566">
        <f>[1]Субсидия_факт!QP27</f>
        <v>0</v>
      </c>
      <c r="TF29" s="1736">
        <f t="shared" si="262"/>
        <v>2677934.25</v>
      </c>
      <c r="TG29" s="648">
        <v>133896.72</v>
      </c>
      <c r="TH29" s="606">
        <v>2544037.5299999998</v>
      </c>
      <c r="TI29" s="652"/>
      <c r="TJ29" s="562"/>
      <c r="TK29" s="1774"/>
      <c r="TL29" s="951"/>
      <c r="TM29" s="648"/>
      <c r="TN29" s="606"/>
      <c r="TO29" s="552">
        <f t="shared" si="263"/>
        <v>13548630.01</v>
      </c>
      <c r="TP29" s="652">
        <f t="shared" si="264"/>
        <v>677431.5</v>
      </c>
      <c r="TQ29" s="562">
        <f t="shared" si="265"/>
        <v>12871198.51</v>
      </c>
      <c r="TR29" s="652">
        <f t="shared" si="266"/>
        <v>0</v>
      </c>
      <c r="TS29" s="562">
        <f t="shared" si="267"/>
        <v>0</v>
      </c>
      <c r="TT29" s="652">
        <f t="shared" si="116"/>
        <v>0</v>
      </c>
      <c r="TU29" s="562">
        <f t="shared" si="117"/>
        <v>0</v>
      </c>
      <c r="TV29" s="653">
        <f t="shared" si="268"/>
        <v>0</v>
      </c>
      <c r="TW29" s="562">
        <f t="shared" si="269"/>
        <v>0</v>
      </c>
      <c r="TX29" s="552">
        <f t="shared" si="270"/>
        <v>2677934.25</v>
      </c>
      <c r="TY29" s="652">
        <f t="shared" si="271"/>
        <v>133896.72</v>
      </c>
      <c r="TZ29" s="562">
        <f t="shared" si="272"/>
        <v>2544037.5299999998</v>
      </c>
      <c r="UA29" s="652">
        <f t="shared" si="273"/>
        <v>0</v>
      </c>
      <c r="UB29" s="562">
        <f t="shared" si="274"/>
        <v>0</v>
      </c>
      <c r="UC29" s="652">
        <f t="shared" si="124"/>
        <v>0</v>
      </c>
      <c r="UD29" s="562">
        <f t="shared" si="125"/>
        <v>0</v>
      </c>
      <c r="UE29" s="653">
        <f t="shared" si="275"/>
        <v>0</v>
      </c>
      <c r="UF29" s="562">
        <f t="shared" si="276"/>
        <v>0</v>
      </c>
      <c r="UG29" s="552">
        <f t="shared" si="277"/>
        <v>0</v>
      </c>
      <c r="UH29" s="682">
        <f>[1]Субсидия_факт!OH27</f>
        <v>0</v>
      </c>
      <c r="UI29" s="566">
        <f>[1]Субсидия_факт!OL27</f>
        <v>0</v>
      </c>
      <c r="UJ29" s="961">
        <f>[1]Субсидия_факт!PB27</f>
        <v>0</v>
      </c>
      <c r="UK29" s="566">
        <f>[1]Субсидия_факт!PF27</f>
        <v>0</v>
      </c>
      <c r="UL29" s="961">
        <f>[1]Субсидия_факт!PV27</f>
        <v>0</v>
      </c>
      <c r="UM29" s="566">
        <f>[1]Субсидия_факт!QB27</f>
        <v>0</v>
      </c>
      <c r="UN29" s="961">
        <f>[1]Субсидия_факт!QL27</f>
        <v>0</v>
      </c>
      <c r="UO29" s="566">
        <f>[1]Субсидия_факт!QR27</f>
        <v>0</v>
      </c>
      <c r="UP29" s="1784">
        <f t="shared" si="278"/>
        <v>0</v>
      </c>
      <c r="UQ29" s="1774"/>
      <c r="UR29" s="951"/>
      <c r="US29" s="664"/>
      <c r="UT29" s="630"/>
      <c r="UU29" s="1774"/>
      <c r="UV29" s="951"/>
      <c r="UW29" s="1774"/>
      <c r="UX29" s="951"/>
      <c r="UY29" s="1771">
        <f>'Прочая  субсидия_МР  и  ГО'!B25</f>
        <v>42748370.890000001</v>
      </c>
      <c r="UZ29" s="1771">
        <f>'Прочая  субсидия_МР  и  ГО'!C25</f>
        <v>27408942.719999999</v>
      </c>
      <c r="VA29" s="1788">
        <f>'Прочая  субсидия_БП'!B25</f>
        <v>13386026.460000001</v>
      </c>
      <c r="VB29" s="1770">
        <f>'Прочая  субсидия_БП'!C25</f>
        <v>139469.15000000002</v>
      </c>
      <c r="VC29" s="1812">
        <f>'Прочая  субсидия_БП'!D25</f>
        <v>4376255.66</v>
      </c>
      <c r="VD29" s="1813">
        <f>'Прочая  субсидия_БП'!E25</f>
        <v>139469.15000000002</v>
      </c>
      <c r="VE29" s="1814">
        <f>'Прочая  субсидия_БП'!F25</f>
        <v>9009770.8000000007</v>
      </c>
      <c r="VF29" s="1812">
        <f>'Прочая  субсидия_БП'!G25</f>
        <v>0</v>
      </c>
      <c r="VG29" s="463">
        <f t="shared" si="279"/>
        <v>394914247.67999995</v>
      </c>
      <c r="VH29" s="682">
        <f>'Проверочная  таблица'!WJ29+'Проверочная  таблица'!VM29+'Проверочная  таблица'!VO29+WD29+VQ29</f>
        <v>380200894.98999995</v>
      </c>
      <c r="VI29" s="959">
        <f>'Проверочная  таблица'!WK29+'Проверочная  таблица'!VS29+'Проверочная  таблица'!VY29+'Проверочная  таблица'!VU29+'Проверочная  таблица'!VW29+WA29+WE29</f>
        <v>14713352.689999999</v>
      </c>
      <c r="VJ29" s="1789">
        <f t="shared" si="280"/>
        <v>218520626.22999999</v>
      </c>
      <c r="VK29" s="959">
        <f>'Проверочная  таблица'!WM29+'Проверочная  таблица'!VN29+'Проверочная  таблица'!VP29+WG29+VR29</f>
        <v>209896861.09999999</v>
      </c>
      <c r="VL29" s="961">
        <f>'Проверочная  таблица'!WN29+'Проверочная  таблица'!VT29+'Проверочная  таблица'!VZ29+'Проверочная  таблица'!VV29+'Проверочная  таблица'!VX29+WB29+WH29</f>
        <v>8623765.129999999</v>
      </c>
      <c r="VM29" s="1789">
        <f>'Субвенция  на  полномочия'!B25</f>
        <v>357943172.68999994</v>
      </c>
      <c r="VN29" s="1790">
        <f>'Субвенция  на  полномочия'!C25</f>
        <v>199417461.09999999</v>
      </c>
      <c r="VO29" s="1005">
        <f>[1]Субвенция_факт!R26*1000</f>
        <v>13084727</v>
      </c>
      <c r="VP29" s="964">
        <v>5806400</v>
      </c>
      <c r="VQ29" s="1005">
        <f>[1]Субвенция_факт!K26*1000</f>
        <v>4477343</v>
      </c>
      <c r="VR29" s="964">
        <v>1525000</v>
      </c>
      <c r="VS29" s="1005">
        <f>[1]Субвенция_факт!AE26*1000</f>
        <v>2643800</v>
      </c>
      <c r="VT29" s="964">
        <f>ВУС!E262</f>
        <v>1066449.8500000001</v>
      </c>
      <c r="VU29" s="1005">
        <f>[1]Субвенция_факт!AF26*1000</f>
        <v>0</v>
      </c>
      <c r="VV29" s="964"/>
      <c r="VW29" s="1005">
        <f>[1]Субвенция_факт!E26*1000</f>
        <v>0</v>
      </c>
      <c r="VX29" s="964"/>
      <c r="VY29" s="1005">
        <f>[1]Субвенция_факт!F26*1000</f>
        <v>0</v>
      </c>
      <c r="VZ29" s="964"/>
      <c r="WA29" s="1005">
        <f>[1]Субвенция_факт!G26*1000</f>
        <v>1394755</v>
      </c>
      <c r="WB29" s="1815">
        <f>WA29</f>
        <v>1394755</v>
      </c>
      <c r="WC29" s="463">
        <f t="shared" si="281"/>
        <v>13323104.989999998</v>
      </c>
      <c r="WD29" s="682">
        <f>[1]Субвенция_факт!O26*1000</f>
        <v>3464007.3</v>
      </c>
      <c r="WE29" s="566">
        <f>[1]Субвенция_факт!P26*1000</f>
        <v>9859097.6899999995</v>
      </c>
      <c r="WF29" s="1789">
        <f t="shared" si="282"/>
        <v>7800000</v>
      </c>
      <c r="WG29" s="959">
        <v>2028000</v>
      </c>
      <c r="WH29" s="967">
        <v>5772000</v>
      </c>
      <c r="WI29" s="463">
        <f t="shared" si="283"/>
        <v>2047345</v>
      </c>
      <c r="WJ29" s="1816">
        <f>[1]Субвенция_факт!AD26*1000</f>
        <v>1231645</v>
      </c>
      <c r="WK29" s="1817">
        <f>[1]Субвенция_факт!AC26*1000</f>
        <v>815700</v>
      </c>
      <c r="WL29" s="1789">
        <f t="shared" si="284"/>
        <v>1510560.28</v>
      </c>
      <c r="WM29" s="1740">
        <v>1120000</v>
      </c>
      <c r="WN29" s="1282">
        <v>390560.28</v>
      </c>
      <c r="WO29" s="1818">
        <f>'Проверочная  таблица'!ZU29+'Проверочная  таблица'!ZC29+'Проверочная  таблица'!XO29+'Проверочная  таблица'!XS29+YQ29+YW29+YA29+YG29+XI29+WQ29+XC29+WW29</f>
        <v>142137439.90000001</v>
      </c>
      <c r="WP29" s="1005">
        <f>'Проверочная  таблица'!ZY29+'Проверочная  таблица'!ZL29+'Проверочная  таблица'!XQ29+'Проверочная  таблица'!XU29+YT29+YZ29+YD29+YJ29+XL29+WT29+XF29+WZ29</f>
        <v>46813021.119999997</v>
      </c>
      <c r="WQ29" s="1819">
        <f t="shared" si="134"/>
        <v>0</v>
      </c>
      <c r="WR29" s="1132">
        <f>'[1]Иные межбюджетные трансферты'!AK27</f>
        <v>0</v>
      </c>
      <c r="WS29" s="1133">
        <f>'[1]Иные межбюджетные трансферты'!AM27</f>
        <v>0</v>
      </c>
      <c r="WT29" s="1787">
        <f t="shared" si="135"/>
        <v>0</v>
      </c>
      <c r="WU29" s="1132"/>
      <c r="WV29" s="1133"/>
      <c r="WW29" s="1819">
        <f t="shared" si="136"/>
        <v>0</v>
      </c>
      <c r="WX29" s="1132">
        <f>'[1]Иные межбюджетные трансферты'!AE27</f>
        <v>0</v>
      </c>
      <c r="WY29" s="1133">
        <f>'[1]Иные межбюджетные трансферты'!AG27</f>
        <v>0</v>
      </c>
      <c r="WZ29" s="1787">
        <f t="shared" si="137"/>
        <v>0</v>
      </c>
      <c r="XA29" s="1132"/>
      <c r="XB29" s="1133"/>
      <c r="XC29" s="1819">
        <f t="shared" si="138"/>
        <v>2461568.9</v>
      </c>
      <c r="XD29" s="1132">
        <f>'[1]Иные межбюджетные трансферты'!AA27</f>
        <v>123078.44</v>
      </c>
      <c r="XE29" s="1133">
        <f>'[1]Иные межбюджетные трансферты'!AC27</f>
        <v>2338490.46</v>
      </c>
      <c r="XF29" s="1787">
        <f t="shared" si="139"/>
        <v>1641044.1199999999</v>
      </c>
      <c r="XG29" s="1132">
        <v>82052.210000000006</v>
      </c>
      <c r="XH29" s="1133">
        <v>1558991.91</v>
      </c>
      <c r="XI29" s="321">
        <f t="shared" si="285"/>
        <v>16717680</v>
      </c>
      <c r="XJ29" s="1001">
        <f>'[1]Иные межбюджетные трансферты'!G27</f>
        <v>0</v>
      </c>
      <c r="XK29" s="1820">
        <f>'[1]Иные межбюджетные трансферты'!I27</f>
        <v>16717680</v>
      </c>
      <c r="XL29" s="452">
        <f t="shared" si="286"/>
        <v>9906000</v>
      </c>
      <c r="XM29" s="1001"/>
      <c r="XN29" s="1137">
        <v>9906000</v>
      </c>
      <c r="XO29" s="321">
        <f t="shared" si="287"/>
        <v>0</v>
      </c>
      <c r="XP29" s="1821"/>
      <c r="XQ29" s="321">
        <f t="shared" si="288"/>
        <v>0</v>
      </c>
      <c r="XR29" s="1821"/>
      <c r="XS29" s="463">
        <f t="shared" si="289"/>
        <v>0</v>
      </c>
      <c r="XT29" s="1133"/>
      <c r="XU29" s="1789">
        <f t="shared" si="290"/>
        <v>0</v>
      </c>
      <c r="XV29" s="1133"/>
      <c r="XW29" s="1822">
        <f t="shared" si="291"/>
        <v>0</v>
      </c>
      <c r="XX29" s="1803">
        <f t="shared" si="292"/>
        <v>0</v>
      </c>
      <c r="XY29" s="1822">
        <f t="shared" si="293"/>
        <v>0</v>
      </c>
      <c r="XZ29" s="1803">
        <f t="shared" si="294"/>
        <v>0</v>
      </c>
      <c r="YA29" s="1789">
        <f t="shared" si="295"/>
        <v>0</v>
      </c>
      <c r="YB29" s="961"/>
      <c r="YC29" s="566"/>
      <c r="YD29" s="1789">
        <f t="shared" si="296"/>
        <v>0</v>
      </c>
      <c r="YE29" s="961"/>
      <c r="YF29" s="566"/>
      <c r="YG29" s="1789">
        <f t="shared" si="297"/>
        <v>120000000</v>
      </c>
      <c r="YH29" s="959">
        <f>'[1]Иные межбюджетные трансферты'!AY27</f>
        <v>50000000</v>
      </c>
      <c r="YI29" s="1811">
        <f>'[1]Иные межбюджетные трансферты'!BC27</f>
        <v>70000000</v>
      </c>
      <c r="YJ29" s="1804">
        <f t="shared" si="298"/>
        <v>35265977</v>
      </c>
      <c r="YK29" s="961"/>
      <c r="YL29" s="1272">
        <v>35265977</v>
      </c>
      <c r="YM29" s="1822">
        <f t="shared" si="299"/>
        <v>0</v>
      </c>
      <c r="YN29" s="1803">
        <f t="shared" si="300"/>
        <v>0</v>
      </c>
      <c r="YO29" s="1822">
        <f t="shared" si="301"/>
        <v>120000000</v>
      </c>
      <c r="YP29" s="1803">
        <f t="shared" si="302"/>
        <v>35265977</v>
      </c>
      <c r="YQ29" s="1800">
        <f t="shared" si="303"/>
        <v>0</v>
      </c>
      <c r="YR29" s="1823">
        <f>'[1]Иные межбюджетные трансферты'!W27</f>
        <v>0</v>
      </c>
      <c r="YS29" s="1137">
        <f>'[1]Иные межбюджетные трансферты'!Y27</f>
        <v>0</v>
      </c>
      <c r="YT29" s="1824">
        <f t="shared" si="304"/>
        <v>0</v>
      </c>
      <c r="YU29" s="1001"/>
      <c r="YV29" s="1825"/>
      <c r="YW29" s="1005">
        <f t="shared" si="150"/>
        <v>0</v>
      </c>
      <c r="YX29" s="1001">
        <f>'[1]Иные межбюджетные трансферты'!M27</f>
        <v>0</v>
      </c>
      <c r="YY29" s="1137">
        <f>'[1]Иные межбюджетные трансферты'!O27</f>
        <v>0</v>
      </c>
      <c r="YZ29" s="1824">
        <f t="shared" si="305"/>
        <v>0</v>
      </c>
      <c r="ZA29" s="1001"/>
      <c r="ZB29" s="1137"/>
      <c r="ZC29" s="489">
        <f t="shared" si="152"/>
        <v>0</v>
      </c>
      <c r="ZD29" s="1816">
        <f>'[1]Иные межбюджетные трансферты'!E27</f>
        <v>0</v>
      </c>
      <c r="ZE29" s="1816">
        <f>'[1]Иные межбюджетные трансферты'!K27</f>
        <v>0</v>
      </c>
      <c r="ZF29" s="1132">
        <f>'[1]Иные межбюджетные трансферты'!AI27</f>
        <v>0</v>
      </c>
      <c r="ZG29" s="677">
        <f>'[1]Иные межбюджетные трансферты'!AO27</f>
        <v>0</v>
      </c>
      <c r="ZH29" s="1826"/>
      <c r="ZI29" s="648">
        <f>'[1]Иные межбюджетные трансферты'!BG27</f>
        <v>0</v>
      </c>
      <c r="ZJ29" s="1132">
        <f>'[1]Иные межбюджетные трансферты'!BI27</f>
        <v>0</v>
      </c>
      <c r="ZK29" s="677">
        <f>'[1]Иные межбюджетные трансферты'!BK27</f>
        <v>0</v>
      </c>
      <c r="ZL29" s="321">
        <f t="shared" si="153"/>
        <v>0</v>
      </c>
      <c r="ZM29" s="677"/>
      <c r="ZN29" s="677"/>
      <c r="ZO29" s="677"/>
      <c r="ZP29" s="1001"/>
      <c r="ZQ29" s="541"/>
      <c r="ZR29" s="495"/>
      <c r="ZS29" s="495"/>
      <c r="ZT29" s="541"/>
      <c r="ZU29" s="1789">
        <f t="shared" si="154"/>
        <v>2958191</v>
      </c>
      <c r="ZV29" s="1232">
        <f>'[1]Иные межбюджетные трансферты'!AQ27</f>
        <v>0</v>
      </c>
      <c r="ZW29" s="1132">
        <f>'[1]Иные межбюджетные трансферты'!AU27</f>
        <v>2958191</v>
      </c>
      <c r="ZX29" s="495"/>
      <c r="ZY29" s="1789">
        <f t="shared" si="155"/>
        <v>0</v>
      </c>
      <c r="ZZ29" s="1001"/>
      <c r="AAA29" s="496"/>
      <c r="AAB29" s="541"/>
      <c r="AAC29" s="1803">
        <f t="shared" si="306"/>
        <v>2958191</v>
      </c>
      <c r="AAD29" s="497">
        <f>'Проверочная  таблица'!ZV29-AAL29</f>
        <v>0</v>
      </c>
      <c r="AAE29" s="497">
        <f>'Проверочная  таблица'!ZW29-AAM29</f>
        <v>2958191</v>
      </c>
      <c r="AAF29" s="497">
        <f>'Проверочная  таблица'!ZX29-AAN29</f>
        <v>0</v>
      </c>
      <c r="AAG29" s="1803">
        <f t="shared" si="307"/>
        <v>0</v>
      </c>
      <c r="AAH29" s="497">
        <f>'Проверочная  таблица'!ZZ29-AAP29</f>
        <v>0</v>
      </c>
      <c r="AAI29" s="497">
        <f>'Проверочная  таблица'!AAA29-AAQ29</f>
        <v>0</v>
      </c>
      <c r="AAJ29" s="497">
        <f>'Проверочная  таблица'!AAB29-AAR29</f>
        <v>0</v>
      </c>
      <c r="AAK29" s="1803">
        <f t="shared" si="308"/>
        <v>0</v>
      </c>
      <c r="AAL29" s="1232">
        <f>'[1]Иные межбюджетные трансферты'!AS27</f>
        <v>0</v>
      </c>
      <c r="AAM29" s="1132">
        <f>'[1]Иные межбюджетные трансферты'!AW27</f>
        <v>0</v>
      </c>
      <c r="AAN29" s="677">
        <f>'[1]Иные межбюджетные трансферты'!BO27</f>
        <v>0</v>
      </c>
      <c r="AAO29" s="1827">
        <f t="shared" si="309"/>
        <v>0</v>
      </c>
      <c r="AAP29" s="1001"/>
      <c r="AAQ29" s="980"/>
      <c r="AAR29" s="980"/>
      <c r="AAS29" s="457">
        <f>AAU29+'Проверочная  таблица'!ABC29+AAY29+'Проверочная  таблица'!ABG29+ABA29+'Проверочная  таблица'!ABI29</f>
        <v>0</v>
      </c>
      <c r="AAT29" s="457">
        <f>AAV29+'Проверочная  таблица'!ABD29+AAZ29+'Проверочная  таблица'!ABH29+ABB29+'Проверочная  таблица'!ABJ29</f>
        <v>0</v>
      </c>
      <c r="AAU29" s="463"/>
      <c r="AAV29" s="463"/>
      <c r="AAW29" s="463"/>
      <c r="AAX29" s="463"/>
      <c r="AAY29" s="1828">
        <f t="shared" si="156"/>
        <v>0</v>
      </c>
      <c r="AAZ29" s="462">
        <f t="shared" si="157"/>
        <v>0</v>
      </c>
      <c r="ABA29" s="464"/>
      <c r="ABB29" s="462"/>
      <c r="ABC29" s="463"/>
      <c r="ABD29" s="463"/>
      <c r="ABE29" s="463"/>
      <c r="ABF29" s="463"/>
      <c r="ABG29" s="1828">
        <f t="shared" si="158"/>
        <v>0</v>
      </c>
      <c r="ABH29" s="462">
        <f t="shared" si="159"/>
        <v>0</v>
      </c>
      <c r="ABI29" s="462"/>
      <c r="ABJ29" s="462"/>
      <c r="ABK29" s="1749">
        <f>'Проверочная  таблица'!ABC29+'Проверочная  таблица'!ABE29</f>
        <v>0</v>
      </c>
      <c r="ABL29" s="1749">
        <f>'Проверочная  таблица'!ABD29+'Проверочная  таблица'!ABF29</f>
        <v>0</v>
      </c>
    </row>
    <row r="30" spans="1:741" s="319" customFormat="1" ht="25.5" customHeight="1" thickBot="1" x14ac:dyDescent="0.3">
      <c r="A30" s="327" t="s">
        <v>99</v>
      </c>
      <c r="B30" s="498">
        <f t="shared" ref="B30:AH30" si="314">SUM(B12:B29)</f>
        <v>15130708394.639999</v>
      </c>
      <c r="C30" s="321">
        <f t="shared" si="314"/>
        <v>7367529018.3500004</v>
      </c>
      <c r="D30" s="489">
        <f t="shared" si="314"/>
        <v>2219624476.5999999</v>
      </c>
      <c r="E30" s="321">
        <f t="shared" si="314"/>
        <v>1219787897.6800001</v>
      </c>
      <c r="F30" s="321">
        <f t="shared" si="314"/>
        <v>656276249</v>
      </c>
      <c r="G30" s="321">
        <f t="shared" si="314"/>
        <v>402955062.39999998</v>
      </c>
      <c r="H30" s="321">
        <f t="shared" si="314"/>
        <v>673129898.60000002</v>
      </c>
      <c r="I30" s="321">
        <f t="shared" si="314"/>
        <v>362180866.69</v>
      </c>
      <c r="J30" s="503">
        <f t="shared" si="314"/>
        <v>527768707.60000002</v>
      </c>
      <c r="K30" s="503">
        <f t="shared" si="314"/>
        <v>289257772.69</v>
      </c>
      <c r="L30" s="503">
        <f t="shared" si="314"/>
        <v>145361191</v>
      </c>
      <c r="M30" s="503">
        <f t="shared" si="314"/>
        <v>72923094</v>
      </c>
      <c r="N30" s="321">
        <f t="shared" si="314"/>
        <v>168211160</v>
      </c>
      <c r="O30" s="321">
        <f t="shared" si="314"/>
        <v>45643208</v>
      </c>
      <c r="P30" s="321">
        <f t="shared" si="314"/>
        <v>696007169</v>
      </c>
      <c r="Q30" s="321">
        <f t="shared" si="314"/>
        <v>387196560.58999991</v>
      </c>
      <c r="R30" s="503">
        <f t="shared" si="314"/>
        <v>473613747</v>
      </c>
      <c r="S30" s="503">
        <f t="shared" si="314"/>
        <v>281317800.58999997</v>
      </c>
      <c r="T30" s="503">
        <f t="shared" si="314"/>
        <v>222393422</v>
      </c>
      <c r="U30" s="503">
        <f t="shared" si="314"/>
        <v>105878760</v>
      </c>
      <c r="V30" s="321">
        <f t="shared" si="314"/>
        <v>14500000</v>
      </c>
      <c r="W30" s="321">
        <f t="shared" si="314"/>
        <v>14500000</v>
      </c>
      <c r="X30" s="321">
        <f t="shared" si="314"/>
        <v>5400000</v>
      </c>
      <c r="Y30" s="321">
        <f t="shared" si="314"/>
        <v>9100000</v>
      </c>
      <c r="Z30" s="321">
        <f t="shared" si="314"/>
        <v>0</v>
      </c>
      <c r="AA30" s="321">
        <f t="shared" si="314"/>
        <v>11500000</v>
      </c>
      <c r="AB30" s="321">
        <f t="shared" si="314"/>
        <v>7312200</v>
      </c>
      <c r="AC30" s="321">
        <f t="shared" si="314"/>
        <v>5212200</v>
      </c>
      <c r="AD30" s="321">
        <f t="shared" si="314"/>
        <v>2100000</v>
      </c>
      <c r="AE30" s="503">
        <f t="shared" si="314"/>
        <v>8500000</v>
      </c>
      <c r="AF30" s="503">
        <f t="shared" si="314"/>
        <v>5212200</v>
      </c>
      <c r="AG30" s="503">
        <f t="shared" si="314"/>
        <v>3000000</v>
      </c>
      <c r="AH30" s="503">
        <f t="shared" si="314"/>
        <v>2100000</v>
      </c>
      <c r="AI30" s="429">
        <f t="shared" ref="AI30:BM30" si="315">SUM(AI12:AI29)</f>
        <v>4730922891.8699999</v>
      </c>
      <c r="AJ30" s="429">
        <f t="shared" si="315"/>
        <v>1606271376.9400001</v>
      </c>
      <c r="AK30" s="321">
        <f t="shared" si="315"/>
        <v>699543091.40999997</v>
      </c>
      <c r="AL30" s="497">
        <f t="shared" si="315"/>
        <v>0</v>
      </c>
      <c r="AM30" s="495">
        <f t="shared" si="315"/>
        <v>113084406.40000001</v>
      </c>
      <c r="AN30" s="541">
        <f t="shared" si="315"/>
        <v>586458685.00999999</v>
      </c>
      <c r="AO30" s="495">
        <f t="shared" si="315"/>
        <v>0</v>
      </c>
      <c r="AP30" s="489">
        <f t="shared" ref="AP30" si="316">SUM(AP12:AP29)</f>
        <v>221049283.17000002</v>
      </c>
      <c r="AQ30" s="428">
        <f t="shared" si="315"/>
        <v>0</v>
      </c>
      <c r="AR30" s="491">
        <f t="shared" si="315"/>
        <v>50759268.68</v>
      </c>
      <c r="AS30" s="428">
        <f t="shared" si="315"/>
        <v>170290014.49000001</v>
      </c>
      <c r="AT30" s="790">
        <f t="shared" si="315"/>
        <v>0</v>
      </c>
      <c r="AU30" s="413">
        <f t="shared" si="315"/>
        <v>0</v>
      </c>
      <c r="AV30" s="490">
        <f t="shared" si="315"/>
        <v>0</v>
      </c>
      <c r="AW30" s="495">
        <f t="shared" si="315"/>
        <v>0</v>
      </c>
      <c r="AX30" s="491">
        <f t="shared" si="315"/>
        <v>0</v>
      </c>
      <c r="AY30" s="413">
        <f t="shared" si="315"/>
        <v>0</v>
      </c>
      <c r="AZ30" s="490">
        <f t="shared" si="315"/>
        <v>0</v>
      </c>
      <c r="BA30" s="428">
        <f t="shared" si="315"/>
        <v>0</v>
      </c>
      <c r="BB30" s="491">
        <f t="shared" si="315"/>
        <v>0</v>
      </c>
      <c r="BC30" s="504">
        <f t="shared" si="315"/>
        <v>0</v>
      </c>
      <c r="BD30" s="491">
        <f t="shared" si="315"/>
        <v>0</v>
      </c>
      <c r="BE30" s="428">
        <f t="shared" si="315"/>
        <v>0</v>
      </c>
      <c r="BF30" s="491">
        <f t="shared" si="315"/>
        <v>0</v>
      </c>
      <c r="BG30" s="503">
        <f t="shared" si="315"/>
        <v>0</v>
      </c>
      <c r="BH30" s="428">
        <f t="shared" si="315"/>
        <v>0</v>
      </c>
      <c r="BI30" s="491">
        <f t="shared" si="315"/>
        <v>0</v>
      </c>
      <c r="BJ30" s="428">
        <f t="shared" si="315"/>
        <v>0</v>
      </c>
      <c r="BK30" s="504">
        <f t="shared" si="315"/>
        <v>0</v>
      </c>
      <c r="BL30" s="491">
        <f t="shared" si="315"/>
        <v>0</v>
      </c>
      <c r="BM30" s="428">
        <f t="shared" si="315"/>
        <v>0</v>
      </c>
      <c r="BN30" s="491">
        <f t="shared" ref="BN30:BZ30" si="317">SUM(BN12:BN29)</f>
        <v>0</v>
      </c>
      <c r="BO30" s="504">
        <f t="shared" si="317"/>
        <v>0</v>
      </c>
      <c r="BP30" s="515">
        <f t="shared" si="317"/>
        <v>0</v>
      </c>
      <c r="BQ30" s="423">
        <f t="shared" si="317"/>
        <v>0</v>
      </c>
      <c r="BR30" s="515">
        <f t="shared" si="317"/>
        <v>0</v>
      </c>
      <c r="BS30" s="413">
        <f t="shared" si="317"/>
        <v>615675670.23000014</v>
      </c>
      <c r="BT30" s="495">
        <f t="shared" si="317"/>
        <v>123215673.59999999</v>
      </c>
      <c r="BU30" s="495">
        <f t="shared" si="317"/>
        <v>492459996.63</v>
      </c>
      <c r="BV30" s="495">
        <f t="shared" si="317"/>
        <v>0</v>
      </c>
      <c r="BW30" s="413">
        <f t="shared" si="317"/>
        <v>129376426.97999999</v>
      </c>
      <c r="BX30" s="423">
        <f t="shared" si="317"/>
        <v>14665903.380000001</v>
      </c>
      <c r="BY30" s="423">
        <f t="shared" si="317"/>
        <v>114710523.59999998</v>
      </c>
      <c r="BZ30" s="423">
        <f t="shared" si="317"/>
        <v>0</v>
      </c>
      <c r="CA30" s="413">
        <f t="shared" ref="CA30" si="318">SUM(CA12:CA29)</f>
        <v>519371901.31999999</v>
      </c>
      <c r="CB30" s="490">
        <f>SUM(CB12:CB29)</f>
        <v>105458326.40000001</v>
      </c>
      <c r="CC30" s="423">
        <f>SUM(CC12:CC29)</f>
        <v>53877335.180000007</v>
      </c>
      <c r="CD30" s="790">
        <f>SUM(CD12:CD29)</f>
        <v>360036239.74000001</v>
      </c>
      <c r="CE30" s="413">
        <f t="shared" ref="CE30" si="319">SUM(CE12:CE29)</f>
        <v>175573458.28999999</v>
      </c>
      <c r="CF30" s="423">
        <f>SUM(CF12:CF29)</f>
        <v>0</v>
      </c>
      <c r="CG30" s="515">
        <f>SUM(CG12:CG29)</f>
        <v>24721979.029999997</v>
      </c>
      <c r="CH30" s="423">
        <f>SUM(CH12:CH29)</f>
        <v>150851479.25999999</v>
      </c>
      <c r="CI30" s="749">
        <f>SUM(CI12:CI29)</f>
        <v>0</v>
      </c>
      <c r="CJ30" s="493">
        <f t="shared" ref="CJ30:DG30" si="320">SUM(CJ12:CJ29)</f>
        <v>0</v>
      </c>
      <c r="CK30" s="518">
        <f t="shared" si="320"/>
        <v>519371901.31999999</v>
      </c>
      <c r="CL30" s="493">
        <f t="shared" si="320"/>
        <v>175573458.28999999</v>
      </c>
      <c r="CM30" s="489">
        <f t="shared" si="320"/>
        <v>8164011.9899999993</v>
      </c>
      <c r="CN30" s="321">
        <f t="shared" si="320"/>
        <v>136323.59</v>
      </c>
      <c r="CO30" s="450">
        <f t="shared" si="320"/>
        <v>48596540.210000001</v>
      </c>
      <c r="CP30" s="517">
        <f t="shared" si="320"/>
        <v>407359.02</v>
      </c>
      <c r="CQ30" s="493">
        <f t="shared" si="320"/>
        <v>0</v>
      </c>
      <c r="CR30" s="518">
        <f t="shared" si="320"/>
        <v>0</v>
      </c>
      <c r="CS30" s="492">
        <f t="shared" si="320"/>
        <v>48596540.210000001</v>
      </c>
      <c r="CT30" s="500">
        <f t="shared" si="320"/>
        <v>407359.02</v>
      </c>
      <c r="CU30" s="321">
        <f t="shared" si="320"/>
        <v>1915393.23</v>
      </c>
      <c r="CV30" s="489">
        <f t="shared" si="320"/>
        <v>45308.39</v>
      </c>
      <c r="CW30" s="321">
        <f t="shared" si="320"/>
        <v>1965169.1400000001</v>
      </c>
      <c r="CX30" s="413">
        <f t="shared" si="320"/>
        <v>94552.66</v>
      </c>
      <c r="CY30" s="493">
        <f t="shared" si="320"/>
        <v>0</v>
      </c>
      <c r="CZ30" s="493">
        <f t="shared" si="320"/>
        <v>0</v>
      </c>
      <c r="DA30" s="518">
        <f t="shared" si="320"/>
        <v>1965169.1400000001</v>
      </c>
      <c r="DB30" s="493">
        <f t="shared" si="320"/>
        <v>94552.66</v>
      </c>
      <c r="DC30" s="429">
        <f t="shared" si="320"/>
        <v>121791770</v>
      </c>
      <c r="DD30" s="497">
        <f t="shared" si="320"/>
        <v>0</v>
      </c>
      <c r="DE30" s="495">
        <f t="shared" ref="DE30" si="321">SUM(DE12:DE29)</f>
        <v>121791770</v>
      </c>
      <c r="DF30" s="413">
        <f t="shared" si="320"/>
        <v>0</v>
      </c>
      <c r="DG30" s="515">
        <f t="shared" si="320"/>
        <v>0</v>
      </c>
      <c r="DH30" s="428">
        <f t="shared" ref="DH30:DI30" si="322">SUM(DH12:DH29)</f>
        <v>0</v>
      </c>
      <c r="DI30" s="413">
        <f t="shared" si="322"/>
        <v>54209157.890000001</v>
      </c>
      <c r="DJ30" s="619">
        <f t="shared" ref="DJ30:DK30" si="323">SUM(DJ12:DJ29)</f>
        <v>0</v>
      </c>
      <c r="DK30" s="792">
        <f t="shared" si="323"/>
        <v>0</v>
      </c>
      <c r="DL30" s="423">
        <f>SUM(DL12:DL29)</f>
        <v>2710457.89</v>
      </c>
      <c r="DM30" s="557">
        <f>SUM(DM12:DM29)</f>
        <v>51498700</v>
      </c>
      <c r="DN30" s="423">
        <f>SUM(DN12:DN29)</f>
        <v>0</v>
      </c>
      <c r="DO30" s="792">
        <f>SUM(DO12:DO29)</f>
        <v>0</v>
      </c>
      <c r="DP30" s="423">
        <f t="shared" ref="DP30:DQ30" si="324">SUM(DP12:DP29)</f>
        <v>0</v>
      </c>
      <c r="DQ30" s="423">
        <f t="shared" si="324"/>
        <v>0</v>
      </c>
      <c r="DR30" s="423">
        <f t="shared" ref="DR30" si="325">SUM(DR12:DR29)</f>
        <v>0</v>
      </c>
      <c r="DS30" s="423">
        <f t="shared" ref="DS30:DT30" si="326">SUM(DS12:DS29)</f>
        <v>0</v>
      </c>
      <c r="DT30" s="423">
        <f t="shared" si="326"/>
        <v>0</v>
      </c>
      <c r="DU30" s="423">
        <f t="shared" ref="DU30:DV30" si="327">SUM(DU12:DU29)</f>
        <v>0</v>
      </c>
      <c r="DV30" s="413">
        <f t="shared" si="327"/>
        <v>375164.03</v>
      </c>
      <c r="DW30" s="515">
        <f t="shared" ref="DW30:DX30" si="328">SUM(DW12:DW29)</f>
        <v>0</v>
      </c>
      <c r="DX30" s="792">
        <f t="shared" si="328"/>
        <v>0</v>
      </c>
      <c r="DY30" s="423">
        <f>SUM(DY12:DY29)</f>
        <v>57189.400000000023</v>
      </c>
      <c r="DZ30" s="557">
        <f>SUM(DZ12:DZ29)</f>
        <v>317974.63</v>
      </c>
      <c r="EA30" s="423">
        <f>SUM(EA12:EA29)</f>
        <v>0</v>
      </c>
      <c r="EB30" s="792">
        <f>SUM(EB12:EB29)</f>
        <v>0</v>
      </c>
      <c r="EC30" s="423">
        <f t="shared" ref="EC30:ED30" si="329">SUM(EC12:EC29)</f>
        <v>0</v>
      </c>
      <c r="ED30" s="423">
        <f t="shared" si="329"/>
        <v>0</v>
      </c>
      <c r="EE30" s="423">
        <f t="shared" ref="EE30" si="330">SUM(EE12:EE29)</f>
        <v>0</v>
      </c>
      <c r="EF30" s="423">
        <f t="shared" ref="EF30:EG30" si="331">SUM(EF12:EF29)</f>
        <v>0</v>
      </c>
      <c r="EG30" s="423">
        <f t="shared" si="331"/>
        <v>0</v>
      </c>
      <c r="EH30" s="423">
        <f t="shared" ref="EH30" si="332">SUM(EH12:EH29)</f>
        <v>0</v>
      </c>
      <c r="EI30" s="452">
        <f t="shared" ref="EI30:EJ30" si="333">SUM(EI12:EI29)</f>
        <v>12509483.399999999</v>
      </c>
      <c r="EJ30" s="495">
        <f t="shared" si="333"/>
        <v>0</v>
      </c>
      <c r="EK30" s="495">
        <f t="shared" ref="EK30:EM30" si="334">SUM(EK12:EK29)</f>
        <v>6827086.3700000001</v>
      </c>
      <c r="EL30" s="495">
        <f t="shared" si="334"/>
        <v>5682397.0299999993</v>
      </c>
      <c r="EM30" s="489">
        <f t="shared" si="334"/>
        <v>2407653.2999999998</v>
      </c>
      <c r="EN30" s="544">
        <f t="shared" ref="EN30" si="335">SUM(EN12:EN29)</f>
        <v>0</v>
      </c>
      <c r="EO30" s="544">
        <f t="shared" ref="EO30:EP30" si="336">SUM(EO12:EO29)</f>
        <v>384640.49</v>
      </c>
      <c r="EP30" s="544">
        <f t="shared" si="336"/>
        <v>2023012.81</v>
      </c>
      <c r="EQ30" s="429">
        <f t="shared" ref="EQ30:EV30" si="337">SUM(EQ12:EQ29)</f>
        <v>5216631.58</v>
      </c>
      <c r="ER30" s="497">
        <f t="shared" ref="ER30:ES30" si="338">SUM(ER12:ER29)</f>
        <v>260831.58</v>
      </c>
      <c r="ES30" s="560">
        <f t="shared" si="338"/>
        <v>4955800</v>
      </c>
      <c r="ET30" s="413">
        <f t="shared" si="337"/>
        <v>0</v>
      </c>
      <c r="EU30" s="515">
        <f t="shared" si="337"/>
        <v>0</v>
      </c>
      <c r="EV30" s="557">
        <f t="shared" si="337"/>
        <v>0</v>
      </c>
      <c r="EW30" s="489">
        <f t="shared" ref="EW30:FH30" si="339">SUM(EW12:EW29)</f>
        <v>7641841.4500000002</v>
      </c>
      <c r="EX30" s="497">
        <f t="shared" ref="EX30:FA30" si="340">SUM(EX12:EX29)</f>
        <v>0</v>
      </c>
      <c r="EY30" s="560">
        <f t="shared" si="340"/>
        <v>0</v>
      </c>
      <c r="EZ30" s="541">
        <f t="shared" si="340"/>
        <v>0</v>
      </c>
      <c r="FA30" s="560">
        <f t="shared" si="340"/>
        <v>0</v>
      </c>
      <c r="FB30" s="495">
        <f t="shared" ref="FB30:FD30" si="341">SUM(FB12:FB29)</f>
        <v>382141.45</v>
      </c>
      <c r="FC30" s="560">
        <f t="shared" si="341"/>
        <v>7259700</v>
      </c>
      <c r="FD30" s="321">
        <f t="shared" si="341"/>
        <v>3036441.0100000002</v>
      </c>
      <c r="FE30" s="490">
        <f t="shared" si="339"/>
        <v>0</v>
      </c>
      <c r="FF30" s="560">
        <f t="shared" si="339"/>
        <v>0</v>
      </c>
      <c r="FG30" s="491">
        <f t="shared" si="339"/>
        <v>0</v>
      </c>
      <c r="FH30" s="560">
        <f t="shared" si="339"/>
        <v>0</v>
      </c>
      <c r="FI30" s="491">
        <f t="shared" ref="FI30:FJ30" si="342">SUM(FI12:FI29)</f>
        <v>151841.67000000001</v>
      </c>
      <c r="FJ30" s="560">
        <f t="shared" si="342"/>
        <v>2884599.34</v>
      </c>
      <c r="FK30" s="429">
        <f t="shared" ref="FK30:FN30" si="343">SUM(FK12:FK29)</f>
        <v>0</v>
      </c>
      <c r="FL30" s="619">
        <f t="shared" ref="FL30:FM30" si="344">SUM(FL12:FL29)</f>
        <v>0</v>
      </c>
      <c r="FM30" s="792">
        <f t="shared" si="344"/>
        <v>0</v>
      </c>
      <c r="FN30" s="413">
        <f t="shared" si="343"/>
        <v>0</v>
      </c>
      <c r="FO30" s="515">
        <f t="shared" ref="FO30" si="345">SUM(FO12:FO29)</f>
        <v>0</v>
      </c>
      <c r="FP30" s="557">
        <f t="shared" ref="FP30" si="346">SUM(FP12:FP29)</f>
        <v>0</v>
      </c>
      <c r="FQ30" s="429">
        <f t="shared" ref="FQ30:FV30" si="347">SUM(FQ12:FQ29)</f>
        <v>0</v>
      </c>
      <c r="FR30" s="619">
        <f t="shared" ref="FR30:FS30" si="348">SUM(FR12:FR29)</f>
        <v>0</v>
      </c>
      <c r="FS30" s="792">
        <f t="shared" si="348"/>
        <v>0</v>
      </c>
      <c r="FT30" s="413">
        <f t="shared" si="347"/>
        <v>0</v>
      </c>
      <c r="FU30" s="515">
        <f t="shared" si="347"/>
        <v>0</v>
      </c>
      <c r="FV30" s="557">
        <f t="shared" si="347"/>
        <v>0</v>
      </c>
      <c r="FW30" s="429">
        <f>SUM(FW12:FW29)</f>
        <v>0</v>
      </c>
      <c r="FX30" s="619">
        <f t="shared" ref="FX30:FY30" si="349">SUM(FX12:FX29)</f>
        <v>0</v>
      </c>
      <c r="FY30" s="792">
        <f t="shared" si="349"/>
        <v>0</v>
      </c>
      <c r="FZ30" s="413">
        <f>SUM(FZ12:FZ29)</f>
        <v>0</v>
      </c>
      <c r="GA30" s="655">
        <f>SUM(GA12:GA29)</f>
        <v>0</v>
      </c>
      <c r="GB30" s="557">
        <f>SUM(GB12:GB29)</f>
        <v>0</v>
      </c>
      <c r="GC30" s="429">
        <f t="shared" ref="GC30:IT30" si="350">SUM(GC12:GC29)</f>
        <v>0</v>
      </c>
      <c r="GD30" s="619">
        <f t="shared" ref="GD30:GE30" si="351">SUM(GD12:GD29)</f>
        <v>0</v>
      </c>
      <c r="GE30" s="557">
        <f t="shared" si="351"/>
        <v>0</v>
      </c>
      <c r="GF30" s="413">
        <f t="shared" si="350"/>
        <v>0</v>
      </c>
      <c r="GG30" s="515">
        <f t="shared" si="350"/>
        <v>0</v>
      </c>
      <c r="GH30" s="557">
        <f t="shared" si="350"/>
        <v>0</v>
      </c>
      <c r="GI30" s="429">
        <f t="shared" ref="GI30:GN30" si="352">SUM(GI12:GI29)</f>
        <v>0</v>
      </c>
      <c r="GJ30" s="423">
        <f t="shared" si="352"/>
        <v>0</v>
      </c>
      <c r="GK30" s="622">
        <f t="shared" si="352"/>
        <v>0</v>
      </c>
      <c r="GL30" s="413">
        <f t="shared" si="352"/>
        <v>0</v>
      </c>
      <c r="GM30" s="515">
        <f t="shared" si="352"/>
        <v>0</v>
      </c>
      <c r="GN30" s="557">
        <f t="shared" si="352"/>
        <v>0</v>
      </c>
      <c r="GO30" s="548">
        <f t="shared" ref="GO30:GP30" si="353">SUM(GO12:GO29)</f>
        <v>0</v>
      </c>
      <c r="GP30" s="504">
        <f t="shared" si="353"/>
        <v>0</v>
      </c>
      <c r="GQ30" s="548">
        <f t="shared" ref="GQ30:HD30" si="354">SUM(GQ12:GQ29)</f>
        <v>0</v>
      </c>
      <c r="GR30" s="504">
        <f t="shared" si="354"/>
        <v>0</v>
      </c>
      <c r="GS30" s="429">
        <f t="shared" si="354"/>
        <v>284027300.31999999</v>
      </c>
      <c r="GT30" s="619">
        <f t="shared" si="354"/>
        <v>250995700.31999999</v>
      </c>
      <c r="GU30" s="792">
        <f t="shared" si="354"/>
        <v>33031600</v>
      </c>
      <c r="GV30" s="413">
        <f t="shared" si="354"/>
        <v>9603627.8699999992</v>
      </c>
      <c r="GW30" s="515">
        <f t="shared" si="354"/>
        <v>3424833.53</v>
      </c>
      <c r="GX30" s="557">
        <f t="shared" si="354"/>
        <v>6178794.3399999999</v>
      </c>
      <c r="GY30" s="429">
        <f t="shared" si="354"/>
        <v>0</v>
      </c>
      <c r="GZ30" s="423">
        <f t="shared" si="354"/>
        <v>0</v>
      </c>
      <c r="HA30" s="623">
        <f t="shared" si="354"/>
        <v>0</v>
      </c>
      <c r="HB30" s="429">
        <f t="shared" si="354"/>
        <v>0</v>
      </c>
      <c r="HC30" s="423">
        <f t="shared" si="354"/>
        <v>0</v>
      </c>
      <c r="HD30" s="623">
        <f t="shared" si="354"/>
        <v>0</v>
      </c>
      <c r="HE30" s="413">
        <f t="shared" si="350"/>
        <v>0</v>
      </c>
      <c r="HF30" s="423">
        <f t="shared" si="350"/>
        <v>0</v>
      </c>
      <c r="HG30" s="622">
        <f t="shared" si="350"/>
        <v>0</v>
      </c>
      <c r="HH30" s="413">
        <f t="shared" si="350"/>
        <v>0</v>
      </c>
      <c r="HI30" s="423">
        <f t="shared" si="350"/>
        <v>0</v>
      </c>
      <c r="HJ30" s="623">
        <f t="shared" si="350"/>
        <v>0</v>
      </c>
      <c r="HK30" s="429">
        <f t="shared" si="350"/>
        <v>11683040</v>
      </c>
      <c r="HL30" s="423">
        <f t="shared" si="350"/>
        <v>3037594.2100000004</v>
      </c>
      <c r="HM30" s="622">
        <f t="shared" si="350"/>
        <v>8645445.790000001</v>
      </c>
      <c r="HN30" s="413">
        <f t="shared" si="350"/>
        <v>975400</v>
      </c>
      <c r="HO30" s="423">
        <f t="shared" si="350"/>
        <v>253604.32000000004</v>
      </c>
      <c r="HP30" s="623">
        <f t="shared" si="350"/>
        <v>721795.68</v>
      </c>
      <c r="HQ30" s="548">
        <f t="shared" si="350"/>
        <v>11072040</v>
      </c>
      <c r="HR30" s="423">
        <f t="shared" si="350"/>
        <v>2878734.0100000002</v>
      </c>
      <c r="HS30" s="622">
        <f t="shared" si="350"/>
        <v>8193305.9899999993</v>
      </c>
      <c r="HT30" s="504">
        <f t="shared" si="350"/>
        <v>975400</v>
      </c>
      <c r="HU30" s="423">
        <f t="shared" si="350"/>
        <v>253604.32000000004</v>
      </c>
      <c r="HV30" s="623">
        <f t="shared" si="350"/>
        <v>721795.68</v>
      </c>
      <c r="HW30" s="548">
        <f t="shared" si="350"/>
        <v>611000</v>
      </c>
      <c r="HX30" s="423">
        <f t="shared" si="350"/>
        <v>158860.20000000001</v>
      </c>
      <c r="HY30" s="622">
        <f t="shared" si="350"/>
        <v>452139.8</v>
      </c>
      <c r="HZ30" s="504">
        <f t="shared" si="350"/>
        <v>0</v>
      </c>
      <c r="IA30" s="423">
        <f t="shared" si="350"/>
        <v>0</v>
      </c>
      <c r="IB30" s="623">
        <f t="shared" si="350"/>
        <v>0</v>
      </c>
      <c r="IC30" s="1069">
        <f t="shared" ref="IC30:IH30" si="355">SUM(IC12:IC29)</f>
        <v>0</v>
      </c>
      <c r="ID30" s="423">
        <f t="shared" si="355"/>
        <v>0</v>
      </c>
      <c r="IE30" s="622">
        <f t="shared" si="355"/>
        <v>0</v>
      </c>
      <c r="IF30" s="1069">
        <f t="shared" si="355"/>
        <v>0</v>
      </c>
      <c r="IG30" s="423">
        <f t="shared" si="355"/>
        <v>0</v>
      </c>
      <c r="IH30" s="623">
        <f t="shared" si="355"/>
        <v>0</v>
      </c>
      <c r="II30" s="1069">
        <f t="shared" si="350"/>
        <v>141052211.94999999</v>
      </c>
      <c r="IJ30" s="423">
        <f t="shared" si="350"/>
        <v>38127059.810000002</v>
      </c>
      <c r="IK30" s="622">
        <f t="shared" si="350"/>
        <v>102925152.14</v>
      </c>
      <c r="IL30" s="1069">
        <f t="shared" si="350"/>
        <v>89671800.890000001</v>
      </c>
      <c r="IM30" s="423">
        <f t="shared" si="350"/>
        <v>24930206.040000003</v>
      </c>
      <c r="IN30" s="623">
        <f t="shared" si="350"/>
        <v>64741594.849999994</v>
      </c>
      <c r="IO30" s="1068">
        <f t="shared" si="350"/>
        <v>270686770.19999999</v>
      </c>
      <c r="IP30" s="497">
        <f t="shared" si="350"/>
        <v>13534338.51</v>
      </c>
      <c r="IQ30" s="560">
        <f t="shared" si="350"/>
        <v>257152431.69</v>
      </c>
      <c r="IR30" s="1069">
        <f t="shared" si="350"/>
        <v>73333893.289999992</v>
      </c>
      <c r="IS30" s="497">
        <f t="shared" si="350"/>
        <v>3666694.72</v>
      </c>
      <c r="IT30" s="560">
        <f t="shared" si="350"/>
        <v>69667198.569999993</v>
      </c>
      <c r="IU30" s="1068">
        <f t="shared" ref="IU30:IZ30" si="356">SUM(IU12:IU29)</f>
        <v>0</v>
      </c>
      <c r="IV30" s="497">
        <f t="shared" si="356"/>
        <v>0</v>
      </c>
      <c r="IW30" s="560">
        <f t="shared" si="356"/>
        <v>0</v>
      </c>
      <c r="IX30" s="1069">
        <f t="shared" si="356"/>
        <v>0</v>
      </c>
      <c r="IY30" s="497">
        <f t="shared" si="356"/>
        <v>0</v>
      </c>
      <c r="IZ30" s="560">
        <f t="shared" si="356"/>
        <v>0</v>
      </c>
      <c r="JA30" s="413">
        <f t="shared" ref="JA30:JF30" si="357">SUM(JA12:JA29)</f>
        <v>0</v>
      </c>
      <c r="JB30" s="497">
        <f t="shared" ref="JB30:JC30" si="358">SUM(JB12:JB29)</f>
        <v>0</v>
      </c>
      <c r="JC30" s="560">
        <f t="shared" si="358"/>
        <v>0</v>
      </c>
      <c r="JD30" s="413">
        <f t="shared" si="357"/>
        <v>0</v>
      </c>
      <c r="JE30" s="497">
        <f t="shared" si="357"/>
        <v>0</v>
      </c>
      <c r="JF30" s="560">
        <f t="shared" si="357"/>
        <v>0</v>
      </c>
      <c r="JG30" s="413">
        <f t="shared" ref="JG30:MO30" si="359">SUM(JG12:JG29)</f>
        <v>0</v>
      </c>
      <c r="JH30" s="544">
        <f t="shared" ref="JH30:JI30" si="360">SUM(JH12:JH29)</f>
        <v>0</v>
      </c>
      <c r="JI30" s="622">
        <f t="shared" si="360"/>
        <v>0</v>
      </c>
      <c r="JJ30" s="413">
        <f t="shared" si="359"/>
        <v>0</v>
      </c>
      <c r="JK30" s="619">
        <f t="shared" si="359"/>
        <v>0</v>
      </c>
      <c r="JL30" s="557">
        <f t="shared" si="359"/>
        <v>0</v>
      </c>
      <c r="JM30" s="413">
        <f t="shared" si="359"/>
        <v>0</v>
      </c>
      <c r="JN30" s="544">
        <f t="shared" si="359"/>
        <v>0</v>
      </c>
      <c r="JO30" s="557">
        <f t="shared" si="359"/>
        <v>0</v>
      </c>
      <c r="JP30" s="413">
        <f t="shared" si="359"/>
        <v>0</v>
      </c>
      <c r="JQ30" s="544">
        <f t="shared" si="359"/>
        <v>0</v>
      </c>
      <c r="JR30" s="623">
        <f t="shared" si="359"/>
        <v>0</v>
      </c>
      <c r="JS30" s="504">
        <f t="shared" si="359"/>
        <v>0</v>
      </c>
      <c r="JT30" s="655">
        <f t="shared" si="359"/>
        <v>0</v>
      </c>
      <c r="JU30" s="557">
        <f t="shared" si="359"/>
        <v>0</v>
      </c>
      <c r="JV30" s="549">
        <f t="shared" si="359"/>
        <v>0</v>
      </c>
      <c r="JW30" s="544">
        <f t="shared" si="359"/>
        <v>0</v>
      </c>
      <c r="JX30" s="622">
        <f t="shared" si="359"/>
        <v>0</v>
      </c>
      <c r="JY30" s="504">
        <f t="shared" si="359"/>
        <v>0</v>
      </c>
      <c r="JZ30" s="655">
        <f t="shared" si="359"/>
        <v>0</v>
      </c>
      <c r="KA30" s="557">
        <f t="shared" si="359"/>
        <v>0</v>
      </c>
      <c r="KB30" s="504">
        <f t="shared" si="359"/>
        <v>0</v>
      </c>
      <c r="KC30" s="619">
        <f t="shared" si="359"/>
        <v>0</v>
      </c>
      <c r="KD30" s="557">
        <f t="shared" si="359"/>
        <v>0</v>
      </c>
      <c r="KE30" s="413">
        <f t="shared" si="359"/>
        <v>0</v>
      </c>
      <c r="KF30" s="544">
        <f t="shared" ref="KF30:KG30" si="361">SUM(KF12:KF29)</f>
        <v>0</v>
      </c>
      <c r="KG30" s="557">
        <f t="shared" si="361"/>
        <v>0</v>
      </c>
      <c r="KH30" s="413">
        <f t="shared" ref="KH30" si="362">SUM(KH12:KH29)</f>
        <v>0</v>
      </c>
      <c r="KI30" s="423">
        <f>SUM(KI12:KI29)</f>
        <v>0</v>
      </c>
      <c r="KJ30" s="557">
        <f>SUM(KJ12:KJ29)</f>
        <v>0</v>
      </c>
      <c r="KK30" s="413">
        <f t="shared" ref="KK30:KN30" si="363">SUM(KK12:KK29)</f>
        <v>0</v>
      </c>
      <c r="KL30" s="544">
        <f t="shared" si="363"/>
        <v>0</v>
      </c>
      <c r="KM30" s="557">
        <f t="shared" si="363"/>
        <v>0</v>
      </c>
      <c r="KN30" s="413">
        <f t="shared" si="363"/>
        <v>0</v>
      </c>
      <c r="KO30" s="423">
        <f>SUM(KO12:KO29)</f>
        <v>0</v>
      </c>
      <c r="KP30" s="557">
        <f>SUM(KP12:KP29)</f>
        <v>0</v>
      </c>
      <c r="KQ30" s="656">
        <f t="shared" ref="KQ30:KT30" si="364">SUM(KQ12:KQ29)</f>
        <v>15675.68</v>
      </c>
      <c r="KR30" s="655">
        <f t="shared" si="364"/>
        <v>4075.68</v>
      </c>
      <c r="KS30" s="557">
        <f t="shared" si="364"/>
        <v>11600</v>
      </c>
      <c r="KT30" s="656">
        <f t="shared" si="364"/>
        <v>0</v>
      </c>
      <c r="KU30" s="423">
        <f>SUM(KU12:KU29)</f>
        <v>0</v>
      </c>
      <c r="KV30" s="557">
        <f>SUM(KV12:KV29)</f>
        <v>0</v>
      </c>
      <c r="KW30" s="499">
        <f t="shared" ref="KW30:LH30" si="365">SUM(KW12:KW29)</f>
        <v>15675.68</v>
      </c>
      <c r="KX30" s="655">
        <f t="shared" si="365"/>
        <v>4075.68</v>
      </c>
      <c r="KY30" s="557">
        <f t="shared" si="365"/>
        <v>11600</v>
      </c>
      <c r="KZ30" s="499">
        <f t="shared" si="365"/>
        <v>0</v>
      </c>
      <c r="LA30" s="655">
        <f t="shared" si="365"/>
        <v>0</v>
      </c>
      <c r="LB30" s="557">
        <f t="shared" si="365"/>
        <v>0</v>
      </c>
      <c r="LC30" s="499">
        <f t="shared" si="365"/>
        <v>0</v>
      </c>
      <c r="LD30" s="544">
        <f t="shared" si="365"/>
        <v>0</v>
      </c>
      <c r="LE30" s="622">
        <f t="shared" si="365"/>
        <v>0</v>
      </c>
      <c r="LF30" s="499">
        <f t="shared" si="365"/>
        <v>0</v>
      </c>
      <c r="LG30" s="655">
        <f t="shared" si="365"/>
        <v>0</v>
      </c>
      <c r="LH30" s="557">
        <f t="shared" si="365"/>
        <v>0</v>
      </c>
      <c r="LI30" s="321">
        <f t="shared" ref="LI30" si="366">SUM(LI12:LI29)</f>
        <v>0</v>
      </c>
      <c r="LJ30" s="423">
        <f>SUM(LJ12:LJ29)</f>
        <v>0</v>
      </c>
      <c r="LK30" s="793">
        <f>SUM(LK12:LK29)</f>
        <v>0</v>
      </c>
      <c r="LL30" s="623">
        <f>SUM(LL12:LL29)</f>
        <v>0</v>
      </c>
      <c r="LM30" s="321">
        <f t="shared" ref="LM30" si="367">SUM(LM12:LM29)</f>
        <v>0</v>
      </c>
      <c r="LN30" s="423">
        <f>SUM(LN12:LN29)</f>
        <v>0</v>
      </c>
      <c r="LO30" s="423">
        <f>SUM(LO12:LO29)</f>
        <v>0</v>
      </c>
      <c r="LP30" s="557">
        <f>SUM(LP12:LP29)</f>
        <v>0</v>
      </c>
      <c r="LQ30" s="321">
        <f t="shared" ref="LQ30" si="368">SUM(LQ12:LQ29)</f>
        <v>40657027.030000001</v>
      </c>
      <c r="LR30" s="423">
        <f>SUM(LR12:LR29)</f>
        <v>0</v>
      </c>
      <c r="LS30" s="423">
        <f>SUM(LS12:LS29)</f>
        <v>10570827.030000001</v>
      </c>
      <c r="LT30" s="557">
        <f>SUM(LT12:LT29)</f>
        <v>30086200</v>
      </c>
      <c r="LU30" s="321">
        <f t="shared" ref="LU30" si="369">SUM(LU12:LU29)</f>
        <v>25350629.559999995</v>
      </c>
      <c r="LV30" s="423">
        <f>SUM(LV12:LV29)</f>
        <v>0</v>
      </c>
      <c r="LW30" s="423">
        <f t="shared" ref="LW30:LZ30" si="370">SUM(LW12:LW29)</f>
        <v>6591163.6799999997</v>
      </c>
      <c r="LX30" s="557">
        <f t="shared" si="370"/>
        <v>18759465.879999999</v>
      </c>
      <c r="LY30" s="503">
        <f t="shared" si="370"/>
        <v>40657027.030000001</v>
      </c>
      <c r="LZ30" s="497">
        <f t="shared" si="370"/>
        <v>0</v>
      </c>
      <c r="MA30" s="497">
        <f t="shared" ref="MA30:MC30" si="371">SUM(MA12:MA29)</f>
        <v>10570827.030000001</v>
      </c>
      <c r="MB30" s="560">
        <f t="shared" si="371"/>
        <v>30086200</v>
      </c>
      <c r="MC30" s="503">
        <f t="shared" si="371"/>
        <v>25350629.559999995</v>
      </c>
      <c r="MD30" s="490">
        <f>SUM(MD12:MD29)</f>
        <v>0</v>
      </c>
      <c r="ME30" s="490">
        <f>SUM(ME12:ME29)</f>
        <v>6591163.6799999997</v>
      </c>
      <c r="MF30" s="560">
        <f>SUM(MF12:MF29)</f>
        <v>18759465.879999999</v>
      </c>
      <c r="MG30" s="503">
        <f t="shared" ref="MG30" si="372">SUM(MG12:MG29)</f>
        <v>0</v>
      </c>
      <c r="MH30" s="423">
        <f>SUM(MH12:MH29)</f>
        <v>0</v>
      </c>
      <c r="MI30" s="423">
        <f>SUM(MI12:MI29)</f>
        <v>0</v>
      </c>
      <c r="MJ30" s="557">
        <f>SUM(MJ12:MJ29)</f>
        <v>0</v>
      </c>
      <c r="MK30" s="503">
        <f t="shared" ref="MK30" si="373">SUM(MK12:MK29)</f>
        <v>0</v>
      </c>
      <c r="ML30" s="423">
        <f>SUM(ML12:ML29)</f>
        <v>0</v>
      </c>
      <c r="MM30" s="423">
        <f>SUM(MM12:MM29)</f>
        <v>0</v>
      </c>
      <c r="MN30" s="557">
        <f>SUM(MN12:MN29)</f>
        <v>0</v>
      </c>
      <c r="MO30" s="519">
        <f t="shared" si="359"/>
        <v>129038704.53</v>
      </c>
      <c r="MP30" s="793">
        <f t="shared" ref="MP30:MT30" si="374">SUM(MP12:MP29)</f>
        <v>1155860.8999999997</v>
      </c>
      <c r="MQ30" s="623">
        <f t="shared" si="374"/>
        <v>21961357.140000001</v>
      </c>
      <c r="MR30" s="497">
        <f>SUM(MR12:MR29)</f>
        <v>26238286.490000002</v>
      </c>
      <c r="MS30" s="560">
        <f>SUM(MS12:MS29)</f>
        <v>74678200</v>
      </c>
      <c r="MT30" s="793">
        <f t="shared" si="374"/>
        <v>0</v>
      </c>
      <c r="MU30" s="793">
        <f t="shared" ref="MU30:MW30" si="375">SUM(MU12:MU29)</f>
        <v>1301300</v>
      </c>
      <c r="MV30" s="622">
        <f t="shared" si="375"/>
        <v>3703700</v>
      </c>
      <c r="MW30" s="413">
        <f t="shared" si="375"/>
        <v>54280687.840000004</v>
      </c>
      <c r="MX30" s="423">
        <f t="shared" ref="MX30:NA30" si="376">SUM(MX12:MX29)</f>
        <v>1155860.8999999999</v>
      </c>
      <c r="MY30" s="557">
        <f t="shared" si="376"/>
        <v>21961357.130000003</v>
      </c>
      <c r="MZ30" s="544">
        <f t="shared" si="376"/>
        <v>6801202.1400000006</v>
      </c>
      <c r="NA30" s="623">
        <f t="shared" si="376"/>
        <v>19357267.670000002</v>
      </c>
      <c r="NB30" s="423">
        <f t="shared" ref="NB30" si="377">SUM(NB12:NB29)</f>
        <v>0</v>
      </c>
      <c r="NC30" s="428">
        <f t="shared" ref="NC30:NH30" si="378">SUM(NC12:NC29)</f>
        <v>1301300</v>
      </c>
      <c r="ND30" s="612">
        <f t="shared" si="378"/>
        <v>3703700</v>
      </c>
      <c r="NE30" s="413">
        <f t="shared" si="378"/>
        <v>0</v>
      </c>
      <c r="NF30" s="544">
        <f t="shared" si="378"/>
        <v>0</v>
      </c>
      <c r="NG30" s="622">
        <f t="shared" si="378"/>
        <v>0</v>
      </c>
      <c r="NH30" s="413">
        <f t="shared" si="378"/>
        <v>0</v>
      </c>
      <c r="NI30" s="515">
        <f t="shared" ref="NI30:NQ30" si="379">SUM(NI12:NI29)</f>
        <v>0</v>
      </c>
      <c r="NJ30" s="557">
        <f t="shared" si="379"/>
        <v>0</v>
      </c>
      <c r="NK30" s="504">
        <f t="shared" si="379"/>
        <v>0</v>
      </c>
      <c r="NL30" s="619">
        <f t="shared" si="379"/>
        <v>0</v>
      </c>
      <c r="NM30" s="557">
        <f t="shared" si="379"/>
        <v>0</v>
      </c>
      <c r="NN30" s="504">
        <f t="shared" ref="NN30" si="380">SUM(NN12:NN29)</f>
        <v>0</v>
      </c>
      <c r="NO30" s="544">
        <f t="shared" si="379"/>
        <v>0</v>
      </c>
      <c r="NP30" s="622">
        <f t="shared" si="379"/>
        <v>0</v>
      </c>
      <c r="NQ30" s="504">
        <f t="shared" si="379"/>
        <v>0</v>
      </c>
      <c r="NR30" s="544">
        <f t="shared" ref="NR30:NV30" si="381">SUM(NR12:NR29)</f>
        <v>0</v>
      </c>
      <c r="NS30" s="622">
        <f t="shared" si="381"/>
        <v>0</v>
      </c>
      <c r="NT30" s="504">
        <f t="shared" si="381"/>
        <v>0</v>
      </c>
      <c r="NU30" s="544">
        <f t="shared" si="381"/>
        <v>0</v>
      </c>
      <c r="NV30" s="557">
        <f t="shared" si="381"/>
        <v>0</v>
      </c>
      <c r="NW30" s="517">
        <f t="shared" ref="NW30:OG30" si="382">SUM(NW12:NW29)</f>
        <v>0</v>
      </c>
      <c r="NX30" s="619">
        <f t="shared" ref="NX30:NZ30" si="383">SUM(NX12:NX29)</f>
        <v>0</v>
      </c>
      <c r="NY30" s="792">
        <f t="shared" si="383"/>
        <v>0</v>
      </c>
      <c r="NZ30" s="619">
        <f t="shared" si="383"/>
        <v>0</v>
      </c>
      <c r="OA30" s="413">
        <f t="shared" ref="OA30" si="384">SUM(OA12:OA29)</f>
        <v>0</v>
      </c>
      <c r="OB30" s="423">
        <f t="shared" si="382"/>
        <v>0</v>
      </c>
      <c r="OC30" s="557">
        <f t="shared" si="382"/>
        <v>0</v>
      </c>
      <c r="OD30" s="423">
        <f t="shared" ref="OD30" si="385">SUM(OD12:OD29)</f>
        <v>0</v>
      </c>
      <c r="OE30" s="656">
        <f t="shared" si="382"/>
        <v>0</v>
      </c>
      <c r="OF30" s="544">
        <f t="shared" si="382"/>
        <v>0</v>
      </c>
      <c r="OG30" s="557">
        <f t="shared" si="382"/>
        <v>0</v>
      </c>
      <c r="OH30" s="544">
        <f t="shared" ref="OH30:OU30" si="386">SUM(OH12:OH29)</f>
        <v>0</v>
      </c>
      <c r="OI30" s="656">
        <f t="shared" si="386"/>
        <v>0</v>
      </c>
      <c r="OJ30" s="655">
        <f t="shared" si="386"/>
        <v>0</v>
      </c>
      <c r="OK30" s="557">
        <f t="shared" si="386"/>
        <v>0</v>
      </c>
      <c r="OL30" s="544">
        <f t="shared" si="386"/>
        <v>0</v>
      </c>
      <c r="OM30" s="656">
        <f t="shared" ref="OM30" si="387">SUM(OM12:OM29)</f>
        <v>232339033.34000003</v>
      </c>
      <c r="ON30" s="544">
        <f t="shared" si="386"/>
        <v>5795362.5600000005</v>
      </c>
      <c r="OO30" s="623">
        <f t="shared" si="386"/>
        <v>110111900</v>
      </c>
      <c r="OP30" s="544">
        <f t="shared" si="386"/>
        <v>116431770.77999999</v>
      </c>
      <c r="OQ30" s="656">
        <f t="shared" si="386"/>
        <v>108977082.09999999</v>
      </c>
      <c r="OR30" s="544">
        <f t="shared" si="386"/>
        <v>3033357.1000000006</v>
      </c>
      <c r="OS30" s="622">
        <f t="shared" si="386"/>
        <v>57633790.889999993</v>
      </c>
      <c r="OT30" s="544">
        <f t="shared" si="386"/>
        <v>48309934.109999992</v>
      </c>
      <c r="OU30" s="499">
        <f t="shared" si="386"/>
        <v>105070113.72999999</v>
      </c>
      <c r="OV30" s="655">
        <f t="shared" ref="OV30:PI30" si="388">SUM(OV12:OV29)</f>
        <v>0</v>
      </c>
      <c r="OW30" s="557">
        <f t="shared" si="388"/>
        <v>0</v>
      </c>
      <c r="OX30" s="544">
        <f t="shared" ref="OX30" si="389">SUM(OX12:OX29)</f>
        <v>105070113.72999999</v>
      </c>
      <c r="OY30" s="499">
        <f t="shared" ref="OY30" si="390">SUM(OY12:OY29)</f>
        <v>39891173.569999993</v>
      </c>
      <c r="OZ30" s="655">
        <f t="shared" si="388"/>
        <v>0</v>
      </c>
      <c r="PA30" s="557">
        <f t="shared" si="388"/>
        <v>0</v>
      </c>
      <c r="PB30" s="544">
        <f t="shared" ref="PB30" si="391">SUM(PB12:PB29)</f>
        <v>39891173.569999993</v>
      </c>
      <c r="PC30" s="499">
        <f t="shared" ref="PC30" si="392">SUM(PC12:PC29)</f>
        <v>127268919.60999998</v>
      </c>
      <c r="PD30" s="544">
        <f t="shared" si="388"/>
        <v>5795362.5600000005</v>
      </c>
      <c r="PE30" s="622">
        <f t="shared" si="388"/>
        <v>110111900</v>
      </c>
      <c r="PF30" s="544">
        <f t="shared" si="388"/>
        <v>11361657.050000001</v>
      </c>
      <c r="PG30" s="499">
        <f t="shared" si="388"/>
        <v>69085908.530000001</v>
      </c>
      <c r="PH30" s="655">
        <f t="shared" si="388"/>
        <v>3033357.1000000006</v>
      </c>
      <c r="PI30" s="557">
        <f t="shared" si="388"/>
        <v>57633790.889999993</v>
      </c>
      <c r="PJ30" s="544">
        <f t="shared" ref="PJ30" si="393">SUM(PJ12:PJ29)</f>
        <v>8418760.5399999991</v>
      </c>
      <c r="PK30" s="413">
        <f t="shared" ref="PK30:PP30" si="394">SUM(PK12:PK29)</f>
        <v>22907157.890000001</v>
      </c>
      <c r="PL30" s="490">
        <f t="shared" si="394"/>
        <v>1145357.8899999999</v>
      </c>
      <c r="PM30" s="560">
        <f t="shared" si="394"/>
        <v>21761800</v>
      </c>
      <c r="PN30" s="413">
        <f t="shared" ref="PN30" si="395">SUM(PN12:PN29)</f>
        <v>9643310.3399999999</v>
      </c>
      <c r="PO30" s="423">
        <f t="shared" si="394"/>
        <v>482165.52</v>
      </c>
      <c r="PP30" s="623">
        <f t="shared" si="394"/>
        <v>9161144.8200000003</v>
      </c>
      <c r="PQ30" s="504">
        <f t="shared" ref="PQ30" si="396">SUM(PQ12:PQ29)</f>
        <v>22907157.890000001</v>
      </c>
      <c r="PR30" s="423">
        <f t="shared" ref="PR30:PW30" si="397">SUM(PR12:PR29)</f>
        <v>1145357.8899999999</v>
      </c>
      <c r="PS30" s="623">
        <f t="shared" si="397"/>
        <v>21761800</v>
      </c>
      <c r="PT30" s="504">
        <f t="shared" si="397"/>
        <v>9643310.3399999999</v>
      </c>
      <c r="PU30" s="490">
        <f t="shared" si="397"/>
        <v>482165.52</v>
      </c>
      <c r="PV30" s="560">
        <f t="shared" si="397"/>
        <v>9161144.8200000003</v>
      </c>
      <c r="PW30" s="504">
        <f t="shared" si="397"/>
        <v>0</v>
      </c>
      <c r="PX30" s="490">
        <f t="shared" ref="PX30:PZ30" si="398">SUM(PX12:PX29)</f>
        <v>0</v>
      </c>
      <c r="PY30" s="560">
        <f t="shared" si="398"/>
        <v>0</v>
      </c>
      <c r="PZ30" s="504">
        <f t="shared" si="398"/>
        <v>0</v>
      </c>
      <c r="QA30" s="423">
        <f t="shared" ref="QA30:RL30" si="399">SUM(QA12:QA29)</f>
        <v>0</v>
      </c>
      <c r="QB30" s="623">
        <f t="shared" si="399"/>
        <v>0</v>
      </c>
      <c r="QC30" s="1068">
        <f t="shared" si="399"/>
        <v>0</v>
      </c>
      <c r="QD30" s="497">
        <f t="shared" si="399"/>
        <v>0</v>
      </c>
      <c r="QE30" s="560">
        <f t="shared" si="399"/>
        <v>0</v>
      </c>
      <c r="QF30" s="1069">
        <f t="shared" si="399"/>
        <v>0</v>
      </c>
      <c r="QG30" s="497">
        <f t="shared" si="399"/>
        <v>0</v>
      </c>
      <c r="QH30" s="560">
        <f t="shared" si="399"/>
        <v>0</v>
      </c>
      <c r="QI30" s="1068">
        <f t="shared" ref="QI30:QN30" si="400">SUM(QI12:QI29)</f>
        <v>0</v>
      </c>
      <c r="QJ30" s="497">
        <f t="shared" si="400"/>
        <v>0</v>
      </c>
      <c r="QK30" s="560">
        <f t="shared" si="400"/>
        <v>0</v>
      </c>
      <c r="QL30" s="1069">
        <f t="shared" si="400"/>
        <v>0</v>
      </c>
      <c r="QM30" s="497">
        <f t="shared" si="400"/>
        <v>0</v>
      </c>
      <c r="QN30" s="560">
        <f t="shared" si="400"/>
        <v>0</v>
      </c>
      <c r="QO30" s="1068">
        <f t="shared" ref="QO30:RF30" si="401">SUM(QO12:QO29)</f>
        <v>6120736.8399999999</v>
      </c>
      <c r="QP30" s="497">
        <f t="shared" si="401"/>
        <v>306036.84000000003</v>
      </c>
      <c r="QQ30" s="560">
        <f t="shared" si="401"/>
        <v>5814700</v>
      </c>
      <c r="QR30" s="1069">
        <f t="shared" si="401"/>
        <v>1511606.9600000002</v>
      </c>
      <c r="QS30" s="497">
        <f t="shared" si="401"/>
        <v>75580.350000000006</v>
      </c>
      <c r="QT30" s="560">
        <f t="shared" si="401"/>
        <v>1436026.61</v>
      </c>
      <c r="QU30" s="548">
        <f t="shared" si="401"/>
        <v>0</v>
      </c>
      <c r="QV30" s="497">
        <f t="shared" si="401"/>
        <v>0</v>
      </c>
      <c r="QW30" s="560">
        <f t="shared" si="401"/>
        <v>0</v>
      </c>
      <c r="QX30" s="504">
        <f t="shared" si="401"/>
        <v>0</v>
      </c>
      <c r="QY30" s="497">
        <f t="shared" si="401"/>
        <v>0</v>
      </c>
      <c r="QZ30" s="560">
        <f t="shared" si="401"/>
        <v>0</v>
      </c>
      <c r="RA30" s="548">
        <f t="shared" si="401"/>
        <v>6120736.8399999999</v>
      </c>
      <c r="RB30" s="497">
        <f t="shared" si="401"/>
        <v>306036.84000000003</v>
      </c>
      <c r="RC30" s="560">
        <f t="shared" si="401"/>
        <v>5814700</v>
      </c>
      <c r="RD30" s="504">
        <f t="shared" si="401"/>
        <v>1511606.9600000002</v>
      </c>
      <c r="RE30" s="497">
        <f t="shared" si="401"/>
        <v>75580.350000000006</v>
      </c>
      <c r="RF30" s="560">
        <f t="shared" si="401"/>
        <v>1436026.61</v>
      </c>
      <c r="RG30" s="429">
        <f t="shared" si="399"/>
        <v>0</v>
      </c>
      <c r="RH30" s="490">
        <f t="shared" si="399"/>
        <v>0</v>
      </c>
      <c r="RI30" s="560">
        <f t="shared" si="399"/>
        <v>0</v>
      </c>
      <c r="RJ30" s="413">
        <f t="shared" si="399"/>
        <v>0</v>
      </c>
      <c r="RK30" s="515">
        <f t="shared" si="399"/>
        <v>0</v>
      </c>
      <c r="RL30" s="557">
        <f t="shared" si="399"/>
        <v>0</v>
      </c>
      <c r="RM30" s="429">
        <f t="shared" ref="RM30:RR30" si="402">SUM(RM12:RM29)</f>
        <v>0</v>
      </c>
      <c r="RN30" s="490">
        <f t="shared" si="402"/>
        <v>0</v>
      </c>
      <c r="RO30" s="560">
        <f t="shared" si="402"/>
        <v>0</v>
      </c>
      <c r="RP30" s="413">
        <f t="shared" si="402"/>
        <v>0</v>
      </c>
      <c r="RQ30" s="515">
        <f t="shared" si="402"/>
        <v>0</v>
      </c>
      <c r="RR30" s="557">
        <f t="shared" si="402"/>
        <v>0</v>
      </c>
      <c r="RS30" s="429">
        <f t="shared" ref="RS30:RX30" si="403">SUM(RS12:RS29)</f>
        <v>0</v>
      </c>
      <c r="RT30" s="490">
        <f t="shared" si="403"/>
        <v>0</v>
      </c>
      <c r="RU30" s="560">
        <f t="shared" si="403"/>
        <v>0</v>
      </c>
      <c r="RV30" s="413">
        <f t="shared" si="403"/>
        <v>0</v>
      </c>
      <c r="RW30" s="515">
        <f t="shared" si="403"/>
        <v>0</v>
      </c>
      <c r="RX30" s="557">
        <f t="shared" si="403"/>
        <v>0</v>
      </c>
      <c r="RY30" s="429">
        <f t="shared" ref="RY30:SE30" si="404">SUM(RY12:RY29)</f>
        <v>44269918.630000003</v>
      </c>
      <c r="RZ30" s="490">
        <f t="shared" si="404"/>
        <v>2225518.63</v>
      </c>
      <c r="SA30" s="560">
        <f t="shared" si="404"/>
        <v>42044400</v>
      </c>
      <c r="SB30" s="413">
        <f t="shared" si="404"/>
        <v>44269918.630000003</v>
      </c>
      <c r="SC30" s="515">
        <f t="shared" si="404"/>
        <v>2225518.63</v>
      </c>
      <c r="SD30" s="557">
        <f t="shared" si="404"/>
        <v>42044400</v>
      </c>
      <c r="SE30" s="429">
        <f t="shared" si="404"/>
        <v>0</v>
      </c>
      <c r="SF30" s="490">
        <f>SUM(SF12:SF29)</f>
        <v>0</v>
      </c>
      <c r="SG30" s="560">
        <f>SUM(SG12:SG29)</f>
        <v>0</v>
      </c>
      <c r="SH30" s="428">
        <f>SUM(SH12:SH29)</f>
        <v>0</v>
      </c>
      <c r="SI30" s="612">
        <f>SUM(SI12:SI29)</f>
        <v>0</v>
      </c>
      <c r="SJ30" s="490">
        <f t="shared" ref="SJ30:SK30" si="405">SUM(SJ12:SJ29)</f>
        <v>0</v>
      </c>
      <c r="SK30" s="560">
        <f t="shared" si="405"/>
        <v>0</v>
      </c>
      <c r="SL30" s="428">
        <f>SUM(SL12:SL29)</f>
        <v>0</v>
      </c>
      <c r="SM30" s="582">
        <f>SUM(SM12:SM29)</f>
        <v>0</v>
      </c>
      <c r="SN30" s="413">
        <f t="shared" ref="SN30" si="406">SUM(SN12:SN29)</f>
        <v>0</v>
      </c>
      <c r="SO30" s="506">
        <f t="shared" ref="SO30:SV30" si="407">SUM(SO12:SO29)</f>
        <v>0</v>
      </c>
      <c r="SP30" s="557">
        <f t="shared" si="407"/>
        <v>0</v>
      </c>
      <c r="SQ30" s="423">
        <f t="shared" si="407"/>
        <v>0</v>
      </c>
      <c r="SR30" s="623">
        <f t="shared" si="407"/>
        <v>0</v>
      </c>
      <c r="SS30" s="423">
        <f t="shared" ref="SS30:ST30" si="408">SUM(SS12:SS29)</f>
        <v>0</v>
      </c>
      <c r="ST30" s="557">
        <f t="shared" si="408"/>
        <v>0</v>
      </c>
      <c r="SU30" s="423">
        <f t="shared" si="407"/>
        <v>0</v>
      </c>
      <c r="SV30" s="557">
        <f t="shared" si="407"/>
        <v>0</v>
      </c>
      <c r="SW30" s="413">
        <f t="shared" ref="SW30" si="409">SUM(SW12:SW29)</f>
        <v>124927368.42</v>
      </c>
      <c r="SX30" s="490">
        <f>SUM(SX12:SX29)</f>
        <v>2992563.16</v>
      </c>
      <c r="SY30" s="560">
        <f>SUM(SY12:SY29)</f>
        <v>56858699.999999993</v>
      </c>
      <c r="SZ30" s="491">
        <f t="shared" ref="SZ30:TA30" si="410">SUM(SZ12:SZ29)</f>
        <v>0</v>
      </c>
      <c r="TA30" s="560">
        <f t="shared" si="410"/>
        <v>0</v>
      </c>
      <c r="TB30" s="491">
        <f>SUM(TB12:TB29)</f>
        <v>3253805.26</v>
      </c>
      <c r="TC30" s="560">
        <f>SUM(TC12:TC29)</f>
        <v>61822300</v>
      </c>
      <c r="TD30" s="491">
        <f>SUM(TD12:TD29)</f>
        <v>0</v>
      </c>
      <c r="TE30" s="560">
        <f>SUM(TE12:TE29)</f>
        <v>0</v>
      </c>
      <c r="TF30" s="429">
        <f t="shared" ref="TF30" si="411">SUM(TF12:TF29)</f>
        <v>18801798.969999999</v>
      </c>
      <c r="TG30" s="423">
        <f>SUM(TG12:TG29)</f>
        <v>465102.11</v>
      </c>
      <c r="TH30" s="623">
        <f>SUM(TH12:TH29)</f>
        <v>8836939.8599999994</v>
      </c>
      <c r="TI30" s="506">
        <f t="shared" ref="TI30:TJ30" si="412">SUM(TI12:TI29)</f>
        <v>0</v>
      </c>
      <c r="TJ30" s="557">
        <f t="shared" si="412"/>
        <v>0</v>
      </c>
      <c r="TK30" s="423">
        <f>SUM(TK12:TK29)</f>
        <v>474987.85</v>
      </c>
      <c r="TL30" s="623">
        <f>SUM(TL12:TL29)</f>
        <v>9024769.1500000004</v>
      </c>
      <c r="TM30" s="423">
        <f>SUM(TM12:TM29)</f>
        <v>0</v>
      </c>
      <c r="TN30" s="623">
        <f>SUM(TN12:TN29)</f>
        <v>0</v>
      </c>
      <c r="TO30" s="548">
        <f t="shared" ref="TO30" si="413">SUM(TO12:TO29)</f>
        <v>124927368.42</v>
      </c>
      <c r="TP30" s="506">
        <f>SUM(TP12:TP29)</f>
        <v>2992563.16</v>
      </c>
      <c r="TQ30" s="557">
        <f>SUM(TQ12:TQ29)</f>
        <v>56858699.999999993</v>
      </c>
      <c r="TR30" s="506">
        <f t="shared" ref="TR30:TS30" si="414">SUM(TR12:TR29)</f>
        <v>0</v>
      </c>
      <c r="TS30" s="557">
        <f t="shared" si="414"/>
        <v>0</v>
      </c>
      <c r="TT30" s="506">
        <f t="shared" ref="TT30:TU30" si="415">SUM(TT12:TT29)</f>
        <v>3253805.26</v>
      </c>
      <c r="TU30" s="557">
        <f t="shared" si="415"/>
        <v>61822300</v>
      </c>
      <c r="TV30" s="515">
        <f>SUM(TV12:TV29)</f>
        <v>0</v>
      </c>
      <c r="TW30" s="557">
        <f>SUM(TW12:TW29)</f>
        <v>0</v>
      </c>
      <c r="TX30" s="548">
        <f t="shared" ref="TX30" si="416">SUM(TX12:TX29)</f>
        <v>18801798.969999999</v>
      </c>
      <c r="TY30" s="506">
        <f>SUM(TY12:TY29)</f>
        <v>465102.11</v>
      </c>
      <c r="TZ30" s="557">
        <f>SUM(TZ12:TZ29)</f>
        <v>8836939.8599999994</v>
      </c>
      <c r="UA30" s="506">
        <f t="shared" ref="UA30:UB30" si="417">SUM(UA12:UA29)</f>
        <v>0</v>
      </c>
      <c r="UB30" s="557">
        <f t="shared" si="417"/>
        <v>0</v>
      </c>
      <c r="UC30" s="506">
        <f t="shared" ref="UC30:UD30" si="418">SUM(UC12:UC29)</f>
        <v>474987.85</v>
      </c>
      <c r="UD30" s="557">
        <f t="shared" si="418"/>
        <v>9024769.1500000004</v>
      </c>
      <c r="UE30" s="515">
        <f>SUM(UE12:UE29)</f>
        <v>0</v>
      </c>
      <c r="UF30" s="557">
        <f>SUM(UF12:UF29)</f>
        <v>0</v>
      </c>
      <c r="UG30" s="504">
        <f t="shared" ref="UG30" si="419">SUM(UG12:UG29)</f>
        <v>0</v>
      </c>
      <c r="UH30" s="490">
        <f t="shared" ref="UH30:UO30" si="420">SUM(UH12:UH29)</f>
        <v>0</v>
      </c>
      <c r="UI30" s="560">
        <f t="shared" si="420"/>
        <v>0</v>
      </c>
      <c r="UJ30" s="541">
        <f t="shared" si="420"/>
        <v>0</v>
      </c>
      <c r="UK30" s="560">
        <f t="shared" si="420"/>
        <v>0</v>
      </c>
      <c r="UL30" s="491">
        <f>SUM(UL12:UL29)</f>
        <v>0</v>
      </c>
      <c r="UM30" s="560">
        <f>SUM(UM12:UM29)</f>
        <v>0</v>
      </c>
      <c r="UN30" s="491">
        <f t="shared" si="420"/>
        <v>0</v>
      </c>
      <c r="UO30" s="560">
        <f t="shared" si="420"/>
        <v>0</v>
      </c>
      <c r="UP30" s="548">
        <f t="shared" ref="UP30" si="421">SUM(UP12:UP29)</f>
        <v>0</v>
      </c>
      <c r="UQ30" s="423">
        <f>SUM(UQ12:UQ29)</f>
        <v>0</v>
      </c>
      <c r="UR30" s="623">
        <f>SUM(UR12:UR29)</f>
        <v>0</v>
      </c>
      <c r="US30" s="506">
        <f t="shared" ref="US30:UT30" si="422">SUM(US12:US29)</f>
        <v>0</v>
      </c>
      <c r="UT30" s="557">
        <f t="shared" si="422"/>
        <v>0</v>
      </c>
      <c r="UU30" s="423">
        <f>SUM(UU12:UU29)</f>
        <v>0</v>
      </c>
      <c r="UV30" s="623">
        <f>SUM(UV12:UV29)</f>
        <v>0</v>
      </c>
      <c r="UW30" s="423">
        <f>SUM(UW12:UW29)</f>
        <v>0</v>
      </c>
      <c r="UX30" s="623">
        <f>SUM(UX12:UX29)</f>
        <v>0</v>
      </c>
      <c r="UY30" s="413">
        <f t="shared" ref="UY30:VT30" si="423">SUM(UY12:UY29)</f>
        <v>1076934629.72</v>
      </c>
      <c r="UZ30" s="413">
        <f t="shared" si="423"/>
        <v>613546540.22000003</v>
      </c>
      <c r="VA30" s="429">
        <f t="shared" si="423"/>
        <v>249662655.47</v>
      </c>
      <c r="VB30" s="413">
        <f t="shared" si="423"/>
        <v>23803109.829999998</v>
      </c>
      <c r="VC30" s="657">
        <f t="shared" si="423"/>
        <v>189784342.17000002</v>
      </c>
      <c r="VD30" s="499">
        <f t="shared" si="423"/>
        <v>23631768.960000005</v>
      </c>
      <c r="VE30" s="658">
        <f t="shared" si="423"/>
        <v>59878313.299999997</v>
      </c>
      <c r="VF30" s="499">
        <f t="shared" si="423"/>
        <v>171340.87</v>
      </c>
      <c r="VG30" s="321">
        <f t="shared" si="423"/>
        <v>7303358657.6700001</v>
      </c>
      <c r="VH30" s="491">
        <f t="shared" si="423"/>
        <v>7066503225.8399982</v>
      </c>
      <c r="VI30" s="428">
        <f t="shared" si="423"/>
        <v>236855431.83000001</v>
      </c>
      <c r="VJ30" s="321">
        <f t="shared" si="423"/>
        <v>4278630120.4200006</v>
      </c>
      <c r="VK30" s="428">
        <f t="shared" si="423"/>
        <v>4152514230.7399993</v>
      </c>
      <c r="VL30" s="490">
        <f t="shared" si="423"/>
        <v>126115889.67999998</v>
      </c>
      <c r="VM30" s="321">
        <f t="shared" si="423"/>
        <v>6670243637.6899986</v>
      </c>
      <c r="VN30" s="452">
        <f t="shared" si="423"/>
        <v>3951054902.2099996</v>
      </c>
      <c r="VO30" s="321">
        <f t="shared" si="423"/>
        <v>258463845</v>
      </c>
      <c r="VP30" s="321">
        <f t="shared" si="423"/>
        <v>123692240</v>
      </c>
      <c r="VQ30" s="321">
        <f t="shared" si="423"/>
        <v>56774126</v>
      </c>
      <c r="VR30" s="452">
        <f t="shared" si="423"/>
        <v>27102646</v>
      </c>
      <c r="VS30" s="321">
        <f t="shared" si="423"/>
        <v>38789000</v>
      </c>
      <c r="VT30" s="452">
        <f t="shared" si="423"/>
        <v>16423968.360000001</v>
      </c>
      <c r="VU30" s="321">
        <f t="shared" ref="VU30:XR30" si="424">SUM(VU12:VU29)</f>
        <v>0</v>
      </c>
      <c r="VV30" s="452">
        <f t="shared" si="424"/>
        <v>0</v>
      </c>
      <c r="VW30" s="321">
        <f t="shared" si="424"/>
        <v>6080900</v>
      </c>
      <c r="VX30" s="452">
        <f t="shared" si="424"/>
        <v>0</v>
      </c>
      <c r="VY30" s="321">
        <f t="shared" si="424"/>
        <v>0</v>
      </c>
      <c r="VZ30" s="452">
        <f t="shared" si="424"/>
        <v>0</v>
      </c>
      <c r="WA30" s="321">
        <f t="shared" si="424"/>
        <v>9763289</v>
      </c>
      <c r="WB30" s="413">
        <f t="shared" si="424"/>
        <v>7040350</v>
      </c>
      <c r="WC30" s="321">
        <f t="shared" si="424"/>
        <v>227281665.98000002</v>
      </c>
      <c r="WD30" s="541">
        <f>SUM(WD12:WD29)</f>
        <v>59093233.149999984</v>
      </c>
      <c r="WE30" s="560">
        <f>SUM(WE12:WE29)</f>
        <v>168188432.83000001</v>
      </c>
      <c r="WF30" s="321">
        <f t="shared" ref="WF30" si="425">SUM(WF12:WF29)</f>
        <v>129855829.01999998</v>
      </c>
      <c r="WG30" s="495">
        <f>SUM(WG12:WG29)</f>
        <v>33762515.530000001</v>
      </c>
      <c r="WH30" s="612">
        <f>SUM(WH12:WH29)</f>
        <v>96093313.489999995</v>
      </c>
      <c r="WI30" s="489">
        <f t="shared" si="424"/>
        <v>35962194</v>
      </c>
      <c r="WJ30" s="506">
        <f t="shared" si="424"/>
        <v>21928384</v>
      </c>
      <c r="WK30" s="557">
        <f t="shared" si="424"/>
        <v>14033810</v>
      </c>
      <c r="WL30" s="321">
        <f t="shared" si="424"/>
        <v>23460184.830000002</v>
      </c>
      <c r="WM30" s="413">
        <f t="shared" si="424"/>
        <v>16901927</v>
      </c>
      <c r="WN30" s="557">
        <f t="shared" si="424"/>
        <v>6558257.8299999991</v>
      </c>
      <c r="WO30" s="465">
        <f t="shared" si="424"/>
        <v>876802368.49999988</v>
      </c>
      <c r="WP30" s="321">
        <f t="shared" si="424"/>
        <v>262839623.31</v>
      </c>
      <c r="WQ30" s="1068">
        <f t="shared" si="424"/>
        <v>0</v>
      </c>
      <c r="WR30" s="490">
        <f t="shared" si="424"/>
        <v>0</v>
      </c>
      <c r="WS30" s="560">
        <f t="shared" si="424"/>
        <v>0</v>
      </c>
      <c r="WT30" s="1069">
        <f t="shared" si="424"/>
        <v>0</v>
      </c>
      <c r="WU30" s="490">
        <f t="shared" si="424"/>
        <v>0</v>
      </c>
      <c r="WV30" s="560">
        <f t="shared" si="424"/>
        <v>0</v>
      </c>
      <c r="WW30" s="1068">
        <f t="shared" ref="WW30:XB30" si="426">SUM(WW12:WW29)</f>
        <v>0</v>
      </c>
      <c r="WX30" s="490">
        <f t="shared" si="426"/>
        <v>0</v>
      </c>
      <c r="WY30" s="560">
        <f t="shared" si="426"/>
        <v>0</v>
      </c>
      <c r="WZ30" s="1069">
        <f t="shared" si="426"/>
        <v>0</v>
      </c>
      <c r="XA30" s="490">
        <f t="shared" si="426"/>
        <v>0</v>
      </c>
      <c r="XB30" s="560">
        <f t="shared" si="426"/>
        <v>0</v>
      </c>
      <c r="XC30" s="1068">
        <f t="shared" si="424"/>
        <v>39111594.740000002</v>
      </c>
      <c r="XD30" s="490">
        <f t="shared" si="424"/>
        <v>1955579.74</v>
      </c>
      <c r="XE30" s="560">
        <f t="shared" si="424"/>
        <v>37156015</v>
      </c>
      <c r="XF30" s="1069">
        <f t="shared" si="424"/>
        <v>22648495.159999996</v>
      </c>
      <c r="XG30" s="490">
        <f t="shared" si="424"/>
        <v>1132424.75</v>
      </c>
      <c r="XH30" s="560">
        <f t="shared" si="424"/>
        <v>21516070.409999996</v>
      </c>
      <c r="XI30" s="429">
        <f t="shared" si="424"/>
        <v>254593080</v>
      </c>
      <c r="XJ30" s="423">
        <f t="shared" si="424"/>
        <v>0</v>
      </c>
      <c r="XK30" s="623">
        <f t="shared" si="424"/>
        <v>254593080</v>
      </c>
      <c r="XL30" s="413">
        <f t="shared" si="424"/>
        <v>157190281.22</v>
      </c>
      <c r="XM30" s="506">
        <f t="shared" si="424"/>
        <v>0</v>
      </c>
      <c r="XN30" s="557">
        <f t="shared" si="424"/>
        <v>157190281.22</v>
      </c>
      <c r="XO30" s="470">
        <f t="shared" si="424"/>
        <v>0</v>
      </c>
      <c r="XP30" s="623">
        <f t="shared" si="424"/>
        <v>0</v>
      </c>
      <c r="XQ30" s="470">
        <f t="shared" si="424"/>
        <v>0</v>
      </c>
      <c r="XR30" s="557">
        <f t="shared" si="424"/>
        <v>0</v>
      </c>
      <c r="XS30" s="994">
        <f t="shared" ref="XS30:ZZ30" si="427">SUM(XS12:XS29)</f>
        <v>0</v>
      </c>
      <c r="XT30" s="557">
        <f t="shared" si="427"/>
        <v>0</v>
      </c>
      <c r="XU30" s="470">
        <f t="shared" si="427"/>
        <v>0</v>
      </c>
      <c r="XV30" s="557">
        <f t="shared" si="427"/>
        <v>0</v>
      </c>
      <c r="XW30" s="995">
        <f t="shared" si="427"/>
        <v>0</v>
      </c>
      <c r="XX30" s="996">
        <f t="shared" si="427"/>
        <v>0</v>
      </c>
      <c r="XY30" s="995">
        <f t="shared" si="427"/>
        <v>0</v>
      </c>
      <c r="XZ30" s="996">
        <f t="shared" si="427"/>
        <v>0</v>
      </c>
      <c r="YA30" s="470">
        <f t="shared" si="427"/>
        <v>0</v>
      </c>
      <c r="YB30" s="989">
        <f t="shared" si="427"/>
        <v>0</v>
      </c>
      <c r="YC30" s="818">
        <f t="shared" si="427"/>
        <v>0</v>
      </c>
      <c r="YD30" s="997">
        <f t="shared" si="427"/>
        <v>0</v>
      </c>
      <c r="YE30" s="759">
        <f t="shared" si="427"/>
        <v>0</v>
      </c>
      <c r="YF30" s="665">
        <f t="shared" si="427"/>
        <v>0</v>
      </c>
      <c r="YG30" s="466">
        <f t="shared" si="427"/>
        <v>480000000</v>
      </c>
      <c r="YH30" s="472">
        <f t="shared" si="427"/>
        <v>200000000</v>
      </c>
      <c r="YI30" s="678">
        <f t="shared" si="427"/>
        <v>280000000</v>
      </c>
      <c r="YJ30" s="466">
        <f t="shared" si="427"/>
        <v>74354604.409999996</v>
      </c>
      <c r="YK30" s="988">
        <f t="shared" si="427"/>
        <v>0</v>
      </c>
      <c r="YL30" s="665">
        <f t="shared" si="427"/>
        <v>74354604.409999996</v>
      </c>
      <c r="YM30" s="992">
        <f t="shared" si="427"/>
        <v>0</v>
      </c>
      <c r="YN30" s="675">
        <f t="shared" si="427"/>
        <v>0</v>
      </c>
      <c r="YO30" s="992">
        <f t="shared" si="427"/>
        <v>480000000</v>
      </c>
      <c r="YP30" s="675">
        <f t="shared" si="427"/>
        <v>74354604.409999996</v>
      </c>
      <c r="YQ30" s="450">
        <f t="shared" ref="YQ30:YV30" si="428">SUM(YQ12:YQ29)</f>
        <v>8200000</v>
      </c>
      <c r="YR30" s="495">
        <f t="shared" si="428"/>
        <v>0</v>
      </c>
      <c r="YS30" s="560">
        <f t="shared" si="428"/>
        <v>8200000</v>
      </c>
      <c r="YT30" s="321">
        <f t="shared" si="428"/>
        <v>0</v>
      </c>
      <c r="YU30" s="495">
        <f t="shared" si="428"/>
        <v>0</v>
      </c>
      <c r="YV30" s="560">
        <f t="shared" si="428"/>
        <v>0</v>
      </c>
      <c r="YW30" s="321">
        <f t="shared" ref="YW30:ZC30" si="429">SUM(YW12:YW29)</f>
        <v>0</v>
      </c>
      <c r="YX30" s="495">
        <f t="shared" si="429"/>
        <v>0</v>
      </c>
      <c r="YY30" s="560">
        <f t="shared" si="429"/>
        <v>0</v>
      </c>
      <c r="YZ30" s="321">
        <f t="shared" si="429"/>
        <v>0</v>
      </c>
      <c r="ZA30" s="495">
        <f t="shared" si="429"/>
        <v>0</v>
      </c>
      <c r="ZB30" s="560">
        <f t="shared" si="429"/>
        <v>0</v>
      </c>
      <c r="ZC30" s="465">
        <f t="shared" si="429"/>
        <v>59460456.799999997</v>
      </c>
      <c r="ZD30" s="756">
        <f t="shared" si="427"/>
        <v>0</v>
      </c>
      <c r="ZE30" s="471">
        <f t="shared" ref="ZE30:ZF30" si="430">SUM(ZE12:ZE29)</f>
        <v>59460456.799999997</v>
      </c>
      <c r="ZF30" s="472">
        <f t="shared" si="430"/>
        <v>0</v>
      </c>
      <c r="ZG30" s="472">
        <f t="shared" ref="ZG30" si="431">SUM(ZG12:ZG29)</f>
        <v>0</v>
      </c>
      <c r="ZH30" s="471">
        <f>SUM(ZH12:ZH29)</f>
        <v>0</v>
      </c>
      <c r="ZI30" s="471">
        <f>SUM(ZI12:ZI29)</f>
        <v>0</v>
      </c>
      <c r="ZJ30" s="759">
        <f t="shared" ref="ZJ30:ZK30" si="432">SUM(ZJ12:ZJ29)</f>
        <v>0</v>
      </c>
      <c r="ZK30" s="472">
        <f t="shared" si="432"/>
        <v>0</v>
      </c>
      <c r="ZL30" s="466">
        <f t="shared" ref="ZL30" si="433">SUM(ZL12:ZL29)</f>
        <v>0</v>
      </c>
      <c r="ZM30" s="472">
        <f t="shared" ref="ZM30:ZN30" si="434">SUM(ZM12:ZM29)</f>
        <v>0</v>
      </c>
      <c r="ZN30" s="472">
        <f t="shared" si="434"/>
        <v>0</v>
      </c>
      <c r="ZO30" s="472">
        <f t="shared" ref="ZO30:ZP30" si="435">SUM(ZO12:ZO29)</f>
        <v>0</v>
      </c>
      <c r="ZP30" s="472">
        <f t="shared" si="435"/>
        <v>0</v>
      </c>
      <c r="ZQ30" s="988">
        <f>SUM(ZQ12:ZQ29)</f>
        <v>0</v>
      </c>
      <c r="ZR30" s="472">
        <f>SUM(ZR12:ZR29)</f>
        <v>0</v>
      </c>
      <c r="ZS30" s="472">
        <f t="shared" ref="ZS30:ZT30" si="436">SUM(ZS12:ZS29)</f>
        <v>0</v>
      </c>
      <c r="ZT30" s="988">
        <f t="shared" si="436"/>
        <v>0</v>
      </c>
      <c r="ZU30" s="466">
        <f t="shared" si="427"/>
        <v>35437236.959999993</v>
      </c>
      <c r="ZV30" s="471">
        <f t="shared" si="427"/>
        <v>0</v>
      </c>
      <c r="ZW30" s="759">
        <f>SUM(ZW12:ZW29)</f>
        <v>35437236.959999993</v>
      </c>
      <c r="ZX30" s="472">
        <f t="shared" ref="ZX30" si="437">SUM(ZX12:ZX29)</f>
        <v>0</v>
      </c>
      <c r="ZY30" s="466">
        <f t="shared" si="427"/>
        <v>8646242.5199999996</v>
      </c>
      <c r="ZZ30" s="472">
        <f t="shared" si="427"/>
        <v>0</v>
      </c>
      <c r="AAA30" s="472">
        <f>SUM(AAA12:AAA29)</f>
        <v>8646242.5199999996</v>
      </c>
      <c r="AAB30" s="988">
        <f t="shared" ref="AAB30:AAC30" si="438">SUM(AAB12:AAB29)</f>
        <v>0</v>
      </c>
      <c r="AAC30" s="675">
        <f t="shared" si="438"/>
        <v>31004799.759999998</v>
      </c>
      <c r="AAD30" s="472">
        <f t="shared" ref="AAD30" si="439">SUM(AAD12:AAD29)</f>
        <v>0</v>
      </c>
      <c r="AAE30" s="472">
        <f t="shared" ref="AAE30:ABJ30" si="440">SUM(AAE12:AAE29)</f>
        <v>31004799.759999998</v>
      </c>
      <c r="AAF30" s="472">
        <f t="shared" ref="AAF30" si="441">SUM(AAF12:AAF29)</f>
        <v>0</v>
      </c>
      <c r="AAG30" s="675">
        <f t="shared" ref="AAG30" si="442">SUM(AAG12:AAG29)</f>
        <v>8646242.5199999996</v>
      </c>
      <c r="AAH30" s="472">
        <f t="shared" ref="AAH30" si="443">SUM(AAH12:AAH29)</f>
        <v>0</v>
      </c>
      <c r="AAI30" s="472">
        <f t="shared" si="440"/>
        <v>8646242.5199999996</v>
      </c>
      <c r="AAJ30" s="472">
        <f t="shared" ref="AAJ30" si="444">SUM(AAJ12:AAJ29)</f>
        <v>0</v>
      </c>
      <c r="AAK30" s="675">
        <f t="shared" si="440"/>
        <v>4432437.1999999993</v>
      </c>
      <c r="AAL30" s="471">
        <f t="shared" si="440"/>
        <v>0</v>
      </c>
      <c r="AAM30" s="472">
        <f t="shared" si="440"/>
        <v>4432437.1999999993</v>
      </c>
      <c r="AAN30" s="472">
        <f t="shared" ref="AAN30:AAO30" si="445">SUM(AAN12:AAN29)</f>
        <v>0</v>
      </c>
      <c r="AAO30" s="675">
        <f t="shared" si="445"/>
        <v>0</v>
      </c>
      <c r="AAP30" s="472">
        <f t="shared" si="440"/>
        <v>0</v>
      </c>
      <c r="AAQ30" s="471">
        <f t="shared" si="440"/>
        <v>0</v>
      </c>
      <c r="AAR30" s="471">
        <f t="shared" ref="AAR30" si="446">SUM(AAR12:AAR29)</f>
        <v>0</v>
      </c>
      <c r="AAS30" s="474">
        <f t="shared" si="440"/>
        <v>-40750000</v>
      </c>
      <c r="AAT30" s="470">
        <f t="shared" si="440"/>
        <v>9000000</v>
      </c>
      <c r="AAU30" s="467">
        <f t="shared" si="440"/>
        <v>10000000</v>
      </c>
      <c r="AAV30" s="467">
        <f t="shared" si="440"/>
        <v>10000000</v>
      </c>
      <c r="AAW30" s="467">
        <f t="shared" si="440"/>
        <v>0</v>
      </c>
      <c r="AAX30" s="467">
        <f t="shared" si="440"/>
        <v>0</v>
      </c>
      <c r="AAY30" s="475">
        <f t="shared" si="440"/>
        <v>0</v>
      </c>
      <c r="AAZ30" s="469">
        <f t="shared" si="440"/>
        <v>0</v>
      </c>
      <c r="ABA30" s="476">
        <f t="shared" si="440"/>
        <v>0</v>
      </c>
      <c r="ABB30" s="476">
        <f t="shared" si="440"/>
        <v>0</v>
      </c>
      <c r="ABC30" s="467">
        <f t="shared" si="440"/>
        <v>-43700000</v>
      </c>
      <c r="ABD30" s="467">
        <f t="shared" si="440"/>
        <v>-1000000</v>
      </c>
      <c r="ABE30" s="467">
        <f t="shared" si="440"/>
        <v>-7050000</v>
      </c>
      <c r="ABF30" s="467">
        <f t="shared" si="440"/>
        <v>0</v>
      </c>
      <c r="ABG30" s="476">
        <f t="shared" si="440"/>
        <v>-1050000</v>
      </c>
      <c r="ABH30" s="476">
        <f t="shared" si="440"/>
        <v>0</v>
      </c>
      <c r="ABI30" s="476">
        <f t="shared" si="440"/>
        <v>-6000000</v>
      </c>
      <c r="ABJ30" s="476">
        <f t="shared" si="440"/>
        <v>0</v>
      </c>
      <c r="ABK30" s="1749">
        <f>'Проверочная  таблица'!ABC30+'Проверочная  таблица'!ABE30</f>
        <v>-50750000</v>
      </c>
      <c r="ABL30" s="1749">
        <f>'Проверочная  таблица'!ABD30+'Проверочная  таблица'!ABF30</f>
        <v>-1000000</v>
      </c>
    </row>
    <row r="31" spans="1:741" s="319" customFormat="1" ht="25.5" customHeight="1" x14ac:dyDescent="0.25">
      <c r="A31" s="328"/>
      <c r="B31" s="455"/>
      <c r="C31" s="424"/>
      <c r="D31" s="507"/>
      <c r="E31" s="424"/>
      <c r="F31" s="599"/>
      <c r="G31" s="600"/>
      <c r="H31" s="940"/>
      <c r="I31" s="600"/>
      <c r="J31" s="942"/>
      <c r="K31" s="602"/>
      <c r="L31" s="942"/>
      <c r="M31" s="602"/>
      <c r="N31" s="620"/>
      <c r="O31" s="600"/>
      <c r="P31" s="620"/>
      <c r="Q31" s="600"/>
      <c r="R31" s="603"/>
      <c r="S31" s="602"/>
      <c r="T31" s="603"/>
      <c r="U31" s="602"/>
      <c r="V31" s="940"/>
      <c r="W31" s="601"/>
      <c r="X31" s="944"/>
      <c r="Y31" s="604"/>
      <c r="Z31" s="944"/>
      <c r="AA31" s="599"/>
      <c r="AB31" s="601"/>
      <c r="AC31" s="944"/>
      <c r="AD31" s="604"/>
      <c r="AE31" s="945"/>
      <c r="AF31" s="603"/>
      <c r="AG31" s="602"/>
      <c r="AH31" s="945"/>
      <c r="AI31" s="507"/>
      <c r="AJ31" s="507"/>
      <c r="AK31" s="427"/>
      <c r="AL31" s="652"/>
      <c r="AM31" s="648"/>
      <c r="AN31" s="653"/>
      <c r="AO31" s="648"/>
      <c r="AP31" s="427"/>
      <c r="AQ31" s="537"/>
      <c r="AR31" s="537"/>
      <c r="AS31" s="537"/>
      <c r="AT31" s="537"/>
      <c r="AU31" s="498"/>
      <c r="AV31" s="652"/>
      <c r="AW31" s="425"/>
      <c r="AX31" s="610"/>
      <c r="AY31" s="427"/>
      <c r="AZ31" s="537"/>
      <c r="BA31" s="537"/>
      <c r="BB31" s="610"/>
      <c r="BC31" s="552"/>
      <c r="BD31" s="610"/>
      <c r="BE31" s="502"/>
      <c r="BF31" s="545"/>
      <c r="BG31" s="552"/>
      <c r="BH31" s="537"/>
      <c r="BI31" s="610"/>
      <c r="BJ31" s="537"/>
      <c r="BK31" s="552"/>
      <c r="BL31" s="610"/>
      <c r="BM31" s="425"/>
      <c r="BN31" s="610"/>
      <c r="BO31" s="552"/>
      <c r="BP31" s="610"/>
      <c r="BQ31" s="537"/>
      <c r="BR31" s="610"/>
      <c r="BS31" s="427"/>
      <c r="BT31" s="648"/>
      <c r="BU31" s="648"/>
      <c r="BV31" s="648"/>
      <c r="BW31" s="427"/>
      <c r="BX31" s="545"/>
      <c r="BY31" s="537"/>
      <c r="BZ31" s="425"/>
      <c r="CA31" s="427"/>
      <c r="CB31" s="425"/>
      <c r="CC31" s="425"/>
      <c r="CD31" s="1152"/>
      <c r="CE31" s="427"/>
      <c r="CF31" s="537"/>
      <c r="CG31" s="610"/>
      <c r="CH31" s="425"/>
      <c r="CI31" s="501"/>
      <c r="CJ31" s="501"/>
      <c r="CK31" s="501"/>
      <c r="CL31" s="748"/>
      <c r="CM31" s="322"/>
      <c r="CN31" s="750"/>
      <c r="CO31" s="505"/>
      <c r="CP31" s="625"/>
      <c r="CQ31" s="520"/>
      <c r="CR31" s="626"/>
      <c r="CS31" s="520"/>
      <c r="CT31" s="626"/>
      <c r="CU31" s="1770"/>
      <c r="CV31" s="624"/>
      <c r="CW31" s="505"/>
      <c r="CX31" s="624"/>
      <c r="CY31" s="520"/>
      <c r="CZ31" s="626"/>
      <c r="DA31" s="520"/>
      <c r="DB31" s="626"/>
      <c r="DC31" s="498"/>
      <c r="DD31" s="652"/>
      <c r="DE31" s="648"/>
      <c r="DF31" s="427"/>
      <c r="DG31" s="610"/>
      <c r="DH31" s="537"/>
      <c r="DI31" s="427"/>
      <c r="DJ31" s="652"/>
      <c r="DK31" s="720"/>
      <c r="DL31" s="537"/>
      <c r="DM31" s="562"/>
      <c r="DN31" s="537"/>
      <c r="DO31" s="720"/>
      <c r="DP31" s="537"/>
      <c r="DQ31" s="537"/>
      <c r="DR31" s="537"/>
      <c r="DS31" s="537"/>
      <c r="DT31" s="537"/>
      <c r="DU31" s="537"/>
      <c r="DV31" s="427"/>
      <c r="DW31" s="610"/>
      <c r="DX31" s="720"/>
      <c r="DY31" s="537"/>
      <c r="DZ31" s="562"/>
      <c r="EA31" s="537"/>
      <c r="EB31" s="720"/>
      <c r="EC31" s="537"/>
      <c r="ED31" s="537"/>
      <c r="EE31" s="537"/>
      <c r="EF31" s="537"/>
      <c r="EG31" s="537"/>
      <c r="EH31" s="537"/>
      <c r="EI31" s="505"/>
      <c r="EJ31" s="648"/>
      <c r="EK31" s="648"/>
      <c r="EL31" s="653"/>
      <c r="EM31" s="498"/>
      <c r="EN31" s="648"/>
      <c r="EO31" s="648"/>
      <c r="EP31" s="648"/>
      <c r="EQ31" s="498"/>
      <c r="ER31" s="652"/>
      <c r="ES31" s="720"/>
      <c r="ET31" s="427"/>
      <c r="EU31" s="610"/>
      <c r="EV31" s="562"/>
      <c r="EW31" s="498"/>
      <c r="EX31" s="652"/>
      <c r="EY31" s="562"/>
      <c r="EZ31" s="653"/>
      <c r="FA31" s="562"/>
      <c r="FB31" s="648"/>
      <c r="FC31" s="562"/>
      <c r="FD31" s="498"/>
      <c r="FE31" s="545"/>
      <c r="FF31" s="559"/>
      <c r="FG31" s="545"/>
      <c r="FH31" s="559"/>
      <c r="FI31" s="545"/>
      <c r="FJ31" s="559"/>
      <c r="FK31" s="498"/>
      <c r="FL31" s="652"/>
      <c r="FM31" s="720"/>
      <c r="FN31" s="427"/>
      <c r="FO31" s="610"/>
      <c r="FP31" s="562"/>
      <c r="FQ31" s="498"/>
      <c r="FR31" s="652"/>
      <c r="FS31" s="720"/>
      <c r="FT31" s="427"/>
      <c r="FU31" s="610"/>
      <c r="FV31" s="562"/>
      <c r="FW31" s="498"/>
      <c r="FX31" s="652"/>
      <c r="FY31" s="720"/>
      <c r="FZ31" s="427"/>
      <c r="GA31" s="610"/>
      <c r="GB31" s="562"/>
      <c r="GC31" s="498"/>
      <c r="GD31" s="652"/>
      <c r="GE31" s="720"/>
      <c r="GF31" s="427"/>
      <c r="GG31" s="610"/>
      <c r="GH31" s="562"/>
      <c r="GI31" s="498"/>
      <c r="GJ31" s="425"/>
      <c r="GK31" s="613"/>
      <c r="GL31" s="427"/>
      <c r="GM31" s="610"/>
      <c r="GN31" s="562"/>
      <c r="GO31" s="551"/>
      <c r="GP31" s="552"/>
      <c r="GQ31" s="551"/>
      <c r="GR31" s="552"/>
      <c r="GS31" s="498"/>
      <c r="GT31" s="652"/>
      <c r="GU31" s="720"/>
      <c r="GV31" s="427"/>
      <c r="GW31" s="610"/>
      <c r="GX31" s="562"/>
      <c r="GY31" s="498"/>
      <c r="GZ31" s="425"/>
      <c r="HA31" s="606"/>
      <c r="HB31" s="498"/>
      <c r="HC31" s="425"/>
      <c r="HD31" s="606"/>
      <c r="HE31" s="498"/>
      <c r="HF31" s="425"/>
      <c r="HG31" s="613"/>
      <c r="HH31" s="427"/>
      <c r="HI31" s="425"/>
      <c r="HJ31" s="606"/>
      <c r="HK31" s="498"/>
      <c r="HL31" s="425"/>
      <c r="HM31" s="613"/>
      <c r="HN31" s="427"/>
      <c r="HO31" s="425"/>
      <c r="HP31" s="606"/>
      <c r="HQ31" s="551"/>
      <c r="HR31" s="425"/>
      <c r="HS31" s="613"/>
      <c r="HT31" s="552"/>
      <c r="HU31" s="425"/>
      <c r="HV31" s="606"/>
      <c r="HW31" s="551"/>
      <c r="HX31" s="425"/>
      <c r="HY31" s="613"/>
      <c r="HZ31" s="552"/>
      <c r="IA31" s="425"/>
      <c r="IB31" s="606"/>
      <c r="IC31" s="1070"/>
      <c r="ID31" s="425"/>
      <c r="IE31" s="1186"/>
      <c r="IF31" s="1071"/>
      <c r="IG31" s="425"/>
      <c r="IH31" s="606"/>
      <c r="II31" s="1070"/>
      <c r="IJ31" s="425"/>
      <c r="IK31" s="1186"/>
      <c r="IL31" s="1071"/>
      <c r="IM31" s="425"/>
      <c r="IN31" s="606"/>
      <c r="IO31" s="1070"/>
      <c r="IP31" s="652"/>
      <c r="IQ31" s="720"/>
      <c r="IR31" s="1071"/>
      <c r="IS31" s="545"/>
      <c r="IT31" s="559"/>
      <c r="IU31" s="1070"/>
      <c r="IV31" s="652"/>
      <c r="IW31" s="720"/>
      <c r="IX31" s="1071"/>
      <c r="IY31" s="545"/>
      <c r="IZ31" s="559"/>
      <c r="JA31" s="498"/>
      <c r="JB31" s="652"/>
      <c r="JC31" s="720"/>
      <c r="JD31" s="427"/>
      <c r="JE31" s="545"/>
      <c r="JF31" s="559"/>
      <c r="JG31" s="505"/>
      <c r="JH31" s="648"/>
      <c r="JI31" s="613"/>
      <c r="JJ31" s="427"/>
      <c r="JK31" s="545"/>
      <c r="JL31" s="559"/>
      <c r="JM31" s="427"/>
      <c r="JN31" s="609"/>
      <c r="JO31" s="559"/>
      <c r="JP31" s="427"/>
      <c r="JQ31" s="537"/>
      <c r="JR31" s="559"/>
      <c r="JS31" s="552"/>
      <c r="JT31" s="610"/>
      <c r="JU31" s="559"/>
      <c r="JV31" s="550"/>
      <c r="JW31" s="537"/>
      <c r="JX31" s="614"/>
      <c r="JY31" s="552"/>
      <c r="JZ31" s="610"/>
      <c r="KA31" s="559"/>
      <c r="KB31" s="552"/>
      <c r="KC31" s="545"/>
      <c r="KD31" s="559"/>
      <c r="KE31" s="427"/>
      <c r="KF31" s="648"/>
      <c r="KG31" s="562"/>
      <c r="KH31" s="427"/>
      <c r="KI31" s="537"/>
      <c r="KJ31" s="584"/>
      <c r="KK31" s="427"/>
      <c r="KL31" s="648"/>
      <c r="KM31" s="562"/>
      <c r="KN31" s="427"/>
      <c r="KO31" s="537"/>
      <c r="KP31" s="584"/>
      <c r="KQ31" s="600"/>
      <c r="KR31" s="610"/>
      <c r="KS31" s="559"/>
      <c r="KT31" s="600"/>
      <c r="KU31" s="537"/>
      <c r="KV31" s="584"/>
      <c r="KW31" s="602"/>
      <c r="KX31" s="610"/>
      <c r="KY31" s="559"/>
      <c r="KZ31" s="602"/>
      <c r="LA31" s="610"/>
      <c r="LB31" s="559"/>
      <c r="LC31" s="754"/>
      <c r="LD31" s="537"/>
      <c r="LE31" s="614"/>
      <c r="LF31" s="602"/>
      <c r="LG31" s="610"/>
      <c r="LH31" s="559"/>
      <c r="LI31" s="427"/>
      <c r="LJ31" s="537"/>
      <c r="LK31" s="609"/>
      <c r="LL31" s="584"/>
      <c r="LM31" s="427"/>
      <c r="LN31" s="537"/>
      <c r="LO31" s="537"/>
      <c r="LP31" s="584"/>
      <c r="LQ31" s="427"/>
      <c r="LR31" s="537"/>
      <c r="LS31" s="537"/>
      <c r="LT31" s="584"/>
      <c r="LU31" s="427"/>
      <c r="LV31" s="537"/>
      <c r="LW31" s="537"/>
      <c r="LX31" s="584"/>
      <c r="LY31" s="552"/>
      <c r="LZ31" s="537"/>
      <c r="MA31" s="537"/>
      <c r="MB31" s="584"/>
      <c r="MC31" s="552"/>
      <c r="MD31" s="537"/>
      <c r="ME31" s="537"/>
      <c r="MF31" s="584"/>
      <c r="MG31" s="552"/>
      <c r="MH31" s="537"/>
      <c r="MI31" s="537"/>
      <c r="MJ31" s="584"/>
      <c r="MK31" s="552"/>
      <c r="ML31" s="537"/>
      <c r="MM31" s="537"/>
      <c r="MN31" s="584"/>
      <c r="MO31" s="451"/>
      <c r="MP31" s="609"/>
      <c r="MQ31" s="584"/>
      <c r="MR31" s="537"/>
      <c r="MS31" s="584"/>
      <c r="MT31" s="609"/>
      <c r="MU31" s="609"/>
      <c r="MV31" s="614"/>
      <c r="MW31" s="322"/>
      <c r="MX31" s="537"/>
      <c r="MY31" s="584"/>
      <c r="MZ31" s="545"/>
      <c r="NA31" s="559"/>
      <c r="NB31" s="537"/>
      <c r="NC31" s="537"/>
      <c r="ND31" s="559"/>
      <c r="NE31" s="427"/>
      <c r="NF31" s="537"/>
      <c r="NG31" s="614"/>
      <c r="NH31" s="427"/>
      <c r="NI31" s="610"/>
      <c r="NJ31" s="559"/>
      <c r="NK31" s="552"/>
      <c r="NL31" s="545"/>
      <c r="NM31" s="559"/>
      <c r="NN31" s="552"/>
      <c r="NO31" s="537"/>
      <c r="NP31" s="614"/>
      <c r="NQ31" s="552"/>
      <c r="NR31" s="537"/>
      <c r="NS31" s="614"/>
      <c r="NT31" s="552"/>
      <c r="NU31" s="537"/>
      <c r="NV31" s="559"/>
      <c r="NW31" s="505"/>
      <c r="NX31" s="652"/>
      <c r="NY31" s="720"/>
      <c r="NZ31" s="652"/>
      <c r="OA31" s="427"/>
      <c r="OB31" s="425"/>
      <c r="OC31" s="562"/>
      <c r="OD31" s="425"/>
      <c r="OE31" s="427"/>
      <c r="OF31" s="458"/>
      <c r="OG31" s="564"/>
      <c r="OH31" s="458"/>
      <c r="OI31" s="427"/>
      <c r="OJ31" s="610"/>
      <c r="OK31" s="559"/>
      <c r="OL31" s="537"/>
      <c r="OM31" s="427"/>
      <c r="ON31" s="537"/>
      <c r="OO31" s="614"/>
      <c r="OP31" s="537"/>
      <c r="OQ31" s="453"/>
      <c r="OR31" s="537"/>
      <c r="OS31" s="614"/>
      <c r="OT31" s="537"/>
      <c r="OU31" s="602"/>
      <c r="OV31" s="610"/>
      <c r="OW31" s="559"/>
      <c r="OX31" s="537"/>
      <c r="OY31" s="602"/>
      <c r="OZ31" s="610"/>
      <c r="PA31" s="559"/>
      <c r="PB31" s="537"/>
      <c r="PC31" s="754"/>
      <c r="PD31" s="537"/>
      <c r="PE31" s="614"/>
      <c r="PF31" s="537"/>
      <c r="PG31" s="602"/>
      <c r="PH31" s="610"/>
      <c r="PI31" s="559"/>
      <c r="PJ31" s="537"/>
      <c r="PK31" s="427"/>
      <c r="PL31" s="648"/>
      <c r="PM31" s="606"/>
      <c r="PN31" s="427"/>
      <c r="PO31" s="648"/>
      <c r="PP31" s="606"/>
      <c r="PQ31" s="552"/>
      <c r="PR31" s="648"/>
      <c r="PS31" s="606"/>
      <c r="PT31" s="552"/>
      <c r="PU31" s="648"/>
      <c r="PV31" s="606"/>
      <c r="PW31" s="552"/>
      <c r="PX31" s="648"/>
      <c r="PY31" s="606"/>
      <c r="PZ31" s="552"/>
      <c r="QA31" s="648"/>
      <c r="QB31" s="606"/>
      <c r="QC31" s="1070"/>
      <c r="QD31" s="652"/>
      <c r="QE31" s="720"/>
      <c r="QF31" s="1071"/>
      <c r="QG31" s="545"/>
      <c r="QH31" s="559"/>
      <c r="QI31" s="1070"/>
      <c r="QJ31" s="652"/>
      <c r="QK31" s="720"/>
      <c r="QL31" s="1071"/>
      <c r="QM31" s="545"/>
      <c r="QN31" s="559"/>
      <c r="QO31" s="1070"/>
      <c r="QP31" s="652"/>
      <c r="QQ31" s="720"/>
      <c r="QR31" s="1071"/>
      <c r="QS31" s="545"/>
      <c r="QT31" s="559"/>
      <c r="QU31" s="551"/>
      <c r="QV31" s="652"/>
      <c r="QW31" s="720"/>
      <c r="QX31" s="552"/>
      <c r="QY31" s="545"/>
      <c r="QZ31" s="559"/>
      <c r="RA31" s="551"/>
      <c r="RB31" s="652"/>
      <c r="RC31" s="720"/>
      <c r="RD31" s="552"/>
      <c r="RE31" s="545"/>
      <c r="RF31" s="559"/>
      <c r="RG31" s="498"/>
      <c r="RH31" s="425"/>
      <c r="RI31" s="562"/>
      <c r="RJ31" s="427"/>
      <c r="RK31" s="610"/>
      <c r="RL31" s="562"/>
      <c r="RM31" s="498"/>
      <c r="RN31" s="425"/>
      <c r="RO31" s="562"/>
      <c r="RP31" s="427"/>
      <c r="RQ31" s="610"/>
      <c r="RR31" s="562"/>
      <c r="RS31" s="498"/>
      <c r="RT31" s="425"/>
      <c r="RU31" s="613"/>
      <c r="RV31" s="427"/>
      <c r="RW31" s="610"/>
      <c r="RX31" s="562"/>
      <c r="RY31" s="498"/>
      <c r="RZ31" s="425"/>
      <c r="SA31" s="613"/>
      <c r="SB31" s="427"/>
      <c r="SC31" s="610"/>
      <c r="SD31" s="562"/>
      <c r="SE31" s="498"/>
      <c r="SF31" s="425"/>
      <c r="SG31" s="613"/>
      <c r="SH31" s="648"/>
      <c r="SI31" s="613"/>
      <c r="SJ31" s="648"/>
      <c r="SK31" s="562"/>
      <c r="SL31" s="648"/>
      <c r="SM31" s="606"/>
      <c r="SN31" s="427"/>
      <c r="SO31" s="545"/>
      <c r="SP31" s="559"/>
      <c r="SQ31" s="648"/>
      <c r="SR31" s="606"/>
      <c r="SS31" s="648"/>
      <c r="ST31" s="562"/>
      <c r="SU31" s="648"/>
      <c r="SV31" s="562"/>
      <c r="SW31" s="427"/>
      <c r="SX31" s="648"/>
      <c r="SY31" s="606"/>
      <c r="SZ31" s="610"/>
      <c r="TA31" s="559"/>
      <c r="TB31" s="652"/>
      <c r="TC31" s="562"/>
      <c r="TD31" s="654"/>
      <c r="TE31" s="606"/>
      <c r="TF31" s="498"/>
      <c r="TG31" s="648"/>
      <c r="TH31" s="606"/>
      <c r="TI31" s="545"/>
      <c r="TJ31" s="559"/>
      <c r="TK31" s="648"/>
      <c r="TL31" s="606"/>
      <c r="TM31" s="648"/>
      <c r="TN31" s="606"/>
      <c r="TO31" s="551"/>
      <c r="TP31" s="648"/>
      <c r="TQ31" s="606"/>
      <c r="TR31" s="648"/>
      <c r="TS31" s="606"/>
      <c r="TT31" s="648"/>
      <c r="TU31" s="606"/>
      <c r="TV31" s="652"/>
      <c r="TW31" s="562"/>
      <c r="TX31" s="551"/>
      <c r="TY31" s="648"/>
      <c r="TZ31" s="606"/>
      <c r="UA31" s="648"/>
      <c r="UB31" s="606"/>
      <c r="UC31" s="648"/>
      <c r="UD31" s="606"/>
      <c r="UE31" s="652"/>
      <c r="UF31" s="562"/>
      <c r="UG31" s="552"/>
      <c r="UH31" s="648"/>
      <c r="UI31" s="606"/>
      <c r="UJ31" s="545"/>
      <c r="UK31" s="559"/>
      <c r="UL31" s="648"/>
      <c r="UM31" s="606"/>
      <c r="UN31" s="653"/>
      <c r="UO31" s="562"/>
      <c r="UP31" s="551"/>
      <c r="UQ31" s="648"/>
      <c r="UR31" s="606"/>
      <c r="US31" s="525"/>
      <c r="UT31" s="563"/>
      <c r="UU31" s="648"/>
      <c r="UV31" s="606"/>
      <c r="UW31" s="648"/>
      <c r="UX31" s="606"/>
      <c r="UY31" s="427"/>
      <c r="UZ31" s="427"/>
      <c r="VA31" s="498"/>
      <c r="VB31" s="322"/>
      <c r="VC31" s="603"/>
      <c r="VD31" s="602"/>
      <c r="VE31" s="603"/>
      <c r="VF31" s="602"/>
      <c r="VG31" s="427"/>
      <c r="VH31" s="509"/>
      <c r="VI31" s="425"/>
      <c r="VJ31" s="427"/>
      <c r="VK31" s="509"/>
      <c r="VL31" s="502"/>
      <c r="VM31" s="427"/>
      <c r="VN31" s="453"/>
      <c r="VO31" s="427"/>
      <c r="VP31" s="453"/>
      <c r="VQ31" s="498"/>
      <c r="VR31" s="322"/>
      <c r="VS31" s="427"/>
      <c r="VT31" s="453"/>
      <c r="VU31" s="427"/>
      <c r="VV31" s="453"/>
      <c r="VW31" s="322"/>
      <c r="VX31" s="453"/>
      <c r="VY31" s="322"/>
      <c r="VZ31" s="453"/>
      <c r="WA31" s="322"/>
      <c r="WB31" s="453"/>
      <c r="WC31" s="427"/>
      <c r="WD31" s="610"/>
      <c r="WE31" s="559"/>
      <c r="WF31" s="427"/>
      <c r="WG31" s="537"/>
      <c r="WH31" s="614"/>
      <c r="WI31" s="427"/>
      <c r="WJ31" s="509"/>
      <c r="WK31" s="562"/>
      <c r="WL31" s="427"/>
      <c r="WM31" s="322"/>
      <c r="WN31" s="584"/>
      <c r="WO31" s="468"/>
      <c r="WP31" s="498"/>
      <c r="WQ31" s="1070"/>
      <c r="WR31" s="425"/>
      <c r="WS31" s="613"/>
      <c r="WT31" s="1071"/>
      <c r="WU31" s="425"/>
      <c r="WV31" s="606"/>
      <c r="WW31" s="1070"/>
      <c r="WX31" s="502"/>
      <c r="WY31" s="562"/>
      <c r="WZ31" s="1071"/>
      <c r="XA31" s="425"/>
      <c r="XB31" s="562"/>
      <c r="XC31" s="1070"/>
      <c r="XD31" s="502"/>
      <c r="XE31" s="562"/>
      <c r="XF31" s="1071"/>
      <c r="XG31" s="425"/>
      <c r="XH31" s="562"/>
      <c r="XI31" s="498"/>
      <c r="XJ31" s="425"/>
      <c r="XK31" s="613"/>
      <c r="XL31" s="427"/>
      <c r="XM31" s="425"/>
      <c r="XN31" s="562"/>
      <c r="XO31" s="467"/>
      <c r="XP31" s="562"/>
      <c r="XQ31" s="467"/>
      <c r="XR31" s="562"/>
      <c r="XS31" s="976"/>
      <c r="XT31" s="562"/>
      <c r="XU31" s="467"/>
      <c r="XV31" s="562"/>
      <c r="XW31" s="475"/>
      <c r="XX31" s="476"/>
      <c r="XY31" s="1000"/>
      <c r="XZ31" s="476"/>
      <c r="YA31" s="819"/>
      <c r="YB31" s="820"/>
      <c r="YC31" s="821"/>
      <c r="YD31" s="819"/>
      <c r="YE31" s="820"/>
      <c r="YF31" s="821"/>
      <c r="YG31" s="467"/>
      <c r="YH31" s="820"/>
      <c r="YI31" s="821"/>
      <c r="YJ31" s="467"/>
      <c r="YK31" s="820"/>
      <c r="YL31" s="821"/>
      <c r="YM31" s="822"/>
      <c r="YN31" s="822"/>
      <c r="YO31" s="822"/>
      <c r="YP31" s="822"/>
      <c r="YQ31" s="427"/>
      <c r="YR31" s="648"/>
      <c r="YS31" s="562"/>
      <c r="YT31" s="427"/>
      <c r="YU31" s="648"/>
      <c r="YV31" s="562"/>
      <c r="YW31" s="427"/>
      <c r="YX31" s="648"/>
      <c r="YY31" s="562"/>
      <c r="YZ31" s="427"/>
      <c r="ZA31" s="648"/>
      <c r="ZB31" s="562"/>
      <c r="ZC31" s="478"/>
      <c r="ZD31" s="757"/>
      <c r="ZE31" s="479"/>
      <c r="ZF31" s="479"/>
      <c r="ZG31" s="479"/>
      <c r="ZH31" s="479"/>
      <c r="ZI31" s="757"/>
      <c r="ZJ31" s="479"/>
      <c r="ZK31" s="479"/>
      <c r="ZL31" s="478"/>
      <c r="ZM31" s="648"/>
      <c r="ZN31" s="648"/>
      <c r="ZO31" s="648"/>
      <c r="ZP31" s="648"/>
      <c r="ZQ31" s="757"/>
      <c r="ZR31" s="757"/>
      <c r="ZS31" s="479"/>
      <c r="ZT31" s="1263"/>
      <c r="ZU31" s="478"/>
      <c r="ZV31" s="648"/>
      <c r="ZW31" s="479"/>
      <c r="ZX31" s="1263"/>
      <c r="ZY31" s="478"/>
      <c r="ZZ31" s="648"/>
      <c r="AAA31" s="479"/>
      <c r="AAB31" s="1263"/>
      <c r="AAC31" s="673"/>
      <c r="AAD31" s="479"/>
      <c r="AAE31" s="479"/>
      <c r="AAF31" s="479"/>
      <c r="AAG31" s="673"/>
      <c r="AAH31" s="479"/>
      <c r="AAI31" s="479"/>
      <c r="AAJ31" s="479"/>
      <c r="AAK31" s="673"/>
      <c r="AAL31" s="648"/>
      <c r="AAM31" s="473"/>
      <c r="AAN31" s="473"/>
      <c r="AAO31" s="673"/>
      <c r="AAP31" s="648"/>
      <c r="AAQ31" s="479"/>
      <c r="AAR31" s="479"/>
      <c r="AAS31" s="480"/>
      <c r="AAT31" s="478"/>
      <c r="AAU31" s="477"/>
      <c r="AAV31" s="477"/>
      <c r="AAW31" s="477"/>
      <c r="AAX31" s="477"/>
      <c r="AAY31" s="481"/>
      <c r="AAZ31" s="481"/>
      <c r="ABA31" s="481"/>
      <c r="ABB31" s="481"/>
      <c r="ABC31" s="477"/>
      <c r="ABD31" s="477"/>
      <c r="ABE31" s="477"/>
      <c r="ABF31" s="477"/>
      <c r="ABG31" s="481"/>
      <c r="ABH31" s="481"/>
      <c r="ABI31" s="481"/>
      <c r="ABJ31" s="481"/>
      <c r="ABK31" s="1749">
        <f>'Проверочная  таблица'!ABC31+'Проверочная  таблица'!ABE31</f>
        <v>0</v>
      </c>
      <c r="ABL31" s="1749">
        <f>'Проверочная  таблица'!ABD31+'Проверочная  таблица'!ABF31</f>
        <v>0</v>
      </c>
    </row>
    <row r="32" spans="1:741" s="319" customFormat="1" ht="25.5" customHeight="1" x14ac:dyDescent="0.25">
      <c r="A32" s="329" t="s">
        <v>5</v>
      </c>
      <c r="B32" s="460">
        <f>D32+AI32+'Проверочная  таблица'!VG32+'Проверочная  таблица'!WO32</f>
        <v>2476141629.25</v>
      </c>
      <c r="C32" s="457">
        <f>E32+'Проверочная  таблица'!VJ32+AJ32+'Проверочная  таблица'!WP32</f>
        <v>902301722.42999995</v>
      </c>
      <c r="D32" s="460">
        <f>F32+P32+N32+V32+AA32+H32</f>
        <v>115843222</v>
      </c>
      <c r="E32" s="457">
        <f t="shared" ref="E32:E33" si="447">G32+I32+O32+Q32+W32+AB32</f>
        <v>40471400</v>
      </c>
      <c r="F32" s="1753">
        <f>'[1]Дотация  из  ОБ_факт'!M28</f>
        <v>98843222</v>
      </c>
      <c r="G32" s="1759">
        <v>23471400</v>
      </c>
      <c r="H32" s="1829"/>
      <c r="I32" s="1759"/>
      <c r="J32" s="1755"/>
      <c r="K32" s="1757"/>
      <c r="L32" s="1755"/>
      <c r="M32" s="796"/>
      <c r="N32" s="1758">
        <f>'[1]Дотация  из  ОБ_факт'!Q28</f>
        <v>17000000</v>
      </c>
      <c r="O32" s="1759">
        <v>17000000</v>
      </c>
      <c r="P32" s="1829"/>
      <c r="Q32" s="1759"/>
      <c r="R32" s="1755"/>
      <c r="S32" s="1757"/>
      <c r="T32" s="1755"/>
      <c r="U32" s="796"/>
      <c r="V32" s="1753">
        <f>'[1]Дотация  из  ОБ_факт'!AA28+'[1]Дотация  из  ОБ_факт'!AC28+'[1]Дотация  из  ОБ_факт'!AG28</f>
        <v>0</v>
      </c>
      <c r="W32" s="320">
        <f>SUM(X32:Z32)</f>
        <v>0</v>
      </c>
      <c r="X32" s="784"/>
      <c r="Y32" s="676"/>
      <c r="Z32" s="784"/>
      <c r="AA32" s="1758"/>
      <c r="AB32" s="320"/>
      <c r="AC32" s="784"/>
      <c r="AD32" s="676"/>
      <c r="AE32" s="1760"/>
      <c r="AF32" s="1755"/>
      <c r="AG32" s="1757"/>
      <c r="AH32" s="781"/>
      <c r="AI32" s="1720">
        <f>'Проверочная  таблица'!UY32+'Проверочная  таблица'!VA32+CM32+CO32+CU32+CW32+BS32+CA32+'Проверочная  таблица'!MO32+'Проверочная  таблица'!NE32+'Проверочная  таблица'!EQ32+'Проверочная  таблица'!NW32+EI32+'Проверочная  таблица'!JG32+'Проверочная  таблица'!JM32+'Проверочная  таблица'!OE32+'Проверочная  таблица'!OM32+JA32+GC32+FW32+RY32+FK32+AK32+AU32+FQ32+KE32+HE32+HK32+DI32+SE32+GI32+EW32+SW32+PK32+GY32+GS32+LI32+LQ32+RS32+IO32+RG32+QI32+KK32+KQ32+QO32+RM32+DC32+II32+QC32+IC32+IU32</f>
        <v>872496731.24000001</v>
      </c>
      <c r="AJ32" s="507">
        <f>'Проверочная  таблица'!UZ32+'Проверочная  таблица'!VB32+CN32+CP32+CV32+CX32+BW32+CE32+'Проверочная  таблица'!MW32+'Проверочная  таблица'!NH32+'Проверочная  таблица'!ET32+'Проверочная  таблица'!OA32+EM32+'Проверочная  таблица'!JJ32+'Проверочная  таблица'!JP32+'Проверочная  таблица'!OI32+'Проверочная  таблица'!OQ32+JD32+FT32+GF32+FZ32+SB32+FN32+AP32+AY32+KH32+HH32+HN32+DV32+SN32+GL32+FD32+TF32+PN32+HB32+GV32+LM32+LU32+RV32+IR32+RJ32+QL32+KN32+KT32+QR32+RP32+DF32+IL32+QF32+IF32+IX32</f>
        <v>247357399.65000001</v>
      </c>
      <c r="AK32" s="457">
        <f>SUM(AL32:AO32)</f>
        <v>0</v>
      </c>
      <c r="AL32" s="618">
        <f>[1]Субсидия_факт!CJ30</f>
        <v>0</v>
      </c>
      <c r="AM32" s="458">
        <f>[1]Субсидия_факт!HJ30</f>
        <v>0</v>
      </c>
      <c r="AN32" s="459">
        <f>[1]Субсидия_факт!HV30</f>
        <v>0</v>
      </c>
      <c r="AO32" s="458">
        <f>[1]Субсидия_факт!PH30</f>
        <v>0</v>
      </c>
      <c r="AP32" s="457">
        <f>SUM(AQ32:AT32)</f>
        <v>0</v>
      </c>
      <c r="AQ32" s="618"/>
      <c r="AR32" s="618"/>
      <c r="AS32" s="618"/>
      <c r="AT32" s="618"/>
      <c r="AU32" s="460"/>
      <c r="AV32" s="618"/>
      <c r="AW32" s="458"/>
      <c r="AX32" s="956"/>
      <c r="AY32" s="457"/>
      <c r="AZ32" s="458"/>
      <c r="BA32" s="458"/>
      <c r="BB32" s="459"/>
      <c r="BC32" s="660"/>
      <c r="BD32" s="459"/>
      <c r="BE32" s="618"/>
      <c r="BF32" s="618"/>
      <c r="BG32" s="660"/>
      <c r="BH32" s="458"/>
      <c r="BI32" s="459"/>
      <c r="BJ32" s="458"/>
      <c r="BK32" s="1762"/>
      <c r="BL32" s="618"/>
      <c r="BM32" s="458"/>
      <c r="BN32" s="956"/>
      <c r="BO32" s="660"/>
      <c r="BP32" s="459"/>
      <c r="BQ32" s="458"/>
      <c r="BR32" s="459"/>
      <c r="BS32" s="457">
        <f>SUM(BT32:BV32)</f>
        <v>281980000</v>
      </c>
      <c r="BT32" s="618">
        <f>[1]Субсидия_факт!KR30</f>
        <v>10580000</v>
      </c>
      <c r="BU32" s="458">
        <f>[1]Субсидия_факт!KX30</f>
        <v>0</v>
      </c>
      <c r="BV32" s="458">
        <f>[1]Субсидия_факт!LP30</f>
        <v>271400000</v>
      </c>
      <c r="BW32" s="457">
        <f>SUM(BX32:BZ32)</f>
        <v>114654692.29000001</v>
      </c>
      <c r="BX32" s="458">
        <f>BT32</f>
        <v>10580000</v>
      </c>
      <c r="BY32" s="458"/>
      <c r="BZ32" s="458">
        <v>104074692.29000001</v>
      </c>
      <c r="CA32" s="460"/>
      <c r="CB32" s="618"/>
      <c r="CC32" s="458"/>
      <c r="CD32" s="956"/>
      <c r="CE32" s="457"/>
      <c r="CF32" s="458"/>
      <c r="CG32" s="459"/>
      <c r="CH32" s="618"/>
      <c r="CI32" s="1762"/>
      <c r="CJ32" s="660"/>
      <c r="CK32" s="1763"/>
      <c r="CL32" s="1762"/>
      <c r="CM32" s="457">
        <f>[1]Субсидия_факт!ID30</f>
        <v>3702094.4800000004</v>
      </c>
      <c r="CN32" s="523">
        <v>94971.59</v>
      </c>
      <c r="CO32" s="457"/>
      <c r="CP32" s="523"/>
      <c r="CQ32" s="660"/>
      <c r="CR32" s="1763"/>
      <c r="CS32" s="660"/>
      <c r="CT32" s="605"/>
      <c r="CU32" s="457">
        <f>[1]Субсидия_факт!IJ30</f>
        <v>675161.98</v>
      </c>
      <c r="CV32" s="320">
        <v>17320.25</v>
      </c>
      <c r="CW32" s="1750"/>
      <c r="CX32" s="320"/>
      <c r="CY32" s="787"/>
      <c r="CZ32" s="660"/>
      <c r="DA32" s="1763"/>
      <c r="DB32" s="796"/>
      <c r="DC32" s="460">
        <f>SUM(DD32:DE32)</f>
        <v>0</v>
      </c>
      <c r="DD32" s="618"/>
      <c r="DE32" s="458">
        <f>[1]Субсидия_факт!IB30</f>
        <v>0</v>
      </c>
      <c r="DF32" s="457">
        <f>SUM(DG32:DH32)</f>
        <v>0</v>
      </c>
      <c r="DG32" s="459"/>
      <c r="DH32" s="618"/>
      <c r="DI32" s="457">
        <f t="shared" ref="DI32:DI33" si="448">SUM(DJ32:DU32)</f>
        <v>0</v>
      </c>
      <c r="DJ32" s="618">
        <f>[1]Субсидия_факт!GF30</f>
        <v>0</v>
      </c>
      <c r="DK32" s="564">
        <f>[1]Субсидия_факт!GH30</f>
        <v>0</v>
      </c>
      <c r="DL32" s="458">
        <f>[1]Субсидия_факт!GJ30</f>
        <v>0</v>
      </c>
      <c r="DM32" s="808">
        <f>[1]Субсидия_факт!GL30</f>
        <v>0</v>
      </c>
      <c r="DN32" s="458">
        <f>[1]Субсидия_факт!GN30</f>
        <v>0</v>
      </c>
      <c r="DO32" s="808">
        <f>[1]Субсидия_факт!GP30</f>
        <v>0</v>
      </c>
      <c r="DP32" s="458">
        <f>[1]Субсидия_факт!GR30</f>
        <v>0</v>
      </c>
      <c r="DQ32" s="458">
        <f>[1]Субсидия_факт!GT30</f>
        <v>0</v>
      </c>
      <c r="DR32" s="458">
        <f>[1]Субсидия_факт!GV30</f>
        <v>0</v>
      </c>
      <c r="DS32" s="458">
        <f>[1]Субсидия_факт!GX30</f>
        <v>0</v>
      </c>
      <c r="DT32" s="458">
        <f>[1]Субсидия_факт!GZ30</f>
        <v>0</v>
      </c>
      <c r="DU32" s="458">
        <f>[1]Субсидия_факт!HB30</f>
        <v>0</v>
      </c>
      <c r="DV32" s="457">
        <f t="shared" ref="DV32:DV33" si="449">SUM(DW32:EH32)</f>
        <v>0</v>
      </c>
      <c r="DW32" s="459"/>
      <c r="DX32" s="808"/>
      <c r="DY32" s="458"/>
      <c r="DZ32" s="808"/>
      <c r="EA32" s="458"/>
      <c r="EB32" s="808"/>
      <c r="EC32" s="458"/>
      <c r="ED32" s="458"/>
      <c r="EE32" s="458"/>
      <c r="EF32" s="458"/>
      <c r="EG32" s="458"/>
      <c r="EH32" s="458"/>
      <c r="EI32" s="1761">
        <f t="shared" ref="EI32:EI33" si="450">SUM(EJ32:EL32)</f>
        <v>1279735.51</v>
      </c>
      <c r="EJ32" s="458">
        <f>[1]Субсидия_факт!N30</f>
        <v>0</v>
      </c>
      <c r="EK32" s="458">
        <f>[1]Субсидия_факт!P30</f>
        <v>724743.78</v>
      </c>
      <c r="EL32" s="458">
        <f>[1]Субсидия_факт!R30</f>
        <v>554991.73</v>
      </c>
      <c r="EM32" s="457">
        <f t="shared" ref="EM32:EM33" si="451">SUM(EN32:EP32)</f>
        <v>0</v>
      </c>
      <c r="EN32" s="458"/>
      <c r="EO32" s="458"/>
      <c r="EP32" s="458"/>
      <c r="EQ32" s="460">
        <f t="shared" ref="EQ32:EQ33" si="452">SUM(ER32:ES32)</f>
        <v>0</v>
      </c>
      <c r="ER32" s="618">
        <f>[1]Субсидия_факт!BR30</f>
        <v>0</v>
      </c>
      <c r="ES32" s="564">
        <f>[1]Субсидия_факт!BT30</f>
        <v>0</v>
      </c>
      <c r="ET32" s="457">
        <f t="shared" ref="ET32:ET33" si="453">SUM(EU32:EV32)</f>
        <v>0</v>
      </c>
      <c r="EU32" s="459"/>
      <c r="EV32" s="808"/>
      <c r="EW32" s="457">
        <f t="shared" ref="EW32:EW33" si="454">SUM(EX32:FC32)</f>
        <v>0</v>
      </c>
      <c r="EX32" s="618">
        <f>[1]Субсидия_факт!AD30</f>
        <v>0</v>
      </c>
      <c r="EY32" s="564">
        <f>[1]Субсидия_факт!AF30</f>
        <v>0</v>
      </c>
      <c r="EZ32" s="459">
        <f>[1]Субсидия_факт!AL30</f>
        <v>0</v>
      </c>
      <c r="FA32" s="564">
        <f>[1]Субсидия_факт!AN30</f>
        <v>0</v>
      </c>
      <c r="FB32" s="458">
        <f>[1]Субсидия_факт!AH30</f>
        <v>0</v>
      </c>
      <c r="FC32" s="564">
        <f>[1]Субсидия_факт!AJ30</f>
        <v>0</v>
      </c>
      <c r="FD32" s="457">
        <f t="shared" ref="FD32:FD33" si="455">SUM(FE32:FJ32)</f>
        <v>0</v>
      </c>
      <c r="FE32" s="618"/>
      <c r="FF32" s="564"/>
      <c r="FG32" s="618"/>
      <c r="FH32" s="564"/>
      <c r="FI32" s="618"/>
      <c r="FJ32" s="564"/>
      <c r="FK32" s="460">
        <f t="shared" ref="FK32:FK33" si="456">SUM(FL32:FM32)</f>
        <v>0</v>
      </c>
      <c r="FL32" s="618">
        <f>[1]Субсидия_факт!AT30</f>
        <v>0</v>
      </c>
      <c r="FM32" s="564">
        <f>[1]Субсидия_факт!AV30</f>
        <v>0</v>
      </c>
      <c r="FN32" s="457">
        <f t="shared" ref="FN32:FN33" si="457">SUM(FO32:FP32)</f>
        <v>0</v>
      </c>
      <c r="FO32" s="459"/>
      <c r="FP32" s="564"/>
      <c r="FQ32" s="460">
        <f t="shared" ref="FQ32:FQ33" si="458">SUM(FR32:FS32)</f>
        <v>0</v>
      </c>
      <c r="FR32" s="618">
        <f>[1]Субсидия_факт!BV30</f>
        <v>0</v>
      </c>
      <c r="FS32" s="564">
        <f>[1]Субсидия_факт!BX30</f>
        <v>0</v>
      </c>
      <c r="FT32" s="457">
        <f t="shared" ref="FT32:FT33" si="459">SUM(FU32:FV32)</f>
        <v>0</v>
      </c>
      <c r="FU32" s="459"/>
      <c r="FV32" s="564"/>
      <c r="FW32" s="460">
        <f t="shared" ref="FW32:FW33" si="460">SUM(FX32:FY32)</f>
        <v>0</v>
      </c>
      <c r="FX32" s="618">
        <f>[1]Субсидия_факт!BZ30</f>
        <v>0</v>
      </c>
      <c r="FY32" s="564">
        <f>[1]Субсидия_факт!CB30</f>
        <v>0</v>
      </c>
      <c r="FZ32" s="457">
        <f t="shared" ref="FZ32:FZ33" si="461">SUM(GA32:GB32)</f>
        <v>0</v>
      </c>
      <c r="GA32" s="459"/>
      <c r="GB32" s="564"/>
      <c r="GC32" s="460">
        <f t="shared" ref="GC32:GC33" si="462">SUM(GD32:GE32)</f>
        <v>151900946</v>
      </c>
      <c r="GD32" s="618">
        <f>[1]Субсидия_факт!ML30</f>
        <v>39494246</v>
      </c>
      <c r="GE32" s="564">
        <f>[1]Субсидия_факт!MN30</f>
        <v>112406700</v>
      </c>
      <c r="GF32" s="457">
        <f t="shared" ref="GF32:GF33" si="463">SUM(GG32:GH32)</f>
        <v>75965031.400000006</v>
      </c>
      <c r="GG32" s="459">
        <v>19750921.41</v>
      </c>
      <c r="GH32" s="564">
        <v>56214109.990000002</v>
      </c>
      <c r="GI32" s="460"/>
      <c r="GJ32" s="618"/>
      <c r="GK32" s="808"/>
      <c r="GL32" s="457"/>
      <c r="GM32" s="459"/>
      <c r="GN32" s="564"/>
      <c r="GO32" s="1762"/>
      <c r="GP32" s="660"/>
      <c r="GQ32" s="1762"/>
      <c r="GR32" s="660"/>
      <c r="GS32" s="460">
        <f t="shared" ref="GS32:GS33" si="464">SUM(GT32:GU32)</f>
        <v>0</v>
      </c>
      <c r="GT32" s="618">
        <f>[1]Субсидия_факт!IP30</f>
        <v>0</v>
      </c>
      <c r="GU32" s="564">
        <f>[1]Субсидия_факт!IV30</f>
        <v>0</v>
      </c>
      <c r="GV32" s="457">
        <f t="shared" ref="GV32:GV33" si="465">SUM(GW32:GX32)</f>
        <v>0</v>
      </c>
      <c r="GW32" s="459"/>
      <c r="GX32" s="564"/>
      <c r="GY32" s="460">
        <f t="shared" ref="GY32:GY33" si="466">SUM(GZ32:HA32)</f>
        <v>0</v>
      </c>
      <c r="GZ32" s="618">
        <f>[1]Субсидия_факт!BF30</f>
        <v>0</v>
      </c>
      <c r="HA32" s="564">
        <f>[1]Субсидия_факт!BH30</f>
        <v>0</v>
      </c>
      <c r="HB32" s="460">
        <f t="shared" ref="HB32:HB33" si="467">SUM(HC32:HD32)</f>
        <v>0</v>
      </c>
      <c r="HC32" s="618"/>
      <c r="HD32" s="564"/>
      <c r="HE32" s="457">
        <f t="shared" ref="HE32:HE33" si="468">SUM(HF32:HG32)</f>
        <v>0</v>
      </c>
      <c r="HF32" s="618">
        <f>[1]Субсидия_факт!JD30</f>
        <v>0</v>
      </c>
      <c r="HG32" s="564">
        <f>[1]Субсидия_факт!JH30</f>
        <v>0</v>
      </c>
      <c r="HH32" s="457">
        <f>SUM(HI32:HJ32)</f>
        <v>0</v>
      </c>
      <c r="HI32" s="618"/>
      <c r="HJ32" s="564"/>
      <c r="HK32" s="460"/>
      <c r="HL32" s="618"/>
      <c r="HM32" s="564"/>
      <c r="HN32" s="457"/>
      <c r="HO32" s="618"/>
      <c r="HP32" s="564"/>
      <c r="HQ32" s="1762">
        <f t="shared" ref="HQ32:HQ33" si="469">SUM(HR32:HS32)</f>
        <v>0</v>
      </c>
      <c r="HR32" s="618">
        <f t="shared" ref="HR32:HR33" si="470">HL32-HX32</f>
        <v>0</v>
      </c>
      <c r="HS32" s="808">
        <f t="shared" ref="HS32:HS33" si="471">HM32-HY32</f>
        <v>0</v>
      </c>
      <c r="HT32" s="660">
        <f t="shared" ref="HT32:HT33" si="472">SUM(HU32:HV32)</f>
        <v>0</v>
      </c>
      <c r="HU32" s="618">
        <f t="shared" ref="HU32:HU33" si="473">HO32-IA32</f>
        <v>0</v>
      </c>
      <c r="HV32" s="808">
        <f t="shared" ref="HV32:HV33" si="474">HP32-IB32</f>
        <v>0</v>
      </c>
      <c r="HW32" s="1762">
        <f t="shared" ref="HW32:HW33" si="475">SUM(HX32:HY32)</f>
        <v>0</v>
      </c>
      <c r="HX32" s="618">
        <f>[1]Субсидия_факт!JF30</f>
        <v>0</v>
      </c>
      <c r="HY32" s="564">
        <f>[1]Субсидия_факт!JJ30</f>
        <v>0</v>
      </c>
      <c r="HZ32" s="660">
        <f t="shared" ref="HZ32:HZ33" si="476">SUM(IA32:IB32)</f>
        <v>0</v>
      </c>
      <c r="IA32" s="618"/>
      <c r="IB32" s="564"/>
      <c r="IC32" s="1765">
        <f t="shared" ref="IC32:IC33" si="477">SUM(ID32:IE32)</f>
        <v>217420736.84</v>
      </c>
      <c r="ID32" s="618">
        <f>[1]Субсидия_факт!FT30</f>
        <v>10871036.84</v>
      </c>
      <c r="IE32" s="564">
        <f>[1]Субсидия_факт!FV30</f>
        <v>206549700</v>
      </c>
      <c r="IF32" s="1765">
        <f>SUM(IG32:IH32)</f>
        <v>0</v>
      </c>
      <c r="IG32" s="618"/>
      <c r="IH32" s="564"/>
      <c r="II32" s="1765">
        <f t="shared" ref="II32:II33" si="478">SUM(IJ32:IK32)</f>
        <v>0</v>
      </c>
      <c r="IJ32" s="618">
        <f>[1]Субсидия_факт!PN30</f>
        <v>0</v>
      </c>
      <c r="IK32" s="564">
        <f>[1]Субсидия_факт!PP30</f>
        <v>0</v>
      </c>
      <c r="IL32" s="1765">
        <f>SUM(IM32:IN32)</f>
        <v>0</v>
      </c>
      <c r="IM32" s="618"/>
      <c r="IN32" s="564"/>
      <c r="IO32" s="1764">
        <f t="shared" ref="IO32:IO33" si="479">SUM(IP32:IQ32)</f>
        <v>0</v>
      </c>
      <c r="IP32" s="618">
        <f>[1]Субсидия_факт!LL30</f>
        <v>0</v>
      </c>
      <c r="IQ32" s="564">
        <f>[1]Субсидия_факт!LN30</f>
        <v>0</v>
      </c>
      <c r="IR32" s="1765">
        <f t="shared" ref="IR32:IR33" si="480">SUM(IS32:IT32)</f>
        <v>0</v>
      </c>
      <c r="IS32" s="458"/>
      <c r="IT32" s="581"/>
      <c r="IU32" s="1764">
        <f t="shared" ref="IU32:IU33" si="481">SUM(IV32:IW32)</f>
        <v>0</v>
      </c>
      <c r="IV32" s="618">
        <f>[1]Субсидия_факт!LV30</f>
        <v>0</v>
      </c>
      <c r="IW32" s="564">
        <f>[1]Субсидия_факт!LX30</f>
        <v>0</v>
      </c>
      <c r="IX32" s="1765">
        <f t="shared" ref="IX32:IX33" si="482">SUM(IY32:IZ32)</f>
        <v>0</v>
      </c>
      <c r="IY32" s="458"/>
      <c r="IZ32" s="581"/>
      <c r="JA32" s="460">
        <f t="shared" ref="JA32:JA33" si="483">SUM(JB32:JC32)</f>
        <v>983783.78</v>
      </c>
      <c r="JB32" s="618">
        <f>[1]Субсидия_факт!DN30</f>
        <v>255783.78</v>
      </c>
      <c r="JC32" s="564">
        <f>[1]Субсидия_факт!DP30</f>
        <v>728000</v>
      </c>
      <c r="JD32" s="457">
        <f t="shared" ref="JD32:JD33" si="484">SUM(JE32:JF32)</f>
        <v>983783.78</v>
      </c>
      <c r="JE32" s="458">
        <f>JB32</f>
        <v>255783.78</v>
      </c>
      <c r="JF32" s="581">
        <f>JC32</f>
        <v>728000</v>
      </c>
      <c r="JG32" s="1750">
        <f t="shared" ref="JG32:JG33" si="485">SUM(JH32:JI32)</f>
        <v>0</v>
      </c>
      <c r="JH32" s="618">
        <f>[1]Субсидия_факт!DB30</f>
        <v>0</v>
      </c>
      <c r="JI32" s="564">
        <f>[1]Субсидия_факт!DH30</f>
        <v>0</v>
      </c>
      <c r="JJ32" s="457">
        <f t="shared" ref="JJ32:JJ33" si="486">SUM(JK32:JL32)</f>
        <v>0</v>
      </c>
      <c r="JK32" s="618"/>
      <c r="JL32" s="564"/>
      <c r="JM32" s="457"/>
      <c r="JN32" s="618"/>
      <c r="JO32" s="564"/>
      <c r="JP32" s="457"/>
      <c r="JQ32" s="458"/>
      <c r="JR32" s="581"/>
      <c r="JS32" s="660"/>
      <c r="JT32" s="459"/>
      <c r="JU32" s="564"/>
      <c r="JV32" s="1763"/>
      <c r="JW32" s="458"/>
      <c r="JX32" s="615"/>
      <c r="JY32" s="660"/>
      <c r="JZ32" s="618"/>
      <c r="KA32" s="808"/>
      <c r="KB32" s="660"/>
      <c r="KC32" s="618"/>
      <c r="KD32" s="564"/>
      <c r="KE32" s="457">
        <f t="shared" ref="KE32:KE33" si="487">SUM(KF32:KG32)</f>
        <v>0</v>
      </c>
      <c r="KF32" s="458">
        <f>[1]Субсидия_факт!AP30</f>
        <v>0</v>
      </c>
      <c r="KG32" s="564">
        <f>[1]Субсидия_факт!AR30</f>
        <v>0</v>
      </c>
      <c r="KH32" s="457">
        <f t="shared" ref="KH32:KH33" si="488">SUM(KI32:KJ32)</f>
        <v>0</v>
      </c>
      <c r="KI32" s="458"/>
      <c r="KJ32" s="564"/>
      <c r="KK32" s="457">
        <f t="shared" ref="KK32:KK33" si="489">SUM(KL32:KM32)</f>
        <v>0</v>
      </c>
      <c r="KL32" s="458">
        <f>[1]Субсидия_факт!KF30</f>
        <v>0</v>
      </c>
      <c r="KM32" s="564">
        <f>[1]Субсидия_факт!KL30</f>
        <v>0</v>
      </c>
      <c r="KN32" s="457">
        <f t="shared" ref="KN32:KN33" si="490">SUM(KO32:KP32)</f>
        <v>0</v>
      </c>
      <c r="KO32" s="458"/>
      <c r="KP32" s="564"/>
      <c r="KQ32" s="1753"/>
      <c r="KR32" s="459"/>
      <c r="KS32" s="564"/>
      <c r="KT32" s="1753"/>
      <c r="KU32" s="458"/>
      <c r="KV32" s="564"/>
      <c r="KW32" s="1757"/>
      <c r="KX32" s="459"/>
      <c r="KY32" s="564"/>
      <c r="KZ32" s="1757"/>
      <c r="LA32" s="459"/>
      <c r="LB32" s="564"/>
      <c r="LC32" s="1757"/>
      <c r="LD32" s="618"/>
      <c r="LE32" s="808"/>
      <c r="LF32" s="1757"/>
      <c r="LG32" s="459"/>
      <c r="LH32" s="564"/>
      <c r="LI32" s="457">
        <f t="shared" ref="LI32:LI33" si="491">SUM(LJ32:LL32)</f>
        <v>0</v>
      </c>
      <c r="LJ32" s="458">
        <f>[1]Субсидия_факт!FF30</f>
        <v>0</v>
      </c>
      <c r="LK32" s="458">
        <f>[1]Субсидия_факт!DR30</f>
        <v>0</v>
      </c>
      <c r="LL32" s="564">
        <f>[1]Субсидия_факт!DX30</f>
        <v>0</v>
      </c>
      <c r="LM32" s="457">
        <f t="shared" ref="LM32:LM33" si="492">SUM(LN32:LP32)</f>
        <v>0</v>
      </c>
      <c r="LN32" s="458"/>
      <c r="LO32" s="458"/>
      <c r="LP32" s="564"/>
      <c r="LQ32" s="457"/>
      <c r="LR32" s="458"/>
      <c r="LS32" s="458"/>
      <c r="LT32" s="564"/>
      <c r="LU32" s="457"/>
      <c r="LV32" s="458"/>
      <c r="LW32" s="458"/>
      <c r="LX32" s="564"/>
      <c r="LY32" s="660">
        <f t="shared" ref="LY32:LY33" si="493">SUM(LZ32:MB32)</f>
        <v>0</v>
      </c>
      <c r="LZ32" s="458"/>
      <c r="MA32" s="458"/>
      <c r="MB32" s="564"/>
      <c r="MC32" s="660">
        <f t="shared" ref="MC32:MC33" si="494">SUM(MD32:MF32)</f>
        <v>0</v>
      </c>
      <c r="MD32" s="458"/>
      <c r="ME32" s="458"/>
      <c r="MF32" s="581"/>
      <c r="MG32" s="660">
        <f t="shared" ref="MG32:MG33" si="495">SUM(MH32:MJ32)</f>
        <v>0</v>
      </c>
      <c r="MH32" s="458"/>
      <c r="MI32" s="458"/>
      <c r="MJ32" s="564"/>
      <c r="MK32" s="660">
        <f t="shared" ref="MK32:MK33" si="496">SUM(ML32:MN32)</f>
        <v>0</v>
      </c>
      <c r="ML32" s="458"/>
      <c r="MM32" s="458"/>
      <c r="MN32" s="564"/>
      <c r="MO32" s="457">
        <f t="shared" ref="MO32:MO33" si="497">SUM(MP32:MV32)</f>
        <v>147875</v>
      </c>
      <c r="MP32" s="458">
        <f>[1]Субсидия_факт!ED30</f>
        <v>0</v>
      </c>
      <c r="MQ32" s="808">
        <f>[1]Субсидия_факт!EF30</f>
        <v>0</v>
      </c>
      <c r="MR32" s="618">
        <f>[1]Субсидия_факт!EH30</f>
        <v>0</v>
      </c>
      <c r="MS32" s="564">
        <f>[1]Субсидия_факт!EJ30</f>
        <v>0</v>
      </c>
      <c r="MT32" s="459">
        <f>[1]Субсидия_факт!FL30</f>
        <v>0</v>
      </c>
      <c r="MU32" s="618">
        <f>[1]Субсидия_факт!CP30</f>
        <v>38447.5</v>
      </c>
      <c r="MV32" s="564">
        <f>[1]Субсидия_факт!CV30</f>
        <v>109427.5</v>
      </c>
      <c r="MW32" s="457">
        <f t="shared" ref="MW32:MW33" si="498">SUM(MX32:ND32)</f>
        <v>147875</v>
      </c>
      <c r="MX32" s="458"/>
      <c r="MY32" s="564"/>
      <c r="MZ32" s="458"/>
      <c r="NA32" s="581"/>
      <c r="NB32" s="458"/>
      <c r="NC32" s="1766">
        <f t="shared" ref="NC32" si="499">MU32</f>
        <v>38447.5</v>
      </c>
      <c r="ND32" s="1830">
        <f t="shared" ref="ND32" si="500">MV32</f>
        <v>109427.5</v>
      </c>
      <c r="NE32" s="457">
        <f t="shared" ref="NE32:NE33" si="501">SUM(NF32:NG32)</f>
        <v>0</v>
      </c>
      <c r="NF32" s="618"/>
      <c r="NG32" s="808"/>
      <c r="NH32" s="457">
        <f t="shared" ref="NH32:NH33" si="502">SUM(NI32:NJ32)</f>
        <v>0</v>
      </c>
      <c r="NI32" s="459"/>
      <c r="NJ32" s="564"/>
      <c r="NK32" s="660">
        <f t="shared" ref="NK32:NK33" si="503">SUM(NL32:NM32)</f>
        <v>0</v>
      </c>
      <c r="NL32" s="618"/>
      <c r="NM32" s="564"/>
      <c r="NN32" s="660">
        <f t="shared" ref="NN32:NN33" si="504">SUM(NO32:NP32)</f>
        <v>0</v>
      </c>
      <c r="NO32" s="458"/>
      <c r="NP32" s="615"/>
      <c r="NQ32" s="660">
        <f t="shared" ref="NQ32:NQ33" si="505">SUM(NR32:NS32)</f>
        <v>0</v>
      </c>
      <c r="NR32" s="618"/>
      <c r="NS32" s="808"/>
      <c r="NT32" s="660">
        <f t="shared" ref="NT32:NT33" si="506">SUM(NU32:NV32)</f>
        <v>0</v>
      </c>
      <c r="NU32" s="458"/>
      <c r="NV32" s="564"/>
      <c r="NW32" s="1750">
        <f t="shared" ref="NW32:NW33" si="507">SUM(NX32:NZ32)</f>
        <v>0</v>
      </c>
      <c r="NX32" s="618">
        <f>[1]Субсидия_факт!CD30</f>
        <v>0</v>
      </c>
      <c r="NY32" s="808">
        <f>[1]Субсидия_факт!CF30</f>
        <v>0</v>
      </c>
      <c r="NZ32" s="458">
        <f>[1]Субсидия_факт!CH30</f>
        <v>0</v>
      </c>
      <c r="OA32" s="457">
        <f t="shared" ref="OA32:OA33" si="508">SUM(OB32:OD32)</f>
        <v>0</v>
      </c>
      <c r="OB32" s="458"/>
      <c r="OC32" s="564"/>
      <c r="OD32" s="458"/>
      <c r="OE32" s="1753">
        <f t="shared" ref="OE32:OE33" si="509">SUM(OF32:OH32)</f>
        <v>61799930.480000004</v>
      </c>
      <c r="OF32" s="595">
        <f>[1]Субсидия_факт!NP30</f>
        <v>1608236.68</v>
      </c>
      <c r="OG32" s="698">
        <f>[1]Субсидия_факт!NV30</f>
        <v>30556500</v>
      </c>
      <c r="OH32" s="458">
        <f>[1]Субсидия_факт!OB30</f>
        <v>29635193.800000001</v>
      </c>
      <c r="OI32" s="1753">
        <f t="shared" ref="OI32:OI33" si="510">SUM(OJ32:OL32)</f>
        <v>18416832.199999999</v>
      </c>
      <c r="OJ32" s="459">
        <v>273982.15000000002</v>
      </c>
      <c r="OK32" s="564">
        <v>5205661.43</v>
      </c>
      <c r="OL32" s="458">
        <v>12937188.619999999</v>
      </c>
      <c r="OM32" s="1753"/>
      <c r="ON32" s="618"/>
      <c r="OO32" s="808"/>
      <c r="OP32" s="458"/>
      <c r="OQ32" s="1753"/>
      <c r="OR32" s="458"/>
      <c r="OS32" s="615"/>
      <c r="OT32" s="458"/>
      <c r="OU32" s="1757"/>
      <c r="OV32" s="459"/>
      <c r="OW32" s="564"/>
      <c r="OX32" s="458"/>
      <c r="OY32" s="1757"/>
      <c r="OZ32" s="459"/>
      <c r="PA32" s="564"/>
      <c r="PB32" s="458"/>
      <c r="PC32" s="1757"/>
      <c r="PD32" s="618"/>
      <c r="PE32" s="808"/>
      <c r="PF32" s="618"/>
      <c r="PG32" s="1757"/>
      <c r="PH32" s="459"/>
      <c r="PI32" s="564"/>
      <c r="PJ32" s="618"/>
      <c r="PK32" s="457"/>
      <c r="PL32" s="459"/>
      <c r="PM32" s="564"/>
      <c r="PN32" s="457"/>
      <c r="PO32" s="458"/>
      <c r="PP32" s="581"/>
      <c r="PQ32" s="660"/>
      <c r="PR32" s="458"/>
      <c r="PS32" s="564"/>
      <c r="PT32" s="660"/>
      <c r="PU32" s="458"/>
      <c r="PV32" s="564"/>
      <c r="PW32" s="660"/>
      <c r="PX32" s="618"/>
      <c r="PY32" s="564"/>
      <c r="PZ32" s="660"/>
      <c r="QA32" s="458"/>
      <c r="QB32" s="581"/>
      <c r="QC32" s="1764">
        <f t="shared" ref="QC32:QC33" si="511">SUM(QD32:QE32)</f>
        <v>0</v>
      </c>
      <c r="QD32" s="618">
        <f>[1]Субсидия_факт!EL30</f>
        <v>0</v>
      </c>
      <c r="QE32" s="564">
        <f>[1]Субсидия_факт!EN30</f>
        <v>0</v>
      </c>
      <c r="QF32" s="1765">
        <f t="shared" ref="QF32:QF33" si="512">SUM(QG32:QH32)</f>
        <v>0</v>
      </c>
      <c r="QG32" s="458"/>
      <c r="QH32" s="581"/>
      <c r="QI32" s="1764">
        <f t="shared" ref="QI32:QI33" si="513">SUM(QJ32:QK32)</f>
        <v>11084105.26</v>
      </c>
      <c r="QJ32" s="618">
        <f>[1]Субсидия_факт!EP30</f>
        <v>554205.26</v>
      </c>
      <c r="QK32" s="564">
        <f>[1]Субсидия_факт!ER30</f>
        <v>10529900</v>
      </c>
      <c r="QL32" s="1765">
        <f t="shared" ref="QL32:QL33" si="514">SUM(QM32:QN32)</f>
        <v>797592.82000000007</v>
      </c>
      <c r="QM32" s="458">
        <v>39879.64</v>
      </c>
      <c r="QN32" s="581">
        <v>757713.18</v>
      </c>
      <c r="QO32" s="1764">
        <f t="shared" ref="QO32:QO33" si="515">SUM(QP32:QQ32)</f>
        <v>0</v>
      </c>
      <c r="QP32" s="618">
        <f>[1]Субсидия_факт!EV30</f>
        <v>0</v>
      </c>
      <c r="QQ32" s="564">
        <f>[1]Субсидия_факт!EX30</f>
        <v>0</v>
      </c>
      <c r="QR32" s="1765">
        <f t="shared" ref="QR32:QR33" si="516">SUM(QS32:QT32)</f>
        <v>0</v>
      </c>
      <c r="QS32" s="458"/>
      <c r="QT32" s="581"/>
      <c r="QU32" s="1762">
        <f t="shared" ref="QU32:QU33" si="517">SUM(QV32:QW32)</f>
        <v>0</v>
      </c>
      <c r="QV32" s="618"/>
      <c r="QW32" s="564"/>
      <c r="QX32" s="660">
        <f t="shared" ref="QX32:QX33" si="518">SUM(QY32:QZ32)</f>
        <v>0</v>
      </c>
      <c r="QY32" s="458"/>
      <c r="QZ32" s="581"/>
      <c r="RA32" s="1762">
        <f t="shared" ref="RA32:RA33" si="519">SUM(RB32:RC32)</f>
        <v>0</v>
      </c>
      <c r="RB32" s="618"/>
      <c r="RC32" s="564"/>
      <c r="RD32" s="660">
        <f t="shared" ref="RD32:RD33" si="520">SUM(RE32:RF32)</f>
        <v>0</v>
      </c>
      <c r="RE32" s="458"/>
      <c r="RF32" s="581"/>
      <c r="RG32" s="460">
        <f t="shared" ref="RG32:RG33" si="521">SUM(RH32:RI32)</f>
        <v>0</v>
      </c>
      <c r="RH32" s="618">
        <f>[1]Субсидия_факт!FB30</f>
        <v>0</v>
      </c>
      <c r="RI32" s="564">
        <f>[1]Субсидия_факт!FD30</f>
        <v>0</v>
      </c>
      <c r="RJ32" s="457">
        <f t="shared" ref="RJ32:RJ33" si="522">SUM(RK32:RL32)</f>
        <v>0</v>
      </c>
      <c r="RK32" s="459"/>
      <c r="RL32" s="808"/>
      <c r="RM32" s="460">
        <f t="shared" ref="RM32:RM33" si="523">SUM(RN32:RO32)</f>
        <v>0</v>
      </c>
      <c r="RN32" s="618">
        <f>[1]Субсидия_факт!BN30</f>
        <v>0</v>
      </c>
      <c r="RO32" s="564">
        <f>[1]Субсидия_факт!BP30</f>
        <v>0</v>
      </c>
      <c r="RP32" s="457">
        <f t="shared" ref="RP32:RP33" si="524">SUM(RQ32:RR32)</f>
        <v>0</v>
      </c>
      <c r="RQ32" s="459"/>
      <c r="RR32" s="808"/>
      <c r="RS32" s="460">
        <f t="shared" ref="RS32:RS33" si="525">SUM(RT32:RU32)</f>
        <v>0</v>
      </c>
      <c r="RT32" s="618">
        <f>[1]Субсидия_факт!T30</f>
        <v>0</v>
      </c>
      <c r="RU32" s="564">
        <f>[1]Субсидия_факт!V30</f>
        <v>0</v>
      </c>
      <c r="RV32" s="457">
        <f t="shared" ref="RV32:RV33" si="526">SUM(RW32:RX32)</f>
        <v>0</v>
      </c>
      <c r="RW32" s="459"/>
      <c r="RX32" s="808"/>
      <c r="RY32" s="460">
        <f t="shared" ref="RY32:RY33" si="527">SUM(RZ32:SA32)</f>
        <v>0</v>
      </c>
      <c r="RZ32" s="618">
        <f>[1]Субсидия_факт!Z30</f>
        <v>0</v>
      </c>
      <c r="SA32" s="564">
        <f>[1]Субсидия_факт!AB30</f>
        <v>0</v>
      </c>
      <c r="SB32" s="457">
        <f t="shared" ref="SB32:SB33" si="528">SUM(SC32:SD32)</f>
        <v>0</v>
      </c>
      <c r="SC32" s="459"/>
      <c r="SD32" s="808"/>
      <c r="SE32" s="457">
        <f>SUM(SF32:SM32)</f>
        <v>0</v>
      </c>
      <c r="SF32" s="618">
        <f>[1]Субсидия_факт!OV30</f>
        <v>0</v>
      </c>
      <c r="SG32" s="564">
        <f>[1]Субсидия_факт!OX30</f>
        <v>0</v>
      </c>
      <c r="SH32" s="458">
        <f>[1]Субсидия_факт!PR30</f>
        <v>0</v>
      </c>
      <c r="SI32" s="615">
        <f>[1]Субсидия_факт!PX30</f>
        <v>0</v>
      </c>
      <c r="SJ32" s="430">
        <f>[1]Субсидия_факт!QD30</f>
        <v>0</v>
      </c>
      <c r="SK32" s="564">
        <f>[1]Субсидия_факт!QF30</f>
        <v>0</v>
      </c>
      <c r="SL32" s="1248">
        <f>[1]Субсидия_факт!QH30</f>
        <v>0</v>
      </c>
      <c r="SM32" s="581">
        <f>[1]Субсидия_факт!QN30</f>
        <v>0</v>
      </c>
      <c r="SN32" s="457">
        <f>SUM(SO32:SV32)</f>
        <v>0</v>
      </c>
      <c r="SO32" s="618"/>
      <c r="SP32" s="564"/>
      <c r="SQ32" s="1248"/>
      <c r="SR32" s="581"/>
      <c r="SS32" s="1248"/>
      <c r="ST32" s="808"/>
      <c r="SU32" s="1248"/>
      <c r="SV32" s="808"/>
      <c r="SW32" s="457"/>
      <c r="SX32" s="459"/>
      <c r="SY32" s="564"/>
      <c r="SZ32" s="459"/>
      <c r="TA32" s="564"/>
      <c r="TB32" s="1248"/>
      <c r="TC32" s="581"/>
      <c r="TD32" s="459"/>
      <c r="TE32" s="564"/>
      <c r="TF32" s="457"/>
      <c r="TG32" s="458"/>
      <c r="TH32" s="581"/>
      <c r="TI32" s="618"/>
      <c r="TJ32" s="564"/>
      <c r="TK32" s="1248"/>
      <c r="TL32" s="581"/>
      <c r="TM32" s="458"/>
      <c r="TN32" s="581"/>
      <c r="TO32" s="660"/>
      <c r="TP32" s="618"/>
      <c r="TQ32" s="564"/>
      <c r="TR32" s="618"/>
      <c r="TS32" s="564"/>
      <c r="TT32" s="618"/>
      <c r="TU32" s="564"/>
      <c r="TV32" s="459"/>
      <c r="TW32" s="564"/>
      <c r="TX32" s="660"/>
      <c r="TY32" s="618"/>
      <c r="TZ32" s="564"/>
      <c r="UA32" s="618"/>
      <c r="UB32" s="564"/>
      <c r="UC32" s="618"/>
      <c r="UD32" s="564"/>
      <c r="UE32" s="459"/>
      <c r="UF32" s="564"/>
      <c r="UG32" s="660"/>
      <c r="UH32" s="618"/>
      <c r="UI32" s="564"/>
      <c r="UJ32" s="459"/>
      <c r="UK32" s="564"/>
      <c r="UL32" s="1248"/>
      <c r="UM32" s="581"/>
      <c r="UN32" s="459"/>
      <c r="UO32" s="564"/>
      <c r="UP32" s="660"/>
      <c r="UQ32" s="1248"/>
      <c r="UR32" s="581"/>
      <c r="US32" s="430"/>
      <c r="UT32" s="564"/>
      <c r="UU32" s="1248"/>
      <c r="UV32" s="581"/>
      <c r="UW32" s="1248"/>
      <c r="UX32" s="581"/>
      <c r="UY32" s="457">
        <f>'Прочая  субсидия_МР  и  ГО'!B28</f>
        <v>141522361.91000003</v>
      </c>
      <c r="UZ32" s="457">
        <f>'Прочая  субсидия_МР  и  ГО'!C28</f>
        <v>36279300.32</v>
      </c>
      <c r="VA32" s="457"/>
      <c r="VB32" s="457"/>
      <c r="VC32" s="1831"/>
      <c r="VD32" s="510"/>
      <c r="VE32" s="1831"/>
      <c r="VF32" s="510"/>
      <c r="VG32" s="457">
        <f t="shared" ref="VG32:VG33" si="529">SUM(VH32:VI32)</f>
        <v>1112928484.1400001</v>
      </c>
      <c r="VH32" s="618">
        <f>'Проверочная  таблица'!WJ32+'Проверочная  таблица'!VM32+'Проверочная  таблица'!VO32+WD32+VQ32</f>
        <v>1075727905.97</v>
      </c>
      <c r="VI32" s="458">
        <f>'Проверочная  таблица'!WK32+'Проверочная  таблица'!VS32+'Проверочная  таблица'!VY32+'Проверочная  таблица'!VU32+'Проверочная  таблица'!VW32+WA32+WE32</f>
        <v>37200578.170000002</v>
      </c>
      <c r="VJ32" s="457">
        <f t="shared" ref="VJ32:VJ33" si="530">SUM(VK32:VL32)</f>
        <v>592238582.25</v>
      </c>
      <c r="VK32" s="458">
        <f>'Проверочная  таблица'!WM32+'Проверочная  таблица'!VN32+'Проверочная  таблица'!VP32+WG32+VR32</f>
        <v>568435004.57000005</v>
      </c>
      <c r="VL32" s="1832">
        <f>'Проверочная  таблица'!WN32+'Проверочная  таблица'!VT32+'Проверочная  таблица'!VZ32+'Проверочная  таблица'!VV32+'Проверочная  таблица'!VX32+WB32+WH32</f>
        <v>23803577.68</v>
      </c>
      <c r="VM32" s="457">
        <f>'Субвенция  на  полномочия'!B27</f>
        <v>1012781417.96</v>
      </c>
      <c r="VN32" s="457">
        <f>'Субвенция  на  полномочия'!C27</f>
        <v>536072089.25</v>
      </c>
      <c r="VO32" s="320">
        <f>[1]Субвенция_факт!R29*1000</f>
        <v>36164590</v>
      </c>
      <c r="VP32" s="789">
        <v>17132000</v>
      </c>
      <c r="VQ32" s="320">
        <f>[1]Субвенция_факт!K29*1000</f>
        <v>12508824</v>
      </c>
      <c r="VR32" s="789">
        <v>6955000</v>
      </c>
      <c r="VS32" s="320"/>
      <c r="VT32" s="789"/>
      <c r="VU32" s="320">
        <f>[1]Субвенция_факт!AF29*1000</f>
        <v>0</v>
      </c>
      <c r="VV32" s="789"/>
      <c r="VW32" s="320">
        <f>[1]Субвенция_факт!E29*1000</f>
        <v>0</v>
      </c>
      <c r="VX32" s="789"/>
      <c r="VY32" s="320">
        <f>[1]Субвенция_факт!F29*1000</f>
        <v>0</v>
      </c>
      <c r="VZ32" s="789"/>
      <c r="WA32" s="320">
        <f>[1]Субвенция_факт!G29*1000</f>
        <v>2789511</v>
      </c>
      <c r="WB32" s="789">
        <f>WA32</f>
        <v>2789511</v>
      </c>
      <c r="WC32" s="457">
        <f t="shared" ref="WC32:WC33" si="531">SUM(WD32:WE32)</f>
        <v>45290496.18</v>
      </c>
      <c r="WD32" s="618">
        <f>[1]Субвенция_факт!O29*1000</f>
        <v>11775529.01</v>
      </c>
      <c r="WE32" s="564">
        <f>[1]Субвенция_факт!P29*1000</f>
        <v>33514967.170000002</v>
      </c>
      <c r="WF32" s="457">
        <f t="shared" ref="WF32:WF33" si="532">SUM(WG32:WH32)</f>
        <v>27791982</v>
      </c>
      <c r="WG32" s="458">
        <v>7225915.3200000003</v>
      </c>
      <c r="WH32" s="615">
        <v>20566066.68</v>
      </c>
      <c r="WI32" s="457">
        <f t="shared" ref="WI32:WI33" si="533">WJ32+WK32</f>
        <v>3393645</v>
      </c>
      <c r="WJ32" s="930">
        <f>[1]Субвенция_факт!AD29*1000</f>
        <v>2497545</v>
      </c>
      <c r="WK32" s="931">
        <f>[1]Субвенция_факт!AC29*1000</f>
        <v>896100</v>
      </c>
      <c r="WL32" s="457">
        <f t="shared" ref="WL32:WL33" si="534">SUM(WM32:WN32)</f>
        <v>1498000</v>
      </c>
      <c r="WM32" s="1833">
        <v>1050000</v>
      </c>
      <c r="WN32" s="1284">
        <v>448000</v>
      </c>
      <c r="WO32" s="1775">
        <f>'Проверочная  таблица'!ZU32+'Проверочная  таблица'!ZC32+'Проверочная  таблица'!XO32+'Проверочная  таблица'!XS32+YQ32+YW32+YA32+YG32+XI32+WQ32+XC32+WW32</f>
        <v>374873191.87</v>
      </c>
      <c r="WP32" s="320">
        <f>'Проверочная  таблица'!ZY32+'Проверочная  таблица'!ZL32+'Проверочная  таблица'!XQ32+'Проверочная  таблица'!XU32+YT32+YZ32+YD32+YJ32+XL32+WT32+XF32+WZ32</f>
        <v>22234340.530000001</v>
      </c>
      <c r="WQ32" s="1764">
        <f>WR32+WS32</f>
        <v>0</v>
      </c>
      <c r="WR32" s="930">
        <f>'[1]Иные межбюджетные трансферты'!AK30</f>
        <v>0</v>
      </c>
      <c r="WS32" s="931">
        <f>'[1]Иные межбюджетные трансферты'!AM30</f>
        <v>0</v>
      </c>
      <c r="WT32" s="1765">
        <f>SUM(WU32:WV32)</f>
        <v>0</v>
      </c>
      <c r="WU32" s="930"/>
      <c r="WV32" s="931"/>
      <c r="WW32" s="1764">
        <f>WX32+WY32</f>
        <v>0</v>
      </c>
      <c r="WX32" s="930">
        <f>'[1]Иные межбюджетные трансферты'!AE30</f>
        <v>0</v>
      </c>
      <c r="WY32" s="931">
        <f>'[1]Иные межбюджетные трансферты'!AG30</f>
        <v>0</v>
      </c>
      <c r="WZ32" s="1765">
        <f>SUM(XA32:XB32)</f>
        <v>0</v>
      </c>
      <c r="XA32" s="930"/>
      <c r="XB32" s="931"/>
      <c r="XC32" s="1764">
        <f>XD32+XE32</f>
        <v>3282091.87</v>
      </c>
      <c r="XD32" s="930">
        <f>'[1]Иные межбюджетные трансферты'!AA30</f>
        <v>164104.6</v>
      </c>
      <c r="XE32" s="931">
        <f>'[1]Иные межбюджетные трансферты'!AC30</f>
        <v>3117987.27</v>
      </c>
      <c r="XF32" s="1765">
        <f>SUM(XG32:XH32)</f>
        <v>2151590.5299999998</v>
      </c>
      <c r="XG32" s="930">
        <v>107579.53</v>
      </c>
      <c r="XH32" s="931">
        <v>2044011</v>
      </c>
      <c r="XI32" s="460">
        <f t="shared" ref="XI32:XI33" si="535">XJ32+XK32</f>
        <v>31638600</v>
      </c>
      <c r="XJ32" s="676">
        <f>'[1]Иные межбюджетные трансферты'!G30</f>
        <v>0</v>
      </c>
      <c r="XK32" s="1777">
        <f>'[1]Иные межбюджетные трансферты'!I30</f>
        <v>31638600</v>
      </c>
      <c r="XL32" s="457">
        <f>SUM(XM32:XN32)</f>
        <v>20082750</v>
      </c>
      <c r="XM32" s="930"/>
      <c r="XN32" s="931">
        <v>20082750</v>
      </c>
      <c r="XO32" s="457">
        <f t="shared" ref="XO32:XO33" si="536">SUM(XP32:XP32)</f>
        <v>0</v>
      </c>
      <c r="XP32" s="1778"/>
      <c r="XQ32" s="457">
        <f t="shared" ref="XQ32:XQ33" si="537">SUM(XR32:XR32)</f>
        <v>0</v>
      </c>
      <c r="XR32" s="931"/>
      <c r="XS32" s="460">
        <f t="shared" ref="XS32:XS33" si="538">SUM(XT32:XT32)</f>
        <v>0</v>
      </c>
      <c r="XT32" s="931"/>
      <c r="XU32" s="457">
        <f t="shared" ref="XU32:XU33" si="539">SUM(XV32:XV32)</f>
        <v>0</v>
      </c>
      <c r="XV32" s="931"/>
      <c r="XW32" s="456"/>
      <c r="XX32" s="456"/>
      <c r="XY32" s="456"/>
      <c r="XZ32" s="456"/>
      <c r="YA32" s="457">
        <f t="shared" ref="YA32:YA33" si="540">SUM(YB32:YC32)</f>
        <v>0</v>
      </c>
      <c r="YB32" s="956">
        <f>'[1]Иные межбюджетные трансферты'!AY30</f>
        <v>0</v>
      </c>
      <c r="YC32" s="564">
        <f>'[1]Иные межбюджетные трансферты'!BC30</f>
        <v>0</v>
      </c>
      <c r="YD32" s="457">
        <f t="shared" ref="YD32:YD33" si="541">SUM(YE32:YF32)</f>
        <v>0</v>
      </c>
      <c r="YE32" s="956"/>
      <c r="YF32" s="564"/>
      <c r="YG32" s="457">
        <f t="shared" ref="YG32:YG33" si="542">SUM(YH32:YI32)</f>
        <v>0</v>
      </c>
      <c r="YH32" s="956"/>
      <c r="YI32" s="564"/>
      <c r="YJ32" s="457">
        <f t="shared" ref="YJ32:YJ33" si="543">SUM(YK32:YL32)</f>
        <v>0</v>
      </c>
      <c r="YK32" s="956"/>
      <c r="YL32" s="564"/>
      <c r="YM32" s="660"/>
      <c r="YN32" s="660"/>
      <c r="YO32" s="660"/>
      <c r="YP32" s="660"/>
      <c r="YQ32" s="320">
        <f t="shared" ref="YQ32:YQ33" si="544">SUM(YR32:YS32)</f>
        <v>0</v>
      </c>
      <c r="YR32" s="1834">
        <f>'[1]Иные межбюджетные трансферты'!W30</f>
        <v>0</v>
      </c>
      <c r="YS32" s="931">
        <f>'[1]Иные межбюджетные трансферты'!Y30</f>
        <v>0</v>
      </c>
      <c r="YT32" s="320">
        <f>SUM(YU32:YV32)</f>
        <v>0</v>
      </c>
      <c r="YU32" s="676"/>
      <c r="YV32" s="931"/>
      <c r="YW32" s="320">
        <f>SUM(YX32:YY32)</f>
        <v>0</v>
      </c>
      <c r="YX32" s="676">
        <f>'[1]Иные межбюджетные трансферты'!M30</f>
        <v>0</v>
      </c>
      <c r="YY32" s="931">
        <f>'[1]Иные межбюджетные трансферты'!O30</f>
        <v>0</v>
      </c>
      <c r="YZ32" s="320">
        <f>SUM(ZA32:ZB32)</f>
        <v>0</v>
      </c>
      <c r="ZA32" s="676"/>
      <c r="ZB32" s="931"/>
      <c r="ZC32" s="424">
        <f>SUM(ZD32:ZK32)</f>
        <v>339952500</v>
      </c>
      <c r="ZD32" s="930">
        <f>'[1]Иные межбюджетные трансферты'!E30</f>
        <v>339952500</v>
      </c>
      <c r="ZE32" s="676">
        <f>'[1]Иные межбюджетные трансферты'!K30</f>
        <v>0</v>
      </c>
      <c r="ZF32" s="676">
        <f>'[1]Иные межбюджетные трансферты'!AI30</f>
        <v>0</v>
      </c>
      <c r="ZG32" s="676">
        <f>'[1]Иные межбюджетные трансферты'!AO30</f>
        <v>0</v>
      </c>
      <c r="ZH32" s="676">
        <f>'[1]Иные межбюджетные трансферты'!AU30</f>
        <v>0</v>
      </c>
      <c r="ZI32" s="526">
        <f>'[1]Иные межбюджетные трансферты'!BG30</f>
        <v>0</v>
      </c>
      <c r="ZJ32" s="930">
        <f>'[1]Иные межбюджетные трансферты'!BI30</f>
        <v>0</v>
      </c>
      <c r="ZK32" s="676">
        <f>'[1]Иные межбюджетные трансферты'!BK30</f>
        <v>0</v>
      </c>
      <c r="ZL32" s="424">
        <f>SUM(ZM32:ZT32)</f>
        <v>0</v>
      </c>
      <c r="ZM32" s="676"/>
      <c r="ZN32" s="676"/>
      <c r="ZO32" s="676"/>
      <c r="ZP32" s="676"/>
      <c r="ZQ32" s="595"/>
      <c r="ZR32" s="595"/>
      <c r="ZS32" s="526"/>
      <c r="ZT32" s="617"/>
      <c r="ZU32" s="507">
        <f>SUM(ZW32:ZW32)</f>
        <v>0</v>
      </c>
      <c r="ZV32" s="676"/>
      <c r="ZW32" s="676"/>
      <c r="ZX32" s="617"/>
      <c r="ZY32" s="424">
        <f>SUM(AAA32:AAA32)</f>
        <v>0</v>
      </c>
      <c r="ZZ32" s="676"/>
      <c r="AAA32" s="526"/>
      <c r="AAB32" s="617"/>
      <c r="AAC32" s="660">
        <f t="shared" ref="AAC32:AAC33" si="545">SUM(AAD32:AAF32)</f>
        <v>0</v>
      </c>
      <c r="AAD32" s="595">
        <f>'Проверочная  таблица'!ZV32-AAL32</f>
        <v>0</v>
      </c>
      <c r="AAE32" s="595">
        <f>'Проверочная  таблица'!ZW32-AAM32</f>
        <v>0</v>
      </c>
      <c r="AAF32" s="595">
        <f>'Проверочная  таблица'!ZX32-AAN32</f>
        <v>0</v>
      </c>
      <c r="AAG32" s="660">
        <f t="shared" ref="AAG32:AAG33" si="546">SUM(AAH32:AAJ32)</f>
        <v>0</v>
      </c>
      <c r="AAH32" s="595">
        <f>'Проверочная  таблица'!ZZ32-AAP32</f>
        <v>0</v>
      </c>
      <c r="AAI32" s="595">
        <f>'Проверочная  таблица'!AAA32-AAQ32</f>
        <v>0</v>
      </c>
      <c r="AAJ32" s="595">
        <f>'Проверочная  таблица'!AAB32-AAR32</f>
        <v>0</v>
      </c>
      <c r="AAK32" s="660">
        <f t="shared" ref="AAK32:AAK33" si="547">SUM(AAL32:AAN32)</f>
        <v>0</v>
      </c>
      <c r="AAL32" s="676"/>
      <c r="AAM32" s="676"/>
      <c r="AAN32" s="676"/>
      <c r="AAO32" s="660">
        <f t="shared" ref="AAO32:AAO33" si="548">SUM(AAP32:AAR32)</f>
        <v>0</v>
      </c>
      <c r="AAP32" s="676"/>
      <c r="AAQ32" s="526"/>
      <c r="AAR32" s="526"/>
      <c r="AAS32" s="457">
        <f>AAU32+'Проверочная  таблица'!ABC32+AAY32+'Проверочная  таблица'!ABG32+ABA32+'Проверочная  таблица'!ABI32</f>
        <v>-85900000.159999996</v>
      </c>
      <c r="AAT32" s="457">
        <f>AAV32+'Проверочная  таблица'!ABD32+AAZ32+'Проверочная  таблица'!ABH32+ABB32+'Проверочная  таблица'!ABJ32</f>
        <v>0</v>
      </c>
      <c r="AAU32" s="457"/>
      <c r="AAV32" s="457"/>
      <c r="AAW32" s="457"/>
      <c r="AAX32" s="457"/>
      <c r="AAY32" s="456"/>
      <c r="AAZ32" s="456"/>
      <c r="ABA32" s="456"/>
      <c r="ABB32" s="456"/>
      <c r="ABC32" s="457">
        <v>-85900000.159999996</v>
      </c>
      <c r="ABD32" s="457"/>
      <c r="ABE32" s="457"/>
      <c r="ABF32" s="457"/>
      <c r="ABG32" s="456"/>
      <c r="ABH32" s="456"/>
      <c r="ABI32" s="456"/>
      <c r="ABJ32" s="456"/>
      <c r="ABK32" s="1749">
        <f>'Проверочная  таблица'!ABC32+'Проверочная  таблица'!ABE32</f>
        <v>-85900000.159999996</v>
      </c>
      <c r="ABL32" s="1749">
        <f>'Проверочная  таблица'!ABD32+'Проверочная  таблица'!ABF32</f>
        <v>0</v>
      </c>
    </row>
    <row r="33" spans="1:740" s="319" customFormat="1" ht="25.5" customHeight="1" thickBot="1" x14ac:dyDescent="0.3">
      <c r="A33" s="328" t="s">
        <v>6</v>
      </c>
      <c r="B33" s="460">
        <f>D33+AI33+'Проверочная  таблица'!VG33+'Проверочная  таблица'!WO33</f>
        <v>12885853913.1</v>
      </c>
      <c r="C33" s="457">
        <f>E33+'Проверочная  таблица'!VJ33+AJ33+'Проверочная  таблица'!WP33</f>
        <v>6444368009.6300001</v>
      </c>
      <c r="D33" s="460">
        <f>F33+P33+N33+V33+AA33+H33</f>
        <v>1718572833.4000001</v>
      </c>
      <c r="E33" s="457">
        <f t="shared" si="447"/>
        <v>928169973.39999998</v>
      </c>
      <c r="F33" s="1753">
        <f>'[1]Дотация  из  ОБ_факт'!M29</f>
        <v>470772833.39999998</v>
      </c>
      <c r="G33" s="1759">
        <v>390369973.39999998</v>
      </c>
      <c r="H33" s="1829"/>
      <c r="I33" s="1759"/>
      <c r="J33" s="1755"/>
      <c r="K33" s="1757"/>
      <c r="L33" s="1755"/>
      <c r="M33" s="796"/>
      <c r="N33" s="1758">
        <f>'[1]Дотация  из  ОБ_факт'!Q29</f>
        <v>1246900000</v>
      </c>
      <c r="O33" s="1759">
        <v>536900000</v>
      </c>
      <c r="P33" s="1829"/>
      <c r="Q33" s="1759"/>
      <c r="R33" s="1755"/>
      <c r="S33" s="1757"/>
      <c r="T33" s="1755"/>
      <c r="U33" s="796"/>
      <c r="V33" s="1753">
        <f>'[1]Дотация  из  ОБ_факт'!AA29+'[1]Дотация  из  ОБ_факт'!AC29+'[1]Дотация  из  ОБ_факт'!AG29</f>
        <v>900000</v>
      </c>
      <c r="W33" s="320">
        <f>SUM(X33:Z33)</f>
        <v>900000</v>
      </c>
      <c r="X33" s="784"/>
      <c r="Y33" s="676">
        <v>900000</v>
      </c>
      <c r="Z33" s="784"/>
      <c r="AA33" s="1758"/>
      <c r="AB33" s="320"/>
      <c r="AC33" s="784"/>
      <c r="AD33" s="676"/>
      <c r="AE33" s="1760"/>
      <c r="AF33" s="1755"/>
      <c r="AG33" s="1757"/>
      <c r="AH33" s="781"/>
      <c r="AI33" s="1720">
        <f>'Проверочная  таблица'!UY33+'Проверочная  таблица'!VA33+CM33+CO33+CU33+CW33+BS33+CA33+'Проверочная  таблица'!MO33+'Проверочная  таблица'!NE33+'Проверочная  таблица'!EQ33+'Проверочная  таблица'!NW33+EI33+'Проверочная  таблица'!JG33+'Проверочная  таблица'!JM33+'Проверочная  таблица'!OE33+'Проверочная  таблица'!OM33+JA33+GC33+FW33+RY33+FK33+AK33+AU33+FQ33+KE33+HE33+HK33+DI33+SE33+GI33+EW33+SW33+PK33+GY33+GS33+LI33+LQ33+RS33+IO33+RG33+QI33+KK33+KQ33+QO33+RM33+DC33+II33+QC33+IC33+IU33</f>
        <v>3580603318.1600003</v>
      </c>
      <c r="AJ33" s="507">
        <f>'Проверочная  таблица'!UZ33+'Проверочная  таблица'!VB33+CN33+CP33+CV33+CX33+BW33+CE33+'Проверочная  таблица'!MW33+'Проверочная  таблица'!NH33+'Проверочная  таблица'!ET33+'Проверочная  таблица'!OA33+EM33+'Проверочная  таблица'!JJ33+'Проверочная  таблица'!JP33+'Проверочная  таблица'!OI33+'Проверочная  таблица'!OQ33+JD33+FT33+GF33+FZ33+SB33+FN33+AP33+AY33+KH33+HH33+HN33+DV33+SN33+GL33+FD33+TF33+PN33+HB33+GV33+LM33+LU33+RV33+IR33+RJ33+QL33+KN33+KT33+QR33+RP33+DF33+IL33+QF33+IF33+IX33</f>
        <v>1213895856.5800002</v>
      </c>
      <c r="AK33" s="457">
        <f>SUM(AL33:AO33)</f>
        <v>0</v>
      </c>
      <c r="AL33" s="618">
        <f>[1]Субсидия_факт!CJ31</f>
        <v>0</v>
      </c>
      <c r="AM33" s="458">
        <f>[1]Субсидия_факт!HJ31</f>
        <v>0</v>
      </c>
      <c r="AN33" s="459">
        <f>[1]Субсидия_факт!HV31</f>
        <v>0</v>
      </c>
      <c r="AO33" s="458">
        <f>[1]Субсидия_факт!PH31</f>
        <v>0</v>
      </c>
      <c r="AP33" s="457">
        <f>SUM(AQ33:AT33)</f>
        <v>0</v>
      </c>
      <c r="AQ33" s="652"/>
      <c r="AR33" s="652"/>
      <c r="AS33" s="595"/>
      <c r="AT33" s="595"/>
      <c r="AU33" s="507"/>
      <c r="AV33" s="595"/>
      <c r="AW33" s="526"/>
      <c r="AX33" s="980"/>
      <c r="AY33" s="424"/>
      <c r="AZ33" s="526"/>
      <c r="BA33" s="526"/>
      <c r="BB33" s="617"/>
      <c r="BC33" s="508"/>
      <c r="BD33" s="617"/>
      <c r="BE33" s="595"/>
      <c r="BF33" s="595"/>
      <c r="BG33" s="508"/>
      <c r="BH33" s="526"/>
      <c r="BI33" s="617"/>
      <c r="BJ33" s="526"/>
      <c r="BK33" s="1727"/>
      <c r="BL33" s="595"/>
      <c r="BM33" s="526"/>
      <c r="BN33" s="980"/>
      <c r="BO33" s="508"/>
      <c r="BP33" s="617"/>
      <c r="BQ33" s="526"/>
      <c r="BR33" s="617"/>
      <c r="BS33" s="424">
        <f>SUM(BT33:BV33)</f>
        <v>1209610782.4100001</v>
      </c>
      <c r="BT33" s="618">
        <f>[1]Субсидия_факт!KR31</f>
        <v>0</v>
      </c>
      <c r="BU33" s="458">
        <f>[1]Субсидия_факт!KX31</f>
        <v>0</v>
      </c>
      <c r="BV33" s="458">
        <f>[1]Субсидия_факт!LP31</f>
        <v>1209610782.4100001</v>
      </c>
      <c r="BW33" s="424">
        <f>SUM(BX33:BZ33)</f>
        <v>394666394.67000002</v>
      </c>
      <c r="BX33" s="526"/>
      <c r="BY33" s="526"/>
      <c r="BZ33" s="526">
        <v>394666394.67000002</v>
      </c>
      <c r="CA33" s="507"/>
      <c r="CB33" s="595"/>
      <c r="CC33" s="526"/>
      <c r="CD33" s="980"/>
      <c r="CE33" s="424"/>
      <c r="CF33" s="526"/>
      <c r="CG33" s="617"/>
      <c r="CH33" s="595"/>
      <c r="CI33" s="1727"/>
      <c r="CJ33" s="508"/>
      <c r="CK33" s="1721"/>
      <c r="CL33" s="1727"/>
      <c r="CM33" s="457">
        <f>[1]Субсидия_факт!ID31</f>
        <v>102966497.06999999</v>
      </c>
      <c r="CN33" s="947">
        <v>102966497.06999999</v>
      </c>
      <c r="CO33" s="424"/>
      <c r="CP33" s="947"/>
      <c r="CQ33" s="508"/>
      <c r="CR33" s="1721"/>
      <c r="CS33" s="508"/>
      <c r="CT33" s="948"/>
      <c r="CU33" s="457">
        <f>[1]Субсидия_факт!IJ31</f>
        <v>16715913.32</v>
      </c>
      <c r="CV33" s="627">
        <v>16512211.59</v>
      </c>
      <c r="CW33" s="1720"/>
      <c r="CX33" s="627"/>
      <c r="CY33" s="1726"/>
      <c r="CZ33" s="508"/>
      <c r="DA33" s="1721"/>
      <c r="DB33" s="795"/>
      <c r="DC33" s="507">
        <f>SUM(DD33:DE33)</f>
        <v>0</v>
      </c>
      <c r="DD33" s="618"/>
      <c r="DE33" s="458">
        <f>[1]Субсидия_факт!IB31</f>
        <v>0</v>
      </c>
      <c r="DF33" s="424">
        <f>SUM(DG33:DH33)</f>
        <v>0</v>
      </c>
      <c r="DG33" s="617"/>
      <c r="DH33" s="595"/>
      <c r="DI33" s="424">
        <f t="shared" si="448"/>
        <v>0</v>
      </c>
      <c r="DJ33" s="595">
        <f>[1]Субсидия_факт!GF31</f>
        <v>0</v>
      </c>
      <c r="DK33" s="698">
        <f>[1]Субсидия_факт!GH31</f>
        <v>0</v>
      </c>
      <c r="DL33" s="526">
        <f>[1]Субсидия_факт!GJ31</f>
        <v>0</v>
      </c>
      <c r="DM33" s="698">
        <f>[1]Субсидия_факт!GL31</f>
        <v>0</v>
      </c>
      <c r="DN33" s="526">
        <f>[1]Субсидия_факт!GN31</f>
        <v>0</v>
      </c>
      <c r="DO33" s="698">
        <f>[1]Субсидия_факт!GP31</f>
        <v>0</v>
      </c>
      <c r="DP33" s="526">
        <f>[1]Субсидия_факт!GR31</f>
        <v>0</v>
      </c>
      <c r="DQ33" s="526">
        <f>[1]Субсидия_факт!GT31</f>
        <v>0</v>
      </c>
      <c r="DR33" s="526">
        <f>[1]Субсидия_факт!GV31</f>
        <v>0</v>
      </c>
      <c r="DS33" s="526">
        <f>[1]Субсидия_факт!GX31</f>
        <v>0</v>
      </c>
      <c r="DT33" s="526">
        <f>[1]Субсидия_факт!GZ31</f>
        <v>0</v>
      </c>
      <c r="DU33" s="526">
        <f>[1]Субсидия_факт!HB31</f>
        <v>0</v>
      </c>
      <c r="DV33" s="424">
        <f t="shared" si="449"/>
        <v>0</v>
      </c>
      <c r="DW33" s="617"/>
      <c r="DX33" s="698"/>
      <c r="DY33" s="526"/>
      <c r="DZ33" s="698"/>
      <c r="EA33" s="526"/>
      <c r="EB33" s="698"/>
      <c r="EC33" s="526"/>
      <c r="ED33" s="526"/>
      <c r="EE33" s="526"/>
      <c r="EF33" s="526"/>
      <c r="EG33" s="526"/>
      <c r="EH33" s="526"/>
      <c r="EI33" s="1761">
        <f t="shared" si="450"/>
        <v>14239381.09</v>
      </c>
      <c r="EJ33" s="458">
        <f>[1]Субсидия_факт!N31</f>
        <v>10128600</v>
      </c>
      <c r="EK33" s="458">
        <f>[1]Субсидия_факт!P31</f>
        <v>2348169.85</v>
      </c>
      <c r="EL33" s="458">
        <f>[1]Субсидия_факт!R31</f>
        <v>1762611.24</v>
      </c>
      <c r="EM33" s="457">
        <f t="shared" si="451"/>
        <v>1762611.24</v>
      </c>
      <c r="EN33" s="526"/>
      <c r="EO33" s="526"/>
      <c r="EP33" s="526">
        <v>1762611.24</v>
      </c>
      <c r="EQ33" s="507">
        <f t="shared" si="452"/>
        <v>0</v>
      </c>
      <c r="ER33" s="618">
        <f>[1]Субсидия_факт!BR31</f>
        <v>0</v>
      </c>
      <c r="ES33" s="564">
        <f>[1]Субсидия_факт!BT31</f>
        <v>0</v>
      </c>
      <c r="ET33" s="424">
        <f t="shared" si="453"/>
        <v>0</v>
      </c>
      <c r="EU33" s="617"/>
      <c r="EV33" s="698"/>
      <c r="EW33" s="457">
        <f t="shared" si="454"/>
        <v>0</v>
      </c>
      <c r="EX33" s="618">
        <f>[1]Субсидия_факт!AD31</f>
        <v>0</v>
      </c>
      <c r="EY33" s="564">
        <f>[1]Субсидия_факт!AF31</f>
        <v>0</v>
      </c>
      <c r="EZ33" s="459">
        <f>[1]Субсидия_факт!AL31</f>
        <v>0</v>
      </c>
      <c r="FA33" s="566">
        <f>[1]Субсидия_факт!AN31</f>
        <v>0</v>
      </c>
      <c r="FB33" s="458">
        <f>[1]Субсидия_факт!AH31</f>
        <v>0</v>
      </c>
      <c r="FC33" s="564">
        <f>[1]Субсидия_факт!AJ31</f>
        <v>0</v>
      </c>
      <c r="FD33" s="457">
        <f t="shared" si="455"/>
        <v>0</v>
      </c>
      <c r="FE33" s="595"/>
      <c r="FF33" s="558"/>
      <c r="FG33" s="595"/>
      <c r="FH33" s="558"/>
      <c r="FI33" s="595"/>
      <c r="FJ33" s="558"/>
      <c r="FK33" s="507">
        <f t="shared" si="456"/>
        <v>0</v>
      </c>
      <c r="FL33" s="595">
        <f>[1]Субсидия_факт!AT31</f>
        <v>0</v>
      </c>
      <c r="FM33" s="558">
        <f>[1]Субсидия_факт!AV31</f>
        <v>0</v>
      </c>
      <c r="FN33" s="424">
        <f t="shared" si="457"/>
        <v>0</v>
      </c>
      <c r="FO33" s="617"/>
      <c r="FP33" s="558"/>
      <c r="FQ33" s="507">
        <f t="shared" si="458"/>
        <v>0</v>
      </c>
      <c r="FR33" s="595">
        <f>[1]Субсидия_факт!BV31</f>
        <v>0</v>
      </c>
      <c r="FS33" s="698">
        <f>[1]Субсидия_факт!BX31</f>
        <v>0</v>
      </c>
      <c r="FT33" s="424">
        <f t="shared" si="459"/>
        <v>0</v>
      </c>
      <c r="FU33" s="617"/>
      <c r="FV33" s="558"/>
      <c r="FW33" s="507">
        <f t="shared" si="460"/>
        <v>316704000</v>
      </c>
      <c r="FX33" s="595">
        <f>[1]Субсидия_факт!BZ31</f>
        <v>100831500</v>
      </c>
      <c r="FY33" s="698">
        <f>[1]Субсидия_факт!CB31</f>
        <v>215872500</v>
      </c>
      <c r="FZ33" s="424">
        <f t="shared" si="461"/>
        <v>96962353.920000002</v>
      </c>
      <c r="GA33" s="617">
        <v>4848117.7</v>
      </c>
      <c r="GB33" s="558">
        <v>92114236.219999999</v>
      </c>
      <c r="GC33" s="507">
        <f t="shared" si="462"/>
        <v>43128154</v>
      </c>
      <c r="GD33" s="595">
        <f>[1]Субсидия_факт!ML31</f>
        <v>11213354</v>
      </c>
      <c r="GE33" s="558">
        <f>[1]Субсидия_факт!MN31</f>
        <v>31914800</v>
      </c>
      <c r="GF33" s="424">
        <f t="shared" si="463"/>
        <v>20284113.16</v>
      </c>
      <c r="GG33" s="617">
        <v>5273872.96</v>
      </c>
      <c r="GH33" s="558">
        <v>15010240.199999999</v>
      </c>
      <c r="GI33" s="507"/>
      <c r="GJ33" s="595"/>
      <c r="GK33" s="698"/>
      <c r="GL33" s="424"/>
      <c r="GM33" s="617"/>
      <c r="GN33" s="558"/>
      <c r="GO33" s="1727"/>
      <c r="GP33" s="508"/>
      <c r="GQ33" s="1727"/>
      <c r="GR33" s="508"/>
      <c r="GS33" s="507">
        <f t="shared" si="464"/>
        <v>214711240</v>
      </c>
      <c r="GT33" s="595">
        <f>[1]Субсидия_факт!IP31</f>
        <v>70158340</v>
      </c>
      <c r="GU33" s="698">
        <f>[1]Субсидия_факт!IV31</f>
        <v>144552900</v>
      </c>
      <c r="GV33" s="424">
        <f t="shared" si="465"/>
        <v>123397772.75</v>
      </c>
      <c r="GW33" s="617">
        <v>40321051.18</v>
      </c>
      <c r="GX33" s="558">
        <v>83076721.569999993</v>
      </c>
      <c r="GY33" s="507">
        <f t="shared" si="466"/>
        <v>0</v>
      </c>
      <c r="GZ33" s="595">
        <f>[1]Субсидия_факт!BF31</f>
        <v>0</v>
      </c>
      <c r="HA33" s="558">
        <f>[1]Субсидия_факт!BH31</f>
        <v>0</v>
      </c>
      <c r="HB33" s="507">
        <f t="shared" si="467"/>
        <v>0</v>
      </c>
      <c r="HC33" s="595"/>
      <c r="HD33" s="558"/>
      <c r="HE33" s="507">
        <f t="shared" si="468"/>
        <v>571560</v>
      </c>
      <c r="HF33" s="618">
        <f>[1]Субсидия_факт!JD31</f>
        <v>148605.78999999998</v>
      </c>
      <c r="HG33" s="564">
        <f>[1]Субсидия_факт!JH31</f>
        <v>422954.21</v>
      </c>
      <c r="HH33" s="424">
        <f>SUM(HI33:HJ33)</f>
        <v>0</v>
      </c>
      <c r="HI33" s="595"/>
      <c r="HJ33" s="558"/>
      <c r="HK33" s="507"/>
      <c r="HL33" s="595"/>
      <c r="HM33" s="698"/>
      <c r="HN33" s="424"/>
      <c r="HO33" s="595"/>
      <c r="HP33" s="558"/>
      <c r="HQ33" s="1727">
        <f t="shared" si="469"/>
        <v>0</v>
      </c>
      <c r="HR33" s="595">
        <f t="shared" si="470"/>
        <v>0</v>
      </c>
      <c r="HS33" s="698">
        <f t="shared" si="471"/>
        <v>0</v>
      </c>
      <c r="HT33" s="508">
        <f t="shared" si="472"/>
        <v>0</v>
      </c>
      <c r="HU33" s="595">
        <f t="shared" si="473"/>
        <v>0</v>
      </c>
      <c r="HV33" s="698">
        <f t="shared" si="474"/>
        <v>0</v>
      </c>
      <c r="HW33" s="1727">
        <f t="shared" si="475"/>
        <v>0</v>
      </c>
      <c r="HX33" s="595">
        <f>[1]Субсидия_факт!JF31</f>
        <v>0</v>
      </c>
      <c r="HY33" s="698">
        <f>[1]Субсидия_факт!JJ31</f>
        <v>0</v>
      </c>
      <c r="HZ33" s="508">
        <f t="shared" si="476"/>
        <v>0</v>
      </c>
      <c r="IA33" s="595"/>
      <c r="IB33" s="558"/>
      <c r="IC33" s="1728">
        <f t="shared" si="477"/>
        <v>0</v>
      </c>
      <c r="ID33" s="595">
        <f>[1]Субсидия_факт!FT31</f>
        <v>0</v>
      </c>
      <c r="IE33" s="698">
        <f>[1]Субсидия_факт!FV31</f>
        <v>0</v>
      </c>
      <c r="IF33" s="1729">
        <f>SUM(IG33:IH33)</f>
        <v>0</v>
      </c>
      <c r="IG33" s="595"/>
      <c r="IH33" s="558"/>
      <c r="II33" s="1728">
        <f t="shared" si="478"/>
        <v>0</v>
      </c>
      <c r="IJ33" s="595">
        <f>[1]Субсидия_факт!PN31</f>
        <v>0</v>
      </c>
      <c r="IK33" s="698">
        <f>[1]Субсидия_факт!PP31</f>
        <v>0</v>
      </c>
      <c r="IL33" s="1729">
        <f>SUM(IM33:IN33)</f>
        <v>0</v>
      </c>
      <c r="IM33" s="595"/>
      <c r="IN33" s="558"/>
      <c r="IO33" s="1728">
        <f t="shared" si="479"/>
        <v>175900845.28</v>
      </c>
      <c r="IP33" s="618">
        <f>[1]Субсидия_факт!LL31</f>
        <v>8795042.2599999998</v>
      </c>
      <c r="IQ33" s="564">
        <f>[1]Субсидия_факт!LN31</f>
        <v>167105803.02000001</v>
      </c>
      <c r="IR33" s="1729">
        <f t="shared" si="480"/>
        <v>15906167.430000002</v>
      </c>
      <c r="IS33" s="526">
        <v>795308.38</v>
      </c>
      <c r="IT33" s="583">
        <v>15110859.050000001</v>
      </c>
      <c r="IU33" s="1728">
        <f t="shared" si="481"/>
        <v>0</v>
      </c>
      <c r="IV33" s="618">
        <f>[1]Субсидия_факт!LV31</f>
        <v>0</v>
      </c>
      <c r="IW33" s="564">
        <f>[1]Субсидия_факт!LX31</f>
        <v>0</v>
      </c>
      <c r="IX33" s="1729">
        <f t="shared" si="482"/>
        <v>0</v>
      </c>
      <c r="IY33" s="526"/>
      <c r="IZ33" s="583"/>
      <c r="JA33" s="507">
        <f t="shared" si="483"/>
        <v>0</v>
      </c>
      <c r="JB33" s="618">
        <f>[1]Субсидия_факт!DN31</f>
        <v>0</v>
      </c>
      <c r="JC33" s="564">
        <f>[1]Субсидия_факт!DP31</f>
        <v>0</v>
      </c>
      <c r="JD33" s="424">
        <f t="shared" si="484"/>
        <v>0</v>
      </c>
      <c r="JE33" s="526"/>
      <c r="JF33" s="583"/>
      <c r="JG33" s="1720">
        <f t="shared" si="485"/>
        <v>0</v>
      </c>
      <c r="JH33" s="595">
        <f>[1]Субсидия_факт!DB31</f>
        <v>0</v>
      </c>
      <c r="JI33" s="698">
        <f>[1]Субсидия_факт!DH31</f>
        <v>0</v>
      </c>
      <c r="JJ33" s="424">
        <f t="shared" si="486"/>
        <v>0</v>
      </c>
      <c r="JK33" s="595"/>
      <c r="JL33" s="558"/>
      <c r="JM33" s="424"/>
      <c r="JN33" s="595"/>
      <c r="JO33" s="558"/>
      <c r="JP33" s="424"/>
      <c r="JQ33" s="526"/>
      <c r="JR33" s="583"/>
      <c r="JS33" s="508"/>
      <c r="JT33" s="617"/>
      <c r="JU33" s="558"/>
      <c r="JV33" s="1721"/>
      <c r="JW33" s="526"/>
      <c r="JX33" s="616"/>
      <c r="JY33" s="508"/>
      <c r="JZ33" s="595"/>
      <c r="KA33" s="698"/>
      <c r="KB33" s="508"/>
      <c r="KC33" s="595"/>
      <c r="KD33" s="558"/>
      <c r="KE33" s="424">
        <f t="shared" si="487"/>
        <v>0</v>
      </c>
      <c r="KF33" s="526">
        <f>[1]Субсидия_факт!AP31</f>
        <v>0</v>
      </c>
      <c r="KG33" s="558">
        <f>[1]Субсидия_факт!AR31</f>
        <v>0</v>
      </c>
      <c r="KH33" s="424">
        <f t="shared" si="488"/>
        <v>0</v>
      </c>
      <c r="KI33" s="526"/>
      <c r="KJ33" s="558"/>
      <c r="KK33" s="424">
        <f t="shared" si="489"/>
        <v>0</v>
      </c>
      <c r="KL33" s="526">
        <f>[1]Субсидия_факт!KF31</f>
        <v>0</v>
      </c>
      <c r="KM33" s="558">
        <f>[1]Субсидия_факт!KL31</f>
        <v>0</v>
      </c>
      <c r="KN33" s="424">
        <f t="shared" si="490"/>
        <v>0</v>
      </c>
      <c r="KO33" s="526"/>
      <c r="KP33" s="558"/>
      <c r="KQ33" s="1731"/>
      <c r="KR33" s="617"/>
      <c r="KS33" s="558"/>
      <c r="KT33" s="1731"/>
      <c r="KU33" s="526"/>
      <c r="KV33" s="558"/>
      <c r="KW33" s="1732"/>
      <c r="KX33" s="617"/>
      <c r="KY33" s="558"/>
      <c r="KZ33" s="1732"/>
      <c r="LA33" s="617"/>
      <c r="LB33" s="558"/>
      <c r="LC33" s="1732"/>
      <c r="LD33" s="595"/>
      <c r="LE33" s="698"/>
      <c r="LF33" s="1732"/>
      <c r="LG33" s="617"/>
      <c r="LH33" s="558"/>
      <c r="LI33" s="457">
        <f t="shared" si="491"/>
        <v>0</v>
      </c>
      <c r="LJ33" s="980">
        <f>[1]Субсидия_факт!FF31</f>
        <v>0</v>
      </c>
      <c r="LK33" s="526">
        <f>[1]Субсидия_факт!DR31</f>
        <v>0</v>
      </c>
      <c r="LL33" s="558">
        <f>[1]Субсидия_факт!DX31</f>
        <v>0</v>
      </c>
      <c r="LM33" s="457">
        <f t="shared" si="492"/>
        <v>0</v>
      </c>
      <c r="LN33" s="526"/>
      <c r="LO33" s="526"/>
      <c r="LP33" s="558"/>
      <c r="LQ33" s="457"/>
      <c r="LR33" s="980"/>
      <c r="LS33" s="526"/>
      <c r="LT33" s="558"/>
      <c r="LU33" s="457"/>
      <c r="LV33" s="526"/>
      <c r="LW33" s="526"/>
      <c r="LX33" s="558"/>
      <c r="LY33" s="660">
        <f t="shared" si="493"/>
        <v>0</v>
      </c>
      <c r="LZ33" s="526"/>
      <c r="MA33" s="526"/>
      <c r="MB33" s="558"/>
      <c r="MC33" s="660">
        <f t="shared" si="494"/>
        <v>0</v>
      </c>
      <c r="MD33" s="526"/>
      <c r="ME33" s="526"/>
      <c r="MF33" s="583"/>
      <c r="MG33" s="660">
        <f t="shared" si="495"/>
        <v>0</v>
      </c>
      <c r="MH33" s="526"/>
      <c r="MI33" s="526"/>
      <c r="MJ33" s="558"/>
      <c r="MK33" s="660">
        <f t="shared" si="496"/>
        <v>0</v>
      </c>
      <c r="ML33" s="526"/>
      <c r="MM33" s="526"/>
      <c r="MN33" s="558"/>
      <c r="MO33" s="1733">
        <f t="shared" si="497"/>
        <v>307125</v>
      </c>
      <c r="MP33" s="526">
        <f>[1]Субсидия_факт!ED31</f>
        <v>0</v>
      </c>
      <c r="MQ33" s="698">
        <f>[1]Субсидия_факт!EF31</f>
        <v>0</v>
      </c>
      <c r="MR33" s="618">
        <f>[1]Субсидия_факт!EH31</f>
        <v>0</v>
      </c>
      <c r="MS33" s="564">
        <f>[1]Субсидия_факт!EJ31</f>
        <v>0</v>
      </c>
      <c r="MT33" s="617">
        <f>[1]Субсидия_факт!FL31</f>
        <v>0</v>
      </c>
      <c r="MU33" s="595">
        <f>[1]Субсидия_факт!CP31</f>
        <v>79852.5</v>
      </c>
      <c r="MV33" s="698">
        <f>[1]Субсидия_факт!CV31</f>
        <v>227272.5</v>
      </c>
      <c r="MW33" s="424">
        <f t="shared" si="498"/>
        <v>0</v>
      </c>
      <c r="MX33" s="526"/>
      <c r="MY33" s="558"/>
      <c r="MZ33" s="526"/>
      <c r="NA33" s="583"/>
      <c r="NB33" s="526"/>
      <c r="NC33" s="526"/>
      <c r="ND33" s="558"/>
      <c r="NE33" s="424">
        <f t="shared" si="501"/>
        <v>0</v>
      </c>
      <c r="NF33" s="595"/>
      <c r="NG33" s="698"/>
      <c r="NH33" s="424">
        <f t="shared" si="502"/>
        <v>0</v>
      </c>
      <c r="NI33" s="617"/>
      <c r="NJ33" s="558"/>
      <c r="NK33" s="508">
        <f t="shared" si="503"/>
        <v>0</v>
      </c>
      <c r="NL33" s="595"/>
      <c r="NM33" s="558"/>
      <c r="NN33" s="508">
        <f t="shared" si="504"/>
        <v>0</v>
      </c>
      <c r="NO33" s="526"/>
      <c r="NP33" s="616"/>
      <c r="NQ33" s="508">
        <f t="shared" si="505"/>
        <v>0</v>
      </c>
      <c r="NR33" s="595"/>
      <c r="NS33" s="698"/>
      <c r="NT33" s="508">
        <f t="shared" si="506"/>
        <v>0</v>
      </c>
      <c r="NU33" s="526"/>
      <c r="NV33" s="558"/>
      <c r="NW33" s="1720">
        <f t="shared" si="507"/>
        <v>0</v>
      </c>
      <c r="NX33" s="595">
        <f>[1]Субсидия_факт!CD31</f>
        <v>0</v>
      </c>
      <c r="NY33" s="698">
        <f>[1]Субсидия_факт!CF31</f>
        <v>0</v>
      </c>
      <c r="NZ33" s="595">
        <f>[1]Субсидия_факт!CH31</f>
        <v>0</v>
      </c>
      <c r="OA33" s="424">
        <f t="shared" si="508"/>
        <v>0</v>
      </c>
      <c r="OB33" s="526"/>
      <c r="OC33" s="558"/>
      <c r="OD33" s="526"/>
      <c r="OE33" s="1731">
        <f t="shared" si="509"/>
        <v>363904932.25</v>
      </c>
      <c r="OF33" s="595">
        <f>[1]Субсидия_факт!NP31</f>
        <v>7875630.7699999996</v>
      </c>
      <c r="OG33" s="698">
        <f>[1]Субсидия_факт!NV31</f>
        <v>149637000</v>
      </c>
      <c r="OH33" s="458">
        <f>[1]Субсидия_факт!OB31</f>
        <v>206392301.48000002</v>
      </c>
      <c r="OI33" s="1731">
        <f t="shared" si="510"/>
        <v>85758243.88000001</v>
      </c>
      <c r="OJ33" s="617">
        <v>3257956.6</v>
      </c>
      <c r="OK33" s="558">
        <v>61901181.770000003</v>
      </c>
      <c r="OL33" s="526">
        <v>20599105.510000002</v>
      </c>
      <c r="OM33" s="1731"/>
      <c r="ON33" s="595"/>
      <c r="OO33" s="698"/>
      <c r="OP33" s="526"/>
      <c r="OQ33" s="1731"/>
      <c r="OR33" s="526"/>
      <c r="OS33" s="616"/>
      <c r="OT33" s="526"/>
      <c r="OU33" s="1732"/>
      <c r="OV33" s="617"/>
      <c r="OW33" s="558"/>
      <c r="OX33" s="526"/>
      <c r="OY33" s="1732"/>
      <c r="OZ33" s="617"/>
      <c r="PA33" s="558"/>
      <c r="PB33" s="526"/>
      <c r="PC33" s="1732"/>
      <c r="PD33" s="595"/>
      <c r="PE33" s="698"/>
      <c r="PF33" s="595"/>
      <c r="PG33" s="1732"/>
      <c r="PH33" s="617"/>
      <c r="PI33" s="558"/>
      <c r="PJ33" s="595"/>
      <c r="PK33" s="424"/>
      <c r="PL33" s="617"/>
      <c r="PM33" s="558"/>
      <c r="PN33" s="424"/>
      <c r="PO33" s="526"/>
      <c r="PP33" s="583"/>
      <c r="PQ33" s="508"/>
      <c r="PR33" s="526"/>
      <c r="PS33" s="558"/>
      <c r="PT33" s="508"/>
      <c r="PU33" s="526"/>
      <c r="PV33" s="558"/>
      <c r="PW33" s="508"/>
      <c r="PX33" s="595"/>
      <c r="PY33" s="558"/>
      <c r="PZ33" s="508"/>
      <c r="QA33" s="526"/>
      <c r="QB33" s="583"/>
      <c r="QC33" s="1728">
        <f t="shared" si="511"/>
        <v>20654421.050000001</v>
      </c>
      <c r="QD33" s="618">
        <f>[1]Субсидия_факт!EL31</f>
        <v>1032721.05</v>
      </c>
      <c r="QE33" s="564">
        <f>[1]Субсидия_факт!EN31</f>
        <v>19621700</v>
      </c>
      <c r="QF33" s="1729">
        <f t="shared" si="512"/>
        <v>0</v>
      </c>
      <c r="QG33" s="526"/>
      <c r="QH33" s="583"/>
      <c r="QI33" s="1728">
        <f t="shared" si="513"/>
        <v>2189894.7400000002</v>
      </c>
      <c r="QJ33" s="618">
        <f>[1]Субсидия_факт!EP31</f>
        <v>109494.74</v>
      </c>
      <c r="QK33" s="564">
        <f>[1]Субсидия_факт!ER31</f>
        <v>2080400</v>
      </c>
      <c r="QL33" s="1729">
        <f t="shared" si="514"/>
        <v>2087078.4</v>
      </c>
      <c r="QM33" s="526">
        <v>104353.92</v>
      </c>
      <c r="QN33" s="583">
        <v>1982724.48</v>
      </c>
      <c r="QO33" s="1728">
        <f t="shared" si="515"/>
        <v>0</v>
      </c>
      <c r="QP33" s="618">
        <f>[1]Субсидия_факт!EV31</f>
        <v>0</v>
      </c>
      <c r="QQ33" s="564">
        <f>[1]Субсидия_факт!EX31</f>
        <v>0</v>
      </c>
      <c r="QR33" s="1729">
        <f t="shared" si="516"/>
        <v>0</v>
      </c>
      <c r="QS33" s="526"/>
      <c r="QT33" s="583"/>
      <c r="QU33" s="1727">
        <f t="shared" si="517"/>
        <v>0</v>
      </c>
      <c r="QV33" s="618"/>
      <c r="QW33" s="564"/>
      <c r="QX33" s="508">
        <f t="shared" si="518"/>
        <v>0</v>
      </c>
      <c r="QY33" s="526"/>
      <c r="QZ33" s="583"/>
      <c r="RA33" s="1727">
        <f t="shared" si="519"/>
        <v>0</v>
      </c>
      <c r="RB33" s="618"/>
      <c r="RC33" s="564"/>
      <c r="RD33" s="508">
        <f t="shared" si="520"/>
        <v>0</v>
      </c>
      <c r="RE33" s="526"/>
      <c r="RF33" s="583"/>
      <c r="RG33" s="507">
        <f t="shared" si="521"/>
        <v>0</v>
      </c>
      <c r="RH33" s="618">
        <f>[1]Субсидия_факт!FB31</f>
        <v>0</v>
      </c>
      <c r="RI33" s="564">
        <f>[1]Субсидия_факт!FD31</f>
        <v>0</v>
      </c>
      <c r="RJ33" s="424">
        <f t="shared" si="522"/>
        <v>0</v>
      </c>
      <c r="RK33" s="617"/>
      <c r="RL33" s="698"/>
      <c r="RM33" s="507">
        <f t="shared" si="523"/>
        <v>0</v>
      </c>
      <c r="RN33" s="618">
        <f>[1]Субсидия_факт!BN31</f>
        <v>0</v>
      </c>
      <c r="RO33" s="564">
        <f>[1]Субсидия_факт!BP31</f>
        <v>0</v>
      </c>
      <c r="RP33" s="424">
        <f t="shared" si="524"/>
        <v>0</v>
      </c>
      <c r="RQ33" s="617"/>
      <c r="RR33" s="698"/>
      <c r="RS33" s="507">
        <f t="shared" si="525"/>
        <v>105406000</v>
      </c>
      <c r="RT33" s="618">
        <f>[1]Субсидия_факт!T31</f>
        <v>27406000</v>
      </c>
      <c r="RU33" s="564">
        <f>[1]Субсидия_факт!V31</f>
        <v>78000000</v>
      </c>
      <c r="RV33" s="424">
        <f t="shared" si="526"/>
        <v>0</v>
      </c>
      <c r="RW33" s="617"/>
      <c r="RX33" s="698"/>
      <c r="RY33" s="507">
        <f t="shared" si="527"/>
        <v>0</v>
      </c>
      <c r="RZ33" s="618">
        <f>[1]Субсидия_факт!Z31</f>
        <v>0</v>
      </c>
      <c r="SA33" s="564">
        <f>[1]Субсидия_факт!AB31</f>
        <v>0</v>
      </c>
      <c r="SB33" s="424">
        <f t="shared" si="528"/>
        <v>0</v>
      </c>
      <c r="SC33" s="617"/>
      <c r="SD33" s="698"/>
      <c r="SE33" s="424">
        <f>SUM(SF33:SM33)</f>
        <v>0</v>
      </c>
      <c r="SF33" s="618">
        <f>[1]Субсидия_факт!OV31</f>
        <v>0</v>
      </c>
      <c r="SG33" s="564">
        <f>[1]Субсидия_факт!OX31</f>
        <v>0</v>
      </c>
      <c r="SH33" s="458">
        <f>[1]Субсидия_факт!PR31</f>
        <v>0</v>
      </c>
      <c r="SI33" s="615">
        <f>[1]Субсидия_факт!PX31</f>
        <v>0</v>
      </c>
      <c r="SJ33" s="430">
        <f>[1]Субсидия_факт!QD31</f>
        <v>0</v>
      </c>
      <c r="SK33" s="564">
        <f>[1]Субсидия_факт!QF31</f>
        <v>0</v>
      </c>
      <c r="SL33" s="1248">
        <f>[1]Субсидия_факт!QH31</f>
        <v>0</v>
      </c>
      <c r="SM33" s="581">
        <f>[1]Субсидия_факт!QN31</f>
        <v>0</v>
      </c>
      <c r="SN33" s="424">
        <f>SUM(SO33:SV33)</f>
        <v>0</v>
      </c>
      <c r="SO33" s="595"/>
      <c r="SP33" s="558"/>
      <c r="SQ33" s="1835"/>
      <c r="SR33" s="583"/>
      <c r="SS33" s="1835"/>
      <c r="ST33" s="698"/>
      <c r="SU33" s="1835"/>
      <c r="SV33" s="698"/>
      <c r="SW33" s="424"/>
      <c r="SX33" s="617"/>
      <c r="SY33" s="558"/>
      <c r="SZ33" s="617"/>
      <c r="TA33" s="558"/>
      <c r="TB33" s="1835"/>
      <c r="TC33" s="583"/>
      <c r="TD33" s="617"/>
      <c r="TE33" s="558"/>
      <c r="TF33" s="424"/>
      <c r="TG33" s="526"/>
      <c r="TH33" s="583"/>
      <c r="TI33" s="595"/>
      <c r="TJ33" s="558"/>
      <c r="TK33" s="1835"/>
      <c r="TL33" s="583"/>
      <c r="TM33" s="526"/>
      <c r="TN33" s="583"/>
      <c r="TO33" s="508"/>
      <c r="TP33" s="595"/>
      <c r="TQ33" s="558"/>
      <c r="TR33" s="595"/>
      <c r="TS33" s="558"/>
      <c r="TT33" s="595"/>
      <c r="TU33" s="558"/>
      <c r="TV33" s="617"/>
      <c r="TW33" s="558"/>
      <c r="TX33" s="508"/>
      <c r="TY33" s="595"/>
      <c r="TZ33" s="558"/>
      <c r="UA33" s="595"/>
      <c r="UB33" s="558"/>
      <c r="UC33" s="595"/>
      <c r="UD33" s="558"/>
      <c r="UE33" s="617"/>
      <c r="UF33" s="558"/>
      <c r="UG33" s="508"/>
      <c r="UH33" s="595"/>
      <c r="UI33" s="558"/>
      <c r="UJ33" s="617"/>
      <c r="UK33" s="558"/>
      <c r="UL33" s="1835"/>
      <c r="UM33" s="583"/>
      <c r="UN33" s="617"/>
      <c r="UO33" s="558"/>
      <c r="UP33" s="508"/>
      <c r="UQ33" s="1835"/>
      <c r="UR33" s="583"/>
      <c r="US33" s="430"/>
      <c r="UT33" s="564"/>
      <c r="UU33" s="1835"/>
      <c r="UV33" s="583"/>
      <c r="UW33" s="1835"/>
      <c r="UX33" s="583"/>
      <c r="UY33" s="457">
        <f>'Прочая  субсидия_МР  и  ГО'!B29</f>
        <v>993592571.94999993</v>
      </c>
      <c r="UZ33" s="457">
        <f>'Прочая  субсидия_МР  и  ГО'!C29</f>
        <v>353592412.47000003</v>
      </c>
      <c r="VA33" s="457"/>
      <c r="VB33" s="457"/>
      <c r="VC33" s="1831"/>
      <c r="VD33" s="510"/>
      <c r="VE33" s="1831"/>
      <c r="VF33" s="510"/>
      <c r="VG33" s="457">
        <f t="shared" si="529"/>
        <v>6275209221.4499998</v>
      </c>
      <c r="VH33" s="618">
        <f>'Проверочная  таблица'!WJ33+'Проверочная  таблица'!VM33+'Проверочная  таблица'!VO33+WD33+VQ33</f>
        <v>6071289421.4499998</v>
      </c>
      <c r="VI33" s="458">
        <f>'Проверочная  таблица'!WK33+'Проверочная  таблица'!VS33+'Проверочная  таблица'!VY33+'Проверочная  таблица'!VU33+'Проверочная  таблица'!VW33+WA33+WE33</f>
        <v>203919800</v>
      </c>
      <c r="VJ33" s="457">
        <f t="shared" si="530"/>
        <v>3440503659.02</v>
      </c>
      <c r="VK33" s="458">
        <f>'Проверочная  таблица'!WM33+'Проверочная  таблица'!VN33+'Проверочная  таблица'!VP33+WG33+VR33</f>
        <v>3341464339.77</v>
      </c>
      <c r="VL33" s="1832">
        <f>'Проверочная  таблица'!WN33+'Проверочная  таблица'!VT33+'Проверочная  таблица'!VZ33+'Проверочная  таблица'!VV33+'Проверочная  таблица'!VX33+WB33+WH33</f>
        <v>99039319.25</v>
      </c>
      <c r="VM33" s="457">
        <f>'Субвенция  на  полномочия'!B26</f>
        <v>5816398706.4499998</v>
      </c>
      <c r="VN33" s="457">
        <f>'Субвенция  на  полномочия'!C26</f>
        <v>3189352741.1199999</v>
      </c>
      <c r="VO33" s="320">
        <f>[1]Субвенция_факт!R30*1000</f>
        <v>116498665</v>
      </c>
      <c r="VP33" s="789">
        <v>56154000</v>
      </c>
      <c r="VQ33" s="320">
        <f>[1]Субвенция_факт!K30*1000</f>
        <v>67232650</v>
      </c>
      <c r="VR33" s="789">
        <v>61160000</v>
      </c>
      <c r="VS33" s="320"/>
      <c r="VT33" s="789"/>
      <c r="VU33" s="320">
        <f>[1]Субвенция_факт!AF30*1000</f>
        <v>16000</v>
      </c>
      <c r="VV33" s="789"/>
      <c r="VW33" s="320">
        <f>[1]Субвенция_факт!E30*1000</f>
        <v>0</v>
      </c>
      <c r="VX33" s="789"/>
      <c r="VY33" s="320">
        <f>[1]Субвенция_факт!F30*1000</f>
        <v>1373200</v>
      </c>
      <c r="VZ33" s="789"/>
      <c r="WA33" s="320">
        <f>[1]Субвенция_факт!G30*1000</f>
        <v>0</v>
      </c>
      <c r="WB33" s="789"/>
      <c r="WC33" s="457">
        <f t="shared" si="531"/>
        <v>273690000</v>
      </c>
      <c r="WD33" s="618">
        <f>[1]Субвенция_факт!O30*1000</f>
        <v>71159400</v>
      </c>
      <c r="WE33" s="564">
        <f>[1]Субвенция_факт!P30*1000</f>
        <v>202530600</v>
      </c>
      <c r="WF33" s="457">
        <f t="shared" si="532"/>
        <v>133836917.90000001</v>
      </c>
      <c r="WG33" s="458">
        <v>34797598.649999999</v>
      </c>
      <c r="WH33" s="615">
        <v>99039319.25</v>
      </c>
      <c r="WI33" s="1789">
        <f t="shared" si="533"/>
        <v>0</v>
      </c>
      <c r="WJ33" s="930">
        <f>[1]Субвенция_факт!AD30*1000</f>
        <v>0</v>
      </c>
      <c r="WK33" s="931">
        <f>[1]Субвенция_факт!AC30*1000</f>
        <v>0</v>
      </c>
      <c r="WL33" s="424">
        <f t="shared" si="534"/>
        <v>0</v>
      </c>
      <c r="WM33" s="1836">
        <v>0</v>
      </c>
      <c r="WN33" s="1282">
        <v>0</v>
      </c>
      <c r="WO33" s="1775">
        <f>'Проверочная  таблица'!ZU33+'Проверочная  таблица'!ZC33+'Проверочная  таблица'!XO33+'Проверочная  таблица'!XS33+YQ33+YW33+YA33+YG33+XI33+WQ33+XC33+WW33</f>
        <v>1311468540.0899999</v>
      </c>
      <c r="WP33" s="320">
        <f>'Проверочная  таблица'!ZY33+'Проверочная  таблица'!ZL33+'Проверочная  таблица'!XQ33+'Проверочная  таблица'!XU33+YT33+YZ33+YD33+YJ33+XL33+WT33+XF33+WZ33</f>
        <v>861798520.63000011</v>
      </c>
      <c r="WQ33" s="1072">
        <f>WR33+WS33</f>
        <v>800000000</v>
      </c>
      <c r="WR33" s="930">
        <f>'[1]Иные межбюджетные трансферты'!AK31</f>
        <v>0</v>
      </c>
      <c r="WS33" s="931">
        <f>'[1]Иные межбюджетные трансферты'!AM31</f>
        <v>800000000</v>
      </c>
      <c r="WT33" s="1073">
        <f>SUM(WU33:WV33)</f>
        <v>643810048.19000006</v>
      </c>
      <c r="WU33" s="1136"/>
      <c r="WV33" s="1137">
        <v>643810048.19000006</v>
      </c>
      <c r="WW33" s="1728">
        <f>WX33+WY33</f>
        <v>52618000</v>
      </c>
      <c r="WX33" s="930">
        <f>'[1]Иные межбюджетные трансферты'!AE31</f>
        <v>2630902.14</v>
      </c>
      <c r="WY33" s="931">
        <f>'[1]Иные межбюджетные трансферты'!AG31</f>
        <v>49987097.859999999</v>
      </c>
      <c r="WZ33" s="1729">
        <f>SUM(XA33:XB33)</f>
        <v>2950000</v>
      </c>
      <c r="XA33" s="932">
        <v>147500.12000000011</v>
      </c>
      <c r="XB33" s="933">
        <v>2802499.88</v>
      </c>
      <c r="XC33" s="1728">
        <f>XD33+XE33</f>
        <v>17777997.600000001</v>
      </c>
      <c r="XD33" s="930">
        <f>'[1]Иные межбюджетные трансферты'!AA31</f>
        <v>888899.87</v>
      </c>
      <c r="XE33" s="931">
        <f>'[1]Иные межбюджетные трансферты'!AC31</f>
        <v>16889097.73</v>
      </c>
      <c r="XF33" s="1729">
        <f>SUM(XG33:XH33)</f>
        <v>11852000</v>
      </c>
      <c r="XG33" s="932">
        <v>592600</v>
      </c>
      <c r="XH33" s="933">
        <v>11259400</v>
      </c>
      <c r="XI33" s="460">
        <f t="shared" si="535"/>
        <v>172723320</v>
      </c>
      <c r="XJ33" s="676">
        <f>'[1]Иные межбюджетные трансферты'!G31</f>
        <v>0</v>
      </c>
      <c r="XK33" s="1777">
        <f>'[1]Иные межбюджетные трансферты'!I31</f>
        <v>172723320</v>
      </c>
      <c r="XL33" s="424">
        <f>SUM(XM33:XN33)</f>
        <v>120952160</v>
      </c>
      <c r="XM33" s="932"/>
      <c r="XN33" s="933">
        <v>120952160</v>
      </c>
      <c r="XO33" s="457">
        <f t="shared" si="536"/>
        <v>0</v>
      </c>
      <c r="XP33" s="1778"/>
      <c r="XQ33" s="457">
        <f t="shared" si="537"/>
        <v>0</v>
      </c>
      <c r="XR33" s="931"/>
      <c r="XS33" s="463">
        <f t="shared" si="538"/>
        <v>0</v>
      </c>
      <c r="XT33" s="1133"/>
      <c r="XU33" s="1789">
        <f t="shared" si="539"/>
        <v>0</v>
      </c>
      <c r="XV33" s="1133"/>
      <c r="XW33" s="456"/>
      <c r="XX33" s="456"/>
      <c r="XY33" s="456"/>
      <c r="XZ33" s="456"/>
      <c r="YA33" s="457">
        <f t="shared" si="540"/>
        <v>0</v>
      </c>
      <c r="YB33" s="956">
        <f>'[1]Иные межбюджетные трансферты'!AY31</f>
        <v>0</v>
      </c>
      <c r="YC33" s="564">
        <f>'[1]Иные межбюджетные трансферты'!BC31</f>
        <v>0</v>
      </c>
      <c r="YD33" s="457">
        <f t="shared" si="541"/>
        <v>0</v>
      </c>
      <c r="YE33" s="980"/>
      <c r="YF33" s="558"/>
      <c r="YG33" s="457">
        <f t="shared" si="542"/>
        <v>0</v>
      </c>
      <c r="YH33" s="980"/>
      <c r="YI33" s="558"/>
      <c r="YJ33" s="457">
        <f t="shared" si="543"/>
        <v>0</v>
      </c>
      <c r="YK33" s="980"/>
      <c r="YL33" s="558"/>
      <c r="YM33" s="660"/>
      <c r="YN33" s="660"/>
      <c r="YO33" s="660"/>
      <c r="YP33" s="660"/>
      <c r="YQ33" s="1007">
        <f t="shared" si="544"/>
        <v>0</v>
      </c>
      <c r="YR33" s="1124">
        <f>'[1]Иные межбюджетные трансферты'!W31</f>
        <v>0</v>
      </c>
      <c r="YS33" s="933">
        <f>'[1]Иные межбюджетные трансферты'!Y31</f>
        <v>0</v>
      </c>
      <c r="YT33" s="627">
        <f>SUM(YU33:YV33)</f>
        <v>0</v>
      </c>
      <c r="YU33" s="987"/>
      <c r="YV33" s="933"/>
      <c r="YW33" s="320">
        <f>SUM(YX33:YY33)</f>
        <v>5000000</v>
      </c>
      <c r="YX33" s="987">
        <f>'[1]Иные межбюджетные трансферты'!M31</f>
        <v>0</v>
      </c>
      <c r="YY33" s="933">
        <f>'[1]Иные межбюджетные трансферты'!O31</f>
        <v>5000000</v>
      </c>
      <c r="YZ33" s="627">
        <f>SUM(ZA33:ZB33)</f>
        <v>1128821.24</v>
      </c>
      <c r="ZA33" s="987"/>
      <c r="ZB33" s="933">
        <v>1128821.24</v>
      </c>
      <c r="ZC33" s="424">
        <f>SUM(ZD33:ZK33)</f>
        <v>263349222.49000001</v>
      </c>
      <c r="ZD33" s="930">
        <f>'[1]Иные межбюджетные трансферты'!E31</f>
        <v>0</v>
      </c>
      <c r="ZE33" s="676">
        <f>'[1]Иные межбюджетные трансферты'!K31</f>
        <v>61569810</v>
      </c>
      <c r="ZF33" s="676">
        <f>'[1]Иные межбюджетные трансферты'!AI31</f>
        <v>201779412.49000001</v>
      </c>
      <c r="ZG33" s="676">
        <f>'[1]Иные межбюджетные трансферты'!AO31</f>
        <v>0</v>
      </c>
      <c r="ZH33" s="676">
        <f>'[1]Иные межбюджетные трансферты'!AU31</f>
        <v>0</v>
      </c>
      <c r="ZI33" s="526">
        <f>'[1]Иные межбюджетные трансферты'!BG31</f>
        <v>0</v>
      </c>
      <c r="ZJ33" s="930">
        <f>'[1]Иные межбюджетные трансферты'!BI31</f>
        <v>0</v>
      </c>
      <c r="ZK33" s="676">
        <f>'[1]Иные межбюджетные трансферты'!BK31</f>
        <v>0</v>
      </c>
      <c r="ZL33" s="424">
        <f>SUM(ZM33:ZT33)</f>
        <v>81105491.200000003</v>
      </c>
      <c r="ZM33" s="676"/>
      <c r="ZN33" s="676"/>
      <c r="ZO33" s="676">
        <v>81105491.200000003</v>
      </c>
      <c r="ZP33" s="676"/>
      <c r="ZQ33" s="595"/>
      <c r="ZR33" s="595"/>
      <c r="ZS33" s="526"/>
      <c r="ZT33" s="617"/>
      <c r="ZU33" s="507">
        <f>SUM(ZW33:ZW33)</f>
        <v>0</v>
      </c>
      <c r="ZV33" s="676"/>
      <c r="ZW33" s="676"/>
      <c r="ZX33" s="617"/>
      <c r="ZY33" s="424">
        <f>SUM(AAA33:AAA33)</f>
        <v>0</v>
      </c>
      <c r="ZZ33" s="676"/>
      <c r="AAA33" s="526"/>
      <c r="AAB33" s="617"/>
      <c r="AAC33" s="660">
        <f t="shared" si="545"/>
        <v>0</v>
      </c>
      <c r="AAD33" s="595">
        <f>'Проверочная  таблица'!ZV33-AAL33</f>
        <v>0</v>
      </c>
      <c r="AAE33" s="595">
        <f>'Проверочная  таблица'!ZW33-AAM33</f>
        <v>0</v>
      </c>
      <c r="AAF33" s="595">
        <f>'Проверочная  таблица'!ZX33-AAN33</f>
        <v>0</v>
      </c>
      <c r="AAG33" s="660">
        <f t="shared" si="546"/>
        <v>0</v>
      </c>
      <c r="AAH33" s="595">
        <f>'Проверочная  таблица'!ZZ33-AAP33</f>
        <v>0</v>
      </c>
      <c r="AAI33" s="595">
        <f>'Проверочная  таблица'!AAA33-AAQ33</f>
        <v>0</v>
      </c>
      <c r="AAJ33" s="595">
        <f>'Проверочная  таблица'!AAB33-AAR33</f>
        <v>0</v>
      </c>
      <c r="AAK33" s="660">
        <f t="shared" si="547"/>
        <v>0</v>
      </c>
      <c r="AAL33" s="676"/>
      <c r="AAM33" s="1001"/>
      <c r="AAN33" s="1001"/>
      <c r="AAO33" s="660">
        <f t="shared" si="548"/>
        <v>0</v>
      </c>
      <c r="AAP33" s="676"/>
      <c r="AAQ33" s="526"/>
      <c r="AAR33" s="526"/>
      <c r="AAS33" s="457">
        <f>AAU33+'Проверочная  таблица'!ABC33+AAY33+'Проверочная  таблица'!ABG33+ABA33+'Проверочная  таблица'!ABI33</f>
        <v>-1516837500</v>
      </c>
      <c r="AAT33" s="457">
        <f>AAV33+'Проверочная  таблица'!ABD33+AAZ33+'Проверочная  таблица'!ABH33+ABB33+'Проверочная  таблица'!ABJ33</f>
        <v>-1837500</v>
      </c>
      <c r="AAU33" s="457"/>
      <c r="AAV33" s="457"/>
      <c r="AAW33" s="457"/>
      <c r="AAX33" s="457"/>
      <c r="AAY33" s="456"/>
      <c r="AAZ33" s="456"/>
      <c r="ABA33" s="456"/>
      <c r="ABB33" s="456"/>
      <c r="ABC33" s="457">
        <v>-1516837500</v>
      </c>
      <c r="ABD33" s="457">
        <v>-1837500</v>
      </c>
      <c r="ABE33" s="457"/>
      <c r="ABF33" s="457"/>
      <c r="ABG33" s="456"/>
      <c r="ABH33" s="456"/>
      <c r="ABI33" s="456"/>
      <c r="ABJ33" s="456"/>
      <c r="ABK33" s="1749">
        <f>'Проверочная  таблица'!ABC33+'Проверочная  таблица'!ABE33</f>
        <v>-1516837500</v>
      </c>
      <c r="ABL33" s="1749">
        <f>'Проверочная  таблица'!ABD33+'Проверочная  таблица'!ABF33</f>
        <v>-1837500</v>
      </c>
    </row>
    <row r="34" spans="1:740" s="319" customFormat="1" ht="25.5" customHeight="1" thickBot="1" x14ac:dyDescent="0.3">
      <c r="A34" s="327" t="s">
        <v>7</v>
      </c>
      <c r="B34" s="322">
        <f t="shared" ref="B34:AG34" si="549">SUM(B32:B33)</f>
        <v>15361995542.35</v>
      </c>
      <c r="C34" s="322">
        <f t="shared" si="549"/>
        <v>7346669732.0600004</v>
      </c>
      <c r="D34" s="487">
        <f t="shared" si="549"/>
        <v>1834416055.4000001</v>
      </c>
      <c r="E34" s="413">
        <f t="shared" si="549"/>
        <v>968641373.39999998</v>
      </c>
      <c r="F34" s="487">
        <f t="shared" si="549"/>
        <v>569616055.39999998</v>
      </c>
      <c r="G34" s="413">
        <f t="shared" si="549"/>
        <v>413841373.39999998</v>
      </c>
      <c r="H34" s="453">
        <f t="shared" si="549"/>
        <v>0</v>
      </c>
      <c r="I34" s="413">
        <f t="shared" si="549"/>
        <v>0</v>
      </c>
      <c r="J34" s="513">
        <f t="shared" si="549"/>
        <v>0</v>
      </c>
      <c r="K34" s="511">
        <f t="shared" si="549"/>
        <v>0</v>
      </c>
      <c r="L34" s="513">
        <f t="shared" si="549"/>
        <v>0</v>
      </c>
      <c r="M34" s="512">
        <f t="shared" si="549"/>
        <v>0</v>
      </c>
      <c r="N34" s="517">
        <f t="shared" si="549"/>
        <v>1263900000</v>
      </c>
      <c r="O34" s="413">
        <f t="shared" si="549"/>
        <v>553900000</v>
      </c>
      <c r="P34" s="517">
        <f t="shared" si="549"/>
        <v>0</v>
      </c>
      <c r="Q34" s="413">
        <f t="shared" si="549"/>
        <v>0</v>
      </c>
      <c r="R34" s="513">
        <f t="shared" si="549"/>
        <v>0</v>
      </c>
      <c r="S34" s="511">
        <f t="shared" si="549"/>
        <v>0</v>
      </c>
      <c r="T34" s="513">
        <f t="shared" si="549"/>
        <v>0</v>
      </c>
      <c r="U34" s="511">
        <f t="shared" si="549"/>
        <v>0</v>
      </c>
      <c r="V34" s="517">
        <f t="shared" si="549"/>
        <v>900000</v>
      </c>
      <c r="W34" s="322">
        <f t="shared" si="549"/>
        <v>900000</v>
      </c>
      <c r="X34" s="516">
        <f t="shared" si="549"/>
        <v>0</v>
      </c>
      <c r="Y34" s="426">
        <f t="shared" si="549"/>
        <v>900000</v>
      </c>
      <c r="Z34" s="516">
        <f t="shared" si="549"/>
        <v>0</v>
      </c>
      <c r="AA34" s="429">
        <f t="shared" si="549"/>
        <v>0</v>
      </c>
      <c r="AB34" s="413">
        <f t="shared" si="549"/>
        <v>0</v>
      </c>
      <c r="AC34" s="515">
        <f t="shared" si="549"/>
        <v>0</v>
      </c>
      <c r="AD34" s="423">
        <f t="shared" si="549"/>
        <v>0</v>
      </c>
      <c r="AE34" s="946">
        <f t="shared" si="549"/>
        <v>0</v>
      </c>
      <c r="AF34" s="513">
        <f t="shared" si="549"/>
        <v>0</v>
      </c>
      <c r="AG34" s="493">
        <f t="shared" si="549"/>
        <v>0</v>
      </c>
      <c r="AH34" s="941">
        <f t="shared" ref="AH34:BM34" si="550">SUM(AH32:AH33)</f>
        <v>0</v>
      </c>
      <c r="AI34" s="429">
        <f t="shared" si="550"/>
        <v>4453100049.4000006</v>
      </c>
      <c r="AJ34" s="429">
        <f t="shared" si="550"/>
        <v>1461253256.2300003</v>
      </c>
      <c r="AK34" s="413">
        <f t="shared" si="550"/>
        <v>0</v>
      </c>
      <c r="AL34" s="506">
        <f t="shared" si="550"/>
        <v>0</v>
      </c>
      <c r="AM34" s="544">
        <f t="shared" si="550"/>
        <v>0</v>
      </c>
      <c r="AN34" s="515">
        <f t="shared" si="550"/>
        <v>0</v>
      </c>
      <c r="AO34" s="423">
        <f t="shared" si="550"/>
        <v>0</v>
      </c>
      <c r="AP34" s="413">
        <f t="shared" ref="AP34" si="551">SUM(AP32:AP33)</f>
        <v>0</v>
      </c>
      <c r="AQ34" s="423">
        <f t="shared" si="550"/>
        <v>0</v>
      </c>
      <c r="AR34" s="423">
        <f t="shared" si="550"/>
        <v>0</v>
      </c>
      <c r="AS34" s="426">
        <f t="shared" si="550"/>
        <v>0</v>
      </c>
      <c r="AT34" s="426">
        <f t="shared" si="550"/>
        <v>0</v>
      </c>
      <c r="AU34" s="429">
        <f t="shared" si="550"/>
        <v>0</v>
      </c>
      <c r="AV34" s="426">
        <f t="shared" si="550"/>
        <v>0</v>
      </c>
      <c r="AW34" s="515">
        <f t="shared" si="550"/>
        <v>0</v>
      </c>
      <c r="AX34" s="423">
        <f t="shared" si="550"/>
        <v>0</v>
      </c>
      <c r="AY34" s="413">
        <f t="shared" si="550"/>
        <v>0</v>
      </c>
      <c r="AZ34" s="426">
        <f t="shared" si="550"/>
        <v>0</v>
      </c>
      <c r="BA34" s="426">
        <f t="shared" si="550"/>
        <v>0</v>
      </c>
      <c r="BB34" s="516">
        <f t="shared" si="550"/>
        <v>0</v>
      </c>
      <c r="BC34" s="504">
        <f t="shared" si="550"/>
        <v>0</v>
      </c>
      <c r="BD34" s="516">
        <f t="shared" si="550"/>
        <v>0</v>
      </c>
      <c r="BE34" s="506">
        <f t="shared" si="550"/>
        <v>0</v>
      </c>
      <c r="BF34" s="514">
        <f t="shared" si="550"/>
        <v>0</v>
      </c>
      <c r="BG34" s="504">
        <f t="shared" si="550"/>
        <v>0</v>
      </c>
      <c r="BH34" s="426">
        <f t="shared" si="550"/>
        <v>0</v>
      </c>
      <c r="BI34" s="515">
        <f t="shared" si="550"/>
        <v>0</v>
      </c>
      <c r="BJ34" s="426">
        <f t="shared" si="550"/>
        <v>0</v>
      </c>
      <c r="BK34" s="504">
        <f t="shared" si="550"/>
        <v>0</v>
      </c>
      <c r="BL34" s="516">
        <f t="shared" si="550"/>
        <v>0</v>
      </c>
      <c r="BM34" s="423">
        <f t="shared" si="550"/>
        <v>0</v>
      </c>
      <c r="BN34" s="516">
        <f t="shared" ref="BN34:BZ34" si="552">SUM(BN32:BN33)</f>
        <v>0</v>
      </c>
      <c r="BO34" s="504">
        <f t="shared" si="552"/>
        <v>0</v>
      </c>
      <c r="BP34" s="516">
        <f t="shared" si="552"/>
        <v>0</v>
      </c>
      <c r="BQ34" s="426">
        <f t="shared" si="552"/>
        <v>0</v>
      </c>
      <c r="BR34" s="516">
        <f t="shared" si="552"/>
        <v>0</v>
      </c>
      <c r="BS34" s="322">
        <f t="shared" si="552"/>
        <v>1491590782.4100001</v>
      </c>
      <c r="BT34" s="426">
        <f t="shared" si="552"/>
        <v>10580000</v>
      </c>
      <c r="BU34" s="423">
        <f t="shared" si="552"/>
        <v>0</v>
      </c>
      <c r="BV34" s="423">
        <f t="shared" si="552"/>
        <v>1481010782.4100001</v>
      </c>
      <c r="BW34" s="322">
        <f t="shared" si="552"/>
        <v>509321086.96000004</v>
      </c>
      <c r="BX34" s="514">
        <f t="shared" si="552"/>
        <v>10580000</v>
      </c>
      <c r="BY34" s="426">
        <f t="shared" si="552"/>
        <v>0</v>
      </c>
      <c r="BZ34" s="423">
        <f t="shared" si="552"/>
        <v>498741086.96000004</v>
      </c>
      <c r="CA34" s="322">
        <f t="shared" ref="CA34" si="553">SUM(CA32:CA33)</f>
        <v>0</v>
      </c>
      <c r="CB34" s="426">
        <f>SUM(CB32:CB33)</f>
        <v>0</v>
      </c>
      <c r="CC34" s="423">
        <f>SUM(CC32:CC33)</f>
        <v>0</v>
      </c>
      <c r="CD34" s="1153">
        <f>SUM(CD32:CD33)</f>
        <v>0</v>
      </c>
      <c r="CE34" s="322">
        <f t="shared" ref="CE34" si="554">SUM(CE32:CE33)</f>
        <v>0</v>
      </c>
      <c r="CF34" s="426">
        <f>SUM(CF32:CF33)</f>
        <v>0</v>
      </c>
      <c r="CG34" s="516">
        <f>SUM(CG32:CG33)</f>
        <v>0</v>
      </c>
      <c r="CH34" s="423">
        <f>SUM(CH32:CH33)</f>
        <v>0</v>
      </c>
      <c r="CI34" s="511">
        <f>SUM(CI32:CI33)</f>
        <v>0</v>
      </c>
      <c r="CJ34" s="511">
        <f t="shared" ref="CJ34:EM34" si="555">SUM(CJ32:CJ33)</f>
        <v>0</v>
      </c>
      <c r="CK34" s="511">
        <f t="shared" si="555"/>
        <v>0</v>
      </c>
      <c r="CL34" s="749">
        <f t="shared" si="555"/>
        <v>0</v>
      </c>
      <c r="CM34" s="413">
        <f t="shared" si="555"/>
        <v>106668591.55</v>
      </c>
      <c r="CN34" s="519">
        <f t="shared" si="555"/>
        <v>103061468.66</v>
      </c>
      <c r="CO34" s="453">
        <f t="shared" si="555"/>
        <v>0</v>
      </c>
      <c r="CP34" s="413">
        <f t="shared" si="555"/>
        <v>0</v>
      </c>
      <c r="CQ34" s="513">
        <f t="shared" si="555"/>
        <v>0</v>
      </c>
      <c r="CR34" s="493">
        <f t="shared" si="555"/>
        <v>0</v>
      </c>
      <c r="CS34" s="513">
        <f t="shared" si="555"/>
        <v>0</v>
      </c>
      <c r="CT34" s="493">
        <f t="shared" si="555"/>
        <v>0</v>
      </c>
      <c r="CU34" s="517">
        <f t="shared" si="555"/>
        <v>17391075.300000001</v>
      </c>
      <c r="CV34" s="413">
        <f t="shared" si="555"/>
        <v>16529531.84</v>
      </c>
      <c r="CW34" s="517">
        <f t="shared" si="555"/>
        <v>0</v>
      </c>
      <c r="CX34" s="413">
        <f t="shared" si="555"/>
        <v>0</v>
      </c>
      <c r="CY34" s="518">
        <f t="shared" si="555"/>
        <v>0</v>
      </c>
      <c r="CZ34" s="493">
        <f t="shared" si="555"/>
        <v>0</v>
      </c>
      <c r="DA34" s="518">
        <f t="shared" si="555"/>
        <v>0</v>
      </c>
      <c r="DB34" s="493">
        <f t="shared" si="555"/>
        <v>0</v>
      </c>
      <c r="DC34" s="429">
        <f t="shared" si="555"/>
        <v>0</v>
      </c>
      <c r="DD34" s="426">
        <f t="shared" si="555"/>
        <v>0</v>
      </c>
      <c r="DE34" s="423">
        <f t="shared" ref="DE34" si="556">SUM(DE32:DE33)</f>
        <v>0</v>
      </c>
      <c r="DF34" s="413">
        <f t="shared" si="555"/>
        <v>0</v>
      </c>
      <c r="DG34" s="516">
        <f t="shared" si="555"/>
        <v>0</v>
      </c>
      <c r="DH34" s="426">
        <f t="shared" ref="DH34:DI34" si="557">SUM(DH32:DH33)</f>
        <v>0</v>
      </c>
      <c r="DI34" s="413">
        <f t="shared" si="557"/>
        <v>0</v>
      </c>
      <c r="DJ34" s="426">
        <f t="shared" ref="DJ34:DX34" si="558">SUM(DJ32:DJ33)</f>
        <v>0</v>
      </c>
      <c r="DK34" s="614">
        <f t="shared" si="558"/>
        <v>0</v>
      </c>
      <c r="DL34" s="426">
        <f>SUM(DL32:DL33)</f>
        <v>0</v>
      </c>
      <c r="DM34" s="559">
        <f>SUM(DM32:DM33)</f>
        <v>0</v>
      </c>
      <c r="DN34" s="426">
        <f>SUM(DN32:DN33)</f>
        <v>0</v>
      </c>
      <c r="DO34" s="621">
        <f>SUM(DO32:DO33)</f>
        <v>0</v>
      </c>
      <c r="DP34" s="426">
        <f t="shared" ref="DP34:DQ34" si="559">SUM(DP32:DP33)</f>
        <v>0</v>
      </c>
      <c r="DQ34" s="426">
        <f t="shared" si="559"/>
        <v>0</v>
      </c>
      <c r="DR34" s="426">
        <f t="shared" ref="DR34" si="560">SUM(DR32:DR33)</f>
        <v>0</v>
      </c>
      <c r="DS34" s="426">
        <f t="shared" ref="DS34:DT34" si="561">SUM(DS32:DS33)</f>
        <v>0</v>
      </c>
      <c r="DT34" s="426">
        <f t="shared" si="561"/>
        <v>0</v>
      </c>
      <c r="DU34" s="426">
        <f t="shared" ref="DU34:DV34" si="562">SUM(DU32:DU33)</f>
        <v>0</v>
      </c>
      <c r="DV34" s="413">
        <f t="shared" si="562"/>
        <v>0</v>
      </c>
      <c r="DW34" s="516">
        <f t="shared" si="558"/>
        <v>0</v>
      </c>
      <c r="DX34" s="621">
        <f t="shared" si="558"/>
        <v>0</v>
      </c>
      <c r="DY34" s="426">
        <f>SUM(DY32:DY33)</f>
        <v>0</v>
      </c>
      <c r="DZ34" s="559">
        <f>SUM(DZ32:DZ33)</f>
        <v>0</v>
      </c>
      <c r="EA34" s="426">
        <f>SUM(EA32:EA33)</f>
        <v>0</v>
      </c>
      <c r="EB34" s="621">
        <f>SUM(EB32:EB33)</f>
        <v>0</v>
      </c>
      <c r="EC34" s="426">
        <f t="shared" ref="EC34:ED34" si="563">SUM(EC32:EC33)</f>
        <v>0</v>
      </c>
      <c r="ED34" s="426">
        <f t="shared" si="563"/>
        <v>0</v>
      </c>
      <c r="EE34" s="426">
        <f t="shared" ref="EE34" si="564">SUM(EE32:EE33)</f>
        <v>0</v>
      </c>
      <c r="EF34" s="426">
        <f t="shared" ref="EF34:EG34" si="565">SUM(EF32:EF33)</f>
        <v>0</v>
      </c>
      <c r="EG34" s="426">
        <f t="shared" si="565"/>
        <v>0</v>
      </c>
      <c r="EH34" s="426">
        <f t="shared" ref="EH34" si="566">SUM(EH32:EH33)</f>
        <v>0</v>
      </c>
      <c r="EI34" s="517">
        <f t="shared" ref="EI34:EJ34" si="567">SUM(EI32:EI33)</f>
        <v>15519116.6</v>
      </c>
      <c r="EJ34" s="537">
        <f t="shared" si="567"/>
        <v>10128600</v>
      </c>
      <c r="EK34" s="544">
        <f t="shared" si="555"/>
        <v>3072913.63</v>
      </c>
      <c r="EL34" s="655">
        <f t="shared" si="555"/>
        <v>2317602.9699999997</v>
      </c>
      <c r="EM34" s="413">
        <f t="shared" si="555"/>
        <v>1762611.24</v>
      </c>
      <c r="EN34" s="537">
        <f t="shared" ref="EN34" si="568">SUM(EN32:EN33)</f>
        <v>0</v>
      </c>
      <c r="EO34" s="537">
        <f t="shared" ref="EO34:EP34" si="569">SUM(EO32:EO33)</f>
        <v>0</v>
      </c>
      <c r="EP34" s="544">
        <f t="shared" si="569"/>
        <v>1762611.24</v>
      </c>
      <c r="EQ34" s="429">
        <f t="shared" ref="EQ34:EV34" si="570">SUM(EQ32:EQ33)</f>
        <v>0</v>
      </c>
      <c r="ER34" s="426">
        <f t="shared" si="570"/>
        <v>0</v>
      </c>
      <c r="ES34" s="614">
        <f t="shared" si="570"/>
        <v>0</v>
      </c>
      <c r="ET34" s="413">
        <f t="shared" si="570"/>
        <v>0</v>
      </c>
      <c r="EU34" s="516">
        <f t="shared" si="570"/>
        <v>0</v>
      </c>
      <c r="EV34" s="559">
        <f t="shared" si="570"/>
        <v>0</v>
      </c>
      <c r="EW34" s="487">
        <f t="shared" ref="EW34:FH34" si="571">SUM(EW32:EW33)</f>
        <v>0</v>
      </c>
      <c r="EX34" s="506">
        <f t="shared" si="571"/>
        <v>0</v>
      </c>
      <c r="EY34" s="557">
        <f t="shared" si="571"/>
        <v>0</v>
      </c>
      <c r="EZ34" s="515">
        <f t="shared" si="571"/>
        <v>0</v>
      </c>
      <c r="FA34" s="557">
        <f t="shared" si="571"/>
        <v>0</v>
      </c>
      <c r="FB34" s="423">
        <f t="shared" ref="FB34:FD34" si="572">SUM(FB32:FB33)</f>
        <v>0</v>
      </c>
      <c r="FC34" s="557">
        <f t="shared" si="572"/>
        <v>0</v>
      </c>
      <c r="FD34" s="487">
        <f t="shared" si="572"/>
        <v>0</v>
      </c>
      <c r="FE34" s="514">
        <f t="shared" si="571"/>
        <v>0</v>
      </c>
      <c r="FF34" s="559">
        <f t="shared" si="571"/>
        <v>0</v>
      </c>
      <c r="FG34" s="514">
        <f t="shared" si="571"/>
        <v>0</v>
      </c>
      <c r="FH34" s="559">
        <f t="shared" si="571"/>
        <v>0</v>
      </c>
      <c r="FI34" s="514">
        <f t="shared" ref="FI34:FJ34" si="573">SUM(FI32:FI33)</f>
        <v>0</v>
      </c>
      <c r="FJ34" s="559">
        <f t="shared" si="573"/>
        <v>0</v>
      </c>
      <c r="FK34" s="429">
        <f t="shared" ref="FK34:FN34" si="574">SUM(FK32:FK33)</f>
        <v>0</v>
      </c>
      <c r="FL34" s="426">
        <f t="shared" ref="FL34" si="575">SUM(FL32:FL33)</f>
        <v>0</v>
      </c>
      <c r="FM34" s="559">
        <f t="shared" ref="FM34" si="576">SUM(FM32:FM33)</f>
        <v>0</v>
      </c>
      <c r="FN34" s="413">
        <f t="shared" si="574"/>
        <v>0</v>
      </c>
      <c r="FO34" s="516">
        <f t="shared" ref="FO34" si="577">SUM(FO32:FO33)</f>
        <v>0</v>
      </c>
      <c r="FP34" s="559">
        <f t="shared" ref="FP34" si="578">SUM(FP32:FP33)</f>
        <v>0</v>
      </c>
      <c r="FQ34" s="429">
        <f t="shared" ref="FQ34:FV34" si="579">SUM(FQ32:FQ33)</f>
        <v>0</v>
      </c>
      <c r="FR34" s="426">
        <f t="shared" si="579"/>
        <v>0</v>
      </c>
      <c r="FS34" s="614">
        <f t="shared" si="579"/>
        <v>0</v>
      </c>
      <c r="FT34" s="413">
        <f t="shared" si="579"/>
        <v>0</v>
      </c>
      <c r="FU34" s="516">
        <f t="shared" si="579"/>
        <v>0</v>
      </c>
      <c r="FV34" s="559">
        <f t="shared" si="579"/>
        <v>0</v>
      </c>
      <c r="FW34" s="429">
        <f t="shared" ref="FW34:GB34" si="580">SUM(FW32:FW33)</f>
        <v>316704000</v>
      </c>
      <c r="FX34" s="537">
        <f t="shared" si="580"/>
        <v>100831500</v>
      </c>
      <c r="FY34" s="614">
        <f t="shared" si="580"/>
        <v>215872500</v>
      </c>
      <c r="FZ34" s="413">
        <f t="shared" si="580"/>
        <v>96962353.920000002</v>
      </c>
      <c r="GA34" s="610">
        <f t="shared" si="580"/>
        <v>4848117.7</v>
      </c>
      <c r="GB34" s="559">
        <f t="shared" si="580"/>
        <v>92114236.219999999</v>
      </c>
      <c r="GC34" s="429">
        <f t="shared" ref="GC34:IT34" si="581">SUM(GC32:GC33)</f>
        <v>195029100</v>
      </c>
      <c r="GD34" s="426">
        <f t="shared" si="581"/>
        <v>50707600</v>
      </c>
      <c r="GE34" s="614">
        <f t="shared" si="581"/>
        <v>144321500</v>
      </c>
      <c r="GF34" s="413">
        <f t="shared" si="581"/>
        <v>96249144.560000002</v>
      </c>
      <c r="GG34" s="516">
        <f t="shared" si="581"/>
        <v>25024794.370000001</v>
      </c>
      <c r="GH34" s="559">
        <f t="shared" si="581"/>
        <v>71224350.189999998</v>
      </c>
      <c r="GI34" s="429">
        <f t="shared" ref="GI34:GN34" si="582">SUM(GI32:GI33)</f>
        <v>0</v>
      </c>
      <c r="GJ34" s="426">
        <f t="shared" si="582"/>
        <v>0</v>
      </c>
      <c r="GK34" s="614">
        <f t="shared" si="582"/>
        <v>0</v>
      </c>
      <c r="GL34" s="413">
        <f t="shared" si="582"/>
        <v>0</v>
      </c>
      <c r="GM34" s="516">
        <f t="shared" si="582"/>
        <v>0</v>
      </c>
      <c r="GN34" s="559">
        <f t="shared" si="582"/>
        <v>0</v>
      </c>
      <c r="GO34" s="548">
        <f t="shared" ref="GO34:GP34" si="583">SUM(GO32:GO33)</f>
        <v>0</v>
      </c>
      <c r="GP34" s="504">
        <f t="shared" si="583"/>
        <v>0</v>
      </c>
      <c r="GQ34" s="548">
        <f t="shared" ref="GQ34:HD34" si="584">SUM(GQ32:GQ33)</f>
        <v>0</v>
      </c>
      <c r="GR34" s="504">
        <f t="shared" si="584"/>
        <v>0</v>
      </c>
      <c r="GS34" s="429">
        <f t="shared" si="584"/>
        <v>214711240</v>
      </c>
      <c r="GT34" s="426">
        <f t="shared" si="584"/>
        <v>70158340</v>
      </c>
      <c r="GU34" s="614">
        <f t="shared" si="584"/>
        <v>144552900</v>
      </c>
      <c r="GV34" s="413">
        <f t="shared" si="584"/>
        <v>123397772.75</v>
      </c>
      <c r="GW34" s="516">
        <f t="shared" si="584"/>
        <v>40321051.18</v>
      </c>
      <c r="GX34" s="559">
        <f t="shared" si="584"/>
        <v>83076721.569999993</v>
      </c>
      <c r="GY34" s="429">
        <f t="shared" si="584"/>
        <v>0</v>
      </c>
      <c r="GZ34" s="426">
        <f t="shared" si="584"/>
        <v>0</v>
      </c>
      <c r="HA34" s="584">
        <f t="shared" si="584"/>
        <v>0</v>
      </c>
      <c r="HB34" s="429">
        <f t="shared" si="584"/>
        <v>0</v>
      </c>
      <c r="HC34" s="426">
        <f t="shared" si="584"/>
        <v>0</v>
      </c>
      <c r="HD34" s="584">
        <f t="shared" si="584"/>
        <v>0</v>
      </c>
      <c r="HE34" s="429">
        <f t="shared" si="581"/>
        <v>571560</v>
      </c>
      <c r="HF34" s="426">
        <f t="shared" si="581"/>
        <v>148605.78999999998</v>
      </c>
      <c r="HG34" s="614">
        <f t="shared" si="581"/>
        <v>422954.21</v>
      </c>
      <c r="HH34" s="413">
        <f t="shared" si="581"/>
        <v>0</v>
      </c>
      <c r="HI34" s="426">
        <f t="shared" si="581"/>
        <v>0</v>
      </c>
      <c r="HJ34" s="584">
        <f t="shared" si="581"/>
        <v>0</v>
      </c>
      <c r="HK34" s="429">
        <f t="shared" si="581"/>
        <v>0</v>
      </c>
      <c r="HL34" s="426">
        <f t="shared" si="581"/>
        <v>0</v>
      </c>
      <c r="HM34" s="614">
        <f t="shared" si="581"/>
        <v>0</v>
      </c>
      <c r="HN34" s="413">
        <f t="shared" si="581"/>
        <v>0</v>
      </c>
      <c r="HO34" s="426">
        <f t="shared" si="581"/>
        <v>0</v>
      </c>
      <c r="HP34" s="584">
        <f t="shared" si="581"/>
        <v>0</v>
      </c>
      <c r="HQ34" s="548">
        <f t="shared" si="581"/>
        <v>0</v>
      </c>
      <c r="HR34" s="426">
        <f t="shared" si="581"/>
        <v>0</v>
      </c>
      <c r="HS34" s="614">
        <f t="shared" si="581"/>
        <v>0</v>
      </c>
      <c r="HT34" s="504">
        <f t="shared" si="581"/>
        <v>0</v>
      </c>
      <c r="HU34" s="426">
        <f t="shared" si="581"/>
        <v>0</v>
      </c>
      <c r="HV34" s="584">
        <f t="shared" si="581"/>
        <v>0</v>
      </c>
      <c r="HW34" s="548">
        <f t="shared" si="581"/>
        <v>0</v>
      </c>
      <c r="HX34" s="426">
        <f t="shared" si="581"/>
        <v>0</v>
      </c>
      <c r="HY34" s="614">
        <f t="shared" si="581"/>
        <v>0</v>
      </c>
      <c r="HZ34" s="504">
        <f t="shared" si="581"/>
        <v>0</v>
      </c>
      <c r="IA34" s="426">
        <f t="shared" si="581"/>
        <v>0</v>
      </c>
      <c r="IB34" s="584">
        <f t="shared" si="581"/>
        <v>0</v>
      </c>
      <c r="IC34" s="1068">
        <f t="shared" ref="IC34:IH34" si="585">SUM(IC32:IC33)</f>
        <v>217420736.84</v>
      </c>
      <c r="ID34" s="426">
        <f t="shared" si="585"/>
        <v>10871036.84</v>
      </c>
      <c r="IE34" s="614">
        <f t="shared" si="585"/>
        <v>206549700</v>
      </c>
      <c r="IF34" s="1069">
        <f t="shared" si="585"/>
        <v>0</v>
      </c>
      <c r="IG34" s="426">
        <f t="shared" si="585"/>
        <v>0</v>
      </c>
      <c r="IH34" s="584">
        <f t="shared" si="585"/>
        <v>0</v>
      </c>
      <c r="II34" s="1068">
        <f t="shared" si="581"/>
        <v>0</v>
      </c>
      <c r="IJ34" s="426">
        <f t="shared" si="581"/>
        <v>0</v>
      </c>
      <c r="IK34" s="614">
        <f t="shared" si="581"/>
        <v>0</v>
      </c>
      <c r="IL34" s="1069">
        <f t="shared" si="581"/>
        <v>0</v>
      </c>
      <c r="IM34" s="426">
        <f t="shared" si="581"/>
        <v>0</v>
      </c>
      <c r="IN34" s="584">
        <f t="shared" si="581"/>
        <v>0</v>
      </c>
      <c r="IO34" s="1068">
        <f t="shared" si="581"/>
        <v>175900845.28</v>
      </c>
      <c r="IP34" s="544">
        <f t="shared" si="581"/>
        <v>8795042.2599999998</v>
      </c>
      <c r="IQ34" s="622">
        <f t="shared" si="581"/>
        <v>167105803.02000001</v>
      </c>
      <c r="IR34" s="1069">
        <f t="shared" si="581"/>
        <v>15906167.430000002</v>
      </c>
      <c r="IS34" s="545">
        <f t="shared" si="581"/>
        <v>795308.38</v>
      </c>
      <c r="IT34" s="559">
        <f t="shared" si="581"/>
        <v>15110859.050000001</v>
      </c>
      <c r="IU34" s="1068">
        <f t="shared" ref="IU34:IZ34" si="586">SUM(IU32:IU33)</f>
        <v>0</v>
      </c>
      <c r="IV34" s="544">
        <f t="shared" si="586"/>
        <v>0</v>
      </c>
      <c r="IW34" s="622">
        <f t="shared" si="586"/>
        <v>0</v>
      </c>
      <c r="IX34" s="1069">
        <f t="shared" si="586"/>
        <v>0</v>
      </c>
      <c r="IY34" s="545">
        <f t="shared" si="586"/>
        <v>0</v>
      </c>
      <c r="IZ34" s="559">
        <f t="shared" si="586"/>
        <v>0</v>
      </c>
      <c r="JA34" s="429">
        <f t="shared" ref="JA34:JF34" si="587">SUM(JA32:JA33)</f>
        <v>983783.78</v>
      </c>
      <c r="JB34" s="544">
        <f t="shared" si="587"/>
        <v>255783.78</v>
      </c>
      <c r="JC34" s="622">
        <f t="shared" si="587"/>
        <v>728000</v>
      </c>
      <c r="JD34" s="413">
        <f t="shared" si="587"/>
        <v>983783.78</v>
      </c>
      <c r="JE34" s="545">
        <f t="shared" si="587"/>
        <v>255783.78</v>
      </c>
      <c r="JF34" s="559">
        <f t="shared" si="587"/>
        <v>728000</v>
      </c>
      <c r="JG34" s="517">
        <f t="shared" ref="JG34:MO34" si="588">SUM(JG32:JG33)</f>
        <v>0</v>
      </c>
      <c r="JH34" s="545">
        <f t="shared" si="588"/>
        <v>0</v>
      </c>
      <c r="JI34" s="559">
        <f t="shared" si="588"/>
        <v>0</v>
      </c>
      <c r="JJ34" s="413">
        <f t="shared" si="588"/>
        <v>0</v>
      </c>
      <c r="JK34" s="619">
        <f t="shared" si="588"/>
        <v>0</v>
      </c>
      <c r="JL34" s="557">
        <f t="shared" si="588"/>
        <v>0</v>
      </c>
      <c r="JM34" s="413">
        <f t="shared" si="588"/>
        <v>0</v>
      </c>
      <c r="JN34" s="609">
        <f t="shared" si="588"/>
        <v>0</v>
      </c>
      <c r="JO34" s="559">
        <f t="shared" si="588"/>
        <v>0</v>
      </c>
      <c r="JP34" s="413">
        <f t="shared" si="588"/>
        <v>0</v>
      </c>
      <c r="JQ34" s="537">
        <f t="shared" si="588"/>
        <v>0</v>
      </c>
      <c r="JR34" s="559">
        <f t="shared" si="588"/>
        <v>0</v>
      </c>
      <c r="JS34" s="504">
        <f t="shared" si="588"/>
        <v>0</v>
      </c>
      <c r="JT34" s="610">
        <f t="shared" si="588"/>
        <v>0</v>
      </c>
      <c r="JU34" s="557">
        <f t="shared" si="588"/>
        <v>0</v>
      </c>
      <c r="JV34" s="549">
        <f t="shared" si="588"/>
        <v>0</v>
      </c>
      <c r="JW34" s="544">
        <f t="shared" si="588"/>
        <v>0</v>
      </c>
      <c r="JX34" s="614">
        <f t="shared" si="588"/>
        <v>0</v>
      </c>
      <c r="JY34" s="504">
        <f t="shared" si="588"/>
        <v>0</v>
      </c>
      <c r="JZ34" s="610">
        <f t="shared" si="588"/>
        <v>0</v>
      </c>
      <c r="KA34" s="557">
        <f t="shared" si="588"/>
        <v>0</v>
      </c>
      <c r="KB34" s="504">
        <f t="shared" si="588"/>
        <v>0</v>
      </c>
      <c r="KC34" s="619">
        <f t="shared" si="588"/>
        <v>0</v>
      </c>
      <c r="KD34" s="557">
        <f t="shared" si="588"/>
        <v>0</v>
      </c>
      <c r="KE34" s="413">
        <f t="shared" si="588"/>
        <v>0</v>
      </c>
      <c r="KF34" s="426">
        <f>SUM(KF32:KF33)</f>
        <v>0</v>
      </c>
      <c r="KG34" s="584">
        <f>SUM(KG32:KG33)</f>
        <v>0</v>
      </c>
      <c r="KH34" s="413">
        <f t="shared" ref="KH34" si="589">SUM(KH32:KH33)</f>
        <v>0</v>
      </c>
      <c r="KI34" s="426">
        <f>SUM(KI32:KI33)</f>
        <v>0</v>
      </c>
      <c r="KJ34" s="584">
        <f>SUM(KJ32:KJ33)</f>
        <v>0</v>
      </c>
      <c r="KK34" s="413">
        <f t="shared" ref="KK34" si="590">SUM(KK32:KK33)</f>
        <v>0</v>
      </c>
      <c r="KL34" s="426">
        <f>SUM(KL32:KL33)</f>
        <v>0</v>
      </c>
      <c r="KM34" s="584">
        <f>SUM(KM32:KM33)</f>
        <v>0</v>
      </c>
      <c r="KN34" s="413">
        <f t="shared" ref="KN34" si="591">SUM(KN32:KN33)</f>
        <v>0</v>
      </c>
      <c r="KO34" s="426">
        <f>SUM(KO32:KO33)</f>
        <v>0</v>
      </c>
      <c r="KP34" s="584">
        <f>SUM(KP32:KP33)</f>
        <v>0</v>
      </c>
      <c r="KQ34" s="413">
        <f t="shared" ref="KQ34:KT34" si="592">SUM(KQ32:KQ33)</f>
        <v>0</v>
      </c>
      <c r="KR34" s="610">
        <f t="shared" si="592"/>
        <v>0</v>
      </c>
      <c r="KS34" s="559">
        <f t="shared" si="592"/>
        <v>0</v>
      </c>
      <c r="KT34" s="413">
        <f t="shared" si="592"/>
        <v>0</v>
      </c>
      <c r="KU34" s="426">
        <f>SUM(KU32:KU33)</f>
        <v>0</v>
      </c>
      <c r="KV34" s="584">
        <f>SUM(KV32:KV33)</f>
        <v>0</v>
      </c>
      <c r="KW34" s="493">
        <f t="shared" ref="KW34:LH34" si="593">SUM(KW32:KW33)</f>
        <v>0</v>
      </c>
      <c r="KX34" s="610">
        <f t="shared" si="593"/>
        <v>0</v>
      </c>
      <c r="KY34" s="559">
        <f t="shared" si="593"/>
        <v>0</v>
      </c>
      <c r="KZ34" s="493">
        <f t="shared" si="593"/>
        <v>0</v>
      </c>
      <c r="LA34" s="610">
        <f t="shared" si="593"/>
        <v>0</v>
      </c>
      <c r="LB34" s="559">
        <f t="shared" si="593"/>
        <v>0</v>
      </c>
      <c r="LC34" s="608">
        <f t="shared" si="593"/>
        <v>0</v>
      </c>
      <c r="LD34" s="544">
        <f t="shared" si="593"/>
        <v>0</v>
      </c>
      <c r="LE34" s="614">
        <f t="shared" si="593"/>
        <v>0</v>
      </c>
      <c r="LF34" s="493">
        <f t="shared" si="593"/>
        <v>0</v>
      </c>
      <c r="LG34" s="610">
        <f t="shared" si="593"/>
        <v>0</v>
      </c>
      <c r="LH34" s="557">
        <f t="shared" si="593"/>
        <v>0</v>
      </c>
      <c r="LI34" s="413">
        <f t="shared" ref="LI34" si="594">SUM(LI32:LI33)</f>
        <v>0</v>
      </c>
      <c r="LJ34" s="426">
        <f>SUM(LJ32:LJ33)</f>
        <v>0</v>
      </c>
      <c r="LK34" s="426">
        <f>SUM(LK32:LK33)</f>
        <v>0</v>
      </c>
      <c r="LL34" s="584">
        <f>SUM(LL32:LL33)</f>
        <v>0</v>
      </c>
      <c r="LM34" s="413">
        <f t="shared" ref="LM34" si="595">SUM(LM32:LM33)</f>
        <v>0</v>
      </c>
      <c r="LN34" s="426">
        <f>SUM(LN32:LN33)</f>
        <v>0</v>
      </c>
      <c r="LO34" s="426">
        <f>SUM(LO32:LO33)</f>
        <v>0</v>
      </c>
      <c r="LP34" s="584">
        <f>SUM(LP32:LP33)</f>
        <v>0</v>
      </c>
      <c r="LQ34" s="413">
        <f t="shared" ref="LQ34" si="596">SUM(LQ32:LQ33)</f>
        <v>0</v>
      </c>
      <c r="LR34" s="426">
        <f>SUM(LR32:LR33)</f>
        <v>0</v>
      </c>
      <c r="LS34" s="426">
        <f>SUM(LS32:LS33)</f>
        <v>0</v>
      </c>
      <c r="LT34" s="584">
        <f>SUM(LT32:LT33)</f>
        <v>0</v>
      </c>
      <c r="LU34" s="413">
        <f t="shared" ref="LU34" si="597">SUM(LU32:LU33)</f>
        <v>0</v>
      </c>
      <c r="LV34" s="426">
        <f>SUM(LV32:LV33)</f>
        <v>0</v>
      </c>
      <c r="LW34" s="426">
        <f t="shared" ref="LW34:LY34" si="598">SUM(LW32:LW33)</f>
        <v>0</v>
      </c>
      <c r="LX34" s="584">
        <f t="shared" si="598"/>
        <v>0</v>
      </c>
      <c r="LY34" s="504">
        <f t="shared" si="598"/>
        <v>0</v>
      </c>
      <c r="LZ34" s="426">
        <f>SUM(LZ32:LZ33)</f>
        <v>0</v>
      </c>
      <c r="MA34" s="426">
        <f>SUM(MA32:MA33)</f>
        <v>0</v>
      </c>
      <c r="MB34" s="584">
        <f>SUM(MB32:MB33)</f>
        <v>0</v>
      </c>
      <c r="MC34" s="504">
        <f t="shared" ref="MC34" si="599">SUM(MC32:MC33)</f>
        <v>0</v>
      </c>
      <c r="MD34" s="426">
        <f>SUM(MD32:MD33)</f>
        <v>0</v>
      </c>
      <c r="ME34" s="426">
        <f>SUM(ME32:ME33)</f>
        <v>0</v>
      </c>
      <c r="MF34" s="584">
        <f>SUM(MF32:MF33)</f>
        <v>0</v>
      </c>
      <c r="MG34" s="504">
        <f t="shared" ref="MG34" si="600">SUM(MG32:MG33)</f>
        <v>0</v>
      </c>
      <c r="MH34" s="426">
        <f>SUM(MH32:MH33)</f>
        <v>0</v>
      </c>
      <c r="MI34" s="426">
        <f>SUM(MI32:MI33)</f>
        <v>0</v>
      </c>
      <c r="MJ34" s="584">
        <f>SUM(MJ32:MJ33)</f>
        <v>0</v>
      </c>
      <c r="MK34" s="504">
        <f t="shared" ref="MK34" si="601">SUM(MK32:MK33)</f>
        <v>0</v>
      </c>
      <c r="ML34" s="426">
        <f>SUM(ML32:ML33)</f>
        <v>0</v>
      </c>
      <c r="MM34" s="426">
        <f>SUM(MM32:MM33)</f>
        <v>0</v>
      </c>
      <c r="MN34" s="584">
        <f>SUM(MN32:MN33)</f>
        <v>0</v>
      </c>
      <c r="MO34" s="451">
        <f t="shared" si="588"/>
        <v>455000</v>
      </c>
      <c r="MP34" s="426">
        <f t="shared" ref="MP34:MS34" si="602">SUM(MP32:MP33)</f>
        <v>0</v>
      </c>
      <c r="MQ34" s="584">
        <f t="shared" si="602"/>
        <v>0</v>
      </c>
      <c r="MR34" s="544">
        <f t="shared" si="602"/>
        <v>0</v>
      </c>
      <c r="MS34" s="623">
        <f t="shared" si="602"/>
        <v>0</v>
      </c>
      <c r="MT34" s="609">
        <f t="shared" ref="MT34" si="603">SUM(MT32:MT33)</f>
        <v>0</v>
      </c>
      <c r="MU34" s="537">
        <f t="shared" ref="MU34:NH34" si="604">SUM(MU32:MU33)</f>
        <v>118300</v>
      </c>
      <c r="MV34" s="621">
        <f t="shared" si="604"/>
        <v>336700</v>
      </c>
      <c r="MW34" s="322">
        <f t="shared" si="604"/>
        <v>147875</v>
      </c>
      <c r="MX34" s="426">
        <f t="shared" ref="MX34:NA34" si="605">SUM(MX32:MX33)</f>
        <v>0</v>
      </c>
      <c r="MY34" s="584">
        <f t="shared" si="605"/>
        <v>0</v>
      </c>
      <c r="MZ34" s="545">
        <f t="shared" si="605"/>
        <v>0</v>
      </c>
      <c r="NA34" s="559">
        <f t="shared" si="605"/>
        <v>0</v>
      </c>
      <c r="NB34" s="426">
        <f t="shared" ref="NB34" si="606">SUM(NB32:NB33)</f>
        <v>0</v>
      </c>
      <c r="NC34" s="426">
        <f t="shared" si="604"/>
        <v>38447.5</v>
      </c>
      <c r="ND34" s="559">
        <f t="shared" si="604"/>
        <v>109427.5</v>
      </c>
      <c r="NE34" s="413">
        <f t="shared" si="604"/>
        <v>0</v>
      </c>
      <c r="NF34" s="537">
        <f t="shared" si="604"/>
        <v>0</v>
      </c>
      <c r="NG34" s="614">
        <f t="shared" si="604"/>
        <v>0</v>
      </c>
      <c r="NH34" s="413">
        <f t="shared" si="604"/>
        <v>0</v>
      </c>
      <c r="NI34" s="516">
        <f t="shared" ref="NI34:NQ34" si="607">SUM(NI32:NI33)</f>
        <v>0</v>
      </c>
      <c r="NJ34" s="559">
        <f t="shared" si="607"/>
        <v>0</v>
      </c>
      <c r="NK34" s="504">
        <f t="shared" si="607"/>
        <v>0</v>
      </c>
      <c r="NL34" s="545">
        <f t="shared" si="607"/>
        <v>0</v>
      </c>
      <c r="NM34" s="557">
        <f t="shared" si="607"/>
        <v>0</v>
      </c>
      <c r="NN34" s="504">
        <f t="shared" ref="NN34" si="608">SUM(NN32:NN33)</f>
        <v>0</v>
      </c>
      <c r="NO34" s="544">
        <f t="shared" si="607"/>
        <v>0</v>
      </c>
      <c r="NP34" s="614">
        <f t="shared" si="607"/>
        <v>0</v>
      </c>
      <c r="NQ34" s="504">
        <f t="shared" si="607"/>
        <v>0</v>
      </c>
      <c r="NR34" s="544">
        <f t="shared" ref="NR34:NV34" si="609">SUM(NR32:NR33)</f>
        <v>0</v>
      </c>
      <c r="NS34" s="614">
        <f t="shared" si="609"/>
        <v>0</v>
      </c>
      <c r="NT34" s="504">
        <f t="shared" si="609"/>
        <v>0</v>
      </c>
      <c r="NU34" s="544">
        <f t="shared" si="609"/>
        <v>0</v>
      </c>
      <c r="NV34" s="559">
        <f t="shared" si="609"/>
        <v>0</v>
      </c>
      <c r="NW34" s="453">
        <f t="shared" ref="NW34:OE34" si="610">SUM(NW32:NW33)</f>
        <v>0</v>
      </c>
      <c r="NX34" s="423">
        <f>SUM(NX32:NX33)</f>
        <v>0</v>
      </c>
      <c r="NY34" s="614">
        <f t="shared" si="610"/>
        <v>0</v>
      </c>
      <c r="NZ34" s="506">
        <f>SUM(NZ32:NZ33)</f>
        <v>0</v>
      </c>
      <c r="OA34" s="322">
        <f t="shared" ref="OA34" si="611">SUM(OA32:OA33)</f>
        <v>0</v>
      </c>
      <c r="OB34" s="423">
        <f t="shared" si="610"/>
        <v>0</v>
      </c>
      <c r="OC34" s="559">
        <f t="shared" si="610"/>
        <v>0</v>
      </c>
      <c r="OD34" s="423">
        <f t="shared" ref="OD34" si="612">SUM(OD32:OD33)</f>
        <v>0</v>
      </c>
      <c r="OE34" s="413">
        <f t="shared" si="610"/>
        <v>425704862.73000002</v>
      </c>
      <c r="OF34" s="610">
        <f t="shared" ref="OF34:OT34" si="613">SUM(OF32:OF33)</f>
        <v>9483867.4499999993</v>
      </c>
      <c r="OG34" s="557">
        <f t="shared" si="613"/>
        <v>180193500</v>
      </c>
      <c r="OH34" s="537">
        <f t="shared" si="613"/>
        <v>236027495.28000003</v>
      </c>
      <c r="OI34" s="413">
        <f t="shared" ref="OI34" si="614">SUM(OI32:OI33)</f>
        <v>104175076.08000001</v>
      </c>
      <c r="OJ34" s="610">
        <f t="shared" si="613"/>
        <v>3531938.75</v>
      </c>
      <c r="OK34" s="557">
        <f t="shared" si="613"/>
        <v>67106843.200000003</v>
      </c>
      <c r="OL34" s="537">
        <f t="shared" si="613"/>
        <v>33536294.130000003</v>
      </c>
      <c r="OM34" s="413">
        <f t="shared" si="613"/>
        <v>0</v>
      </c>
      <c r="ON34" s="544">
        <f t="shared" si="613"/>
        <v>0</v>
      </c>
      <c r="OO34" s="614">
        <f t="shared" si="613"/>
        <v>0</v>
      </c>
      <c r="OP34" s="537">
        <f t="shared" si="613"/>
        <v>0</v>
      </c>
      <c r="OQ34" s="517">
        <f t="shared" si="613"/>
        <v>0</v>
      </c>
      <c r="OR34" s="544">
        <f t="shared" si="613"/>
        <v>0</v>
      </c>
      <c r="OS34" s="622">
        <f t="shared" si="613"/>
        <v>0</v>
      </c>
      <c r="OT34" s="537">
        <f t="shared" si="613"/>
        <v>0</v>
      </c>
      <c r="OU34" s="493">
        <f t="shared" ref="OU34:PJ34" si="615">SUM(OU32:OU33)</f>
        <v>0</v>
      </c>
      <c r="OV34" s="610">
        <f t="shared" si="615"/>
        <v>0</v>
      </c>
      <c r="OW34" s="559">
        <f t="shared" si="615"/>
        <v>0</v>
      </c>
      <c r="OX34" s="537">
        <f t="shared" ref="OX34" si="616">SUM(OX32:OX33)</f>
        <v>0</v>
      </c>
      <c r="OY34" s="493">
        <f t="shared" si="615"/>
        <v>0</v>
      </c>
      <c r="OZ34" s="610">
        <f t="shared" si="615"/>
        <v>0</v>
      </c>
      <c r="PA34" s="559">
        <f t="shared" si="615"/>
        <v>0</v>
      </c>
      <c r="PB34" s="537">
        <f t="shared" ref="PB34" si="617">SUM(PB32:PB33)</f>
        <v>0</v>
      </c>
      <c r="PC34" s="608">
        <f t="shared" si="615"/>
        <v>0</v>
      </c>
      <c r="PD34" s="544">
        <f t="shared" si="615"/>
        <v>0</v>
      </c>
      <c r="PE34" s="614">
        <f t="shared" si="615"/>
        <v>0</v>
      </c>
      <c r="PF34" s="537">
        <f t="shared" ref="PF34" si="618">SUM(PF32:PF33)</f>
        <v>0</v>
      </c>
      <c r="PG34" s="493">
        <f t="shared" si="615"/>
        <v>0</v>
      </c>
      <c r="PH34" s="610">
        <f t="shared" si="615"/>
        <v>0</v>
      </c>
      <c r="PI34" s="557">
        <f t="shared" si="615"/>
        <v>0</v>
      </c>
      <c r="PJ34" s="537">
        <f t="shared" si="615"/>
        <v>0</v>
      </c>
      <c r="PK34" s="322">
        <f t="shared" ref="PK34:PP34" si="619">SUM(PK32:PK33)</f>
        <v>0</v>
      </c>
      <c r="PL34" s="426">
        <f t="shared" si="619"/>
        <v>0</v>
      </c>
      <c r="PM34" s="584">
        <f t="shared" si="619"/>
        <v>0</v>
      </c>
      <c r="PN34" s="322">
        <f t="shared" ref="PN34" si="620">SUM(PN32:PN33)</f>
        <v>0</v>
      </c>
      <c r="PO34" s="426">
        <f t="shared" si="619"/>
        <v>0</v>
      </c>
      <c r="PP34" s="584">
        <f t="shared" si="619"/>
        <v>0</v>
      </c>
      <c r="PQ34" s="512">
        <f t="shared" ref="PQ34" si="621">SUM(PQ32:PQ33)</f>
        <v>0</v>
      </c>
      <c r="PR34" s="426">
        <f t="shared" ref="PR34:PW34" si="622">SUM(PR32:PR33)</f>
        <v>0</v>
      </c>
      <c r="PS34" s="584">
        <f t="shared" si="622"/>
        <v>0</v>
      </c>
      <c r="PT34" s="512">
        <f t="shared" si="622"/>
        <v>0</v>
      </c>
      <c r="PU34" s="426">
        <f t="shared" si="622"/>
        <v>0</v>
      </c>
      <c r="PV34" s="584">
        <f t="shared" si="622"/>
        <v>0</v>
      </c>
      <c r="PW34" s="504">
        <f t="shared" si="622"/>
        <v>0</v>
      </c>
      <c r="PX34" s="426">
        <f t="shared" ref="PX34:PZ34" si="623">SUM(PX32:PX33)</f>
        <v>0</v>
      </c>
      <c r="PY34" s="584">
        <f t="shared" si="623"/>
        <v>0</v>
      </c>
      <c r="PZ34" s="512">
        <f t="shared" si="623"/>
        <v>0</v>
      </c>
      <c r="QA34" s="426">
        <f t="shared" ref="QA34:RL34" si="624">SUM(QA32:QA33)</f>
        <v>0</v>
      </c>
      <c r="QB34" s="584">
        <f t="shared" si="624"/>
        <v>0</v>
      </c>
      <c r="QC34" s="1068">
        <f t="shared" si="624"/>
        <v>20654421.050000001</v>
      </c>
      <c r="QD34" s="544">
        <f t="shared" si="624"/>
        <v>1032721.05</v>
      </c>
      <c r="QE34" s="622">
        <f t="shared" si="624"/>
        <v>19621700</v>
      </c>
      <c r="QF34" s="1069">
        <f t="shared" si="624"/>
        <v>0</v>
      </c>
      <c r="QG34" s="545">
        <f t="shared" si="624"/>
        <v>0</v>
      </c>
      <c r="QH34" s="559">
        <f t="shared" si="624"/>
        <v>0</v>
      </c>
      <c r="QI34" s="1068">
        <f t="shared" ref="QI34:QN34" si="625">SUM(QI32:QI33)</f>
        <v>13274000</v>
      </c>
      <c r="QJ34" s="544">
        <f t="shared" si="625"/>
        <v>663700</v>
      </c>
      <c r="QK34" s="622">
        <f t="shared" si="625"/>
        <v>12610300</v>
      </c>
      <c r="QL34" s="1069">
        <f t="shared" si="625"/>
        <v>2884671.2199999997</v>
      </c>
      <c r="QM34" s="545">
        <f t="shared" si="625"/>
        <v>144233.56</v>
      </c>
      <c r="QN34" s="559">
        <f t="shared" si="625"/>
        <v>2740437.66</v>
      </c>
      <c r="QO34" s="1068">
        <f t="shared" ref="QO34:RF34" si="626">SUM(QO32:QO33)</f>
        <v>0</v>
      </c>
      <c r="QP34" s="544">
        <f t="shared" si="626"/>
        <v>0</v>
      </c>
      <c r="QQ34" s="622">
        <f t="shared" si="626"/>
        <v>0</v>
      </c>
      <c r="QR34" s="1069">
        <f t="shared" si="626"/>
        <v>0</v>
      </c>
      <c r="QS34" s="545">
        <f t="shared" si="626"/>
        <v>0</v>
      </c>
      <c r="QT34" s="559">
        <f t="shared" si="626"/>
        <v>0</v>
      </c>
      <c r="QU34" s="548">
        <f t="shared" si="626"/>
        <v>0</v>
      </c>
      <c r="QV34" s="544">
        <f t="shared" si="626"/>
        <v>0</v>
      </c>
      <c r="QW34" s="622">
        <f t="shared" si="626"/>
        <v>0</v>
      </c>
      <c r="QX34" s="504">
        <f t="shared" si="626"/>
        <v>0</v>
      </c>
      <c r="QY34" s="545">
        <f t="shared" si="626"/>
        <v>0</v>
      </c>
      <c r="QZ34" s="559">
        <f t="shared" si="626"/>
        <v>0</v>
      </c>
      <c r="RA34" s="548">
        <f t="shared" si="626"/>
        <v>0</v>
      </c>
      <c r="RB34" s="544">
        <f t="shared" si="626"/>
        <v>0</v>
      </c>
      <c r="RC34" s="622">
        <f t="shared" si="626"/>
        <v>0</v>
      </c>
      <c r="RD34" s="504">
        <f t="shared" si="626"/>
        <v>0</v>
      </c>
      <c r="RE34" s="545">
        <f t="shared" si="626"/>
        <v>0</v>
      </c>
      <c r="RF34" s="559">
        <f t="shared" si="626"/>
        <v>0</v>
      </c>
      <c r="RG34" s="429">
        <f t="shared" si="624"/>
        <v>0</v>
      </c>
      <c r="RH34" s="426">
        <f t="shared" si="624"/>
        <v>0</v>
      </c>
      <c r="RI34" s="559">
        <f t="shared" si="624"/>
        <v>0</v>
      </c>
      <c r="RJ34" s="413">
        <f t="shared" si="624"/>
        <v>0</v>
      </c>
      <c r="RK34" s="516">
        <f t="shared" si="624"/>
        <v>0</v>
      </c>
      <c r="RL34" s="559">
        <f t="shared" si="624"/>
        <v>0</v>
      </c>
      <c r="RM34" s="429">
        <f t="shared" ref="RM34:RR34" si="627">SUM(RM32:RM33)</f>
        <v>0</v>
      </c>
      <c r="RN34" s="426">
        <f t="shared" si="627"/>
        <v>0</v>
      </c>
      <c r="RO34" s="559">
        <f t="shared" si="627"/>
        <v>0</v>
      </c>
      <c r="RP34" s="413">
        <f t="shared" si="627"/>
        <v>0</v>
      </c>
      <c r="RQ34" s="516">
        <f t="shared" si="627"/>
        <v>0</v>
      </c>
      <c r="RR34" s="559">
        <f t="shared" si="627"/>
        <v>0</v>
      </c>
      <c r="RS34" s="429">
        <f t="shared" ref="RS34:RX34" si="628">SUM(RS32:RS33)</f>
        <v>105406000</v>
      </c>
      <c r="RT34" s="426">
        <f t="shared" si="628"/>
        <v>27406000</v>
      </c>
      <c r="RU34" s="614">
        <f t="shared" si="628"/>
        <v>78000000</v>
      </c>
      <c r="RV34" s="413">
        <f t="shared" si="628"/>
        <v>0</v>
      </c>
      <c r="RW34" s="516">
        <f t="shared" si="628"/>
        <v>0</v>
      </c>
      <c r="RX34" s="559">
        <f t="shared" si="628"/>
        <v>0</v>
      </c>
      <c r="RY34" s="429">
        <f t="shared" ref="RY34:SE34" si="629">SUM(RY32:RY33)</f>
        <v>0</v>
      </c>
      <c r="RZ34" s="426">
        <f t="shared" si="629"/>
        <v>0</v>
      </c>
      <c r="SA34" s="614">
        <f t="shared" si="629"/>
        <v>0</v>
      </c>
      <c r="SB34" s="413">
        <f t="shared" si="629"/>
        <v>0</v>
      </c>
      <c r="SC34" s="516">
        <f t="shared" si="629"/>
        <v>0</v>
      </c>
      <c r="SD34" s="559">
        <f t="shared" si="629"/>
        <v>0</v>
      </c>
      <c r="SE34" s="487">
        <f t="shared" si="629"/>
        <v>0</v>
      </c>
      <c r="SF34" s="423">
        <f t="shared" ref="SF34:SM34" si="630">SUM(SF32:SF33)</f>
        <v>0</v>
      </c>
      <c r="SG34" s="622">
        <f t="shared" si="630"/>
        <v>0</v>
      </c>
      <c r="SH34" s="426">
        <f t="shared" si="630"/>
        <v>0</v>
      </c>
      <c r="SI34" s="614">
        <f t="shared" si="630"/>
        <v>0</v>
      </c>
      <c r="SJ34" s="426">
        <f t="shared" si="630"/>
        <v>0</v>
      </c>
      <c r="SK34" s="557">
        <f>SUM(SK32:SK33)</f>
        <v>0</v>
      </c>
      <c r="SL34" s="426">
        <f t="shared" si="630"/>
        <v>0</v>
      </c>
      <c r="SM34" s="584">
        <f t="shared" si="630"/>
        <v>0</v>
      </c>
      <c r="SN34" s="413">
        <f t="shared" ref="SN34" si="631">SUM(SN32:SN33)</f>
        <v>0</v>
      </c>
      <c r="SO34" s="514">
        <f t="shared" ref="SO34:SV34" si="632">SUM(SO32:SO33)</f>
        <v>0</v>
      </c>
      <c r="SP34" s="559">
        <f t="shared" si="632"/>
        <v>0</v>
      </c>
      <c r="SQ34" s="426">
        <f t="shared" si="632"/>
        <v>0</v>
      </c>
      <c r="SR34" s="584">
        <f t="shared" si="632"/>
        <v>0</v>
      </c>
      <c r="SS34" s="426">
        <f t="shared" ref="SS34:ST34" si="633">SUM(SS32:SS33)</f>
        <v>0</v>
      </c>
      <c r="ST34" s="559">
        <f t="shared" si="633"/>
        <v>0</v>
      </c>
      <c r="SU34" s="426">
        <f t="shared" si="632"/>
        <v>0</v>
      </c>
      <c r="SV34" s="559">
        <f t="shared" si="632"/>
        <v>0</v>
      </c>
      <c r="SW34" s="322">
        <f t="shared" ref="SW34" si="634">SUM(SW32:SW33)</f>
        <v>0</v>
      </c>
      <c r="SX34" s="426">
        <f>SUM(SX32:SX33)</f>
        <v>0</v>
      </c>
      <c r="SY34" s="584">
        <f>SUM(SY32:SY33)</f>
        <v>0</v>
      </c>
      <c r="SZ34" s="516">
        <f t="shared" ref="SZ34:TA34" si="635">SUM(SZ32:SZ33)</f>
        <v>0</v>
      </c>
      <c r="TA34" s="557">
        <f t="shared" si="635"/>
        <v>0</v>
      </c>
      <c r="TB34" s="426">
        <f>SUM(TB32:TB33)</f>
        <v>0</v>
      </c>
      <c r="TC34" s="584">
        <f>SUM(TC32:TC33)</f>
        <v>0</v>
      </c>
      <c r="TD34" s="426">
        <f>SUM(TD32:TD33)</f>
        <v>0</v>
      </c>
      <c r="TE34" s="584">
        <f>SUM(TE32:TE33)</f>
        <v>0</v>
      </c>
      <c r="TF34" s="487">
        <f t="shared" ref="TF34" si="636">SUM(TF32:TF33)</f>
        <v>0</v>
      </c>
      <c r="TG34" s="426">
        <f>SUM(TG32:TG33)</f>
        <v>0</v>
      </c>
      <c r="TH34" s="584">
        <f>SUM(TH32:TH33)</f>
        <v>0</v>
      </c>
      <c r="TI34" s="514">
        <f t="shared" ref="TI34:TJ34" si="637">SUM(TI32:TI33)</f>
        <v>0</v>
      </c>
      <c r="TJ34" s="559">
        <f t="shared" si="637"/>
        <v>0</v>
      </c>
      <c r="TK34" s="426">
        <f>SUM(TK32:TK33)</f>
        <v>0</v>
      </c>
      <c r="TL34" s="584">
        <f>SUM(TL32:TL33)</f>
        <v>0</v>
      </c>
      <c r="TM34" s="426">
        <f>SUM(TM32:TM33)</f>
        <v>0</v>
      </c>
      <c r="TN34" s="584">
        <f>SUM(TN32:TN33)</f>
        <v>0</v>
      </c>
      <c r="TO34" s="659">
        <f t="shared" ref="TO34" si="638">SUM(TO32:TO33)</f>
        <v>0</v>
      </c>
      <c r="TP34" s="426">
        <f>SUM(TP32:TP33)</f>
        <v>0</v>
      </c>
      <c r="TQ34" s="584">
        <f>SUM(TQ32:TQ33)</f>
        <v>0</v>
      </c>
      <c r="TR34" s="426">
        <f t="shared" ref="TR34:TS34" si="639">SUM(TR32:TR33)</f>
        <v>0</v>
      </c>
      <c r="TS34" s="584">
        <f t="shared" si="639"/>
        <v>0</v>
      </c>
      <c r="TT34" s="426">
        <f t="shared" ref="TT34:TU34" si="640">SUM(TT32:TT33)</f>
        <v>0</v>
      </c>
      <c r="TU34" s="584">
        <f t="shared" si="640"/>
        <v>0</v>
      </c>
      <c r="TV34" s="426">
        <f>SUM(TV32:TV33)</f>
        <v>0</v>
      </c>
      <c r="TW34" s="584">
        <f>SUM(TW32:TW33)</f>
        <v>0</v>
      </c>
      <c r="TX34" s="659">
        <f t="shared" ref="TX34" si="641">SUM(TX32:TX33)</f>
        <v>0</v>
      </c>
      <c r="TY34" s="426">
        <f>SUM(TY32:TY33)</f>
        <v>0</v>
      </c>
      <c r="TZ34" s="584">
        <f>SUM(TZ32:TZ33)</f>
        <v>0</v>
      </c>
      <c r="UA34" s="426">
        <f t="shared" ref="UA34:UB34" si="642">SUM(UA32:UA33)</f>
        <v>0</v>
      </c>
      <c r="UB34" s="584">
        <f t="shared" si="642"/>
        <v>0</v>
      </c>
      <c r="UC34" s="426">
        <f t="shared" ref="UC34:UD34" si="643">SUM(UC32:UC33)</f>
        <v>0</v>
      </c>
      <c r="UD34" s="584">
        <f t="shared" si="643"/>
        <v>0</v>
      </c>
      <c r="UE34" s="426">
        <f t="shared" ref="UE34:UG34" si="644">SUM(UE32:UE33)</f>
        <v>0</v>
      </c>
      <c r="UF34" s="584">
        <f t="shared" si="644"/>
        <v>0</v>
      </c>
      <c r="UG34" s="504">
        <f t="shared" si="644"/>
        <v>0</v>
      </c>
      <c r="UH34" s="426">
        <f t="shared" ref="UH34:UO34" si="645">SUM(UH32:UH33)</f>
        <v>0</v>
      </c>
      <c r="UI34" s="584">
        <f t="shared" si="645"/>
        <v>0</v>
      </c>
      <c r="UJ34" s="545">
        <f t="shared" si="645"/>
        <v>0</v>
      </c>
      <c r="UK34" s="557">
        <f t="shared" si="645"/>
        <v>0</v>
      </c>
      <c r="UL34" s="426">
        <f>SUM(UL32:UL33)</f>
        <v>0</v>
      </c>
      <c r="UM34" s="584">
        <f>SUM(UM32:UM33)</f>
        <v>0</v>
      </c>
      <c r="UN34" s="516">
        <f t="shared" si="645"/>
        <v>0</v>
      </c>
      <c r="UO34" s="557">
        <f t="shared" si="645"/>
        <v>0</v>
      </c>
      <c r="UP34" s="659">
        <f t="shared" ref="UP34" si="646">SUM(UP32:UP33)</f>
        <v>0</v>
      </c>
      <c r="UQ34" s="426">
        <f>SUM(UQ32:UQ33)</f>
        <v>0</v>
      </c>
      <c r="UR34" s="584">
        <f>SUM(UR32:UR33)</f>
        <v>0</v>
      </c>
      <c r="US34" s="514">
        <f t="shared" ref="US34:UT34" si="647">SUM(US32:US33)</f>
        <v>0</v>
      </c>
      <c r="UT34" s="559">
        <f t="shared" si="647"/>
        <v>0</v>
      </c>
      <c r="UU34" s="426">
        <f>SUM(UU32:UU33)</f>
        <v>0</v>
      </c>
      <c r="UV34" s="584">
        <f>SUM(UV32:UV33)</f>
        <v>0</v>
      </c>
      <c r="UW34" s="426">
        <f>SUM(UW32:UW33)</f>
        <v>0</v>
      </c>
      <c r="UX34" s="584">
        <f>SUM(UX32:UX33)</f>
        <v>0</v>
      </c>
      <c r="UY34" s="413">
        <f t="shared" ref="UY34:VT34" si="648">SUM(UY32:UY33)</f>
        <v>1135114933.8599999</v>
      </c>
      <c r="UZ34" s="413">
        <f t="shared" si="648"/>
        <v>389871712.79000002</v>
      </c>
      <c r="VA34" s="413">
        <f t="shared" si="648"/>
        <v>0</v>
      </c>
      <c r="VB34" s="413">
        <f t="shared" si="648"/>
        <v>0</v>
      </c>
      <c r="VC34" s="513">
        <f t="shared" si="648"/>
        <v>0</v>
      </c>
      <c r="VD34" s="511">
        <f t="shared" si="648"/>
        <v>0</v>
      </c>
      <c r="VE34" s="513">
        <f t="shared" si="648"/>
        <v>0</v>
      </c>
      <c r="VF34" s="511">
        <f t="shared" si="648"/>
        <v>0</v>
      </c>
      <c r="VG34" s="413">
        <f t="shared" si="648"/>
        <v>7388137705.5900002</v>
      </c>
      <c r="VH34" s="516">
        <f t="shared" si="648"/>
        <v>7147017327.4200001</v>
      </c>
      <c r="VI34" s="426">
        <f t="shared" si="648"/>
        <v>241120378.17000002</v>
      </c>
      <c r="VJ34" s="413">
        <f t="shared" si="648"/>
        <v>4032742241.27</v>
      </c>
      <c r="VK34" s="515">
        <f t="shared" si="648"/>
        <v>3909899344.3400002</v>
      </c>
      <c r="VL34" s="506">
        <f t="shared" si="648"/>
        <v>122842896.93000001</v>
      </c>
      <c r="VM34" s="413">
        <f t="shared" si="648"/>
        <v>6829180124.4099998</v>
      </c>
      <c r="VN34" s="517">
        <f t="shared" si="648"/>
        <v>3725424830.3699999</v>
      </c>
      <c r="VO34" s="413">
        <f t="shared" si="648"/>
        <v>152663255</v>
      </c>
      <c r="VP34" s="517">
        <f t="shared" si="648"/>
        <v>73286000</v>
      </c>
      <c r="VQ34" s="429">
        <f t="shared" ref="VQ34:VR34" si="649">SUM(VQ32:VQ33)</f>
        <v>79741474</v>
      </c>
      <c r="VR34" s="413">
        <f t="shared" si="649"/>
        <v>68115000</v>
      </c>
      <c r="VS34" s="413">
        <f t="shared" si="648"/>
        <v>0</v>
      </c>
      <c r="VT34" s="517">
        <f t="shared" si="648"/>
        <v>0</v>
      </c>
      <c r="VU34" s="413">
        <f t="shared" ref="VU34:XR34" si="650">SUM(VU32:VU33)</f>
        <v>16000</v>
      </c>
      <c r="VV34" s="517">
        <f t="shared" si="650"/>
        <v>0</v>
      </c>
      <c r="VW34" s="413">
        <f t="shared" si="650"/>
        <v>0</v>
      </c>
      <c r="VX34" s="517">
        <f t="shared" si="650"/>
        <v>0</v>
      </c>
      <c r="VY34" s="413">
        <f t="shared" si="650"/>
        <v>1373200</v>
      </c>
      <c r="VZ34" s="517">
        <f t="shared" si="650"/>
        <v>0</v>
      </c>
      <c r="WA34" s="413">
        <f t="shared" si="650"/>
        <v>2789511</v>
      </c>
      <c r="WB34" s="517">
        <f t="shared" si="650"/>
        <v>2789511</v>
      </c>
      <c r="WC34" s="413">
        <f t="shared" si="650"/>
        <v>318980496.18000001</v>
      </c>
      <c r="WD34" s="610">
        <f>SUM(WD32:WD33)</f>
        <v>82934929.010000005</v>
      </c>
      <c r="WE34" s="557">
        <f>SUM(WE32:WE33)</f>
        <v>236045567.17000002</v>
      </c>
      <c r="WF34" s="322">
        <f t="shared" ref="WF34" si="651">SUM(WF32:WF33)</f>
        <v>161628899.90000001</v>
      </c>
      <c r="WG34" s="544">
        <f>SUM(WG32:WG33)</f>
        <v>42023513.969999999</v>
      </c>
      <c r="WH34" s="614">
        <f>SUM(WH32:WH33)</f>
        <v>119605385.93000001</v>
      </c>
      <c r="WI34" s="413">
        <f t="shared" si="650"/>
        <v>3393645</v>
      </c>
      <c r="WJ34" s="506">
        <f t="shared" si="650"/>
        <v>2497545</v>
      </c>
      <c r="WK34" s="557">
        <f t="shared" si="650"/>
        <v>896100</v>
      </c>
      <c r="WL34" s="413">
        <f t="shared" si="650"/>
        <v>1498000</v>
      </c>
      <c r="WM34" s="413">
        <f t="shared" si="650"/>
        <v>1050000</v>
      </c>
      <c r="WN34" s="623">
        <f t="shared" si="650"/>
        <v>448000</v>
      </c>
      <c r="WO34" s="482">
        <f t="shared" si="650"/>
        <v>1686341731.96</v>
      </c>
      <c r="WP34" s="470">
        <f t="shared" si="650"/>
        <v>884032861.16000009</v>
      </c>
      <c r="WQ34" s="1068">
        <f t="shared" si="650"/>
        <v>800000000</v>
      </c>
      <c r="WR34" s="423">
        <f t="shared" si="650"/>
        <v>0</v>
      </c>
      <c r="WS34" s="622">
        <f t="shared" si="650"/>
        <v>800000000</v>
      </c>
      <c r="WT34" s="1069">
        <f t="shared" si="650"/>
        <v>643810048.19000006</v>
      </c>
      <c r="WU34" s="423">
        <f t="shared" si="650"/>
        <v>0</v>
      </c>
      <c r="WV34" s="622">
        <f t="shared" si="650"/>
        <v>643810048.19000006</v>
      </c>
      <c r="WW34" s="1068">
        <f t="shared" ref="WW34:XB34" si="652">SUM(WW32:WW33)</f>
        <v>52618000</v>
      </c>
      <c r="WX34" s="506">
        <f t="shared" si="652"/>
        <v>2630902.14</v>
      </c>
      <c r="WY34" s="557">
        <f t="shared" si="652"/>
        <v>49987097.859999999</v>
      </c>
      <c r="WZ34" s="1069">
        <f t="shared" si="652"/>
        <v>2950000</v>
      </c>
      <c r="XA34" s="423">
        <f t="shared" si="652"/>
        <v>147500.12000000011</v>
      </c>
      <c r="XB34" s="557">
        <f t="shared" si="652"/>
        <v>2802499.88</v>
      </c>
      <c r="XC34" s="1068">
        <f t="shared" si="650"/>
        <v>21060089.470000003</v>
      </c>
      <c r="XD34" s="506">
        <f t="shared" si="650"/>
        <v>1053004.47</v>
      </c>
      <c r="XE34" s="557">
        <f t="shared" si="650"/>
        <v>20007085</v>
      </c>
      <c r="XF34" s="1069">
        <f t="shared" si="650"/>
        <v>14003590.529999999</v>
      </c>
      <c r="XG34" s="423">
        <f t="shared" si="650"/>
        <v>700179.53</v>
      </c>
      <c r="XH34" s="557">
        <f t="shared" si="650"/>
        <v>13303411</v>
      </c>
      <c r="XI34" s="429">
        <f t="shared" si="650"/>
        <v>204361920</v>
      </c>
      <c r="XJ34" s="423">
        <f t="shared" si="650"/>
        <v>0</v>
      </c>
      <c r="XK34" s="622">
        <f t="shared" si="650"/>
        <v>204361920</v>
      </c>
      <c r="XL34" s="413">
        <f t="shared" si="650"/>
        <v>141034910</v>
      </c>
      <c r="XM34" s="423">
        <f t="shared" si="650"/>
        <v>0</v>
      </c>
      <c r="XN34" s="557">
        <f t="shared" si="650"/>
        <v>141034910</v>
      </c>
      <c r="XO34" s="484">
        <f t="shared" si="650"/>
        <v>0</v>
      </c>
      <c r="XP34" s="557">
        <f t="shared" si="650"/>
        <v>0</v>
      </c>
      <c r="XQ34" s="484">
        <f t="shared" si="650"/>
        <v>0</v>
      </c>
      <c r="XR34" s="557">
        <f t="shared" si="650"/>
        <v>0</v>
      </c>
      <c r="XS34" s="977">
        <f t="shared" ref="XS34:ZZ34" si="653">SUM(XS32:XS33)</f>
        <v>0</v>
      </c>
      <c r="XT34" s="557">
        <f t="shared" si="653"/>
        <v>0</v>
      </c>
      <c r="XU34" s="470">
        <f t="shared" si="653"/>
        <v>0</v>
      </c>
      <c r="XV34" s="557">
        <f t="shared" si="653"/>
        <v>0</v>
      </c>
      <c r="XW34" s="485">
        <f t="shared" si="653"/>
        <v>0</v>
      </c>
      <c r="XX34" s="485">
        <f t="shared" si="653"/>
        <v>0</v>
      </c>
      <c r="XY34" s="485">
        <f t="shared" si="653"/>
        <v>0</v>
      </c>
      <c r="XZ34" s="485">
        <f t="shared" si="653"/>
        <v>0</v>
      </c>
      <c r="YA34" s="484">
        <f t="shared" si="653"/>
        <v>0</v>
      </c>
      <c r="YB34" s="483">
        <f t="shared" si="653"/>
        <v>0</v>
      </c>
      <c r="YC34" s="666">
        <f t="shared" si="653"/>
        <v>0</v>
      </c>
      <c r="YD34" s="484">
        <f t="shared" si="653"/>
        <v>0</v>
      </c>
      <c r="YE34" s="483">
        <f t="shared" si="653"/>
        <v>0</v>
      </c>
      <c r="YF34" s="666">
        <f t="shared" si="653"/>
        <v>0</v>
      </c>
      <c r="YG34" s="484">
        <f t="shared" si="653"/>
        <v>0</v>
      </c>
      <c r="YH34" s="483">
        <f t="shared" si="653"/>
        <v>0</v>
      </c>
      <c r="YI34" s="666">
        <f t="shared" si="653"/>
        <v>0</v>
      </c>
      <c r="YJ34" s="470">
        <f t="shared" si="653"/>
        <v>0</v>
      </c>
      <c r="YK34" s="483">
        <f t="shared" si="653"/>
        <v>0</v>
      </c>
      <c r="YL34" s="666">
        <f t="shared" si="653"/>
        <v>0</v>
      </c>
      <c r="YM34" s="674">
        <f t="shared" si="653"/>
        <v>0</v>
      </c>
      <c r="YN34" s="674">
        <f t="shared" si="653"/>
        <v>0</v>
      </c>
      <c r="YO34" s="674">
        <f t="shared" si="653"/>
        <v>0</v>
      </c>
      <c r="YP34" s="674">
        <f t="shared" si="653"/>
        <v>0</v>
      </c>
      <c r="YQ34" s="322">
        <f t="shared" ref="YQ34:YV34" si="654">SUM(YQ32:YQ33)</f>
        <v>0</v>
      </c>
      <c r="YR34" s="537">
        <f t="shared" si="654"/>
        <v>0</v>
      </c>
      <c r="YS34" s="559">
        <f t="shared" si="654"/>
        <v>0</v>
      </c>
      <c r="YT34" s="322">
        <f t="shared" si="654"/>
        <v>0</v>
      </c>
      <c r="YU34" s="537">
        <f t="shared" si="654"/>
        <v>0</v>
      </c>
      <c r="YV34" s="559">
        <f t="shared" si="654"/>
        <v>0</v>
      </c>
      <c r="YW34" s="322">
        <f t="shared" ref="YW34:ZC34" si="655">SUM(YW32:YW33)</f>
        <v>5000000</v>
      </c>
      <c r="YX34" s="537">
        <f t="shared" si="655"/>
        <v>0</v>
      </c>
      <c r="YY34" s="559">
        <f t="shared" si="655"/>
        <v>5000000</v>
      </c>
      <c r="YZ34" s="322">
        <f t="shared" si="655"/>
        <v>1128821.24</v>
      </c>
      <c r="ZA34" s="537">
        <f t="shared" si="655"/>
        <v>0</v>
      </c>
      <c r="ZB34" s="559">
        <f t="shared" si="655"/>
        <v>1128821.24</v>
      </c>
      <c r="ZC34" s="484">
        <f t="shared" si="655"/>
        <v>603301722.49000001</v>
      </c>
      <c r="ZD34" s="758">
        <f>SUM(ZD32:ZD33)</f>
        <v>339952500</v>
      </c>
      <c r="ZE34" s="483">
        <f t="shared" ref="ZE34:ZF34" si="656">SUM(ZE32:ZE33)</f>
        <v>61569810</v>
      </c>
      <c r="ZF34" s="483">
        <f t="shared" si="656"/>
        <v>201779412.49000001</v>
      </c>
      <c r="ZG34" s="483">
        <f t="shared" ref="ZG34" si="657">SUM(ZG32:ZG33)</f>
        <v>0</v>
      </c>
      <c r="ZH34" s="483">
        <f>SUM(ZH32:ZH33)</f>
        <v>0</v>
      </c>
      <c r="ZI34" s="758">
        <f>SUM(ZI32:ZI33)</f>
        <v>0</v>
      </c>
      <c r="ZJ34" s="483">
        <f t="shared" ref="ZJ34:ZK34" si="658">SUM(ZJ32:ZJ33)</f>
        <v>0</v>
      </c>
      <c r="ZK34" s="483">
        <f t="shared" si="658"/>
        <v>0</v>
      </c>
      <c r="ZL34" s="484">
        <f t="shared" ref="ZL34" si="659">SUM(ZL32:ZL33)</f>
        <v>81105491.200000003</v>
      </c>
      <c r="ZM34" s="483">
        <f t="shared" ref="ZM34:ZN34" si="660">SUM(ZM32:ZM33)</f>
        <v>0</v>
      </c>
      <c r="ZN34" s="483">
        <f t="shared" si="660"/>
        <v>0</v>
      </c>
      <c r="ZO34" s="483">
        <f t="shared" ref="ZO34:ZP34" si="661">SUM(ZO32:ZO33)</f>
        <v>81105491.200000003</v>
      </c>
      <c r="ZP34" s="483">
        <f t="shared" si="661"/>
        <v>0</v>
      </c>
      <c r="ZQ34" s="758">
        <f>SUM(ZQ32:ZQ33)</f>
        <v>0</v>
      </c>
      <c r="ZR34" s="758">
        <f>SUM(ZR32:ZR33)</f>
        <v>0</v>
      </c>
      <c r="ZS34" s="483">
        <f t="shared" ref="ZS34:ZT34" si="662">SUM(ZS32:ZS33)</f>
        <v>0</v>
      </c>
      <c r="ZT34" s="1262">
        <f t="shared" si="662"/>
        <v>0</v>
      </c>
      <c r="ZU34" s="484">
        <f t="shared" si="653"/>
        <v>0</v>
      </c>
      <c r="ZV34" s="483">
        <f t="shared" si="653"/>
        <v>0</v>
      </c>
      <c r="ZW34" s="483">
        <f>SUM(ZW32:ZW33)</f>
        <v>0</v>
      </c>
      <c r="ZX34" s="1262">
        <f t="shared" ref="ZX34" si="663">SUM(ZX32:ZX33)</f>
        <v>0</v>
      </c>
      <c r="ZY34" s="484">
        <f t="shared" si="653"/>
        <v>0</v>
      </c>
      <c r="ZZ34" s="483">
        <f t="shared" si="653"/>
        <v>0</v>
      </c>
      <c r="AAA34" s="483">
        <f>SUM(AAA32:AAA33)</f>
        <v>0</v>
      </c>
      <c r="AAB34" s="1262">
        <f t="shared" ref="AAB34:AAC34" si="664">SUM(AAB32:AAB33)</f>
        <v>0</v>
      </c>
      <c r="AAC34" s="674">
        <f t="shared" si="664"/>
        <v>0</v>
      </c>
      <c r="AAD34" s="483">
        <f t="shared" ref="AAD34" si="665">SUM(AAD32:AAD33)</f>
        <v>0</v>
      </c>
      <c r="AAE34" s="483">
        <f t="shared" ref="AAE34:ABJ34" si="666">SUM(AAE32:AAE33)</f>
        <v>0</v>
      </c>
      <c r="AAF34" s="483">
        <f t="shared" ref="AAF34" si="667">SUM(AAF32:AAF33)</f>
        <v>0</v>
      </c>
      <c r="AAG34" s="674">
        <f t="shared" ref="AAG34" si="668">SUM(AAG32:AAG33)</f>
        <v>0</v>
      </c>
      <c r="AAH34" s="483">
        <f t="shared" ref="AAH34" si="669">SUM(AAH32:AAH33)</f>
        <v>0</v>
      </c>
      <c r="AAI34" s="483">
        <f t="shared" si="666"/>
        <v>0</v>
      </c>
      <c r="AAJ34" s="483">
        <f t="shared" ref="AAJ34" si="670">SUM(AAJ32:AAJ33)</f>
        <v>0</v>
      </c>
      <c r="AAK34" s="674">
        <f t="shared" si="666"/>
        <v>0</v>
      </c>
      <c r="AAL34" s="483">
        <f t="shared" si="666"/>
        <v>0</v>
      </c>
      <c r="AAM34" s="483">
        <f t="shared" si="666"/>
        <v>0</v>
      </c>
      <c r="AAN34" s="483">
        <f t="shared" ref="AAN34:AAO34" si="671">SUM(AAN32:AAN33)</f>
        <v>0</v>
      </c>
      <c r="AAO34" s="674">
        <f t="shared" si="671"/>
        <v>0</v>
      </c>
      <c r="AAP34" s="483">
        <f t="shared" si="666"/>
        <v>0</v>
      </c>
      <c r="AAQ34" s="483">
        <f t="shared" si="666"/>
        <v>0</v>
      </c>
      <c r="AAR34" s="483">
        <f t="shared" ref="AAR34" si="672">SUM(AAR32:AAR33)</f>
        <v>0</v>
      </c>
      <c r="AAS34" s="482">
        <f t="shared" si="666"/>
        <v>-1602737500.1600001</v>
      </c>
      <c r="AAT34" s="484">
        <f t="shared" si="666"/>
        <v>-1837500</v>
      </c>
      <c r="AAU34" s="484">
        <f t="shared" si="666"/>
        <v>0</v>
      </c>
      <c r="AAV34" s="484">
        <f t="shared" si="666"/>
        <v>0</v>
      </c>
      <c r="AAW34" s="484">
        <f t="shared" si="666"/>
        <v>0</v>
      </c>
      <c r="AAX34" s="484">
        <f t="shared" si="666"/>
        <v>0</v>
      </c>
      <c r="AAY34" s="485">
        <f t="shared" si="666"/>
        <v>0</v>
      </c>
      <c r="AAZ34" s="485">
        <f t="shared" si="666"/>
        <v>0</v>
      </c>
      <c r="ABA34" s="485">
        <f t="shared" si="666"/>
        <v>0</v>
      </c>
      <c r="ABB34" s="485">
        <f t="shared" si="666"/>
        <v>0</v>
      </c>
      <c r="ABC34" s="484">
        <f t="shared" si="666"/>
        <v>-1602737500.1600001</v>
      </c>
      <c r="ABD34" s="484">
        <f t="shared" si="666"/>
        <v>-1837500</v>
      </c>
      <c r="ABE34" s="484">
        <f t="shared" si="666"/>
        <v>0</v>
      </c>
      <c r="ABF34" s="484">
        <f t="shared" si="666"/>
        <v>0</v>
      </c>
      <c r="ABG34" s="485">
        <f t="shared" si="666"/>
        <v>0</v>
      </c>
      <c r="ABH34" s="485">
        <f t="shared" si="666"/>
        <v>0</v>
      </c>
      <c r="ABI34" s="485">
        <f t="shared" si="666"/>
        <v>0</v>
      </c>
      <c r="ABJ34" s="485">
        <f t="shared" si="666"/>
        <v>0</v>
      </c>
      <c r="ABK34" s="1749">
        <f>'Проверочная  таблица'!ABC34+'Проверочная  таблица'!ABE34</f>
        <v>-1602737500.1600001</v>
      </c>
      <c r="ABL34" s="1749">
        <f>'Проверочная  таблица'!ABD34+'Проверочная  таблица'!ABF34</f>
        <v>-1837500</v>
      </c>
    </row>
    <row r="35" spans="1:740" s="319" customFormat="1" ht="25.5" customHeight="1" x14ac:dyDescent="0.25">
      <c r="A35" s="330"/>
      <c r="B35" s="322"/>
      <c r="C35" s="322"/>
      <c r="D35" s="487"/>
      <c r="E35" s="322"/>
      <c r="F35" s="487"/>
      <c r="G35" s="322"/>
      <c r="H35" s="453"/>
      <c r="I35" s="322"/>
      <c r="J35" s="513"/>
      <c r="K35" s="511"/>
      <c r="L35" s="513"/>
      <c r="M35" s="511"/>
      <c r="N35" s="453"/>
      <c r="O35" s="322"/>
      <c r="P35" s="453"/>
      <c r="Q35" s="322"/>
      <c r="R35" s="513"/>
      <c r="S35" s="511"/>
      <c r="T35" s="513"/>
      <c r="U35" s="511"/>
      <c r="V35" s="453"/>
      <c r="W35" s="322"/>
      <c r="X35" s="516"/>
      <c r="Y35" s="426"/>
      <c r="Z35" s="530"/>
      <c r="AA35" s="487"/>
      <c r="AB35" s="322"/>
      <c r="AC35" s="516"/>
      <c r="AD35" s="426"/>
      <c r="AE35" s="513"/>
      <c r="AF35" s="511"/>
      <c r="AG35" s="513"/>
      <c r="AH35" s="511"/>
      <c r="AI35" s="498"/>
      <c r="AJ35" s="487"/>
      <c r="AK35" s="322"/>
      <c r="AL35" s="425"/>
      <c r="AM35" s="425"/>
      <c r="AN35" s="509"/>
      <c r="AO35" s="425"/>
      <c r="AP35" s="487"/>
      <c r="AQ35" s="426"/>
      <c r="AR35" s="426"/>
      <c r="AS35" s="426"/>
      <c r="AT35" s="426"/>
      <c r="AU35" s="487"/>
      <c r="AV35" s="426"/>
      <c r="AW35" s="509"/>
      <c r="AX35" s="514"/>
      <c r="AY35" s="487"/>
      <c r="AZ35" s="426"/>
      <c r="BA35" s="426"/>
      <c r="BB35" s="516"/>
      <c r="BC35" s="512"/>
      <c r="BD35" s="516"/>
      <c r="BE35" s="502"/>
      <c r="BF35" s="514"/>
      <c r="BG35" s="512"/>
      <c r="BH35" s="426"/>
      <c r="BI35" s="509"/>
      <c r="BJ35" s="426"/>
      <c r="BK35" s="512"/>
      <c r="BL35" s="516"/>
      <c r="BM35" s="425"/>
      <c r="BN35" s="516"/>
      <c r="BO35" s="512"/>
      <c r="BP35" s="516"/>
      <c r="BQ35" s="426"/>
      <c r="BR35" s="516"/>
      <c r="BS35" s="322"/>
      <c r="BT35" s="426"/>
      <c r="BU35" s="426"/>
      <c r="BV35" s="426"/>
      <c r="BW35" s="322"/>
      <c r="BX35" s="514"/>
      <c r="BY35" s="426"/>
      <c r="BZ35" s="426"/>
      <c r="CA35" s="322"/>
      <c r="CB35" s="426"/>
      <c r="CC35" s="426"/>
      <c r="CD35" s="426"/>
      <c r="CE35" s="322"/>
      <c r="CF35" s="426"/>
      <c r="CG35" s="516"/>
      <c r="CH35" s="426"/>
      <c r="CI35" s="511"/>
      <c r="CJ35" s="511"/>
      <c r="CK35" s="511"/>
      <c r="CL35" s="511"/>
      <c r="CM35" s="453"/>
      <c r="CN35" s="427"/>
      <c r="CO35" s="453"/>
      <c r="CP35" s="427"/>
      <c r="CQ35" s="513"/>
      <c r="CR35" s="501"/>
      <c r="CS35" s="513"/>
      <c r="CT35" s="501"/>
      <c r="CU35" s="505"/>
      <c r="CV35" s="427"/>
      <c r="CW35" s="505"/>
      <c r="CX35" s="427"/>
      <c r="CY35" s="520"/>
      <c r="CZ35" s="501"/>
      <c r="DA35" s="520"/>
      <c r="DB35" s="501"/>
      <c r="DC35" s="498"/>
      <c r="DD35" s="426"/>
      <c r="DE35" s="425"/>
      <c r="DF35" s="427"/>
      <c r="DG35" s="516"/>
      <c r="DH35" s="426"/>
      <c r="DI35" s="427"/>
      <c r="DJ35" s="426"/>
      <c r="DK35" s="614"/>
      <c r="DL35" s="426"/>
      <c r="DM35" s="559"/>
      <c r="DN35" s="426"/>
      <c r="DO35" s="621"/>
      <c r="DP35" s="426"/>
      <c r="DQ35" s="426"/>
      <c r="DR35" s="426"/>
      <c r="DS35" s="426"/>
      <c r="DT35" s="426"/>
      <c r="DU35" s="426"/>
      <c r="DV35" s="427"/>
      <c r="DW35" s="516"/>
      <c r="DX35" s="621"/>
      <c r="DY35" s="426"/>
      <c r="DZ35" s="559"/>
      <c r="EA35" s="426"/>
      <c r="EB35" s="621"/>
      <c r="EC35" s="426"/>
      <c r="ED35" s="426"/>
      <c r="EE35" s="426"/>
      <c r="EF35" s="426"/>
      <c r="EG35" s="426"/>
      <c r="EH35" s="426"/>
      <c r="EI35" s="505"/>
      <c r="EJ35" s="537"/>
      <c r="EK35" s="537"/>
      <c r="EL35" s="610"/>
      <c r="EM35" s="427"/>
      <c r="EN35" s="537"/>
      <c r="EO35" s="537"/>
      <c r="EP35" s="610"/>
      <c r="EQ35" s="498"/>
      <c r="ER35" s="426"/>
      <c r="ES35" s="614"/>
      <c r="ET35" s="427"/>
      <c r="EU35" s="516"/>
      <c r="EV35" s="559"/>
      <c r="EW35" s="487"/>
      <c r="EX35" s="514"/>
      <c r="EY35" s="559"/>
      <c r="EZ35" s="516"/>
      <c r="FA35" s="559"/>
      <c r="FB35" s="514"/>
      <c r="FC35" s="559"/>
      <c r="FD35" s="322"/>
      <c r="FE35" s="514"/>
      <c r="FF35" s="559"/>
      <c r="FG35" s="514"/>
      <c r="FH35" s="559"/>
      <c r="FI35" s="514"/>
      <c r="FJ35" s="559"/>
      <c r="FK35" s="498"/>
      <c r="FL35" s="426"/>
      <c r="FM35" s="559"/>
      <c r="FN35" s="427"/>
      <c r="FO35" s="516"/>
      <c r="FP35" s="559"/>
      <c r="FQ35" s="498"/>
      <c r="FR35" s="426"/>
      <c r="FS35" s="614"/>
      <c r="FT35" s="427"/>
      <c r="FU35" s="516"/>
      <c r="FV35" s="559"/>
      <c r="FW35" s="498"/>
      <c r="FX35" s="537"/>
      <c r="FY35" s="614"/>
      <c r="FZ35" s="427"/>
      <c r="GA35" s="610"/>
      <c r="GB35" s="559"/>
      <c r="GC35" s="498"/>
      <c r="GD35" s="426"/>
      <c r="GE35" s="614"/>
      <c r="GF35" s="427"/>
      <c r="GG35" s="516"/>
      <c r="GH35" s="559"/>
      <c r="GI35" s="498"/>
      <c r="GJ35" s="426"/>
      <c r="GK35" s="614"/>
      <c r="GL35" s="427"/>
      <c r="GM35" s="516"/>
      <c r="GN35" s="559"/>
      <c r="GO35" s="551"/>
      <c r="GP35" s="552"/>
      <c r="GQ35" s="551"/>
      <c r="GR35" s="552"/>
      <c r="GS35" s="498"/>
      <c r="GT35" s="426"/>
      <c r="GU35" s="614"/>
      <c r="GV35" s="427"/>
      <c r="GW35" s="516"/>
      <c r="GX35" s="559"/>
      <c r="GY35" s="498"/>
      <c r="GZ35" s="426"/>
      <c r="HA35" s="584"/>
      <c r="HB35" s="498"/>
      <c r="HC35" s="426"/>
      <c r="HD35" s="584"/>
      <c r="HE35" s="498"/>
      <c r="HF35" s="426"/>
      <c r="HG35" s="614"/>
      <c r="HH35" s="427"/>
      <c r="HI35" s="426"/>
      <c r="HJ35" s="584"/>
      <c r="HK35" s="498"/>
      <c r="HL35" s="426"/>
      <c r="HM35" s="614"/>
      <c r="HN35" s="427"/>
      <c r="HO35" s="426"/>
      <c r="HP35" s="584"/>
      <c r="HQ35" s="551"/>
      <c r="HR35" s="426"/>
      <c r="HS35" s="614"/>
      <c r="HT35" s="552"/>
      <c r="HU35" s="426"/>
      <c r="HV35" s="584"/>
      <c r="HW35" s="551"/>
      <c r="HX35" s="426"/>
      <c r="HY35" s="614"/>
      <c r="HZ35" s="552"/>
      <c r="IA35" s="426"/>
      <c r="IB35" s="584"/>
      <c r="IC35" s="1070"/>
      <c r="ID35" s="426"/>
      <c r="IE35" s="614"/>
      <c r="IF35" s="1071"/>
      <c r="IG35" s="426"/>
      <c r="IH35" s="584"/>
      <c r="II35" s="1070"/>
      <c r="IJ35" s="426"/>
      <c r="IK35" s="614"/>
      <c r="IL35" s="1071"/>
      <c r="IM35" s="426"/>
      <c r="IN35" s="584"/>
      <c r="IO35" s="1070"/>
      <c r="IP35" s="545"/>
      <c r="IQ35" s="559"/>
      <c r="IR35" s="1071"/>
      <c r="IS35" s="545"/>
      <c r="IT35" s="559"/>
      <c r="IU35" s="1070"/>
      <c r="IV35" s="545"/>
      <c r="IW35" s="559"/>
      <c r="IX35" s="1071"/>
      <c r="IY35" s="545"/>
      <c r="IZ35" s="559"/>
      <c r="JA35" s="498"/>
      <c r="JB35" s="545"/>
      <c r="JC35" s="559"/>
      <c r="JD35" s="427"/>
      <c r="JE35" s="545"/>
      <c r="JF35" s="559"/>
      <c r="JG35" s="505"/>
      <c r="JH35" s="545"/>
      <c r="JI35" s="559"/>
      <c r="JJ35" s="427"/>
      <c r="JK35" s="537"/>
      <c r="JL35" s="559"/>
      <c r="JM35" s="498"/>
      <c r="JN35" s="537"/>
      <c r="JO35" s="559"/>
      <c r="JP35" s="427"/>
      <c r="JQ35" s="537"/>
      <c r="JR35" s="559"/>
      <c r="JS35" s="551"/>
      <c r="JT35" s="537"/>
      <c r="JU35" s="559"/>
      <c r="JV35" s="552"/>
      <c r="JW35" s="537"/>
      <c r="JX35" s="559"/>
      <c r="JY35" s="552"/>
      <c r="JZ35" s="537"/>
      <c r="KA35" s="559"/>
      <c r="KB35" s="552"/>
      <c r="KC35" s="537"/>
      <c r="KD35" s="559"/>
      <c r="KE35" s="498"/>
      <c r="KF35" s="426"/>
      <c r="KG35" s="584"/>
      <c r="KH35" s="427"/>
      <c r="KI35" s="426"/>
      <c r="KJ35" s="584"/>
      <c r="KK35" s="498"/>
      <c r="KL35" s="426"/>
      <c r="KM35" s="584"/>
      <c r="KN35" s="427"/>
      <c r="KO35" s="426"/>
      <c r="KP35" s="584"/>
      <c r="KQ35" s="487"/>
      <c r="KR35" s="545"/>
      <c r="KS35" s="559"/>
      <c r="KT35" s="322"/>
      <c r="KU35" s="426"/>
      <c r="KV35" s="584"/>
      <c r="KW35" s="608"/>
      <c r="KX35" s="545"/>
      <c r="KY35" s="559"/>
      <c r="KZ35" s="511"/>
      <c r="LA35" s="610"/>
      <c r="LB35" s="559"/>
      <c r="LC35" s="511"/>
      <c r="LD35" s="545"/>
      <c r="LE35" s="621"/>
      <c r="LF35" s="511"/>
      <c r="LG35" s="537"/>
      <c r="LH35" s="559"/>
      <c r="LI35" s="427"/>
      <c r="LJ35" s="426"/>
      <c r="LK35" s="426"/>
      <c r="LL35" s="584"/>
      <c r="LM35" s="427"/>
      <c r="LN35" s="426"/>
      <c r="LO35" s="426"/>
      <c r="LP35" s="584"/>
      <c r="LQ35" s="427"/>
      <c r="LR35" s="426"/>
      <c r="LS35" s="426"/>
      <c r="LT35" s="584"/>
      <c r="LU35" s="427"/>
      <c r="LV35" s="426"/>
      <c r="LW35" s="426"/>
      <c r="LX35" s="584"/>
      <c r="LY35" s="552"/>
      <c r="LZ35" s="426"/>
      <c r="MA35" s="426"/>
      <c r="MB35" s="584"/>
      <c r="MC35" s="552"/>
      <c r="MD35" s="426"/>
      <c r="ME35" s="426"/>
      <c r="MF35" s="584"/>
      <c r="MG35" s="552"/>
      <c r="MH35" s="426"/>
      <c r="MI35" s="426"/>
      <c r="MJ35" s="584"/>
      <c r="MK35" s="552"/>
      <c r="ML35" s="426"/>
      <c r="MM35" s="426"/>
      <c r="MN35" s="584"/>
      <c r="MO35" s="322"/>
      <c r="MP35" s="426"/>
      <c r="MQ35" s="584"/>
      <c r="MR35" s="545"/>
      <c r="MS35" s="559"/>
      <c r="MT35" s="609"/>
      <c r="MU35" s="537"/>
      <c r="MV35" s="621"/>
      <c r="MW35" s="322"/>
      <c r="MX35" s="426"/>
      <c r="MY35" s="584"/>
      <c r="MZ35" s="545"/>
      <c r="NA35" s="559"/>
      <c r="NB35" s="426"/>
      <c r="NC35" s="426"/>
      <c r="ND35" s="559"/>
      <c r="NE35" s="498"/>
      <c r="NF35" s="537"/>
      <c r="NG35" s="614"/>
      <c r="NH35" s="427"/>
      <c r="NI35" s="516"/>
      <c r="NJ35" s="559"/>
      <c r="NK35" s="552"/>
      <c r="NL35" s="537"/>
      <c r="NM35" s="559"/>
      <c r="NN35" s="552"/>
      <c r="NO35" s="537"/>
      <c r="NP35" s="621"/>
      <c r="NQ35" s="552"/>
      <c r="NR35" s="537"/>
      <c r="NS35" s="614"/>
      <c r="NT35" s="552"/>
      <c r="NU35" s="537"/>
      <c r="NV35" s="559"/>
      <c r="NW35" s="451"/>
      <c r="NX35" s="426"/>
      <c r="NY35" s="559"/>
      <c r="NZ35" s="514"/>
      <c r="OA35" s="322"/>
      <c r="OB35" s="514"/>
      <c r="OC35" s="559"/>
      <c r="OD35" s="514"/>
      <c r="OE35" s="427"/>
      <c r="OF35" s="537"/>
      <c r="OG35" s="559"/>
      <c r="OH35" s="537"/>
      <c r="OI35" s="427"/>
      <c r="OJ35" s="537"/>
      <c r="OK35" s="559"/>
      <c r="OL35" s="537"/>
      <c r="OM35" s="427"/>
      <c r="ON35" s="537"/>
      <c r="OO35" s="559"/>
      <c r="OP35" s="537"/>
      <c r="OQ35" s="451"/>
      <c r="OR35" s="537"/>
      <c r="OS35" s="559"/>
      <c r="OT35" s="537"/>
      <c r="OU35" s="608"/>
      <c r="OV35" s="545"/>
      <c r="OW35" s="559"/>
      <c r="OX35" s="537"/>
      <c r="OY35" s="511"/>
      <c r="OZ35" s="610"/>
      <c r="PA35" s="559"/>
      <c r="PB35" s="537"/>
      <c r="PC35" s="511"/>
      <c r="PD35" s="545"/>
      <c r="PE35" s="621"/>
      <c r="PF35" s="537"/>
      <c r="PG35" s="511"/>
      <c r="PH35" s="537"/>
      <c r="PI35" s="559"/>
      <c r="PJ35" s="537"/>
      <c r="PK35" s="322"/>
      <c r="PL35" s="426"/>
      <c r="PM35" s="584"/>
      <c r="PN35" s="322"/>
      <c r="PO35" s="426"/>
      <c r="PP35" s="584"/>
      <c r="PQ35" s="512"/>
      <c r="PR35" s="426"/>
      <c r="PS35" s="584"/>
      <c r="PT35" s="512"/>
      <c r="PU35" s="426"/>
      <c r="PV35" s="584"/>
      <c r="PW35" s="512"/>
      <c r="PX35" s="426"/>
      <c r="PY35" s="584"/>
      <c r="PZ35" s="512"/>
      <c r="QA35" s="426"/>
      <c r="QB35" s="584"/>
      <c r="QC35" s="1070"/>
      <c r="QD35" s="545"/>
      <c r="QE35" s="559"/>
      <c r="QF35" s="1071"/>
      <c r="QG35" s="545"/>
      <c r="QH35" s="559"/>
      <c r="QI35" s="1070"/>
      <c r="QJ35" s="545"/>
      <c r="QK35" s="559"/>
      <c r="QL35" s="1071"/>
      <c r="QM35" s="545"/>
      <c r="QN35" s="559"/>
      <c r="QO35" s="1070"/>
      <c r="QP35" s="545"/>
      <c r="QQ35" s="559"/>
      <c r="QR35" s="1071"/>
      <c r="QS35" s="545"/>
      <c r="QT35" s="559"/>
      <c r="QU35" s="551"/>
      <c r="QV35" s="545"/>
      <c r="QW35" s="559"/>
      <c r="QX35" s="552"/>
      <c r="QY35" s="545"/>
      <c r="QZ35" s="559"/>
      <c r="RA35" s="551"/>
      <c r="RB35" s="545"/>
      <c r="RC35" s="559"/>
      <c r="RD35" s="552"/>
      <c r="RE35" s="545"/>
      <c r="RF35" s="559"/>
      <c r="RG35" s="498"/>
      <c r="RH35" s="426"/>
      <c r="RI35" s="559"/>
      <c r="RJ35" s="427"/>
      <c r="RK35" s="516"/>
      <c r="RL35" s="559"/>
      <c r="RM35" s="498"/>
      <c r="RN35" s="426"/>
      <c r="RO35" s="559"/>
      <c r="RP35" s="427"/>
      <c r="RQ35" s="516"/>
      <c r="RR35" s="559"/>
      <c r="RS35" s="498"/>
      <c r="RT35" s="426"/>
      <c r="RU35" s="614"/>
      <c r="RV35" s="427"/>
      <c r="RW35" s="516"/>
      <c r="RX35" s="559"/>
      <c r="RY35" s="498"/>
      <c r="RZ35" s="426"/>
      <c r="SA35" s="614"/>
      <c r="SB35" s="427"/>
      <c r="SC35" s="516"/>
      <c r="SD35" s="559"/>
      <c r="SE35" s="322"/>
      <c r="SF35" s="425"/>
      <c r="SG35" s="613"/>
      <c r="SH35" s="426"/>
      <c r="SI35" s="584"/>
      <c r="SJ35" s="426"/>
      <c r="SK35" s="562"/>
      <c r="SL35" s="426"/>
      <c r="SM35" s="584"/>
      <c r="SN35" s="322"/>
      <c r="SO35" s="514"/>
      <c r="SP35" s="559"/>
      <c r="SQ35" s="426"/>
      <c r="SR35" s="584"/>
      <c r="SS35" s="426"/>
      <c r="ST35" s="559"/>
      <c r="SU35" s="426"/>
      <c r="SV35" s="559"/>
      <c r="SW35" s="322"/>
      <c r="SX35" s="426"/>
      <c r="SY35" s="584"/>
      <c r="SZ35" s="514"/>
      <c r="TA35" s="559"/>
      <c r="TB35" s="426"/>
      <c r="TC35" s="584"/>
      <c r="TD35" s="426"/>
      <c r="TE35" s="584"/>
      <c r="TF35" s="322"/>
      <c r="TG35" s="426"/>
      <c r="TH35" s="584"/>
      <c r="TI35" s="514"/>
      <c r="TJ35" s="559"/>
      <c r="TK35" s="426"/>
      <c r="TL35" s="584"/>
      <c r="TM35" s="426"/>
      <c r="TN35" s="584"/>
      <c r="TO35" s="512"/>
      <c r="TP35" s="426"/>
      <c r="TQ35" s="584"/>
      <c r="TR35" s="426"/>
      <c r="TS35" s="584"/>
      <c r="TT35" s="426"/>
      <c r="TU35" s="584"/>
      <c r="TV35" s="426"/>
      <c r="TW35" s="584"/>
      <c r="TX35" s="512"/>
      <c r="TY35" s="426"/>
      <c r="TZ35" s="584"/>
      <c r="UA35" s="426"/>
      <c r="UB35" s="584"/>
      <c r="UC35" s="426"/>
      <c r="UD35" s="584"/>
      <c r="UE35" s="426"/>
      <c r="UF35" s="584"/>
      <c r="UG35" s="512"/>
      <c r="UH35" s="426"/>
      <c r="UI35" s="584"/>
      <c r="UJ35" s="537"/>
      <c r="UK35" s="614"/>
      <c r="UL35" s="426"/>
      <c r="UM35" s="584"/>
      <c r="UN35" s="426"/>
      <c r="UO35" s="584"/>
      <c r="UP35" s="512"/>
      <c r="UQ35" s="426"/>
      <c r="UR35" s="584"/>
      <c r="US35" s="514"/>
      <c r="UT35" s="559"/>
      <c r="UU35" s="426"/>
      <c r="UV35" s="584"/>
      <c r="UW35" s="426"/>
      <c r="UX35" s="584"/>
      <c r="UY35" s="427"/>
      <c r="UZ35" s="427"/>
      <c r="VA35" s="427"/>
      <c r="VB35" s="322"/>
      <c r="VC35" s="513"/>
      <c r="VD35" s="511"/>
      <c r="VE35" s="513"/>
      <c r="VF35" s="511"/>
      <c r="VG35" s="427"/>
      <c r="VH35" s="516"/>
      <c r="VI35" s="426"/>
      <c r="VJ35" s="427"/>
      <c r="VK35" s="516"/>
      <c r="VL35" s="514"/>
      <c r="VM35" s="427"/>
      <c r="VN35" s="453"/>
      <c r="VO35" s="427"/>
      <c r="VP35" s="451"/>
      <c r="VQ35" s="498"/>
      <c r="VR35" s="322"/>
      <c r="VS35" s="505"/>
      <c r="VT35" s="322"/>
      <c r="VU35" s="505"/>
      <c r="VV35" s="322"/>
      <c r="VW35" s="453"/>
      <c r="VX35" s="322"/>
      <c r="VY35" s="451"/>
      <c r="VZ35" s="453"/>
      <c r="WA35" s="322"/>
      <c r="WB35" s="451"/>
      <c r="WC35" s="322"/>
      <c r="WD35" s="537"/>
      <c r="WE35" s="614"/>
      <c r="WF35" s="322"/>
      <c r="WG35" s="537"/>
      <c r="WH35" s="614"/>
      <c r="WI35" s="322"/>
      <c r="WJ35" s="516"/>
      <c r="WK35" s="559"/>
      <c r="WL35" s="427"/>
      <c r="WM35" s="322"/>
      <c r="WN35" s="584"/>
      <c r="WO35" s="484"/>
      <c r="WP35" s="486"/>
      <c r="WQ35" s="1134"/>
      <c r="WR35" s="516"/>
      <c r="WS35" s="559"/>
      <c r="WT35" s="1071"/>
      <c r="WU35" s="516"/>
      <c r="WV35" s="559"/>
      <c r="WW35" s="1134"/>
      <c r="WX35" s="516"/>
      <c r="WY35" s="559"/>
      <c r="WZ35" s="1071"/>
      <c r="XA35" s="516"/>
      <c r="XB35" s="559"/>
      <c r="XC35" s="1134"/>
      <c r="XD35" s="516"/>
      <c r="XE35" s="559"/>
      <c r="XF35" s="1071"/>
      <c r="XG35" s="516"/>
      <c r="XH35" s="559"/>
      <c r="XI35" s="322"/>
      <c r="XJ35" s="516"/>
      <c r="XK35" s="559"/>
      <c r="XL35" s="427"/>
      <c r="XM35" s="516"/>
      <c r="XN35" s="559"/>
      <c r="XO35" s="484"/>
      <c r="XP35" s="559"/>
      <c r="XQ35" s="484"/>
      <c r="XR35" s="559"/>
      <c r="XS35" s="484"/>
      <c r="XT35" s="559"/>
      <c r="XU35" s="484"/>
      <c r="XV35" s="559"/>
      <c r="XW35" s="485"/>
      <c r="XX35" s="485"/>
      <c r="XY35" s="485"/>
      <c r="XZ35" s="485"/>
      <c r="YA35" s="484"/>
      <c r="YB35" s="483"/>
      <c r="YC35" s="666"/>
      <c r="YD35" s="484"/>
      <c r="YE35" s="483"/>
      <c r="YF35" s="666"/>
      <c r="YG35" s="484"/>
      <c r="YH35" s="483"/>
      <c r="YI35" s="666"/>
      <c r="YJ35" s="484"/>
      <c r="YK35" s="483"/>
      <c r="YL35" s="666"/>
      <c r="YM35" s="674"/>
      <c r="YN35" s="674"/>
      <c r="YO35" s="674"/>
      <c r="YP35" s="674"/>
      <c r="YQ35" s="322"/>
      <c r="YR35" s="537"/>
      <c r="YS35" s="559"/>
      <c r="YT35" s="322"/>
      <c r="YU35" s="537"/>
      <c r="YV35" s="559"/>
      <c r="YW35" s="322"/>
      <c r="YX35" s="537"/>
      <c r="YY35" s="559"/>
      <c r="YZ35" s="322"/>
      <c r="ZA35" s="537"/>
      <c r="ZB35" s="559"/>
      <c r="ZC35" s="484"/>
      <c r="ZD35" s="758"/>
      <c r="ZE35" s="483"/>
      <c r="ZF35" s="483"/>
      <c r="ZG35" s="483"/>
      <c r="ZH35" s="483"/>
      <c r="ZI35" s="758"/>
      <c r="ZJ35" s="483"/>
      <c r="ZK35" s="483"/>
      <c r="ZL35" s="484"/>
      <c r="ZM35" s="483"/>
      <c r="ZN35" s="483"/>
      <c r="ZO35" s="483"/>
      <c r="ZP35" s="483"/>
      <c r="ZQ35" s="758"/>
      <c r="ZR35" s="758"/>
      <c r="ZS35" s="483"/>
      <c r="ZT35" s="1262"/>
      <c r="ZU35" s="484"/>
      <c r="ZV35" s="483"/>
      <c r="ZW35" s="483"/>
      <c r="ZX35" s="1262"/>
      <c r="ZY35" s="484"/>
      <c r="ZZ35" s="483"/>
      <c r="AAA35" s="483"/>
      <c r="AAB35" s="1262"/>
      <c r="AAC35" s="674"/>
      <c r="AAD35" s="483"/>
      <c r="AAE35" s="483"/>
      <c r="AAF35" s="483"/>
      <c r="AAG35" s="674"/>
      <c r="AAH35" s="483"/>
      <c r="AAI35" s="483"/>
      <c r="AAJ35" s="483"/>
      <c r="AAK35" s="674"/>
      <c r="AAL35" s="483"/>
      <c r="AAM35" s="483"/>
      <c r="AAN35" s="483"/>
      <c r="AAO35" s="674"/>
      <c r="AAP35" s="483"/>
      <c r="AAQ35" s="483"/>
      <c r="AAR35" s="483"/>
      <c r="AAS35" s="482"/>
      <c r="AAT35" s="484"/>
      <c r="AAU35" s="484"/>
      <c r="AAV35" s="484"/>
      <c r="AAW35" s="484"/>
      <c r="AAX35" s="484"/>
      <c r="AAY35" s="485"/>
      <c r="AAZ35" s="485"/>
      <c r="ABA35" s="485"/>
      <c r="ABB35" s="485"/>
      <c r="ABC35" s="484"/>
      <c r="ABD35" s="484"/>
      <c r="ABE35" s="484"/>
      <c r="ABF35" s="484"/>
      <c r="ABG35" s="485"/>
      <c r="ABH35" s="485"/>
      <c r="ABI35" s="485"/>
      <c r="ABJ35" s="485"/>
      <c r="ABK35" s="1749">
        <f>'Проверочная  таблица'!ABC35+'Проверочная  таблица'!ABE35</f>
        <v>0</v>
      </c>
      <c r="ABL35" s="1749">
        <f>'Проверочная  таблица'!ABD35+'Проверочная  таблица'!ABF35</f>
        <v>0</v>
      </c>
    </row>
    <row r="36" spans="1:740" s="319" customFormat="1" ht="25.5" customHeight="1" thickBot="1" x14ac:dyDescent="0.3">
      <c r="A36" s="331"/>
      <c r="B36" s="321"/>
      <c r="C36" s="321"/>
      <c r="D36" s="489"/>
      <c r="E36" s="321"/>
      <c r="F36" s="489"/>
      <c r="G36" s="321"/>
      <c r="H36" s="452"/>
      <c r="I36" s="321"/>
      <c r="J36" s="500"/>
      <c r="K36" s="492"/>
      <c r="L36" s="500"/>
      <c r="M36" s="492"/>
      <c r="N36" s="452"/>
      <c r="O36" s="321"/>
      <c r="P36" s="452"/>
      <c r="Q36" s="321"/>
      <c r="R36" s="500"/>
      <c r="S36" s="492"/>
      <c r="T36" s="500"/>
      <c r="U36" s="492"/>
      <c r="V36" s="452"/>
      <c r="W36" s="321"/>
      <c r="X36" s="541"/>
      <c r="Y36" s="428"/>
      <c r="Z36" s="790"/>
      <c r="AA36" s="489"/>
      <c r="AB36" s="321"/>
      <c r="AC36" s="491"/>
      <c r="AD36" s="428"/>
      <c r="AE36" s="500"/>
      <c r="AF36" s="492"/>
      <c r="AG36" s="500"/>
      <c r="AH36" s="492"/>
      <c r="AI36" s="498"/>
      <c r="AJ36" s="489"/>
      <c r="AK36" s="321"/>
      <c r="AL36" s="428"/>
      <c r="AM36" s="428"/>
      <c r="AN36" s="541"/>
      <c r="AO36" s="428"/>
      <c r="AP36" s="489"/>
      <c r="AQ36" s="428"/>
      <c r="AR36" s="428"/>
      <c r="AS36" s="428"/>
      <c r="AT36" s="428"/>
      <c r="AU36" s="489"/>
      <c r="AV36" s="428"/>
      <c r="AW36" s="491"/>
      <c r="AX36" s="490"/>
      <c r="AY36" s="489"/>
      <c r="AZ36" s="428"/>
      <c r="BA36" s="428"/>
      <c r="BB36" s="491"/>
      <c r="BC36" s="503"/>
      <c r="BD36" s="491"/>
      <c r="BE36" s="490"/>
      <c r="BF36" s="490"/>
      <c r="BG36" s="503"/>
      <c r="BH36" s="428"/>
      <c r="BI36" s="491"/>
      <c r="BJ36" s="428"/>
      <c r="BK36" s="503"/>
      <c r="BL36" s="491"/>
      <c r="BM36" s="428"/>
      <c r="BN36" s="491"/>
      <c r="BO36" s="503"/>
      <c r="BP36" s="491"/>
      <c r="BQ36" s="428"/>
      <c r="BR36" s="491"/>
      <c r="BS36" s="321"/>
      <c r="BT36" s="428"/>
      <c r="BU36" s="428"/>
      <c r="BV36" s="428"/>
      <c r="BW36" s="321"/>
      <c r="BX36" s="490"/>
      <c r="BY36" s="428"/>
      <c r="BZ36" s="428"/>
      <c r="CA36" s="321"/>
      <c r="CB36" s="428"/>
      <c r="CC36" s="428"/>
      <c r="CD36" s="428"/>
      <c r="CE36" s="321"/>
      <c r="CF36" s="428"/>
      <c r="CG36" s="491"/>
      <c r="CH36" s="428"/>
      <c r="CI36" s="492"/>
      <c r="CJ36" s="492"/>
      <c r="CK36" s="492"/>
      <c r="CL36" s="492"/>
      <c r="CM36" s="452"/>
      <c r="CN36" s="321"/>
      <c r="CO36" s="452"/>
      <c r="CP36" s="321"/>
      <c r="CQ36" s="500"/>
      <c r="CR36" s="492"/>
      <c r="CS36" s="500"/>
      <c r="CT36" s="492"/>
      <c r="CU36" s="452"/>
      <c r="CV36" s="321"/>
      <c r="CW36" s="452"/>
      <c r="CX36" s="321"/>
      <c r="CY36" s="500"/>
      <c r="CZ36" s="492"/>
      <c r="DA36" s="500"/>
      <c r="DB36" s="492"/>
      <c r="DC36" s="489"/>
      <c r="DD36" s="428"/>
      <c r="DE36" s="428"/>
      <c r="DF36" s="321"/>
      <c r="DG36" s="491"/>
      <c r="DH36" s="428"/>
      <c r="DI36" s="321"/>
      <c r="DJ36" s="428"/>
      <c r="DK36" s="612"/>
      <c r="DL36" s="428"/>
      <c r="DM36" s="560"/>
      <c r="DN36" s="428"/>
      <c r="DO36" s="580"/>
      <c r="DP36" s="428"/>
      <c r="DQ36" s="428"/>
      <c r="DR36" s="428"/>
      <c r="DS36" s="428"/>
      <c r="DT36" s="428"/>
      <c r="DU36" s="428"/>
      <c r="DV36" s="321"/>
      <c r="DW36" s="491"/>
      <c r="DX36" s="580"/>
      <c r="DY36" s="428"/>
      <c r="DZ36" s="560"/>
      <c r="EA36" s="428"/>
      <c r="EB36" s="580"/>
      <c r="EC36" s="428"/>
      <c r="ED36" s="428"/>
      <c r="EE36" s="428"/>
      <c r="EF36" s="428"/>
      <c r="EG36" s="428"/>
      <c r="EH36" s="428"/>
      <c r="EI36" s="452"/>
      <c r="EJ36" s="495"/>
      <c r="EK36" s="495"/>
      <c r="EL36" s="541"/>
      <c r="EM36" s="321"/>
      <c r="EN36" s="495"/>
      <c r="EO36" s="495"/>
      <c r="EP36" s="541"/>
      <c r="EQ36" s="489"/>
      <c r="ER36" s="428"/>
      <c r="ES36" s="612"/>
      <c r="ET36" s="321"/>
      <c r="EU36" s="491"/>
      <c r="EV36" s="560"/>
      <c r="EW36" s="489"/>
      <c r="EX36" s="490"/>
      <c r="EY36" s="560"/>
      <c r="EZ36" s="491"/>
      <c r="FA36" s="560"/>
      <c r="FB36" s="490"/>
      <c r="FC36" s="560"/>
      <c r="FD36" s="321"/>
      <c r="FE36" s="490"/>
      <c r="FF36" s="560"/>
      <c r="FG36" s="490"/>
      <c r="FH36" s="560"/>
      <c r="FI36" s="490"/>
      <c r="FJ36" s="560"/>
      <c r="FK36" s="489"/>
      <c r="FL36" s="428"/>
      <c r="FM36" s="560"/>
      <c r="FN36" s="321"/>
      <c r="FO36" s="491"/>
      <c r="FP36" s="560"/>
      <c r="FQ36" s="489"/>
      <c r="FR36" s="428"/>
      <c r="FS36" s="612"/>
      <c r="FT36" s="321"/>
      <c r="FU36" s="491"/>
      <c r="FV36" s="560"/>
      <c r="FW36" s="489"/>
      <c r="FX36" s="495"/>
      <c r="FY36" s="612"/>
      <c r="FZ36" s="321"/>
      <c r="GA36" s="541"/>
      <c r="GB36" s="560"/>
      <c r="GC36" s="489"/>
      <c r="GD36" s="428"/>
      <c r="GE36" s="612"/>
      <c r="GF36" s="321"/>
      <c r="GG36" s="491"/>
      <c r="GH36" s="560"/>
      <c r="GI36" s="489"/>
      <c r="GJ36" s="428"/>
      <c r="GK36" s="612"/>
      <c r="GL36" s="321"/>
      <c r="GM36" s="491"/>
      <c r="GN36" s="560"/>
      <c r="GO36" s="538"/>
      <c r="GP36" s="503"/>
      <c r="GQ36" s="538"/>
      <c r="GR36" s="503"/>
      <c r="GS36" s="489"/>
      <c r="GT36" s="428"/>
      <c r="GU36" s="612"/>
      <c r="GV36" s="321"/>
      <c r="GW36" s="491"/>
      <c r="GX36" s="560"/>
      <c r="GY36" s="489"/>
      <c r="GZ36" s="428"/>
      <c r="HA36" s="582"/>
      <c r="HB36" s="489"/>
      <c r="HC36" s="428"/>
      <c r="HD36" s="582"/>
      <c r="HE36" s="489"/>
      <c r="HF36" s="428"/>
      <c r="HG36" s="612"/>
      <c r="HH36" s="321"/>
      <c r="HI36" s="428"/>
      <c r="HJ36" s="582"/>
      <c r="HK36" s="489"/>
      <c r="HL36" s="428"/>
      <c r="HM36" s="612"/>
      <c r="HN36" s="321"/>
      <c r="HO36" s="428"/>
      <c r="HP36" s="582"/>
      <c r="HQ36" s="538"/>
      <c r="HR36" s="428"/>
      <c r="HS36" s="612"/>
      <c r="HT36" s="503"/>
      <c r="HU36" s="428"/>
      <c r="HV36" s="582"/>
      <c r="HW36" s="538"/>
      <c r="HX36" s="428"/>
      <c r="HY36" s="612"/>
      <c r="HZ36" s="503"/>
      <c r="IA36" s="428"/>
      <c r="IB36" s="582"/>
      <c r="IC36" s="1072"/>
      <c r="ID36" s="428"/>
      <c r="IE36" s="612"/>
      <c r="IF36" s="1073"/>
      <c r="IG36" s="428"/>
      <c r="IH36" s="582"/>
      <c r="II36" s="1072"/>
      <c r="IJ36" s="428"/>
      <c r="IK36" s="612"/>
      <c r="IL36" s="1073"/>
      <c r="IM36" s="428"/>
      <c r="IN36" s="582"/>
      <c r="IO36" s="1072"/>
      <c r="IP36" s="497"/>
      <c r="IQ36" s="560"/>
      <c r="IR36" s="1073"/>
      <c r="IS36" s="497"/>
      <c r="IT36" s="560"/>
      <c r="IU36" s="1072"/>
      <c r="IV36" s="497"/>
      <c r="IW36" s="560"/>
      <c r="IX36" s="1073"/>
      <c r="IY36" s="497"/>
      <c r="IZ36" s="560"/>
      <c r="JA36" s="489"/>
      <c r="JB36" s="497"/>
      <c r="JC36" s="560"/>
      <c r="JD36" s="321"/>
      <c r="JE36" s="497"/>
      <c r="JF36" s="560"/>
      <c r="JG36" s="452"/>
      <c r="JH36" s="497"/>
      <c r="JI36" s="560"/>
      <c r="JJ36" s="321"/>
      <c r="JK36" s="495"/>
      <c r="JL36" s="560"/>
      <c r="JM36" s="489"/>
      <c r="JN36" s="495"/>
      <c r="JO36" s="560"/>
      <c r="JP36" s="321"/>
      <c r="JQ36" s="495"/>
      <c r="JR36" s="560"/>
      <c r="JS36" s="538"/>
      <c r="JT36" s="495"/>
      <c r="JU36" s="560"/>
      <c r="JV36" s="503"/>
      <c r="JW36" s="495"/>
      <c r="JX36" s="560"/>
      <c r="JY36" s="503"/>
      <c r="JZ36" s="495"/>
      <c r="KA36" s="560"/>
      <c r="KB36" s="503"/>
      <c r="KC36" s="495"/>
      <c r="KD36" s="560"/>
      <c r="KE36" s="489"/>
      <c r="KF36" s="428"/>
      <c r="KG36" s="582"/>
      <c r="KH36" s="321"/>
      <c r="KI36" s="428"/>
      <c r="KJ36" s="582"/>
      <c r="KK36" s="489"/>
      <c r="KL36" s="428"/>
      <c r="KM36" s="582"/>
      <c r="KN36" s="321"/>
      <c r="KO36" s="428"/>
      <c r="KP36" s="582"/>
      <c r="KQ36" s="489"/>
      <c r="KR36" s="497"/>
      <c r="KS36" s="560"/>
      <c r="KT36" s="321"/>
      <c r="KU36" s="428"/>
      <c r="KV36" s="582"/>
      <c r="KW36" s="494"/>
      <c r="KX36" s="497"/>
      <c r="KY36" s="560"/>
      <c r="KZ36" s="492"/>
      <c r="LA36" s="541"/>
      <c r="LB36" s="560"/>
      <c r="LC36" s="492"/>
      <c r="LD36" s="497"/>
      <c r="LE36" s="580"/>
      <c r="LF36" s="492"/>
      <c r="LG36" s="495"/>
      <c r="LH36" s="560"/>
      <c r="LI36" s="321"/>
      <c r="LJ36" s="428"/>
      <c r="LK36" s="428"/>
      <c r="LL36" s="582"/>
      <c r="LM36" s="321"/>
      <c r="LN36" s="428"/>
      <c r="LO36" s="428"/>
      <c r="LP36" s="582"/>
      <c r="LQ36" s="321"/>
      <c r="LR36" s="428"/>
      <c r="LS36" s="428"/>
      <c r="LT36" s="582"/>
      <c r="LU36" s="321"/>
      <c r="LV36" s="428"/>
      <c r="LW36" s="428"/>
      <c r="LX36" s="582"/>
      <c r="LY36" s="503"/>
      <c r="LZ36" s="428"/>
      <c r="MA36" s="428"/>
      <c r="MB36" s="582"/>
      <c r="MC36" s="503"/>
      <c r="MD36" s="428"/>
      <c r="ME36" s="428"/>
      <c r="MF36" s="582"/>
      <c r="MG36" s="503"/>
      <c r="MH36" s="428"/>
      <c r="MI36" s="428"/>
      <c r="MJ36" s="582"/>
      <c r="MK36" s="503"/>
      <c r="ML36" s="428"/>
      <c r="MM36" s="428"/>
      <c r="MN36" s="582"/>
      <c r="MO36" s="321"/>
      <c r="MP36" s="428"/>
      <c r="MQ36" s="582"/>
      <c r="MR36" s="497"/>
      <c r="MS36" s="560"/>
      <c r="MT36" s="496"/>
      <c r="MU36" s="495"/>
      <c r="MV36" s="580"/>
      <c r="MW36" s="321"/>
      <c r="MX36" s="428"/>
      <c r="MY36" s="582"/>
      <c r="MZ36" s="497"/>
      <c r="NA36" s="560"/>
      <c r="NB36" s="428"/>
      <c r="NC36" s="428"/>
      <c r="ND36" s="560"/>
      <c r="NE36" s="489"/>
      <c r="NF36" s="495"/>
      <c r="NG36" s="612"/>
      <c r="NH36" s="321"/>
      <c r="NI36" s="491"/>
      <c r="NJ36" s="560"/>
      <c r="NK36" s="503"/>
      <c r="NL36" s="495"/>
      <c r="NM36" s="560"/>
      <c r="NN36" s="503"/>
      <c r="NO36" s="495"/>
      <c r="NP36" s="580"/>
      <c r="NQ36" s="503"/>
      <c r="NR36" s="495"/>
      <c r="NS36" s="612"/>
      <c r="NT36" s="503"/>
      <c r="NU36" s="495"/>
      <c r="NV36" s="560"/>
      <c r="NW36" s="450"/>
      <c r="NX36" s="428"/>
      <c r="NY36" s="560"/>
      <c r="NZ36" s="490"/>
      <c r="OA36" s="321"/>
      <c r="OB36" s="490"/>
      <c r="OC36" s="560"/>
      <c r="OD36" s="490"/>
      <c r="OE36" s="321"/>
      <c r="OF36" s="495"/>
      <c r="OG36" s="560"/>
      <c r="OH36" s="495"/>
      <c r="OI36" s="321"/>
      <c r="OJ36" s="495"/>
      <c r="OK36" s="560"/>
      <c r="OL36" s="495"/>
      <c r="OM36" s="321"/>
      <c r="ON36" s="495"/>
      <c r="OO36" s="560"/>
      <c r="OP36" s="495"/>
      <c r="OQ36" s="450"/>
      <c r="OR36" s="495"/>
      <c r="OS36" s="560"/>
      <c r="OT36" s="495"/>
      <c r="OU36" s="494"/>
      <c r="OV36" s="497"/>
      <c r="OW36" s="560"/>
      <c r="OX36" s="495"/>
      <c r="OY36" s="492"/>
      <c r="OZ36" s="541"/>
      <c r="PA36" s="560"/>
      <c r="PB36" s="495"/>
      <c r="PC36" s="492"/>
      <c r="PD36" s="497"/>
      <c r="PE36" s="580"/>
      <c r="PF36" s="495"/>
      <c r="PG36" s="492"/>
      <c r="PH36" s="495"/>
      <c r="PI36" s="560"/>
      <c r="PJ36" s="495"/>
      <c r="PK36" s="321"/>
      <c r="PL36" s="428"/>
      <c r="PM36" s="582"/>
      <c r="PN36" s="321"/>
      <c r="PO36" s="428"/>
      <c r="PP36" s="582"/>
      <c r="PQ36" s="503"/>
      <c r="PR36" s="428"/>
      <c r="PS36" s="582"/>
      <c r="PT36" s="503"/>
      <c r="PU36" s="428"/>
      <c r="PV36" s="582"/>
      <c r="PW36" s="503"/>
      <c r="PX36" s="428"/>
      <c r="PY36" s="582"/>
      <c r="PZ36" s="503"/>
      <c r="QA36" s="428"/>
      <c r="QB36" s="582"/>
      <c r="QC36" s="1072"/>
      <c r="QD36" s="497"/>
      <c r="QE36" s="560"/>
      <c r="QF36" s="1073"/>
      <c r="QG36" s="497"/>
      <c r="QH36" s="560"/>
      <c r="QI36" s="1072"/>
      <c r="QJ36" s="497"/>
      <c r="QK36" s="560"/>
      <c r="QL36" s="1073"/>
      <c r="QM36" s="497"/>
      <c r="QN36" s="560"/>
      <c r="QO36" s="1072"/>
      <c r="QP36" s="497"/>
      <c r="QQ36" s="560"/>
      <c r="QR36" s="1073"/>
      <c r="QS36" s="497"/>
      <c r="QT36" s="560"/>
      <c r="QU36" s="538"/>
      <c r="QV36" s="497"/>
      <c r="QW36" s="560"/>
      <c r="QX36" s="503"/>
      <c r="QY36" s="497"/>
      <c r="QZ36" s="560"/>
      <c r="RA36" s="538"/>
      <c r="RB36" s="497"/>
      <c r="RC36" s="560"/>
      <c r="RD36" s="503"/>
      <c r="RE36" s="497"/>
      <c r="RF36" s="560"/>
      <c r="RG36" s="489"/>
      <c r="RH36" s="428"/>
      <c r="RI36" s="560"/>
      <c r="RJ36" s="321"/>
      <c r="RK36" s="491"/>
      <c r="RL36" s="560"/>
      <c r="RM36" s="489"/>
      <c r="RN36" s="428"/>
      <c r="RO36" s="560"/>
      <c r="RP36" s="321"/>
      <c r="RQ36" s="491"/>
      <c r="RR36" s="560"/>
      <c r="RS36" s="489"/>
      <c r="RT36" s="428"/>
      <c r="RU36" s="612"/>
      <c r="RV36" s="321"/>
      <c r="RW36" s="491"/>
      <c r="RX36" s="560"/>
      <c r="RY36" s="489"/>
      <c r="RZ36" s="428"/>
      <c r="SA36" s="612"/>
      <c r="SB36" s="321"/>
      <c r="SC36" s="491"/>
      <c r="SD36" s="560"/>
      <c r="SE36" s="321"/>
      <c r="SF36" s="428"/>
      <c r="SG36" s="612"/>
      <c r="SH36" s="428"/>
      <c r="SI36" s="582"/>
      <c r="SJ36" s="428"/>
      <c r="SK36" s="560"/>
      <c r="SL36" s="428"/>
      <c r="SM36" s="582"/>
      <c r="SN36" s="321"/>
      <c r="SO36" s="490"/>
      <c r="SP36" s="560"/>
      <c r="SQ36" s="428"/>
      <c r="SR36" s="582"/>
      <c r="SS36" s="428"/>
      <c r="ST36" s="560"/>
      <c r="SU36" s="428"/>
      <c r="SV36" s="560"/>
      <c r="SW36" s="321"/>
      <c r="SX36" s="428"/>
      <c r="SY36" s="582"/>
      <c r="SZ36" s="490"/>
      <c r="TA36" s="560"/>
      <c r="TB36" s="428"/>
      <c r="TC36" s="582"/>
      <c r="TD36" s="428"/>
      <c r="TE36" s="582"/>
      <c r="TF36" s="321"/>
      <c r="TG36" s="428"/>
      <c r="TH36" s="582"/>
      <c r="TI36" s="490"/>
      <c r="TJ36" s="560"/>
      <c r="TK36" s="428"/>
      <c r="TL36" s="582"/>
      <c r="TM36" s="428"/>
      <c r="TN36" s="582"/>
      <c r="TO36" s="503"/>
      <c r="TP36" s="428"/>
      <c r="TQ36" s="582"/>
      <c r="TR36" s="428"/>
      <c r="TS36" s="582"/>
      <c r="TT36" s="428"/>
      <c r="TU36" s="582"/>
      <c r="TV36" s="428"/>
      <c r="TW36" s="582"/>
      <c r="TX36" s="503"/>
      <c r="TY36" s="428"/>
      <c r="TZ36" s="582"/>
      <c r="UA36" s="428"/>
      <c r="UB36" s="582"/>
      <c r="UC36" s="428"/>
      <c r="UD36" s="582"/>
      <c r="UE36" s="428"/>
      <c r="UF36" s="582"/>
      <c r="UG36" s="503"/>
      <c r="UH36" s="428"/>
      <c r="UI36" s="582"/>
      <c r="UJ36" s="495"/>
      <c r="UK36" s="612"/>
      <c r="UL36" s="428"/>
      <c r="UM36" s="582"/>
      <c r="UN36" s="428"/>
      <c r="UO36" s="582"/>
      <c r="UP36" s="503"/>
      <c r="UQ36" s="428"/>
      <c r="UR36" s="582"/>
      <c r="US36" s="490"/>
      <c r="UT36" s="560"/>
      <c r="UU36" s="428"/>
      <c r="UV36" s="582"/>
      <c r="UW36" s="428"/>
      <c r="UX36" s="582"/>
      <c r="UY36" s="321"/>
      <c r="UZ36" s="321"/>
      <c r="VA36" s="321"/>
      <c r="VB36" s="321"/>
      <c r="VC36" s="500"/>
      <c r="VD36" s="492"/>
      <c r="VE36" s="500"/>
      <c r="VF36" s="492"/>
      <c r="VG36" s="321"/>
      <c r="VH36" s="491"/>
      <c r="VI36" s="428"/>
      <c r="VJ36" s="321"/>
      <c r="VK36" s="491"/>
      <c r="VL36" s="490"/>
      <c r="VM36" s="321"/>
      <c r="VN36" s="452"/>
      <c r="VO36" s="321"/>
      <c r="VP36" s="450"/>
      <c r="VQ36" s="489"/>
      <c r="VR36" s="321"/>
      <c r="VS36" s="452"/>
      <c r="VT36" s="321"/>
      <c r="VU36" s="452"/>
      <c r="VV36" s="321"/>
      <c r="VW36" s="452"/>
      <c r="VX36" s="321"/>
      <c r="VY36" s="450"/>
      <c r="VZ36" s="452"/>
      <c r="WA36" s="321"/>
      <c r="WB36" s="450"/>
      <c r="WC36" s="321"/>
      <c r="WD36" s="495"/>
      <c r="WE36" s="612"/>
      <c r="WF36" s="321"/>
      <c r="WG36" s="495"/>
      <c r="WH36" s="612"/>
      <c r="WI36" s="321"/>
      <c r="WJ36" s="491"/>
      <c r="WK36" s="560"/>
      <c r="WL36" s="321"/>
      <c r="WM36" s="321"/>
      <c r="WN36" s="582"/>
      <c r="WO36" s="466"/>
      <c r="WP36" s="488"/>
      <c r="WQ36" s="1073"/>
      <c r="WR36" s="491"/>
      <c r="WS36" s="560"/>
      <c r="WT36" s="1073"/>
      <c r="WU36" s="491"/>
      <c r="WV36" s="560"/>
      <c r="WW36" s="1073"/>
      <c r="WX36" s="491"/>
      <c r="WY36" s="560"/>
      <c r="WZ36" s="1073"/>
      <c r="XA36" s="491"/>
      <c r="XB36" s="560"/>
      <c r="XC36" s="1073"/>
      <c r="XD36" s="491"/>
      <c r="XE36" s="560"/>
      <c r="XF36" s="1073"/>
      <c r="XG36" s="491"/>
      <c r="XH36" s="560"/>
      <c r="XI36" s="321"/>
      <c r="XJ36" s="491"/>
      <c r="XK36" s="560"/>
      <c r="XL36" s="321"/>
      <c r="XM36" s="491"/>
      <c r="XN36" s="560"/>
      <c r="XO36" s="466"/>
      <c r="XP36" s="560"/>
      <c r="XQ36" s="466"/>
      <c r="XR36" s="560"/>
      <c r="XS36" s="466"/>
      <c r="XT36" s="560"/>
      <c r="XU36" s="466"/>
      <c r="XV36" s="560"/>
      <c r="XW36" s="469"/>
      <c r="XX36" s="469"/>
      <c r="XY36" s="469"/>
      <c r="XZ36" s="469"/>
      <c r="YA36" s="466"/>
      <c r="YB36" s="472"/>
      <c r="YC36" s="665"/>
      <c r="YD36" s="466"/>
      <c r="YE36" s="472"/>
      <c r="YF36" s="665"/>
      <c r="YG36" s="466"/>
      <c r="YH36" s="472"/>
      <c r="YI36" s="665"/>
      <c r="YJ36" s="466"/>
      <c r="YK36" s="472"/>
      <c r="YL36" s="665"/>
      <c r="YM36" s="675"/>
      <c r="YN36" s="675"/>
      <c r="YO36" s="675"/>
      <c r="YP36" s="675"/>
      <c r="YQ36" s="321"/>
      <c r="YR36" s="495"/>
      <c r="YS36" s="560"/>
      <c r="YT36" s="321"/>
      <c r="YU36" s="495"/>
      <c r="YV36" s="560"/>
      <c r="YW36" s="321"/>
      <c r="YX36" s="495"/>
      <c r="YY36" s="560"/>
      <c r="YZ36" s="321"/>
      <c r="ZA36" s="495"/>
      <c r="ZB36" s="560"/>
      <c r="ZC36" s="466"/>
      <c r="ZD36" s="759"/>
      <c r="ZE36" s="472"/>
      <c r="ZF36" s="472"/>
      <c r="ZG36" s="472"/>
      <c r="ZH36" s="472"/>
      <c r="ZI36" s="759"/>
      <c r="ZJ36" s="472"/>
      <c r="ZK36" s="472"/>
      <c r="ZL36" s="466"/>
      <c r="ZM36" s="472"/>
      <c r="ZN36" s="472"/>
      <c r="ZO36" s="472"/>
      <c r="ZP36" s="472"/>
      <c r="ZQ36" s="759"/>
      <c r="ZR36" s="759"/>
      <c r="ZS36" s="472"/>
      <c r="ZT36" s="988"/>
      <c r="ZU36" s="466"/>
      <c r="ZV36" s="472"/>
      <c r="ZW36" s="472"/>
      <c r="ZX36" s="988"/>
      <c r="ZY36" s="466"/>
      <c r="ZZ36" s="472"/>
      <c r="AAA36" s="472"/>
      <c r="AAB36" s="988"/>
      <c r="AAC36" s="675"/>
      <c r="AAD36" s="472"/>
      <c r="AAE36" s="472"/>
      <c r="AAF36" s="472"/>
      <c r="AAG36" s="675"/>
      <c r="AAH36" s="472"/>
      <c r="AAI36" s="472"/>
      <c r="AAJ36" s="472"/>
      <c r="AAK36" s="675"/>
      <c r="AAL36" s="472"/>
      <c r="AAM36" s="472"/>
      <c r="AAN36" s="472"/>
      <c r="AAO36" s="675"/>
      <c r="AAP36" s="472"/>
      <c r="AAQ36" s="472"/>
      <c r="AAR36" s="472"/>
      <c r="AAS36" s="465"/>
      <c r="AAT36" s="466"/>
      <c r="AAU36" s="466"/>
      <c r="AAV36" s="466"/>
      <c r="AAW36" s="466"/>
      <c r="AAX36" s="466"/>
      <c r="AAY36" s="469"/>
      <c r="AAZ36" s="469"/>
      <c r="ABA36" s="469"/>
      <c r="ABB36" s="469"/>
      <c r="ABC36" s="466"/>
      <c r="ABD36" s="466"/>
      <c r="ABE36" s="466"/>
      <c r="ABF36" s="466"/>
      <c r="ABG36" s="469"/>
      <c r="ABH36" s="469"/>
      <c r="ABI36" s="469"/>
      <c r="ABJ36" s="469"/>
      <c r="ABK36" s="1749">
        <f>'Проверочная  таблица'!ABC36+'Проверочная  таблица'!ABE36</f>
        <v>0</v>
      </c>
      <c r="ABL36" s="1749">
        <f>'Проверочная  таблица'!ABD36+'Проверочная  таблица'!ABF36</f>
        <v>0</v>
      </c>
    </row>
    <row r="37" spans="1:740" s="319" customFormat="1" ht="25.5" customHeight="1" thickBot="1" x14ac:dyDescent="0.3">
      <c r="A37" s="556" t="s">
        <v>124</v>
      </c>
      <c r="B37" s="321">
        <f t="shared" ref="B37:AG37" si="673">B30+B34</f>
        <v>30492703936.989998</v>
      </c>
      <c r="C37" s="321">
        <f t="shared" si="673"/>
        <v>14714198750.41</v>
      </c>
      <c r="D37" s="489">
        <f t="shared" si="673"/>
        <v>4054040532</v>
      </c>
      <c r="E37" s="321">
        <f t="shared" si="673"/>
        <v>2188429271.0799999</v>
      </c>
      <c r="F37" s="489">
        <f t="shared" si="673"/>
        <v>1225892304.4000001</v>
      </c>
      <c r="G37" s="321">
        <f t="shared" si="673"/>
        <v>816796435.79999995</v>
      </c>
      <c r="H37" s="452">
        <f t="shared" si="673"/>
        <v>673129898.60000002</v>
      </c>
      <c r="I37" s="321">
        <f t="shared" si="673"/>
        <v>362180866.69</v>
      </c>
      <c r="J37" s="500">
        <f t="shared" si="673"/>
        <v>527768707.60000002</v>
      </c>
      <c r="K37" s="492">
        <f t="shared" si="673"/>
        <v>289257772.69</v>
      </c>
      <c r="L37" s="500">
        <f t="shared" si="673"/>
        <v>145361191</v>
      </c>
      <c r="M37" s="492">
        <f t="shared" si="673"/>
        <v>72923094</v>
      </c>
      <c r="N37" s="452">
        <f t="shared" si="673"/>
        <v>1432111160</v>
      </c>
      <c r="O37" s="321">
        <f t="shared" si="673"/>
        <v>599543208</v>
      </c>
      <c r="P37" s="452">
        <f t="shared" si="673"/>
        <v>696007169</v>
      </c>
      <c r="Q37" s="321">
        <f t="shared" si="673"/>
        <v>387196560.58999991</v>
      </c>
      <c r="R37" s="500">
        <f t="shared" si="673"/>
        <v>473613747</v>
      </c>
      <c r="S37" s="492">
        <f t="shared" si="673"/>
        <v>281317800.58999997</v>
      </c>
      <c r="T37" s="500">
        <f t="shared" si="673"/>
        <v>222393422</v>
      </c>
      <c r="U37" s="492">
        <f t="shared" si="673"/>
        <v>105878760</v>
      </c>
      <c r="V37" s="452">
        <f t="shared" si="673"/>
        <v>15400000</v>
      </c>
      <c r="W37" s="321">
        <f t="shared" si="673"/>
        <v>15400000</v>
      </c>
      <c r="X37" s="541">
        <f t="shared" si="673"/>
        <v>5400000</v>
      </c>
      <c r="Y37" s="428">
        <f t="shared" si="673"/>
        <v>10000000</v>
      </c>
      <c r="Z37" s="790">
        <f t="shared" si="673"/>
        <v>0</v>
      </c>
      <c r="AA37" s="489">
        <f t="shared" si="673"/>
        <v>11500000</v>
      </c>
      <c r="AB37" s="321">
        <f t="shared" si="673"/>
        <v>7312200</v>
      </c>
      <c r="AC37" s="491">
        <f t="shared" si="673"/>
        <v>5212200</v>
      </c>
      <c r="AD37" s="428">
        <f t="shared" si="673"/>
        <v>2100000</v>
      </c>
      <c r="AE37" s="500">
        <f t="shared" si="673"/>
        <v>8500000</v>
      </c>
      <c r="AF37" s="492">
        <f t="shared" si="673"/>
        <v>5212200</v>
      </c>
      <c r="AG37" s="500">
        <f t="shared" si="673"/>
        <v>3000000</v>
      </c>
      <c r="AH37" s="492">
        <f t="shared" ref="AH37:BM37" si="674">AH30+AH34</f>
        <v>2100000</v>
      </c>
      <c r="AI37" s="429">
        <f t="shared" si="674"/>
        <v>9184022941.2700005</v>
      </c>
      <c r="AJ37" s="489">
        <f t="shared" si="674"/>
        <v>3067524633.1700001</v>
      </c>
      <c r="AK37" s="321">
        <f t="shared" si="674"/>
        <v>699543091.40999997</v>
      </c>
      <c r="AL37" s="423">
        <f t="shared" si="674"/>
        <v>0</v>
      </c>
      <c r="AM37" s="423">
        <f t="shared" si="674"/>
        <v>113084406.40000001</v>
      </c>
      <c r="AN37" s="515">
        <f t="shared" si="674"/>
        <v>586458685.00999999</v>
      </c>
      <c r="AO37" s="423">
        <f t="shared" si="674"/>
        <v>0</v>
      </c>
      <c r="AP37" s="489">
        <f t="shared" ref="AP37" si="675">AP30+AP34</f>
        <v>221049283.17000002</v>
      </c>
      <c r="AQ37" s="423">
        <f t="shared" si="674"/>
        <v>0</v>
      </c>
      <c r="AR37" s="423">
        <f t="shared" si="674"/>
        <v>50759268.68</v>
      </c>
      <c r="AS37" s="423">
        <f t="shared" si="674"/>
        <v>170290014.49000001</v>
      </c>
      <c r="AT37" s="423">
        <f t="shared" si="674"/>
        <v>0</v>
      </c>
      <c r="AU37" s="489">
        <f t="shared" si="674"/>
        <v>0</v>
      </c>
      <c r="AV37" s="423">
        <f t="shared" si="674"/>
        <v>0</v>
      </c>
      <c r="AW37" s="515">
        <f t="shared" si="674"/>
        <v>0</v>
      </c>
      <c r="AX37" s="506">
        <f t="shared" si="674"/>
        <v>0</v>
      </c>
      <c r="AY37" s="489">
        <f t="shared" si="674"/>
        <v>0</v>
      </c>
      <c r="AZ37" s="423">
        <f t="shared" si="674"/>
        <v>0</v>
      </c>
      <c r="BA37" s="423">
        <f t="shared" si="674"/>
        <v>0</v>
      </c>
      <c r="BB37" s="515">
        <f t="shared" si="674"/>
        <v>0</v>
      </c>
      <c r="BC37" s="503">
        <f t="shared" si="674"/>
        <v>0</v>
      </c>
      <c r="BD37" s="515">
        <f t="shared" si="674"/>
        <v>0</v>
      </c>
      <c r="BE37" s="506">
        <f t="shared" si="674"/>
        <v>0</v>
      </c>
      <c r="BF37" s="423">
        <f t="shared" si="674"/>
        <v>0</v>
      </c>
      <c r="BG37" s="538">
        <f t="shared" si="674"/>
        <v>0</v>
      </c>
      <c r="BH37" s="423">
        <f t="shared" si="674"/>
        <v>0</v>
      </c>
      <c r="BI37" s="515">
        <f t="shared" si="674"/>
        <v>0</v>
      </c>
      <c r="BJ37" s="423">
        <f t="shared" si="674"/>
        <v>0</v>
      </c>
      <c r="BK37" s="503">
        <f t="shared" si="674"/>
        <v>0</v>
      </c>
      <c r="BL37" s="515">
        <f t="shared" si="674"/>
        <v>0</v>
      </c>
      <c r="BM37" s="423">
        <f t="shared" si="674"/>
        <v>0</v>
      </c>
      <c r="BN37" s="515">
        <f t="shared" ref="BN37:BZ37" si="676">BN30+BN34</f>
        <v>0</v>
      </c>
      <c r="BO37" s="503">
        <f t="shared" si="676"/>
        <v>0</v>
      </c>
      <c r="BP37" s="515">
        <f t="shared" si="676"/>
        <v>0</v>
      </c>
      <c r="BQ37" s="423">
        <f t="shared" si="676"/>
        <v>0</v>
      </c>
      <c r="BR37" s="515">
        <f t="shared" si="676"/>
        <v>0</v>
      </c>
      <c r="BS37" s="413">
        <f t="shared" si="676"/>
        <v>2107266452.6400003</v>
      </c>
      <c r="BT37" s="423">
        <f t="shared" si="676"/>
        <v>133795673.59999999</v>
      </c>
      <c r="BU37" s="423">
        <f t="shared" si="676"/>
        <v>492459996.63</v>
      </c>
      <c r="BV37" s="423">
        <f t="shared" si="676"/>
        <v>1481010782.4100001</v>
      </c>
      <c r="BW37" s="413">
        <f t="shared" si="676"/>
        <v>638697513.94000006</v>
      </c>
      <c r="BX37" s="506">
        <f t="shared" si="676"/>
        <v>25245903.380000003</v>
      </c>
      <c r="BY37" s="423">
        <f t="shared" si="676"/>
        <v>114710523.59999998</v>
      </c>
      <c r="BZ37" s="423">
        <f t="shared" si="676"/>
        <v>498741086.96000004</v>
      </c>
      <c r="CA37" s="413">
        <f t="shared" ref="CA37" si="677">CA30+CA34</f>
        <v>519371901.31999999</v>
      </c>
      <c r="CB37" s="423">
        <f>CB30+CB34</f>
        <v>105458326.40000001</v>
      </c>
      <c r="CC37" s="423">
        <f>CC30+CC34</f>
        <v>53877335.180000007</v>
      </c>
      <c r="CD37" s="423">
        <f>CD30+CD34</f>
        <v>360036239.74000001</v>
      </c>
      <c r="CE37" s="413">
        <f t="shared" ref="CE37" si="678">CE30+CE34</f>
        <v>175573458.28999999</v>
      </c>
      <c r="CF37" s="423">
        <f>CF30+CF34</f>
        <v>0</v>
      </c>
      <c r="CG37" s="515">
        <f>CG30+CG34</f>
        <v>24721979.029999997</v>
      </c>
      <c r="CH37" s="423">
        <f>CH30+CH34</f>
        <v>150851479.25999999</v>
      </c>
      <c r="CI37" s="493">
        <f>CI30+CI34</f>
        <v>0</v>
      </c>
      <c r="CJ37" s="493">
        <f t="shared" ref="CJ37:EL37" si="679">CJ30+CJ34</f>
        <v>0</v>
      </c>
      <c r="CK37" s="493">
        <f t="shared" si="679"/>
        <v>519371901.31999999</v>
      </c>
      <c r="CL37" s="493">
        <f t="shared" si="679"/>
        <v>175573458.28999999</v>
      </c>
      <c r="CM37" s="452">
        <f t="shared" si="679"/>
        <v>114832603.53999999</v>
      </c>
      <c r="CN37" s="413">
        <f t="shared" si="679"/>
        <v>103197792.25</v>
      </c>
      <c r="CO37" s="452">
        <f t="shared" si="679"/>
        <v>48596540.210000001</v>
      </c>
      <c r="CP37" s="413">
        <f t="shared" si="679"/>
        <v>407359.02</v>
      </c>
      <c r="CQ37" s="500">
        <f t="shared" si="679"/>
        <v>0</v>
      </c>
      <c r="CR37" s="493">
        <f t="shared" si="679"/>
        <v>0</v>
      </c>
      <c r="CS37" s="500">
        <f t="shared" si="679"/>
        <v>48596540.210000001</v>
      </c>
      <c r="CT37" s="493">
        <f t="shared" si="679"/>
        <v>407359.02</v>
      </c>
      <c r="CU37" s="517">
        <f t="shared" si="679"/>
        <v>19306468.530000001</v>
      </c>
      <c r="CV37" s="413">
        <f t="shared" si="679"/>
        <v>16574840.23</v>
      </c>
      <c r="CW37" s="517">
        <f t="shared" si="679"/>
        <v>1965169.1400000001</v>
      </c>
      <c r="CX37" s="413">
        <f t="shared" si="679"/>
        <v>94552.66</v>
      </c>
      <c r="CY37" s="518">
        <f t="shared" si="679"/>
        <v>0</v>
      </c>
      <c r="CZ37" s="493">
        <f t="shared" si="679"/>
        <v>0</v>
      </c>
      <c r="DA37" s="518">
        <f t="shared" si="679"/>
        <v>1965169.1400000001</v>
      </c>
      <c r="DB37" s="493">
        <f t="shared" si="679"/>
        <v>94552.66</v>
      </c>
      <c r="DC37" s="429">
        <f t="shared" si="679"/>
        <v>121791770</v>
      </c>
      <c r="DD37" s="428">
        <f t="shared" si="679"/>
        <v>0</v>
      </c>
      <c r="DE37" s="423">
        <f t="shared" ref="DE37" si="680">DE30+DE34</f>
        <v>121791770</v>
      </c>
      <c r="DF37" s="413">
        <f t="shared" si="679"/>
        <v>0</v>
      </c>
      <c r="DG37" s="515">
        <f t="shared" si="679"/>
        <v>0</v>
      </c>
      <c r="DH37" s="423">
        <f t="shared" ref="DH37:DI37" si="681">DH30+DH34</f>
        <v>0</v>
      </c>
      <c r="DI37" s="413">
        <f t="shared" si="681"/>
        <v>54209157.890000001</v>
      </c>
      <c r="DJ37" s="428">
        <f t="shared" ref="DJ37:DX37" si="682">DJ30+DJ34</f>
        <v>0</v>
      </c>
      <c r="DK37" s="612">
        <f t="shared" si="682"/>
        <v>0</v>
      </c>
      <c r="DL37" s="423">
        <f>DL30+DL34</f>
        <v>2710457.89</v>
      </c>
      <c r="DM37" s="560">
        <f>DM30+DM34</f>
        <v>51498700</v>
      </c>
      <c r="DN37" s="423">
        <f t="shared" ref="DN37:DO37" si="683">DN30+DN34</f>
        <v>0</v>
      </c>
      <c r="DO37" s="580">
        <f t="shared" si="683"/>
        <v>0</v>
      </c>
      <c r="DP37" s="423">
        <f t="shared" ref="DP37:DU37" si="684">DP30+DP34</f>
        <v>0</v>
      </c>
      <c r="DQ37" s="423">
        <f t="shared" si="684"/>
        <v>0</v>
      </c>
      <c r="DR37" s="423">
        <f t="shared" si="684"/>
        <v>0</v>
      </c>
      <c r="DS37" s="423">
        <f t="shared" si="684"/>
        <v>0</v>
      </c>
      <c r="DT37" s="423">
        <f t="shared" si="684"/>
        <v>0</v>
      </c>
      <c r="DU37" s="423">
        <f t="shared" si="684"/>
        <v>0</v>
      </c>
      <c r="DV37" s="413">
        <f t="shared" ref="DV37" si="685">DV30+DV34</f>
        <v>375164.03</v>
      </c>
      <c r="DW37" s="515">
        <f t="shared" si="682"/>
        <v>0</v>
      </c>
      <c r="DX37" s="580">
        <f t="shared" si="682"/>
        <v>0</v>
      </c>
      <c r="DY37" s="423">
        <f t="shared" ref="DY37:DZ37" si="686">DY30+DY34</f>
        <v>57189.400000000023</v>
      </c>
      <c r="DZ37" s="560">
        <f t="shared" si="686"/>
        <v>317974.63</v>
      </c>
      <c r="EA37" s="423">
        <f t="shared" ref="EA37:EB37" si="687">EA30+EA34</f>
        <v>0</v>
      </c>
      <c r="EB37" s="580">
        <f t="shared" si="687"/>
        <v>0</v>
      </c>
      <c r="EC37" s="423">
        <f t="shared" ref="EC37:EH37" si="688">EC30+EC34</f>
        <v>0</v>
      </c>
      <c r="ED37" s="423">
        <f t="shared" si="688"/>
        <v>0</v>
      </c>
      <c r="EE37" s="423">
        <f t="shared" si="688"/>
        <v>0</v>
      </c>
      <c r="EF37" s="423">
        <f t="shared" si="688"/>
        <v>0</v>
      </c>
      <c r="EG37" s="423">
        <f t="shared" si="688"/>
        <v>0</v>
      </c>
      <c r="EH37" s="423">
        <f t="shared" si="688"/>
        <v>0</v>
      </c>
      <c r="EI37" s="517">
        <f t="shared" si="679"/>
        <v>28028600</v>
      </c>
      <c r="EJ37" s="495">
        <f t="shared" si="679"/>
        <v>10128600</v>
      </c>
      <c r="EK37" s="495">
        <f t="shared" si="679"/>
        <v>9900000</v>
      </c>
      <c r="EL37" s="541">
        <f t="shared" si="679"/>
        <v>7999999.9999999991</v>
      </c>
      <c r="EM37" s="413">
        <f t="shared" ref="EM37" si="689">EM30+EM34</f>
        <v>4170264.54</v>
      </c>
      <c r="EN37" s="495">
        <f t="shared" ref="EN37" si="690">EN30+EN34</f>
        <v>0</v>
      </c>
      <c r="EO37" s="495">
        <f t="shared" ref="EO37:EP37" si="691">EO30+EO34</f>
        <v>384640.49</v>
      </c>
      <c r="EP37" s="541">
        <f t="shared" si="691"/>
        <v>3785624.05</v>
      </c>
      <c r="EQ37" s="429">
        <f t="shared" ref="EQ37:EV37" si="692">EQ30+EQ34</f>
        <v>5216631.58</v>
      </c>
      <c r="ER37" s="428">
        <f t="shared" si="692"/>
        <v>260831.58</v>
      </c>
      <c r="ES37" s="612">
        <f t="shared" si="692"/>
        <v>4955800</v>
      </c>
      <c r="ET37" s="413">
        <f t="shared" si="692"/>
        <v>0</v>
      </c>
      <c r="EU37" s="515">
        <f t="shared" si="692"/>
        <v>0</v>
      </c>
      <c r="EV37" s="560">
        <f t="shared" si="692"/>
        <v>0</v>
      </c>
      <c r="EW37" s="429">
        <f t="shared" ref="EW37:FH37" si="693">EW30+EW34</f>
        <v>7641841.4500000002</v>
      </c>
      <c r="EX37" s="506">
        <f t="shared" si="693"/>
        <v>0</v>
      </c>
      <c r="EY37" s="557">
        <f t="shared" si="693"/>
        <v>0</v>
      </c>
      <c r="EZ37" s="515">
        <f t="shared" si="693"/>
        <v>0</v>
      </c>
      <c r="FA37" s="557">
        <f t="shared" si="693"/>
        <v>0</v>
      </c>
      <c r="FB37" s="506">
        <f t="shared" ref="FB37:FC37" si="694">FB30+FB34</f>
        <v>382141.45</v>
      </c>
      <c r="FC37" s="557">
        <f t="shared" si="694"/>
        <v>7259700</v>
      </c>
      <c r="FD37" s="413">
        <f t="shared" si="693"/>
        <v>3036441.0100000002</v>
      </c>
      <c r="FE37" s="506">
        <f t="shared" si="693"/>
        <v>0</v>
      </c>
      <c r="FF37" s="557">
        <f t="shared" si="693"/>
        <v>0</v>
      </c>
      <c r="FG37" s="506">
        <f t="shared" si="693"/>
        <v>0</v>
      </c>
      <c r="FH37" s="557">
        <f t="shared" si="693"/>
        <v>0</v>
      </c>
      <c r="FI37" s="506">
        <f t="shared" ref="FI37:FJ37" si="695">FI30+FI34</f>
        <v>151841.67000000001</v>
      </c>
      <c r="FJ37" s="557">
        <f t="shared" si="695"/>
        <v>2884599.34</v>
      </c>
      <c r="FK37" s="429">
        <f t="shared" ref="FK37:FN37" si="696">FK30+FK34</f>
        <v>0</v>
      </c>
      <c r="FL37" s="428">
        <f t="shared" ref="FL37" si="697">FL30+FL34</f>
        <v>0</v>
      </c>
      <c r="FM37" s="560">
        <f t="shared" ref="FM37" si="698">FM30+FM34</f>
        <v>0</v>
      </c>
      <c r="FN37" s="413">
        <f t="shared" si="696"/>
        <v>0</v>
      </c>
      <c r="FO37" s="515">
        <f t="shared" ref="FO37" si="699">FO30+FO34</f>
        <v>0</v>
      </c>
      <c r="FP37" s="560">
        <f t="shared" ref="FP37" si="700">FP30+FP34</f>
        <v>0</v>
      </c>
      <c r="FQ37" s="429">
        <f t="shared" ref="FQ37:FV37" si="701">FQ30+FQ34</f>
        <v>0</v>
      </c>
      <c r="FR37" s="428">
        <f t="shared" si="701"/>
        <v>0</v>
      </c>
      <c r="FS37" s="612">
        <f t="shared" si="701"/>
        <v>0</v>
      </c>
      <c r="FT37" s="413">
        <f t="shared" si="701"/>
        <v>0</v>
      </c>
      <c r="FU37" s="515">
        <f t="shared" si="701"/>
        <v>0</v>
      </c>
      <c r="FV37" s="560">
        <f t="shared" si="701"/>
        <v>0</v>
      </c>
      <c r="FW37" s="429">
        <f t="shared" ref="FW37:GB37" si="702">FW30+FW34</f>
        <v>316704000</v>
      </c>
      <c r="FX37" s="495">
        <f t="shared" si="702"/>
        <v>100831500</v>
      </c>
      <c r="FY37" s="612">
        <f t="shared" si="702"/>
        <v>215872500</v>
      </c>
      <c r="FZ37" s="413">
        <f t="shared" si="702"/>
        <v>96962353.920000002</v>
      </c>
      <c r="GA37" s="655">
        <f t="shared" si="702"/>
        <v>4848117.7</v>
      </c>
      <c r="GB37" s="560">
        <f t="shared" si="702"/>
        <v>92114236.219999999</v>
      </c>
      <c r="GC37" s="429">
        <f t="shared" ref="GC37:IT37" si="703">GC30+GC34</f>
        <v>195029100</v>
      </c>
      <c r="GD37" s="428">
        <f t="shared" si="703"/>
        <v>50707600</v>
      </c>
      <c r="GE37" s="612">
        <f t="shared" si="703"/>
        <v>144321500</v>
      </c>
      <c r="GF37" s="413">
        <f t="shared" si="703"/>
        <v>96249144.560000002</v>
      </c>
      <c r="GG37" s="515">
        <f t="shared" si="703"/>
        <v>25024794.370000001</v>
      </c>
      <c r="GH37" s="560">
        <f t="shared" si="703"/>
        <v>71224350.189999998</v>
      </c>
      <c r="GI37" s="429">
        <f t="shared" ref="GI37:GN37" si="704">GI30+GI34</f>
        <v>0</v>
      </c>
      <c r="GJ37" s="428">
        <f t="shared" si="704"/>
        <v>0</v>
      </c>
      <c r="GK37" s="612">
        <f t="shared" si="704"/>
        <v>0</v>
      </c>
      <c r="GL37" s="413">
        <f t="shared" si="704"/>
        <v>0</v>
      </c>
      <c r="GM37" s="515">
        <f t="shared" si="704"/>
        <v>0</v>
      </c>
      <c r="GN37" s="560">
        <f t="shared" si="704"/>
        <v>0</v>
      </c>
      <c r="GO37" s="548">
        <f t="shared" ref="GO37:GP37" si="705">GO30+GO34</f>
        <v>0</v>
      </c>
      <c r="GP37" s="504">
        <f t="shared" si="705"/>
        <v>0</v>
      </c>
      <c r="GQ37" s="548">
        <f t="shared" ref="GQ37:HD37" si="706">GQ30+GQ34</f>
        <v>0</v>
      </c>
      <c r="GR37" s="504">
        <f t="shared" si="706"/>
        <v>0</v>
      </c>
      <c r="GS37" s="429">
        <f t="shared" si="706"/>
        <v>498738540.31999999</v>
      </c>
      <c r="GT37" s="428">
        <f t="shared" si="706"/>
        <v>321154040.31999999</v>
      </c>
      <c r="GU37" s="612">
        <f t="shared" si="706"/>
        <v>177584500</v>
      </c>
      <c r="GV37" s="413">
        <f t="shared" si="706"/>
        <v>133001400.62</v>
      </c>
      <c r="GW37" s="515">
        <f t="shared" si="706"/>
        <v>43745884.710000001</v>
      </c>
      <c r="GX37" s="560">
        <f t="shared" si="706"/>
        <v>89255515.909999996</v>
      </c>
      <c r="GY37" s="429">
        <f t="shared" si="706"/>
        <v>0</v>
      </c>
      <c r="GZ37" s="428">
        <f t="shared" si="706"/>
        <v>0</v>
      </c>
      <c r="HA37" s="582">
        <f t="shared" si="706"/>
        <v>0</v>
      </c>
      <c r="HB37" s="429">
        <f t="shared" si="706"/>
        <v>0</v>
      </c>
      <c r="HC37" s="428">
        <f t="shared" si="706"/>
        <v>0</v>
      </c>
      <c r="HD37" s="582">
        <f t="shared" si="706"/>
        <v>0</v>
      </c>
      <c r="HE37" s="429">
        <f t="shared" si="703"/>
        <v>571560</v>
      </c>
      <c r="HF37" s="428">
        <f t="shared" si="703"/>
        <v>148605.78999999998</v>
      </c>
      <c r="HG37" s="612">
        <f t="shared" si="703"/>
        <v>422954.21</v>
      </c>
      <c r="HH37" s="413">
        <f t="shared" si="703"/>
        <v>0</v>
      </c>
      <c r="HI37" s="428">
        <f t="shared" si="703"/>
        <v>0</v>
      </c>
      <c r="HJ37" s="582">
        <f t="shared" si="703"/>
        <v>0</v>
      </c>
      <c r="HK37" s="429">
        <f t="shared" si="703"/>
        <v>11683040</v>
      </c>
      <c r="HL37" s="428">
        <f t="shared" si="703"/>
        <v>3037594.2100000004</v>
      </c>
      <c r="HM37" s="612">
        <f t="shared" si="703"/>
        <v>8645445.790000001</v>
      </c>
      <c r="HN37" s="413">
        <f t="shared" si="703"/>
        <v>975400</v>
      </c>
      <c r="HO37" s="428">
        <f t="shared" si="703"/>
        <v>253604.32000000004</v>
      </c>
      <c r="HP37" s="582">
        <f t="shared" si="703"/>
        <v>721795.68</v>
      </c>
      <c r="HQ37" s="548">
        <f t="shared" si="703"/>
        <v>11072040</v>
      </c>
      <c r="HR37" s="428">
        <f t="shared" si="703"/>
        <v>2878734.0100000002</v>
      </c>
      <c r="HS37" s="612">
        <f t="shared" si="703"/>
        <v>8193305.9899999993</v>
      </c>
      <c r="HT37" s="504">
        <f t="shared" si="703"/>
        <v>975400</v>
      </c>
      <c r="HU37" s="428">
        <f t="shared" si="703"/>
        <v>253604.32000000004</v>
      </c>
      <c r="HV37" s="582">
        <f t="shared" si="703"/>
        <v>721795.68</v>
      </c>
      <c r="HW37" s="548">
        <f t="shared" si="703"/>
        <v>611000</v>
      </c>
      <c r="HX37" s="428">
        <f t="shared" si="703"/>
        <v>158860.20000000001</v>
      </c>
      <c r="HY37" s="612">
        <f t="shared" si="703"/>
        <v>452139.8</v>
      </c>
      <c r="HZ37" s="504">
        <f t="shared" si="703"/>
        <v>0</v>
      </c>
      <c r="IA37" s="428">
        <f t="shared" si="703"/>
        <v>0</v>
      </c>
      <c r="IB37" s="582">
        <f t="shared" si="703"/>
        <v>0</v>
      </c>
      <c r="IC37" s="1068">
        <f t="shared" ref="IC37:IH37" si="707">IC30+IC34</f>
        <v>217420736.84</v>
      </c>
      <c r="ID37" s="428">
        <f t="shared" si="707"/>
        <v>10871036.84</v>
      </c>
      <c r="IE37" s="612">
        <f t="shared" si="707"/>
        <v>206549700</v>
      </c>
      <c r="IF37" s="1069">
        <f t="shared" si="707"/>
        <v>0</v>
      </c>
      <c r="IG37" s="428">
        <f t="shared" si="707"/>
        <v>0</v>
      </c>
      <c r="IH37" s="582">
        <f t="shared" si="707"/>
        <v>0</v>
      </c>
      <c r="II37" s="1068">
        <f t="shared" si="703"/>
        <v>141052211.94999999</v>
      </c>
      <c r="IJ37" s="428">
        <f t="shared" si="703"/>
        <v>38127059.810000002</v>
      </c>
      <c r="IK37" s="612">
        <f t="shared" si="703"/>
        <v>102925152.14</v>
      </c>
      <c r="IL37" s="1069">
        <f t="shared" si="703"/>
        <v>89671800.890000001</v>
      </c>
      <c r="IM37" s="428">
        <f t="shared" si="703"/>
        <v>24930206.040000003</v>
      </c>
      <c r="IN37" s="582">
        <f t="shared" si="703"/>
        <v>64741594.849999994</v>
      </c>
      <c r="IO37" s="1068">
        <f t="shared" si="703"/>
        <v>446587615.48000002</v>
      </c>
      <c r="IP37" s="497">
        <f t="shared" si="703"/>
        <v>22329380.77</v>
      </c>
      <c r="IQ37" s="560">
        <f t="shared" si="703"/>
        <v>424258234.71000004</v>
      </c>
      <c r="IR37" s="1069">
        <f t="shared" si="703"/>
        <v>89240060.719999999</v>
      </c>
      <c r="IS37" s="497">
        <f t="shared" si="703"/>
        <v>4462003.1000000006</v>
      </c>
      <c r="IT37" s="560">
        <f t="shared" si="703"/>
        <v>84778057.61999999</v>
      </c>
      <c r="IU37" s="1068">
        <f t="shared" ref="IU37:IZ37" si="708">IU30+IU34</f>
        <v>0</v>
      </c>
      <c r="IV37" s="497">
        <f t="shared" si="708"/>
        <v>0</v>
      </c>
      <c r="IW37" s="560">
        <f t="shared" si="708"/>
        <v>0</v>
      </c>
      <c r="IX37" s="1069">
        <f t="shared" si="708"/>
        <v>0</v>
      </c>
      <c r="IY37" s="497">
        <f t="shared" si="708"/>
        <v>0</v>
      </c>
      <c r="IZ37" s="560">
        <f t="shared" si="708"/>
        <v>0</v>
      </c>
      <c r="JA37" s="429">
        <f t="shared" ref="JA37:JF37" si="709">JA30+JA34</f>
        <v>983783.78</v>
      </c>
      <c r="JB37" s="497">
        <f t="shared" si="709"/>
        <v>255783.78</v>
      </c>
      <c r="JC37" s="560">
        <f t="shared" si="709"/>
        <v>728000</v>
      </c>
      <c r="JD37" s="413">
        <f t="shared" si="709"/>
        <v>983783.78</v>
      </c>
      <c r="JE37" s="497">
        <f t="shared" si="709"/>
        <v>255783.78</v>
      </c>
      <c r="JF37" s="560">
        <f t="shared" si="709"/>
        <v>728000</v>
      </c>
      <c r="JG37" s="517">
        <f t="shared" ref="JG37:KE37" si="710">JG30+JG34</f>
        <v>0</v>
      </c>
      <c r="JH37" s="497">
        <f t="shared" si="710"/>
        <v>0</v>
      </c>
      <c r="JI37" s="560">
        <f t="shared" si="710"/>
        <v>0</v>
      </c>
      <c r="JJ37" s="413">
        <f t="shared" si="710"/>
        <v>0</v>
      </c>
      <c r="JK37" s="495">
        <f t="shared" si="710"/>
        <v>0</v>
      </c>
      <c r="JL37" s="560">
        <f t="shared" si="710"/>
        <v>0</v>
      </c>
      <c r="JM37" s="429">
        <f t="shared" si="710"/>
        <v>0</v>
      </c>
      <c r="JN37" s="495">
        <f t="shared" si="710"/>
        <v>0</v>
      </c>
      <c r="JO37" s="560">
        <f t="shared" si="710"/>
        <v>0</v>
      </c>
      <c r="JP37" s="413">
        <f t="shared" si="710"/>
        <v>0</v>
      </c>
      <c r="JQ37" s="495">
        <f t="shared" si="710"/>
        <v>0</v>
      </c>
      <c r="JR37" s="560">
        <f t="shared" si="710"/>
        <v>0</v>
      </c>
      <c r="JS37" s="548">
        <f t="shared" si="710"/>
        <v>0</v>
      </c>
      <c r="JT37" s="495">
        <f t="shared" si="710"/>
        <v>0</v>
      </c>
      <c r="JU37" s="560">
        <f t="shared" si="710"/>
        <v>0</v>
      </c>
      <c r="JV37" s="504">
        <f t="shared" si="710"/>
        <v>0</v>
      </c>
      <c r="JW37" s="495">
        <f t="shared" si="710"/>
        <v>0</v>
      </c>
      <c r="JX37" s="560">
        <f t="shared" si="710"/>
        <v>0</v>
      </c>
      <c r="JY37" s="504">
        <f t="shared" si="710"/>
        <v>0</v>
      </c>
      <c r="JZ37" s="495">
        <f t="shared" si="710"/>
        <v>0</v>
      </c>
      <c r="KA37" s="560">
        <f t="shared" si="710"/>
        <v>0</v>
      </c>
      <c r="KB37" s="504">
        <f t="shared" si="710"/>
        <v>0</v>
      </c>
      <c r="KC37" s="495">
        <f t="shared" si="710"/>
        <v>0</v>
      </c>
      <c r="KD37" s="560">
        <f t="shared" si="710"/>
        <v>0</v>
      </c>
      <c r="KE37" s="429">
        <f t="shared" si="710"/>
        <v>0</v>
      </c>
      <c r="KF37" s="423">
        <f>KF30+KF34</f>
        <v>0</v>
      </c>
      <c r="KG37" s="582">
        <f>KG30+KG34</f>
        <v>0</v>
      </c>
      <c r="KH37" s="413">
        <f t="shared" ref="KH37" si="711">KH30+KH34</f>
        <v>0</v>
      </c>
      <c r="KI37" s="423">
        <f>KI30+KI34</f>
        <v>0</v>
      </c>
      <c r="KJ37" s="582">
        <f>KJ30+KJ34</f>
        <v>0</v>
      </c>
      <c r="KK37" s="429">
        <f t="shared" ref="KK37" si="712">KK30+KK34</f>
        <v>0</v>
      </c>
      <c r="KL37" s="423">
        <f>KL30+KL34</f>
        <v>0</v>
      </c>
      <c r="KM37" s="582">
        <f>KM30+KM34</f>
        <v>0</v>
      </c>
      <c r="KN37" s="413">
        <f t="shared" ref="KN37" si="713">KN30+KN34</f>
        <v>0</v>
      </c>
      <c r="KO37" s="423">
        <f>KO30+KO34</f>
        <v>0</v>
      </c>
      <c r="KP37" s="582">
        <f>KP30+KP34</f>
        <v>0</v>
      </c>
      <c r="KQ37" s="489">
        <f t="shared" ref="KQ37:KT37" si="714">KQ30+KQ34</f>
        <v>15675.68</v>
      </c>
      <c r="KR37" s="497">
        <f t="shared" si="714"/>
        <v>4075.68</v>
      </c>
      <c r="KS37" s="560">
        <f t="shared" si="714"/>
        <v>11600</v>
      </c>
      <c r="KT37" s="321">
        <f t="shared" si="714"/>
        <v>0</v>
      </c>
      <c r="KU37" s="423">
        <f>KU30+KU34</f>
        <v>0</v>
      </c>
      <c r="KV37" s="582">
        <f>KV30+KV34</f>
        <v>0</v>
      </c>
      <c r="KW37" s="494">
        <f t="shared" ref="KW37:LH37" si="715">KW30+KW34</f>
        <v>15675.68</v>
      </c>
      <c r="KX37" s="497">
        <f t="shared" si="715"/>
        <v>4075.68</v>
      </c>
      <c r="KY37" s="560">
        <f t="shared" si="715"/>
        <v>11600</v>
      </c>
      <c r="KZ37" s="492">
        <f t="shared" si="715"/>
        <v>0</v>
      </c>
      <c r="LA37" s="541">
        <f t="shared" si="715"/>
        <v>0</v>
      </c>
      <c r="LB37" s="560">
        <f t="shared" si="715"/>
        <v>0</v>
      </c>
      <c r="LC37" s="492">
        <f t="shared" si="715"/>
        <v>0</v>
      </c>
      <c r="LD37" s="495">
        <f t="shared" si="715"/>
        <v>0</v>
      </c>
      <c r="LE37" s="580">
        <f t="shared" si="715"/>
        <v>0</v>
      </c>
      <c r="LF37" s="492">
        <f t="shared" si="715"/>
        <v>0</v>
      </c>
      <c r="LG37" s="495">
        <f t="shared" si="715"/>
        <v>0</v>
      </c>
      <c r="LH37" s="560">
        <f t="shared" si="715"/>
        <v>0</v>
      </c>
      <c r="LI37" s="413">
        <f t="shared" ref="LI37" si="716">LI30+LI34</f>
        <v>0</v>
      </c>
      <c r="LJ37" s="423">
        <f>LJ30+LJ34</f>
        <v>0</v>
      </c>
      <c r="LK37" s="423">
        <f>LK30+LK34</f>
        <v>0</v>
      </c>
      <c r="LL37" s="582">
        <f>LL30+LL34</f>
        <v>0</v>
      </c>
      <c r="LM37" s="413">
        <f t="shared" ref="LM37" si="717">LM30+LM34</f>
        <v>0</v>
      </c>
      <c r="LN37" s="423">
        <f>LN30+LN34</f>
        <v>0</v>
      </c>
      <c r="LO37" s="423">
        <f>LO30+LO34</f>
        <v>0</v>
      </c>
      <c r="LP37" s="582">
        <f>LP30+LP34</f>
        <v>0</v>
      </c>
      <c r="LQ37" s="413">
        <f t="shared" ref="LQ37" si="718">LQ30+LQ34</f>
        <v>40657027.030000001</v>
      </c>
      <c r="LR37" s="423">
        <f>LR30+LR34</f>
        <v>0</v>
      </c>
      <c r="LS37" s="423">
        <f>LS30+LS34</f>
        <v>10570827.030000001</v>
      </c>
      <c r="LT37" s="582">
        <f>LT30+LT34</f>
        <v>30086200</v>
      </c>
      <c r="LU37" s="413">
        <f t="shared" ref="LU37" si="719">LU30+LU34</f>
        <v>25350629.559999995</v>
      </c>
      <c r="LV37" s="423">
        <f>LV30+LV34</f>
        <v>0</v>
      </c>
      <c r="LW37" s="423">
        <f t="shared" ref="LW37:LY37" si="720">LW30+LW34</f>
        <v>6591163.6799999997</v>
      </c>
      <c r="LX37" s="582">
        <f t="shared" si="720"/>
        <v>18759465.879999999</v>
      </c>
      <c r="LY37" s="504">
        <f t="shared" si="720"/>
        <v>40657027.030000001</v>
      </c>
      <c r="LZ37" s="423">
        <f>LZ30+LZ34</f>
        <v>0</v>
      </c>
      <c r="MA37" s="423">
        <f>MA30+MA34</f>
        <v>10570827.030000001</v>
      </c>
      <c r="MB37" s="582">
        <f>MB30+MB34</f>
        <v>30086200</v>
      </c>
      <c r="MC37" s="504">
        <f t="shared" ref="MC37" si="721">MC30+MC34</f>
        <v>25350629.559999995</v>
      </c>
      <c r="MD37" s="423">
        <f>MD30+MD34</f>
        <v>0</v>
      </c>
      <c r="ME37" s="423">
        <f>ME30+ME34</f>
        <v>6591163.6799999997</v>
      </c>
      <c r="MF37" s="582">
        <f>MF30+MF34</f>
        <v>18759465.879999999</v>
      </c>
      <c r="MG37" s="504">
        <f t="shared" ref="MG37" si="722">MG30+MG34</f>
        <v>0</v>
      </c>
      <c r="MH37" s="423">
        <f>MH30+MH34</f>
        <v>0</v>
      </c>
      <c r="MI37" s="423">
        <f>MI30+MI34</f>
        <v>0</v>
      </c>
      <c r="MJ37" s="582">
        <f>MJ30+MJ34</f>
        <v>0</v>
      </c>
      <c r="MK37" s="504">
        <f t="shared" ref="MK37" si="723">MK30+MK34</f>
        <v>0</v>
      </c>
      <c r="ML37" s="423">
        <f>ML30+ML34</f>
        <v>0</v>
      </c>
      <c r="MM37" s="423">
        <f>MM30+MM34</f>
        <v>0</v>
      </c>
      <c r="MN37" s="582">
        <f>MN30+MN34</f>
        <v>0</v>
      </c>
      <c r="MO37" s="321">
        <f t="shared" ref="MO37:NH37" si="724">MO30+MO34</f>
        <v>129493704.53</v>
      </c>
      <c r="MP37" s="423">
        <f t="shared" ref="MP37:MS37" si="725">MP30+MP34</f>
        <v>1155860.8999999997</v>
      </c>
      <c r="MQ37" s="582">
        <f t="shared" si="725"/>
        <v>21961357.140000001</v>
      </c>
      <c r="MR37" s="497">
        <f t="shared" si="725"/>
        <v>26238286.490000002</v>
      </c>
      <c r="MS37" s="560">
        <f t="shared" si="725"/>
        <v>74678200</v>
      </c>
      <c r="MT37" s="496">
        <f t="shared" ref="MT37" si="726">MT30+MT34</f>
        <v>0</v>
      </c>
      <c r="MU37" s="495">
        <f t="shared" si="724"/>
        <v>1419600</v>
      </c>
      <c r="MV37" s="580">
        <f t="shared" si="724"/>
        <v>4040400</v>
      </c>
      <c r="MW37" s="321">
        <f t="shared" ref="MW37" si="727">MW30+MW34</f>
        <v>54428562.840000004</v>
      </c>
      <c r="MX37" s="423">
        <f t="shared" ref="MX37:NA37" si="728">MX30+MX34</f>
        <v>1155860.8999999999</v>
      </c>
      <c r="MY37" s="582">
        <f t="shared" si="728"/>
        <v>21961357.130000003</v>
      </c>
      <c r="MZ37" s="497">
        <f t="shared" si="728"/>
        <v>6801202.1400000006</v>
      </c>
      <c r="NA37" s="560">
        <f t="shared" si="728"/>
        <v>19357267.670000002</v>
      </c>
      <c r="NB37" s="423">
        <f t="shared" ref="NB37" si="729">NB30+NB34</f>
        <v>0</v>
      </c>
      <c r="NC37" s="423">
        <f t="shared" si="724"/>
        <v>1339747.5</v>
      </c>
      <c r="ND37" s="560">
        <f t="shared" si="724"/>
        <v>3813127.5</v>
      </c>
      <c r="NE37" s="429">
        <f t="shared" si="724"/>
        <v>0</v>
      </c>
      <c r="NF37" s="495">
        <f t="shared" si="724"/>
        <v>0</v>
      </c>
      <c r="NG37" s="612">
        <f t="shared" si="724"/>
        <v>0</v>
      </c>
      <c r="NH37" s="413">
        <f t="shared" si="724"/>
        <v>0</v>
      </c>
      <c r="NI37" s="515">
        <f t="shared" ref="NI37:NQ37" si="730">NI30+NI34</f>
        <v>0</v>
      </c>
      <c r="NJ37" s="560">
        <f t="shared" si="730"/>
        <v>0</v>
      </c>
      <c r="NK37" s="504">
        <f t="shared" si="730"/>
        <v>0</v>
      </c>
      <c r="NL37" s="495">
        <f t="shared" si="730"/>
        <v>0</v>
      </c>
      <c r="NM37" s="560">
        <f t="shared" si="730"/>
        <v>0</v>
      </c>
      <c r="NN37" s="504">
        <f t="shared" ref="NN37" si="731">NN30+NN34</f>
        <v>0</v>
      </c>
      <c r="NO37" s="495">
        <f t="shared" si="730"/>
        <v>0</v>
      </c>
      <c r="NP37" s="580">
        <f t="shared" si="730"/>
        <v>0</v>
      </c>
      <c r="NQ37" s="504">
        <f t="shared" si="730"/>
        <v>0</v>
      </c>
      <c r="NR37" s="495">
        <f t="shared" ref="NR37:NV37" si="732">NR30+NR34</f>
        <v>0</v>
      </c>
      <c r="NS37" s="612">
        <f t="shared" si="732"/>
        <v>0</v>
      </c>
      <c r="NT37" s="504">
        <f t="shared" si="732"/>
        <v>0</v>
      </c>
      <c r="NU37" s="495">
        <f t="shared" si="732"/>
        <v>0</v>
      </c>
      <c r="NV37" s="560">
        <f t="shared" si="732"/>
        <v>0</v>
      </c>
      <c r="NW37" s="519">
        <f t="shared" ref="NW37:OE37" si="733">NW30+NW34</f>
        <v>0</v>
      </c>
      <c r="NX37" s="423">
        <f>NX30+NX34</f>
        <v>0</v>
      </c>
      <c r="NY37" s="557">
        <f t="shared" si="733"/>
        <v>0</v>
      </c>
      <c r="NZ37" s="506">
        <f>NZ30+NZ34</f>
        <v>0</v>
      </c>
      <c r="OA37" s="413">
        <f t="shared" ref="OA37" si="734">OA30+OA34</f>
        <v>0</v>
      </c>
      <c r="OB37" s="506">
        <f t="shared" si="733"/>
        <v>0</v>
      </c>
      <c r="OC37" s="557">
        <f t="shared" si="733"/>
        <v>0</v>
      </c>
      <c r="OD37" s="506">
        <f t="shared" ref="OD37" si="735">OD30+OD34</f>
        <v>0</v>
      </c>
      <c r="OE37" s="413">
        <f t="shared" si="733"/>
        <v>425704862.73000002</v>
      </c>
      <c r="OF37" s="495">
        <f t="shared" ref="OF37:OT37" si="736">OF30+OF34</f>
        <v>9483867.4499999993</v>
      </c>
      <c r="OG37" s="560">
        <f t="shared" si="736"/>
        <v>180193500</v>
      </c>
      <c r="OH37" s="495">
        <f t="shared" si="736"/>
        <v>236027495.28000003</v>
      </c>
      <c r="OI37" s="413">
        <f t="shared" ref="OI37" si="737">OI30+OI34</f>
        <v>104175076.08000001</v>
      </c>
      <c r="OJ37" s="495">
        <f t="shared" si="736"/>
        <v>3531938.75</v>
      </c>
      <c r="OK37" s="560">
        <f t="shared" si="736"/>
        <v>67106843.200000003</v>
      </c>
      <c r="OL37" s="495">
        <f t="shared" si="736"/>
        <v>33536294.130000003</v>
      </c>
      <c r="OM37" s="413">
        <f t="shared" si="736"/>
        <v>232339033.34000003</v>
      </c>
      <c r="ON37" s="495">
        <f t="shared" si="736"/>
        <v>5795362.5600000005</v>
      </c>
      <c r="OO37" s="560">
        <f t="shared" si="736"/>
        <v>110111900</v>
      </c>
      <c r="OP37" s="495">
        <f t="shared" si="736"/>
        <v>116431770.77999999</v>
      </c>
      <c r="OQ37" s="519">
        <f t="shared" si="736"/>
        <v>108977082.09999999</v>
      </c>
      <c r="OR37" s="495">
        <f t="shared" si="736"/>
        <v>3033357.1000000006</v>
      </c>
      <c r="OS37" s="560">
        <f t="shared" si="736"/>
        <v>57633790.889999993</v>
      </c>
      <c r="OT37" s="495">
        <f t="shared" si="736"/>
        <v>48309934.109999992</v>
      </c>
      <c r="OU37" s="494">
        <f t="shared" ref="OU37:PJ37" si="738">OU30+OU34</f>
        <v>105070113.72999999</v>
      </c>
      <c r="OV37" s="497">
        <f t="shared" si="738"/>
        <v>0</v>
      </c>
      <c r="OW37" s="560">
        <f t="shared" si="738"/>
        <v>0</v>
      </c>
      <c r="OX37" s="495">
        <f t="shared" ref="OX37" si="739">OX30+OX34</f>
        <v>105070113.72999999</v>
      </c>
      <c r="OY37" s="492">
        <f t="shared" si="738"/>
        <v>39891173.569999993</v>
      </c>
      <c r="OZ37" s="541">
        <f t="shared" si="738"/>
        <v>0</v>
      </c>
      <c r="PA37" s="560">
        <f t="shared" si="738"/>
        <v>0</v>
      </c>
      <c r="PB37" s="495">
        <f t="shared" ref="PB37" si="740">PB30+PB34</f>
        <v>39891173.569999993</v>
      </c>
      <c r="PC37" s="492">
        <f t="shared" si="738"/>
        <v>127268919.60999998</v>
      </c>
      <c r="PD37" s="495">
        <f t="shared" si="738"/>
        <v>5795362.5600000005</v>
      </c>
      <c r="PE37" s="580">
        <f t="shared" si="738"/>
        <v>110111900</v>
      </c>
      <c r="PF37" s="495">
        <f t="shared" ref="PF37" si="741">PF30+PF34</f>
        <v>11361657.050000001</v>
      </c>
      <c r="PG37" s="492">
        <f t="shared" si="738"/>
        <v>69085908.530000001</v>
      </c>
      <c r="PH37" s="495">
        <f t="shared" si="738"/>
        <v>3033357.1000000006</v>
      </c>
      <c r="PI37" s="560">
        <f t="shared" si="738"/>
        <v>57633790.889999993</v>
      </c>
      <c r="PJ37" s="495">
        <f t="shared" si="738"/>
        <v>8418760.5399999991</v>
      </c>
      <c r="PK37" s="413">
        <f t="shared" ref="PK37:PP37" si="742">PK30+PK34</f>
        <v>22907157.890000001</v>
      </c>
      <c r="PL37" s="423">
        <f t="shared" si="742"/>
        <v>1145357.8899999999</v>
      </c>
      <c r="PM37" s="623">
        <f t="shared" si="742"/>
        <v>21761800</v>
      </c>
      <c r="PN37" s="413">
        <f t="shared" ref="PN37" si="743">PN30+PN34</f>
        <v>9643310.3399999999</v>
      </c>
      <c r="PO37" s="423">
        <f t="shared" si="742"/>
        <v>482165.52</v>
      </c>
      <c r="PP37" s="623">
        <f t="shared" si="742"/>
        <v>9161144.8200000003</v>
      </c>
      <c r="PQ37" s="504">
        <f t="shared" ref="PQ37" si="744">PQ30+PQ34</f>
        <v>22907157.890000001</v>
      </c>
      <c r="PR37" s="423">
        <f t="shared" ref="PR37:PW37" si="745">PR30+PR34</f>
        <v>1145357.8899999999</v>
      </c>
      <c r="PS37" s="623">
        <f t="shared" si="745"/>
        <v>21761800</v>
      </c>
      <c r="PT37" s="504">
        <f t="shared" si="745"/>
        <v>9643310.3399999999</v>
      </c>
      <c r="PU37" s="423">
        <f t="shared" si="745"/>
        <v>482165.52</v>
      </c>
      <c r="PV37" s="623">
        <f t="shared" si="745"/>
        <v>9161144.8200000003</v>
      </c>
      <c r="PW37" s="504">
        <f t="shared" si="745"/>
        <v>0</v>
      </c>
      <c r="PX37" s="423">
        <f t="shared" ref="PX37:PZ37" si="746">PX30+PX34</f>
        <v>0</v>
      </c>
      <c r="PY37" s="623">
        <f t="shared" si="746"/>
        <v>0</v>
      </c>
      <c r="PZ37" s="504">
        <f t="shared" si="746"/>
        <v>0</v>
      </c>
      <c r="QA37" s="423">
        <f t="shared" ref="QA37:RL37" si="747">QA30+QA34</f>
        <v>0</v>
      </c>
      <c r="QB37" s="623">
        <f t="shared" si="747"/>
        <v>0</v>
      </c>
      <c r="QC37" s="1068">
        <f t="shared" si="747"/>
        <v>20654421.050000001</v>
      </c>
      <c r="QD37" s="497">
        <f t="shared" si="747"/>
        <v>1032721.05</v>
      </c>
      <c r="QE37" s="560">
        <f t="shared" si="747"/>
        <v>19621700</v>
      </c>
      <c r="QF37" s="1069">
        <f t="shared" si="747"/>
        <v>0</v>
      </c>
      <c r="QG37" s="497">
        <f t="shared" si="747"/>
        <v>0</v>
      </c>
      <c r="QH37" s="560">
        <f t="shared" si="747"/>
        <v>0</v>
      </c>
      <c r="QI37" s="1068">
        <f t="shared" ref="QI37:QN37" si="748">QI30+QI34</f>
        <v>13274000</v>
      </c>
      <c r="QJ37" s="497">
        <f t="shared" si="748"/>
        <v>663700</v>
      </c>
      <c r="QK37" s="560">
        <f t="shared" si="748"/>
        <v>12610300</v>
      </c>
      <c r="QL37" s="1069">
        <f t="shared" si="748"/>
        <v>2884671.2199999997</v>
      </c>
      <c r="QM37" s="497">
        <f t="shared" si="748"/>
        <v>144233.56</v>
      </c>
      <c r="QN37" s="560">
        <f t="shared" si="748"/>
        <v>2740437.66</v>
      </c>
      <c r="QO37" s="1068">
        <f t="shared" ref="QO37:RF37" si="749">QO30+QO34</f>
        <v>6120736.8399999999</v>
      </c>
      <c r="QP37" s="497">
        <f t="shared" si="749"/>
        <v>306036.84000000003</v>
      </c>
      <c r="QQ37" s="560">
        <f t="shared" si="749"/>
        <v>5814700</v>
      </c>
      <c r="QR37" s="1069">
        <f t="shared" si="749"/>
        <v>1511606.9600000002</v>
      </c>
      <c r="QS37" s="497">
        <f t="shared" si="749"/>
        <v>75580.350000000006</v>
      </c>
      <c r="QT37" s="560">
        <f t="shared" si="749"/>
        <v>1436026.61</v>
      </c>
      <c r="QU37" s="548">
        <f t="shared" si="749"/>
        <v>0</v>
      </c>
      <c r="QV37" s="497">
        <f t="shared" si="749"/>
        <v>0</v>
      </c>
      <c r="QW37" s="560">
        <f t="shared" si="749"/>
        <v>0</v>
      </c>
      <c r="QX37" s="504">
        <f t="shared" si="749"/>
        <v>0</v>
      </c>
      <c r="QY37" s="497">
        <f t="shared" si="749"/>
        <v>0</v>
      </c>
      <c r="QZ37" s="560">
        <f t="shared" si="749"/>
        <v>0</v>
      </c>
      <c r="RA37" s="548">
        <f t="shared" si="749"/>
        <v>6120736.8399999999</v>
      </c>
      <c r="RB37" s="497">
        <f t="shared" si="749"/>
        <v>306036.84000000003</v>
      </c>
      <c r="RC37" s="560">
        <f t="shared" si="749"/>
        <v>5814700</v>
      </c>
      <c r="RD37" s="504">
        <f t="shared" si="749"/>
        <v>1511606.9600000002</v>
      </c>
      <c r="RE37" s="497">
        <f t="shared" si="749"/>
        <v>75580.350000000006</v>
      </c>
      <c r="RF37" s="560">
        <f t="shared" si="749"/>
        <v>1436026.61</v>
      </c>
      <c r="RG37" s="429">
        <f t="shared" si="747"/>
        <v>0</v>
      </c>
      <c r="RH37" s="428">
        <f t="shared" si="747"/>
        <v>0</v>
      </c>
      <c r="RI37" s="560">
        <f t="shared" si="747"/>
        <v>0</v>
      </c>
      <c r="RJ37" s="413">
        <f t="shared" si="747"/>
        <v>0</v>
      </c>
      <c r="RK37" s="515">
        <f t="shared" si="747"/>
        <v>0</v>
      </c>
      <c r="RL37" s="560">
        <f t="shared" si="747"/>
        <v>0</v>
      </c>
      <c r="RM37" s="429">
        <f t="shared" ref="RM37:RR37" si="750">RM30+RM34</f>
        <v>0</v>
      </c>
      <c r="RN37" s="428">
        <f t="shared" si="750"/>
        <v>0</v>
      </c>
      <c r="RO37" s="560">
        <f t="shared" si="750"/>
        <v>0</v>
      </c>
      <c r="RP37" s="413">
        <f t="shared" si="750"/>
        <v>0</v>
      </c>
      <c r="RQ37" s="515">
        <f t="shared" si="750"/>
        <v>0</v>
      </c>
      <c r="RR37" s="560">
        <f t="shared" si="750"/>
        <v>0</v>
      </c>
      <c r="RS37" s="429">
        <f t="shared" ref="RS37:RX37" si="751">RS30+RS34</f>
        <v>105406000</v>
      </c>
      <c r="RT37" s="428">
        <f t="shared" si="751"/>
        <v>27406000</v>
      </c>
      <c r="RU37" s="612">
        <f t="shared" si="751"/>
        <v>78000000</v>
      </c>
      <c r="RV37" s="413">
        <f t="shared" si="751"/>
        <v>0</v>
      </c>
      <c r="RW37" s="515">
        <f t="shared" si="751"/>
        <v>0</v>
      </c>
      <c r="RX37" s="560">
        <f t="shared" si="751"/>
        <v>0</v>
      </c>
      <c r="RY37" s="429">
        <f t="shared" ref="RY37:SE37" si="752">RY30+RY34</f>
        <v>44269918.630000003</v>
      </c>
      <c r="RZ37" s="428">
        <f t="shared" si="752"/>
        <v>2225518.63</v>
      </c>
      <c r="SA37" s="612">
        <f t="shared" si="752"/>
        <v>42044400</v>
      </c>
      <c r="SB37" s="413">
        <f t="shared" si="752"/>
        <v>44269918.630000003</v>
      </c>
      <c r="SC37" s="515">
        <f t="shared" si="752"/>
        <v>2225518.63</v>
      </c>
      <c r="SD37" s="560">
        <f t="shared" si="752"/>
        <v>42044400</v>
      </c>
      <c r="SE37" s="413">
        <f t="shared" si="752"/>
        <v>0</v>
      </c>
      <c r="SF37" s="423">
        <f>SF30+SF34</f>
        <v>0</v>
      </c>
      <c r="SG37" s="622">
        <f>SG30+SG34</f>
        <v>0</v>
      </c>
      <c r="SH37" s="423">
        <f t="shared" ref="SH37:SJ37" si="753">SH30+SH34</f>
        <v>0</v>
      </c>
      <c r="SI37" s="623">
        <f t="shared" si="753"/>
        <v>0</v>
      </c>
      <c r="SJ37" s="423">
        <f t="shared" si="753"/>
        <v>0</v>
      </c>
      <c r="SK37" s="557">
        <f>SK30+SK34</f>
        <v>0</v>
      </c>
      <c r="SL37" s="423">
        <f>SL30+SL34</f>
        <v>0</v>
      </c>
      <c r="SM37" s="623">
        <f>SM30+SM34</f>
        <v>0</v>
      </c>
      <c r="SN37" s="413">
        <f t="shared" ref="SN37" si="754">SN30+SN34</f>
        <v>0</v>
      </c>
      <c r="SO37" s="506">
        <f>SO30+SO34</f>
        <v>0</v>
      </c>
      <c r="SP37" s="557">
        <f>SP30+SP34</f>
        <v>0</v>
      </c>
      <c r="SQ37" s="423">
        <f t="shared" ref="SQ37:ST37" si="755">SQ30+SQ34</f>
        <v>0</v>
      </c>
      <c r="SR37" s="623">
        <f t="shared" si="755"/>
        <v>0</v>
      </c>
      <c r="SS37" s="423">
        <f t="shared" si="755"/>
        <v>0</v>
      </c>
      <c r="ST37" s="557">
        <f t="shared" si="755"/>
        <v>0</v>
      </c>
      <c r="SU37" s="423">
        <f t="shared" ref="SU37:SW37" si="756">SU30+SU34</f>
        <v>0</v>
      </c>
      <c r="SV37" s="557">
        <f t="shared" si="756"/>
        <v>0</v>
      </c>
      <c r="SW37" s="413">
        <f t="shared" si="756"/>
        <v>124927368.42</v>
      </c>
      <c r="SX37" s="423">
        <f>SX30+SX34</f>
        <v>2992563.16</v>
      </c>
      <c r="SY37" s="623">
        <f>SY30+SY34</f>
        <v>56858699.999999993</v>
      </c>
      <c r="SZ37" s="506">
        <f t="shared" ref="SZ37:TC37" si="757">SZ30+SZ34</f>
        <v>0</v>
      </c>
      <c r="TA37" s="557">
        <f t="shared" si="757"/>
        <v>0</v>
      </c>
      <c r="TB37" s="423">
        <f t="shared" si="757"/>
        <v>3253805.26</v>
      </c>
      <c r="TC37" s="623">
        <f t="shared" si="757"/>
        <v>61822300</v>
      </c>
      <c r="TD37" s="423">
        <f>TD30+TD34</f>
        <v>0</v>
      </c>
      <c r="TE37" s="623">
        <f>TE30+TE34</f>
        <v>0</v>
      </c>
      <c r="TF37" s="413">
        <f t="shared" ref="TF37:TO37" si="758">TF30+TF34</f>
        <v>18801798.969999999</v>
      </c>
      <c r="TG37" s="423">
        <f>TG30+TG34</f>
        <v>465102.11</v>
      </c>
      <c r="TH37" s="623">
        <f>TH30+TH34</f>
        <v>8836939.8599999994</v>
      </c>
      <c r="TI37" s="506">
        <f t="shared" ref="TI37:TL37" si="759">TI30+TI34</f>
        <v>0</v>
      </c>
      <c r="TJ37" s="557">
        <f t="shared" si="759"/>
        <v>0</v>
      </c>
      <c r="TK37" s="423">
        <f t="shared" si="759"/>
        <v>474987.85</v>
      </c>
      <c r="TL37" s="623">
        <f t="shared" si="759"/>
        <v>9024769.1500000004</v>
      </c>
      <c r="TM37" s="423">
        <f>TM30+TM34</f>
        <v>0</v>
      </c>
      <c r="TN37" s="623">
        <f>TN30+TN34</f>
        <v>0</v>
      </c>
      <c r="TO37" s="504">
        <f t="shared" si="758"/>
        <v>124927368.42</v>
      </c>
      <c r="TP37" s="423">
        <f>TP30+TP34</f>
        <v>2992563.16</v>
      </c>
      <c r="TQ37" s="623">
        <f>TQ30+TQ34</f>
        <v>56858699.999999993</v>
      </c>
      <c r="TR37" s="423">
        <f t="shared" ref="TR37:TS37" si="760">TR30+TR34</f>
        <v>0</v>
      </c>
      <c r="TS37" s="623">
        <f t="shared" si="760"/>
        <v>0</v>
      </c>
      <c r="TT37" s="423">
        <f t="shared" ref="TT37:TU37" si="761">TT30+TT34</f>
        <v>3253805.26</v>
      </c>
      <c r="TU37" s="623">
        <f t="shared" si="761"/>
        <v>61822300</v>
      </c>
      <c r="TV37" s="423">
        <f>TV30+TV34</f>
        <v>0</v>
      </c>
      <c r="TW37" s="623">
        <f>TW30+TW34</f>
        <v>0</v>
      </c>
      <c r="TX37" s="504">
        <f t="shared" ref="TX37" si="762">TX30+TX34</f>
        <v>18801798.969999999</v>
      </c>
      <c r="TY37" s="423">
        <f>TY30+TY34</f>
        <v>465102.11</v>
      </c>
      <c r="TZ37" s="623">
        <f>TZ30+TZ34</f>
        <v>8836939.8599999994</v>
      </c>
      <c r="UA37" s="423">
        <f t="shared" ref="UA37:UB37" si="763">UA30+UA34</f>
        <v>0</v>
      </c>
      <c r="UB37" s="623">
        <f t="shared" si="763"/>
        <v>0</v>
      </c>
      <c r="UC37" s="423">
        <f t="shared" ref="UC37:UD37" si="764">UC30+UC34</f>
        <v>474987.85</v>
      </c>
      <c r="UD37" s="623">
        <f t="shared" si="764"/>
        <v>9024769.1500000004</v>
      </c>
      <c r="UE37" s="423">
        <f>UE30+UE34</f>
        <v>0</v>
      </c>
      <c r="UF37" s="623">
        <f>UF30+UF34</f>
        <v>0</v>
      </c>
      <c r="UG37" s="504">
        <f t="shared" ref="UG37" si="765">UG30+UG34</f>
        <v>0</v>
      </c>
      <c r="UH37" s="423">
        <f t="shared" ref="UH37:UO37" si="766">UH30+UH34</f>
        <v>0</v>
      </c>
      <c r="UI37" s="623">
        <f t="shared" si="766"/>
        <v>0</v>
      </c>
      <c r="UJ37" s="544">
        <f t="shared" si="766"/>
        <v>0</v>
      </c>
      <c r="UK37" s="622">
        <f t="shared" si="766"/>
        <v>0</v>
      </c>
      <c r="UL37" s="423">
        <f t="shared" si="766"/>
        <v>0</v>
      </c>
      <c r="UM37" s="623">
        <f t="shared" si="766"/>
        <v>0</v>
      </c>
      <c r="UN37" s="423">
        <f t="shared" si="766"/>
        <v>0</v>
      </c>
      <c r="UO37" s="623">
        <f t="shared" si="766"/>
        <v>0</v>
      </c>
      <c r="UP37" s="504">
        <f t="shared" ref="UP37" si="767">UP30+UP34</f>
        <v>0</v>
      </c>
      <c r="UQ37" s="423">
        <f t="shared" ref="UQ37:UX37" si="768">UQ30+UQ34</f>
        <v>0</v>
      </c>
      <c r="UR37" s="623">
        <f t="shared" si="768"/>
        <v>0</v>
      </c>
      <c r="US37" s="506">
        <f t="shared" si="768"/>
        <v>0</v>
      </c>
      <c r="UT37" s="557">
        <f t="shared" si="768"/>
        <v>0</v>
      </c>
      <c r="UU37" s="423">
        <f t="shared" ref="UU37:UV37" si="769">UU30+UU34</f>
        <v>0</v>
      </c>
      <c r="UV37" s="623">
        <f t="shared" si="769"/>
        <v>0</v>
      </c>
      <c r="UW37" s="423">
        <f t="shared" si="768"/>
        <v>0</v>
      </c>
      <c r="UX37" s="623">
        <f t="shared" si="768"/>
        <v>0</v>
      </c>
      <c r="UY37" s="413">
        <f t="shared" ref="UY37:VT37" si="770">UY30+UY34</f>
        <v>2212049563.5799999</v>
      </c>
      <c r="UZ37" s="413">
        <f t="shared" si="770"/>
        <v>1003418253.01</v>
      </c>
      <c r="VA37" s="413">
        <f t="shared" si="770"/>
        <v>249662655.47</v>
      </c>
      <c r="VB37" s="413">
        <f t="shared" si="770"/>
        <v>23803109.829999998</v>
      </c>
      <c r="VC37" s="500">
        <f t="shared" si="770"/>
        <v>189784342.17000002</v>
      </c>
      <c r="VD37" s="492">
        <f t="shared" si="770"/>
        <v>23631768.960000005</v>
      </c>
      <c r="VE37" s="500">
        <f t="shared" si="770"/>
        <v>59878313.299999997</v>
      </c>
      <c r="VF37" s="492">
        <f t="shared" si="770"/>
        <v>171340.87</v>
      </c>
      <c r="VG37" s="321">
        <f t="shared" si="770"/>
        <v>14691496363.26</v>
      </c>
      <c r="VH37" s="491">
        <f t="shared" si="770"/>
        <v>14213520553.259998</v>
      </c>
      <c r="VI37" s="428">
        <f t="shared" si="770"/>
        <v>477975810</v>
      </c>
      <c r="VJ37" s="321">
        <f t="shared" si="770"/>
        <v>8311372361.6900005</v>
      </c>
      <c r="VK37" s="491">
        <f t="shared" si="770"/>
        <v>8062413575.0799999</v>
      </c>
      <c r="VL37" s="490">
        <f t="shared" si="770"/>
        <v>248958786.60999998</v>
      </c>
      <c r="VM37" s="413">
        <f t="shared" si="770"/>
        <v>13499423762.099998</v>
      </c>
      <c r="VN37" s="517">
        <f t="shared" si="770"/>
        <v>7676479732.5799999</v>
      </c>
      <c r="VO37" s="321">
        <f t="shared" si="770"/>
        <v>411127100</v>
      </c>
      <c r="VP37" s="519">
        <f t="shared" si="770"/>
        <v>196978240</v>
      </c>
      <c r="VQ37" s="429">
        <f t="shared" si="770"/>
        <v>136515600</v>
      </c>
      <c r="VR37" s="413">
        <f t="shared" si="770"/>
        <v>95217646</v>
      </c>
      <c r="VS37" s="517">
        <f t="shared" si="770"/>
        <v>38789000</v>
      </c>
      <c r="VT37" s="413">
        <f t="shared" si="770"/>
        <v>16423968.360000001</v>
      </c>
      <c r="VU37" s="517">
        <f t="shared" ref="VU37:XR37" si="771">VU30+VU34</f>
        <v>16000</v>
      </c>
      <c r="VV37" s="413">
        <f t="shared" si="771"/>
        <v>0</v>
      </c>
      <c r="VW37" s="517">
        <f t="shared" si="771"/>
        <v>6080900</v>
      </c>
      <c r="VX37" s="413">
        <f t="shared" si="771"/>
        <v>0</v>
      </c>
      <c r="VY37" s="450">
        <f t="shared" si="771"/>
        <v>1373200</v>
      </c>
      <c r="VZ37" s="517">
        <f t="shared" si="771"/>
        <v>0</v>
      </c>
      <c r="WA37" s="321">
        <f t="shared" si="771"/>
        <v>12552800</v>
      </c>
      <c r="WB37" s="519">
        <f t="shared" si="771"/>
        <v>9829861</v>
      </c>
      <c r="WC37" s="413">
        <f t="shared" si="771"/>
        <v>546262162.16000009</v>
      </c>
      <c r="WD37" s="544">
        <f>WD30+WD34</f>
        <v>142028162.16</v>
      </c>
      <c r="WE37" s="622">
        <f>WE30+WE34</f>
        <v>404234000</v>
      </c>
      <c r="WF37" s="413">
        <f t="shared" ref="WF37" si="772">WF30+WF34</f>
        <v>291484728.91999996</v>
      </c>
      <c r="WG37" s="544">
        <f>WG30+WG34</f>
        <v>75786029.5</v>
      </c>
      <c r="WH37" s="622">
        <f>WH30+WH34</f>
        <v>215698699.42000002</v>
      </c>
      <c r="WI37" s="321">
        <f t="shared" si="771"/>
        <v>39355839</v>
      </c>
      <c r="WJ37" s="491">
        <f t="shared" si="771"/>
        <v>24425929</v>
      </c>
      <c r="WK37" s="560">
        <f t="shared" si="771"/>
        <v>14929910</v>
      </c>
      <c r="WL37" s="321">
        <f t="shared" si="771"/>
        <v>24958184.830000002</v>
      </c>
      <c r="WM37" s="413">
        <f t="shared" si="771"/>
        <v>17951927</v>
      </c>
      <c r="WN37" s="623">
        <f t="shared" si="771"/>
        <v>7006257.8299999991</v>
      </c>
      <c r="WO37" s="321">
        <f t="shared" si="771"/>
        <v>2563144100.46</v>
      </c>
      <c r="WP37" s="450">
        <f t="shared" si="771"/>
        <v>1146872484.47</v>
      </c>
      <c r="WQ37" s="1073">
        <f t="shared" si="771"/>
        <v>800000000</v>
      </c>
      <c r="WR37" s="491">
        <f t="shared" si="771"/>
        <v>0</v>
      </c>
      <c r="WS37" s="560">
        <f t="shared" si="771"/>
        <v>800000000</v>
      </c>
      <c r="WT37" s="1073">
        <f t="shared" si="771"/>
        <v>643810048.19000006</v>
      </c>
      <c r="WU37" s="491">
        <f t="shared" si="771"/>
        <v>0</v>
      </c>
      <c r="WV37" s="560">
        <f t="shared" si="771"/>
        <v>643810048.19000006</v>
      </c>
      <c r="WW37" s="1073">
        <f t="shared" ref="WW37:XB37" si="773">WW30+WW34</f>
        <v>52618000</v>
      </c>
      <c r="WX37" s="491">
        <f t="shared" si="773"/>
        <v>2630902.14</v>
      </c>
      <c r="WY37" s="560">
        <f t="shared" si="773"/>
        <v>49987097.859999999</v>
      </c>
      <c r="WZ37" s="1073">
        <f t="shared" si="773"/>
        <v>2950000</v>
      </c>
      <c r="XA37" s="491">
        <f t="shared" si="773"/>
        <v>147500.12000000011</v>
      </c>
      <c r="XB37" s="560">
        <f t="shared" si="773"/>
        <v>2802499.88</v>
      </c>
      <c r="XC37" s="1073">
        <f t="shared" si="771"/>
        <v>60171684.210000008</v>
      </c>
      <c r="XD37" s="491">
        <f t="shared" si="771"/>
        <v>3008584.21</v>
      </c>
      <c r="XE37" s="560">
        <f t="shared" si="771"/>
        <v>57163100</v>
      </c>
      <c r="XF37" s="1073">
        <f t="shared" si="771"/>
        <v>36652085.689999998</v>
      </c>
      <c r="XG37" s="491">
        <f t="shared" si="771"/>
        <v>1832604.28</v>
      </c>
      <c r="XH37" s="560">
        <f t="shared" si="771"/>
        <v>34819481.409999996</v>
      </c>
      <c r="XI37" s="321">
        <f t="shared" si="771"/>
        <v>458955000</v>
      </c>
      <c r="XJ37" s="491">
        <f t="shared" si="771"/>
        <v>0</v>
      </c>
      <c r="XK37" s="560">
        <f t="shared" si="771"/>
        <v>458955000</v>
      </c>
      <c r="XL37" s="321">
        <f t="shared" si="771"/>
        <v>298225191.22000003</v>
      </c>
      <c r="XM37" s="491">
        <f t="shared" si="771"/>
        <v>0</v>
      </c>
      <c r="XN37" s="560">
        <f t="shared" si="771"/>
        <v>298225191.22000003</v>
      </c>
      <c r="XO37" s="321">
        <f t="shared" si="771"/>
        <v>0</v>
      </c>
      <c r="XP37" s="557">
        <f t="shared" si="771"/>
        <v>0</v>
      </c>
      <c r="XQ37" s="321">
        <f t="shared" si="771"/>
        <v>0</v>
      </c>
      <c r="XR37" s="557">
        <f t="shared" si="771"/>
        <v>0</v>
      </c>
      <c r="XS37" s="321">
        <f t="shared" ref="XS37:ZZ37" si="774">XS30+XS34</f>
        <v>0</v>
      </c>
      <c r="XT37" s="557">
        <f t="shared" si="774"/>
        <v>0</v>
      </c>
      <c r="XU37" s="321">
        <f t="shared" si="774"/>
        <v>0</v>
      </c>
      <c r="XV37" s="557">
        <f t="shared" si="774"/>
        <v>0</v>
      </c>
      <c r="XW37" s="492">
        <f t="shared" si="774"/>
        <v>0</v>
      </c>
      <c r="XX37" s="492">
        <f t="shared" si="774"/>
        <v>0</v>
      </c>
      <c r="XY37" s="492">
        <f t="shared" si="774"/>
        <v>0</v>
      </c>
      <c r="XZ37" s="492">
        <f t="shared" si="774"/>
        <v>0</v>
      </c>
      <c r="YA37" s="321">
        <f t="shared" si="774"/>
        <v>0</v>
      </c>
      <c r="YB37" s="495">
        <f t="shared" si="774"/>
        <v>0</v>
      </c>
      <c r="YC37" s="560">
        <f t="shared" si="774"/>
        <v>0</v>
      </c>
      <c r="YD37" s="321">
        <f t="shared" si="774"/>
        <v>0</v>
      </c>
      <c r="YE37" s="495">
        <f t="shared" si="774"/>
        <v>0</v>
      </c>
      <c r="YF37" s="560">
        <f t="shared" si="774"/>
        <v>0</v>
      </c>
      <c r="YG37" s="321">
        <f t="shared" si="774"/>
        <v>480000000</v>
      </c>
      <c r="YH37" s="495">
        <f t="shared" si="774"/>
        <v>200000000</v>
      </c>
      <c r="YI37" s="560">
        <f t="shared" si="774"/>
        <v>280000000</v>
      </c>
      <c r="YJ37" s="321">
        <f t="shared" si="774"/>
        <v>74354604.409999996</v>
      </c>
      <c r="YK37" s="495">
        <f t="shared" si="774"/>
        <v>0</v>
      </c>
      <c r="YL37" s="560">
        <f t="shared" si="774"/>
        <v>74354604.409999996</v>
      </c>
      <c r="YM37" s="503">
        <f t="shared" si="774"/>
        <v>0</v>
      </c>
      <c r="YN37" s="503">
        <f t="shared" si="774"/>
        <v>0</v>
      </c>
      <c r="YO37" s="503">
        <f t="shared" si="774"/>
        <v>480000000</v>
      </c>
      <c r="YP37" s="503">
        <f t="shared" si="774"/>
        <v>74354604.409999996</v>
      </c>
      <c r="YQ37" s="321">
        <f t="shared" ref="YQ37:YV37" si="775">YQ30+YQ34</f>
        <v>8200000</v>
      </c>
      <c r="YR37" s="495">
        <f t="shared" si="775"/>
        <v>0</v>
      </c>
      <c r="YS37" s="560">
        <f t="shared" si="775"/>
        <v>8200000</v>
      </c>
      <c r="YT37" s="321">
        <f t="shared" si="775"/>
        <v>0</v>
      </c>
      <c r="YU37" s="495">
        <f t="shared" si="775"/>
        <v>0</v>
      </c>
      <c r="YV37" s="560">
        <f t="shared" si="775"/>
        <v>0</v>
      </c>
      <c r="YW37" s="321">
        <f t="shared" ref="YW37:ZC37" si="776">YW30+YW34</f>
        <v>5000000</v>
      </c>
      <c r="YX37" s="495">
        <f t="shared" si="776"/>
        <v>0</v>
      </c>
      <c r="YY37" s="560">
        <f t="shared" si="776"/>
        <v>5000000</v>
      </c>
      <c r="YZ37" s="321">
        <f t="shared" si="776"/>
        <v>1128821.24</v>
      </c>
      <c r="ZA37" s="495">
        <f t="shared" si="776"/>
        <v>0</v>
      </c>
      <c r="ZB37" s="560">
        <f t="shared" si="776"/>
        <v>1128821.24</v>
      </c>
      <c r="ZC37" s="321">
        <f t="shared" si="776"/>
        <v>662762179.28999996</v>
      </c>
      <c r="ZD37" s="495">
        <f t="shared" si="774"/>
        <v>339952500</v>
      </c>
      <c r="ZE37" s="495">
        <f t="shared" si="774"/>
        <v>121030266.8</v>
      </c>
      <c r="ZF37" s="495">
        <f t="shared" ref="ZF37:ZG37" si="777">ZF30+ZF34</f>
        <v>201779412.49000001</v>
      </c>
      <c r="ZG37" s="495">
        <f t="shared" si="777"/>
        <v>0</v>
      </c>
      <c r="ZH37" s="495">
        <f>ZH30+ZH34</f>
        <v>0</v>
      </c>
      <c r="ZI37" s="497">
        <f>ZI30+ZI34</f>
        <v>0</v>
      </c>
      <c r="ZJ37" s="495">
        <f t="shared" ref="ZJ37:ZK37" si="778">ZJ30+ZJ34</f>
        <v>0</v>
      </c>
      <c r="ZK37" s="495">
        <f t="shared" si="778"/>
        <v>0</v>
      </c>
      <c r="ZL37" s="321">
        <f t="shared" ref="ZL37" si="779">ZL30+ZL34</f>
        <v>81105491.200000003</v>
      </c>
      <c r="ZM37" s="495">
        <f t="shared" ref="ZM37:ZN37" si="780">ZM30+ZM34</f>
        <v>0</v>
      </c>
      <c r="ZN37" s="495">
        <f t="shared" si="780"/>
        <v>0</v>
      </c>
      <c r="ZO37" s="495">
        <f t="shared" ref="ZO37:ZP37" si="781">ZO30+ZO34</f>
        <v>81105491.200000003</v>
      </c>
      <c r="ZP37" s="495">
        <f t="shared" si="781"/>
        <v>0</v>
      </c>
      <c r="ZQ37" s="497">
        <f>ZQ30+ZQ34</f>
        <v>0</v>
      </c>
      <c r="ZR37" s="497">
        <f>ZR30+ZR34</f>
        <v>0</v>
      </c>
      <c r="ZS37" s="495">
        <f t="shared" ref="ZS37:ZT37" si="782">ZS30+ZS34</f>
        <v>0</v>
      </c>
      <c r="ZT37" s="541">
        <f t="shared" si="782"/>
        <v>0</v>
      </c>
      <c r="ZU37" s="321">
        <f t="shared" si="774"/>
        <v>35437236.959999993</v>
      </c>
      <c r="ZV37" s="495">
        <f t="shared" si="774"/>
        <v>0</v>
      </c>
      <c r="ZW37" s="495">
        <f>ZW30+ZW34</f>
        <v>35437236.959999993</v>
      </c>
      <c r="ZX37" s="541">
        <f t="shared" ref="ZX37" si="783">ZX30+ZX34</f>
        <v>0</v>
      </c>
      <c r="ZY37" s="321">
        <f t="shared" si="774"/>
        <v>8646242.5199999996</v>
      </c>
      <c r="ZZ37" s="495">
        <f t="shared" si="774"/>
        <v>0</v>
      </c>
      <c r="AAA37" s="495">
        <f>AAA30+AAA34</f>
        <v>8646242.5199999996</v>
      </c>
      <c r="AAB37" s="541">
        <f t="shared" ref="AAB37:AAC37" si="784">AAB30+AAB34</f>
        <v>0</v>
      </c>
      <c r="AAC37" s="503">
        <f t="shared" si="784"/>
        <v>31004799.759999998</v>
      </c>
      <c r="AAD37" s="495">
        <f t="shared" ref="AAD37" si="785">AAD30+AAD34</f>
        <v>0</v>
      </c>
      <c r="AAE37" s="495">
        <f t="shared" ref="AAE37:ABJ37" si="786">AAE30+AAE34</f>
        <v>31004799.759999998</v>
      </c>
      <c r="AAF37" s="495">
        <f t="shared" ref="AAF37" si="787">AAF30+AAF34</f>
        <v>0</v>
      </c>
      <c r="AAG37" s="503">
        <f t="shared" ref="AAG37" si="788">AAG30+AAG34</f>
        <v>8646242.5199999996</v>
      </c>
      <c r="AAH37" s="495">
        <f t="shared" ref="AAH37" si="789">AAH30+AAH34</f>
        <v>0</v>
      </c>
      <c r="AAI37" s="495">
        <f t="shared" si="786"/>
        <v>8646242.5199999996</v>
      </c>
      <c r="AAJ37" s="495">
        <f t="shared" ref="AAJ37" si="790">AAJ30+AAJ34</f>
        <v>0</v>
      </c>
      <c r="AAK37" s="503">
        <f t="shared" si="786"/>
        <v>4432437.1999999993</v>
      </c>
      <c r="AAL37" s="495">
        <f t="shared" si="786"/>
        <v>0</v>
      </c>
      <c r="AAM37" s="495">
        <f t="shared" si="786"/>
        <v>4432437.1999999993</v>
      </c>
      <c r="AAN37" s="495">
        <f t="shared" ref="AAN37:AAO37" si="791">AAN30+AAN34</f>
        <v>0</v>
      </c>
      <c r="AAO37" s="503">
        <f t="shared" si="791"/>
        <v>0</v>
      </c>
      <c r="AAP37" s="495">
        <f t="shared" si="786"/>
        <v>0</v>
      </c>
      <c r="AAQ37" s="495">
        <f t="shared" si="786"/>
        <v>0</v>
      </c>
      <c r="AAR37" s="495">
        <f t="shared" ref="AAR37" si="792">AAR30+AAR34</f>
        <v>0</v>
      </c>
      <c r="AAS37" s="489">
        <f t="shared" si="786"/>
        <v>-1643487500.1600001</v>
      </c>
      <c r="AAT37" s="321">
        <f t="shared" si="786"/>
        <v>7162500</v>
      </c>
      <c r="AAU37" s="321">
        <f t="shared" si="786"/>
        <v>10000000</v>
      </c>
      <c r="AAV37" s="321">
        <f t="shared" si="786"/>
        <v>10000000</v>
      </c>
      <c r="AAW37" s="321">
        <f t="shared" si="786"/>
        <v>0</v>
      </c>
      <c r="AAX37" s="321">
        <f t="shared" si="786"/>
        <v>0</v>
      </c>
      <c r="AAY37" s="492">
        <f t="shared" si="786"/>
        <v>0</v>
      </c>
      <c r="AAZ37" s="492">
        <f t="shared" si="786"/>
        <v>0</v>
      </c>
      <c r="ABA37" s="492">
        <f t="shared" si="786"/>
        <v>0</v>
      </c>
      <c r="ABB37" s="492">
        <f t="shared" si="786"/>
        <v>0</v>
      </c>
      <c r="ABC37" s="321">
        <f t="shared" si="786"/>
        <v>-1646437500.1600001</v>
      </c>
      <c r="ABD37" s="321">
        <f t="shared" si="786"/>
        <v>-2837500</v>
      </c>
      <c r="ABE37" s="321">
        <f t="shared" si="786"/>
        <v>-7050000</v>
      </c>
      <c r="ABF37" s="321">
        <f t="shared" si="786"/>
        <v>0</v>
      </c>
      <c r="ABG37" s="492">
        <f t="shared" si="786"/>
        <v>-1050000</v>
      </c>
      <c r="ABH37" s="492">
        <f t="shared" si="786"/>
        <v>0</v>
      </c>
      <c r="ABI37" s="492">
        <f t="shared" si="786"/>
        <v>-6000000</v>
      </c>
      <c r="ABJ37" s="492">
        <f t="shared" si="786"/>
        <v>0</v>
      </c>
      <c r="ABK37" s="1749">
        <f>'Проверочная  таблица'!ABC37+'Проверочная  таблица'!ABE37</f>
        <v>-1653487500.1600001</v>
      </c>
      <c r="ABL37" s="1749">
        <f>'Проверочная  таблица'!ABD37+'Проверочная  таблица'!ABF37</f>
        <v>-2837500</v>
      </c>
    </row>
    <row r="38" spans="1:740" s="368" customFormat="1" ht="16.5" customHeight="1" x14ac:dyDescent="0.25">
      <c r="A38" s="218"/>
      <c r="B38" s="224">
        <f>D38+AI38+'Проверочная  таблица'!VG38</f>
        <v>0</v>
      </c>
      <c r="C38" s="224">
        <f>E38+AJ39+'Проверочная  таблица'!VJ38</f>
        <v>0</v>
      </c>
      <c r="D38" s="224">
        <f>D37-'[1]Дотация  из  ОБ_факт'!$F$43</f>
        <v>0</v>
      </c>
      <c r="E38" s="224">
        <f>2188429271.08-E37</f>
        <v>0</v>
      </c>
      <c r="F38" s="224">
        <f>F37+H37</f>
        <v>1899022203</v>
      </c>
      <c r="G38" s="224">
        <f>G37+I37</f>
        <v>1178977302.49</v>
      </c>
      <c r="H38" s="218"/>
      <c r="I38" s="218"/>
      <c r="J38" s="218"/>
      <c r="K38" s="218"/>
      <c r="L38" s="218"/>
      <c r="M38" s="218"/>
      <c r="N38" s="224">
        <f>N37+P37</f>
        <v>2128118329</v>
      </c>
      <c r="O38" s="224">
        <f>O37+Q37</f>
        <v>986739768.58999991</v>
      </c>
      <c r="P38" s="218"/>
      <c r="Q38" s="218"/>
      <c r="R38" s="218"/>
      <c r="S38" s="218"/>
      <c r="T38" s="218"/>
      <c r="U38" s="218"/>
      <c r="V38" s="218"/>
      <c r="W38" s="218"/>
      <c r="X38" s="218"/>
      <c r="Y38" s="218"/>
      <c r="Z38" s="218"/>
      <c r="AA38" s="218"/>
      <c r="AB38" s="218"/>
      <c r="AC38" s="218"/>
      <c r="AD38" s="218"/>
      <c r="AE38" s="218"/>
      <c r="AF38" s="218"/>
      <c r="AG38" s="218"/>
      <c r="AH38" s="218"/>
      <c r="AI38" s="224">
        <f>AI37-[1]Субсидия_факт!$E$35</f>
        <v>0</v>
      </c>
      <c r="AJ38" s="218"/>
      <c r="AK38" s="218"/>
      <c r="AL38" s="1266">
        <f>AL37+AV37</f>
        <v>0</v>
      </c>
      <c r="AM38" s="1266">
        <f>AM37+AW37+'Прочая  субсидия_МР  и  ГО'!Z38</f>
        <v>407466091.13</v>
      </c>
      <c r="AN38" s="1266"/>
      <c r="AO38" s="1266">
        <f>AO37+AX37</f>
        <v>0</v>
      </c>
      <c r="AP38" s="218"/>
      <c r="AQ38" s="1266">
        <f>AQ37+AZ37</f>
        <v>0</v>
      </c>
      <c r="AR38" s="224">
        <f>AR37+BA37+'Прочая  субсидия_МР  и  ГО'!AA38</f>
        <v>93007235.319999993</v>
      </c>
      <c r="AS38" s="224"/>
      <c r="AT38" s="1266">
        <f>AT37+BB37</f>
        <v>0</v>
      </c>
      <c r="AU38" s="218"/>
      <c r="AV38" s="229"/>
      <c r="AW38" s="224"/>
      <c r="AX38" s="224"/>
      <c r="AY38" s="218"/>
      <c r="AZ38" s="218"/>
      <c r="BA38" s="224"/>
      <c r="BB38" s="224"/>
      <c r="BC38" s="218"/>
      <c r="BD38" s="224"/>
      <c r="BE38" s="224"/>
      <c r="BF38" s="224"/>
      <c r="BG38" s="218"/>
      <c r="BH38" s="224"/>
      <c r="BI38" s="224"/>
      <c r="BJ38" s="224"/>
      <c r="BK38" s="218"/>
      <c r="BL38" s="224"/>
      <c r="BM38" s="224"/>
      <c r="BN38" s="224"/>
      <c r="BO38" s="218"/>
      <c r="BP38" s="224"/>
      <c r="BQ38" s="224"/>
      <c r="BR38" s="224"/>
      <c r="BS38" s="1266">
        <f t="shared" ref="BS38:BZ38" si="793">BS37+CA37</f>
        <v>2626638353.9600005</v>
      </c>
      <c r="BT38" s="1266">
        <f t="shared" si="793"/>
        <v>239254000</v>
      </c>
      <c r="BU38" s="1266">
        <f t="shared" si="793"/>
        <v>546337331.80999994</v>
      </c>
      <c r="BV38" s="1266">
        <f t="shared" si="793"/>
        <v>1841047022.1500001</v>
      </c>
      <c r="BW38" s="1266">
        <f t="shared" si="793"/>
        <v>814270972.23000002</v>
      </c>
      <c r="BX38" s="1266">
        <f t="shared" si="793"/>
        <v>25245903.380000003</v>
      </c>
      <c r="BY38" s="1266">
        <f t="shared" si="793"/>
        <v>139432502.62999997</v>
      </c>
      <c r="BZ38" s="1837">
        <f t="shared" si="793"/>
        <v>649592566.22000003</v>
      </c>
      <c r="CA38" s="229"/>
      <c r="CB38" s="229"/>
      <c r="CC38" s="229"/>
      <c r="CE38" s="229"/>
      <c r="CF38" s="229"/>
      <c r="CG38" s="229"/>
      <c r="CI38" s="229"/>
      <c r="CJ38" s="229"/>
      <c r="CK38" s="229"/>
      <c r="CL38" s="229"/>
      <c r="CM38" s="224">
        <f>CM37+CO37</f>
        <v>163429143.75</v>
      </c>
      <c r="CN38" s="224">
        <f>CN37+CP37</f>
        <v>103605151.27</v>
      </c>
      <c r="CO38" s="218"/>
      <c r="CP38" s="218"/>
      <c r="CQ38" s="218"/>
      <c r="CR38" s="218"/>
      <c r="CS38" s="218"/>
      <c r="CT38" s="218"/>
      <c r="CU38" s="224">
        <f>CU37+CW37</f>
        <v>21271637.670000002</v>
      </c>
      <c r="CV38" s="224">
        <f>CV37+CX37</f>
        <v>16669392.890000001</v>
      </c>
      <c r="CW38" s="218"/>
      <c r="CX38" s="218"/>
      <c r="CY38" s="218"/>
      <c r="CZ38" s="218"/>
      <c r="DA38" s="218"/>
      <c r="DB38" s="218"/>
      <c r="DC38" s="1838"/>
      <c r="DD38" s="1838"/>
      <c r="DE38" s="1838"/>
      <c r="DF38" s="1838"/>
      <c r="DG38" s="1838"/>
      <c r="DH38" s="1838"/>
      <c r="DI38" s="1838"/>
      <c r="DJ38" s="1838"/>
      <c r="DK38" s="1838"/>
      <c r="DL38" s="1838"/>
      <c r="DM38" s="1838"/>
      <c r="DN38" s="1838"/>
      <c r="DO38" s="1838"/>
      <c r="DP38" s="1838"/>
      <c r="DQ38" s="1838"/>
      <c r="DR38" s="1838"/>
      <c r="DS38" s="1838"/>
      <c r="DT38" s="1838"/>
      <c r="DU38" s="1838"/>
      <c r="DV38" s="1838"/>
      <c r="DW38" s="1838"/>
      <c r="DX38" s="1838"/>
      <c r="DY38" s="1838"/>
      <c r="DZ38" s="1838"/>
      <c r="EA38" s="1838"/>
      <c r="EB38" s="1838"/>
      <c r="EC38" s="1838"/>
      <c r="ED38" s="1838"/>
      <c r="EE38" s="1838"/>
      <c r="EF38" s="1838"/>
      <c r="EG38" s="1838"/>
      <c r="EH38" s="1838"/>
      <c r="EI38" s="1838"/>
      <c r="EJ38" s="1838"/>
      <c r="EK38" s="1838"/>
      <c r="EL38" s="1838"/>
      <c r="EM38" s="1838"/>
      <c r="EN38" s="1838"/>
      <c r="EO38" s="1838"/>
      <c r="EP38" s="1838"/>
      <c r="EQ38" s="1838"/>
      <c r="ER38" s="1838"/>
      <c r="ES38" s="1838"/>
      <c r="ET38" s="1838"/>
      <c r="EU38" s="1838"/>
      <c r="EV38" s="1838"/>
      <c r="EW38" s="229"/>
      <c r="EX38" s="229"/>
      <c r="EY38" s="229"/>
      <c r="EZ38" s="229"/>
      <c r="FA38" s="229"/>
      <c r="FB38" s="229"/>
      <c r="FC38" s="229"/>
      <c r="FD38" s="229"/>
      <c r="FE38" s="229"/>
      <c r="FF38" s="229"/>
      <c r="FG38" s="229"/>
      <c r="FH38" s="229"/>
      <c r="FI38" s="229"/>
      <c r="FJ38" s="229"/>
      <c r="FK38" s="1838"/>
      <c r="FL38" s="1838"/>
      <c r="FM38" s="1838"/>
      <c r="FN38" s="1838"/>
      <c r="FO38" s="1838"/>
      <c r="FP38" s="1838"/>
      <c r="FQ38" s="1838"/>
      <c r="FR38" s="1838"/>
      <c r="FS38" s="1838"/>
      <c r="FT38" s="1838"/>
      <c r="FU38" s="1838"/>
      <c r="FV38" s="1838"/>
      <c r="FW38" s="1838"/>
      <c r="FX38" s="1838"/>
      <c r="FY38" s="1838"/>
      <c r="FZ38" s="1838"/>
      <c r="GA38" s="1838"/>
      <c r="GB38" s="1838"/>
      <c r="GC38" s="1838"/>
      <c r="GD38" s="1838">
        <f>GD37+GJ37</f>
        <v>50707600</v>
      </c>
      <c r="GE38" s="1838">
        <f>GE37+GK37</f>
        <v>144321500</v>
      </c>
      <c r="GF38" s="1838"/>
      <c r="GG38" s="1838">
        <f>GG37+GM37</f>
        <v>25024794.370000001</v>
      </c>
      <c r="GH38" s="1838">
        <f>GH37+GN37</f>
        <v>71224350.189999998</v>
      </c>
      <c r="GI38" s="1838"/>
      <c r="GJ38" s="1838"/>
      <c r="GK38" s="1838"/>
      <c r="GL38" s="1838"/>
      <c r="GM38" s="1838"/>
      <c r="GN38" s="1838"/>
      <c r="GO38" s="1838"/>
      <c r="GP38" s="1838"/>
      <c r="GQ38" s="1838"/>
      <c r="GR38" s="1838"/>
      <c r="GS38" s="1838"/>
      <c r="GT38" s="1838">
        <f>GT37+HF37</f>
        <v>321302646.11000001</v>
      </c>
      <c r="GU38" s="1838">
        <f>GU37+HG37</f>
        <v>178007454.21000001</v>
      </c>
      <c r="GV38" s="1838"/>
      <c r="GW38" s="1838">
        <f>GW37</f>
        <v>43745884.710000001</v>
      </c>
      <c r="GX38" s="1838">
        <f>GX37</f>
        <v>89255515.909999996</v>
      </c>
      <c r="GY38" s="1838"/>
      <c r="GZ38" s="1838"/>
      <c r="HA38" s="1838"/>
      <c r="HB38" s="1838"/>
      <c r="HC38" s="1838"/>
      <c r="HD38" s="1838"/>
      <c r="HE38" s="1838">
        <f t="shared" ref="HE38:HJ38" si="794">HE37+HK37</f>
        <v>12254600</v>
      </c>
      <c r="HF38" s="1838">
        <f t="shared" si="794"/>
        <v>3186200.0000000005</v>
      </c>
      <c r="HG38" s="1838">
        <f t="shared" si="794"/>
        <v>9068400.0000000019</v>
      </c>
      <c r="HH38" s="1838">
        <f t="shared" si="794"/>
        <v>975400</v>
      </c>
      <c r="HI38" s="1838">
        <f t="shared" si="794"/>
        <v>253604.32000000004</v>
      </c>
      <c r="HJ38" s="1838">
        <f t="shared" si="794"/>
        <v>721795.68</v>
      </c>
      <c r="HK38" s="1838"/>
      <c r="HL38" s="1838"/>
      <c r="HM38" s="1838"/>
      <c r="HN38" s="1838"/>
      <c r="HO38" s="1838"/>
      <c r="HP38" s="1838"/>
      <c r="HQ38" s="1838"/>
      <c r="HR38" s="1838"/>
      <c r="HS38" s="1838"/>
      <c r="HT38" s="1838"/>
      <c r="HU38" s="1838"/>
      <c r="HV38" s="1838"/>
      <c r="HW38" s="1838"/>
      <c r="HX38" s="1838"/>
      <c r="HY38" s="1838"/>
      <c r="HZ38" s="1838"/>
      <c r="IA38" s="1838"/>
      <c r="IB38" s="1838"/>
      <c r="IC38" s="1839"/>
      <c r="ID38" s="1839"/>
      <c r="IE38" s="1839"/>
      <c r="IF38" s="1839"/>
      <c r="IG38" s="1839"/>
      <c r="IH38" s="1839"/>
      <c r="II38" s="1839"/>
      <c r="IJ38" s="1839"/>
      <c r="IK38" s="1839"/>
      <c r="IL38" s="1839"/>
      <c r="IM38" s="1839"/>
      <c r="IN38" s="1839"/>
      <c r="IO38" s="1840"/>
      <c r="IP38" s="1840"/>
      <c r="IQ38" s="1840"/>
      <c r="IR38" s="1840"/>
      <c r="IS38" s="1840"/>
      <c r="IT38" s="1840"/>
      <c r="IU38" s="1840"/>
      <c r="IV38" s="1840"/>
      <c r="IW38" s="1840"/>
      <c r="IX38" s="1840"/>
      <c r="IY38" s="1840"/>
      <c r="IZ38" s="1840"/>
      <c r="JA38" s="1838"/>
      <c r="JB38" s="1838"/>
      <c r="JC38" s="1838"/>
      <c r="JD38" s="1838"/>
      <c r="JE38" s="1838"/>
      <c r="JF38" s="1838"/>
      <c r="JG38" s="1266">
        <f>JG37+'Проверочная  таблица'!JM37</f>
        <v>0</v>
      </c>
      <c r="JH38" s="1266">
        <f>JH37+'Проверочная  таблица'!JN37</f>
        <v>0</v>
      </c>
      <c r="JI38" s="1266">
        <f>JI37+'Проверочная  таблица'!JO37</f>
        <v>0</v>
      </c>
      <c r="JJ38" s="1266">
        <f>JJ37+'Проверочная  таблица'!JP37</f>
        <v>0</v>
      </c>
      <c r="JK38" s="1266">
        <f>JK37+'Проверочная  таблица'!JQ37</f>
        <v>0</v>
      </c>
      <c r="JL38" s="1266">
        <f>JL37+'Проверочная  таблица'!JR37</f>
        <v>0</v>
      </c>
      <c r="JM38" s="229"/>
      <c r="JN38" s="229"/>
      <c r="JO38" s="229"/>
      <c r="JP38" s="229"/>
      <c r="JQ38" s="229"/>
      <c r="JR38" s="229"/>
      <c r="KK38" s="1837">
        <f>SUM(KL38:KM38)</f>
        <v>15675.68</v>
      </c>
      <c r="KL38" s="1837">
        <f>KL37+KR37</f>
        <v>4075.68</v>
      </c>
      <c r="KM38" s="1837">
        <f>KM37+KS37</f>
        <v>11600</v>
      </c>
      <c r="KN38" s="1837">
        <f>SUM(KO38:KP38)</f>
        <v>0</v>
      </c>
      <c r="KO38" s="1837">
        <f>KO37+KU37</f>
        <v>0</v>
      </c>
      <c r="KP38" s="1837">
        <f>KP37+KV37</f>
        <v>0</v>
      </c>
      <c r="KQ38" s="379"/>
      <c r="KT38" s="379"/>
      <c r="LI38" s="1838">
        <f>LI37+'Проверочная  таблица'!LQ37</f>
        <v>40657027.030000001</v>
      </c>
      <c r="LJ38" s="1838">
        <f>LJ37+'Проверочная  таблица'!LR37</f>
        <v>0</v>
      </c>
      <c r="LK38" s="1838">
        <f>LK37+'Проверочная  таблица'!LS37</f>
        <v>10570827.030000001</v>
      </c>
      <c r="LL38" s="1838">
        <f>LL37+'Проверочная  таблица'!LT37</f>
        <v>30086200</v>
      </c>
      <c r="LM38" s="1838">
        <f>LM37+'Проверочная  таблица'!LU37</f>
        <v>25350629.559999995</v>
      </c>
      <c r="LN38" s="1838">
        <f>LN37+'Проверочная  таблица'!LV37</f>
        <v>0</v>
      </c>
      <c r="LO38" s="1838">
        <f>LO37+'Проверочная  таблица'!LW37</f>
        <v>6591163.6799999997</v>
      </c>
      <c r="LP38" s="1838">
        <f>LP37+'Проверочная  таблица'!LX37</f>
        <v>18759465.879999999</v>
      </c>
      <c r="LQ38" s="1838"/>
      <c r="LR38" s="1838"/>
      <c r="LU38" s="1838"/>
      <c r="LV38" s="1838"/>
      <c r="LW38" s="1838"/>
      <c r="LX38" s="1838"/>
      <c r="LY38" s="1838"/>
      <c r="LZ38" s="1838"/>
      <c r="MA38" s="1838"/>
      <c r="MB38" s="1838"/>
      <c r="MC38" s="1838"/>
      <c r="MD38" s="1838"/>
      <c r="ME38" s="1838"/>
      <c r="MF38" s="1838"/>
      <c r="MG38" s="1838"/>
      <c r="MH38" s="1838"/>
      <c r="MI38" s="1838"/>
      <c r="MJ38" s="1838"/>
      <c r="MK38" s="1838"/>
      <c r="ML38" s="1838"/>
      <c r="MM38" s="1838"/>
      <c r="MN38" s="1838"/>
      <c r="MO38" s="1343"/>
      <c r="MP38" s="1838"/>
      <c r="MQ38" s="1838"/>
      <c r="MR38" s="1838"/>
      <c r="MS38" s="1838"/>
      <c r="MT38" s="1838"/>
      <c r="MU38" s="1838">
        <f>MU37+'Проверочная  таблица'!NF37</f>
        <v>1419600</v>
      </c>
      <c r="MV38" s="1838">
        <f>MV37+'Проверочная  таблица'!NG37</f>
        <v>4040400</v>
      </c>
      <c r="MW38" s="1343"/>
      <c r="MX38" s="1838"/>
      <c r="MY38" s="1838"/>
      <c r="MZ38" s="1838"/>
      <c r="NA38" s="1838"/>
      <c r="NB38" s="1838"/>
      <c r="NC38" s="1838">
        <f>NC37+'Проверочная  таблица'!NI37</f>
        <v>1339747.5</v>
      </c>
      <c r="ND38" s="1838">
        <f>ND37+'Проверочная  таблица'!NJ37</f>
        <v>3813127.5</v>
      </c>
      <c r="NE38" s="1343"/>
      <c r="NF38" s="1343"/>
      <c r="NG38" s="1343"/>
      <c r="NH38" s="1343"/>
      <c r="NI38" s="1343"/>
      <c r="NJ38" s="1343"/>
      <c r="NK38" s="1343"/>
      <c r="NL38" s="1343"/>
      <c r="NM38" s="1343"/>
      <c r="NN38" s="1343"/>
      <c r="NO38" s="1343"/>
      <c r="NP38" s="1343"/>
      <c r="NQ38" s="1343"/>
      <c r="NR38" s="1343"/>
      <c r="NS38" s="1343"/>
      <c r="NT38" s="1343"/>
      <c r="NU38" s="1343"/>
      <c r="NV38" s="1343"/>
      <c r="NW38" s="229"/>
      <c r="NX38" s="229"/>
      <c r="NY38" s="229"/>
      <c r="NZ38" s="229"/>
      <c r="OA38" s="229"/>
      <c r="OB38" s="229"/>
      <c r="OE38" s="1266"/>
      <c r="OF38" s="1266">
        <f>OF37+'Проверочная  таблица'!ON37</f>
        <v>15279230.01</v>
      </c>
      <c r="OG38" s="1266">
        <f>OG37+'Проверочная  таблица'!OO37</f>
        <v>290305400</v>
      </c>
      <c r="OH38" s="1266">
        <f>OH37+OP37</f>
        <v>352459266.06</v>
      </c>
      <c r="OI38" s="1266"/>
      <c r="OJ38" s="1266">
        <f>OJ37+'Проверочная  таблица'!OR37</f>
        <v>6565295.8500000006</v>
      </c>
      <c r="OK38" s="1266">
        <f>OK37+'Проверочная  таблица'!OS37</f>
        <v>124740634.09</v>
      </c>
      <c r="OL38" s="1266">
        <f>OL37+OT37</f>
        <v>81846228.239999995</v>
      </c>
      <c r="OM38" s="229"/>
      <c r="ON38" s="229"/>
      <c r="OO38" s="229"/>
      <c r="OP38" s="229"/>
      <c r="OQ38" s="229"/>
      <c r="OR38" s="229"/>
      <c r="OS38" s="229"/>
      <c r="OT38" s="229"/>
      <c r="PK38" s="229"/>
      <c r="PL38" s="229"/>
      <c r="PM38" s="229"/>
      <c r="PN38" s="229"/>
      <c r="PO38" s="229"/>
      <c r="PP38" s="229"/>
      <c r="PQ38" s="229"/>
      <c r="PR38" s="229"/>
      <c r="PS38" s="229"/>
      <c r="PT38" s="229"/>
      <c r="PU38" s="229"/>
      <c r="PV38" s="229"/>
      <c r="PW38" s="229"/>
      <c r="PX38" s="229"/>
      <c r="PY38" s="229"/>
      <c r="PZ38" s="229"/>
      <c r="QA38" s="229"/>
      <c r="QB38" s="229"/>
      <c r="QC38" s="1840"/>
      <c r="QD38" s="1840"/>
      <c r="QE38" s="1840"/>
      <c r="QF38" s="1840"/>
      <c r="QG38" s="1840"/>
      <c r="QH38" s="1840"/>
      <c r="QI38" s="1840">
        <f t="shared" ref="QI38:QN38" si="795">QI37+QO37</f>
        <v>19394736.84</v>
      </c>
      <c r="QJ38" s="1840">
        <f t="shared" si="795"/>
        <v>969736.84000000008</v>
      </c>
      <c r="QK38" s="1840">
        <f t="shared" si="795"/>
        <v>18425000</v>
      </c>
      <c r="QL38" s="1840">
        <f t="shared" si="795"/>
        <v>4396278.18</v>
      </c>
      <c r="QM38" s="1840">
        <f t="shared" si="795"/>
        <v>219813.91</v>
      </c>
      <c r="QN38" s="1840">
        <f t="shared" si="795"/>
        <v>4176464.2700000005</v>
      </c>
      <c r="QO38" s="1840"/>
      <c r="QP38" s="1840"/>
      <c r="QQ38" s="1840"/>
      <c r="QR38" s="1840"/>
      <c r="QS38" s="1840"/>
      <c r="QT38" s="1840"/>
      <c r="QU38" s="1840"/>
      <c r="QV38" s="1840"/>
      <c r="QW38" s="1840"/>
      <c r="QX38" s="1840"/>
      <c r="QY38" s="1840"/>
      <c r="QZ38" s="1840"/>
      <c r="RA38" s="1840"/>
      <c r="RB38" s="1840"/>
      <c r="RC38" s="1840"/>
      <c r="RD38" s="1840"/>
      <c r="RE38" s="1840"/>
      <c r="RF38" s="1840"/>
      <c r="RG38" s="1838"/>
      <c r="RH38" s="1838"/>
      <c r="RI38" s="1838"/>
      <c r="RJ38" s="1838"/>
      <c r="RK38" s="1838"/>
      <c r="RL38" s="1838"/>
      <c r="RM38" s="1838"/>
      <c r="RN38" s="1838"/>
      <c r="RO38" s="1838"/>
      <c r="RP38" s="1838"/>
      <c r="RQ38" s="1838"/>
      <c r="RR38" s="1838"/>
      <c r="RS38" s="1838"/>
      <c r="RT38" s="1838"/>
      <c r="RU38" s="1838"/>
      <c r="RV38" s="1838"/>
      <c r="RW38" s="1838"/>
      <c r="RX38" s="1838"/>
      <c r="RY38" s="1838"/>
      <c r="RZ38" s="1838"/>
      <c r="SA38" s="1838"/>
      <c r="SB38" s="1838"/>
      <c r="SC38" s="1838"/>
      <c r="SD38" s="1838"/>
      <c r="SE38" s="229"/>
      <c r="SF38" s="1266">
        <f>SF37+SZ37</f>
        <v>0</v>
      </c>
      <c r="SG38" s="1266">
        <f>SG37+TA37</f>
        <v>0</v>
      </c>
      <c r="SH38" s="1266">
        <f>SH37+TB37</f>
        <v>3253805.26</v>
      </c>
      <c r="SI38" s="1266">
        <f>SI37+TC37</f>
        <v>61822300</v>
      </c>
      <c r="SJ38" s="1841">
        <f>SJ37</f>
        <v>0</v>
      </c>
      <c r="SK38" s="1841">
        <f>SK37</f>
        <v>0</v>
      </c>
      <c r="SL38" s="1266">
        <f>SL37+TD37</f>
        <v>0</v>
      </c>
      <c r="SM38" s="1266">
        <f>SM37+TE37</f>
        <v>0</v>
      </c>
      <c r="SN38" s="229"/>
      <c r="SO38" s="1266">
        <f>SO37+TI37</f>
        <v>0</v>
      </c>
      <c r="SP38" s="1266">
        <f>SP37+TJ37</f>
        <v>0</v>
      </c>
      <c r="SQ38" s="1266">
        <f>SQ37+TK37</f>
        <v>474987.85</v>
      </c>
      <c r="SR38" s="1266">
        <f>SR37+TL37</f>
        <v>9024769.1500000004</v>
      </c>
      <c r="SS38" s="1841">
        <f>SS37</f>
        <v>0</v>
      </c>
      <c r="ST38" s="1841">
        <f>ST37</f>
        <v>0</v>
      </c>
      <c r="SU38" s="1266">
        <f>SU37+TD37</f>
        <v>0</v>
      </c>
      <c r="SV38" s="1266">
        <f>SV37+TE37</f>
        <v>0</v>
      </c>
      <c r="SW38" s="229"/>
      <c r="SX38" s="229"/>
      <c r="SY38" s="229"/>
      <c r="SZ38" s="229"/>
      <c r="TA38" s="229"/>
      <c r="TB38" s="229"/>
      <c r="TC38" s="229"/>
      <c r="TD38" s="229"/>
      <c r="TE38" s="229"/>
      <c r="TF38" s="229"/>
      <c r="TG38" s="229"/>
      <c r="TH38" s="229"/>
      <c r="TI38" s="229"/>
      <c r="TJ38" s="229"/>
      <c r="TK38" s="229"/>
      <c r="TL38" s="229"/>
      <c r="TM38" s="229"/>
      <c r="TN38" s="229"/>
      <c r="TO38" s="229"/>
      <c r="TP38" s="229"/>
      <c r="TQ38" s="229"/>
      <c r="TR38" s="229"/>
      <c r="TS38" s="229"/>
      <c r="TT38" s="229"/>
      <c r="TU38" s="229"/>
      <c r="TV38" s="229"/>
      <c r="TW38" s="229"/>
      <c r="TX38" s="229"/>
      <c r="TY38" s="229"/>
      <c r="TZ38" s="229"/>
      <c r="UA38" s="229"/>
      <c r="UB38" s="229"/>
      <c r="UC38" s="229"/>
      <c r="UD38" s="229"/>
      <c r="UE38" s="229"/>
      <c r="UF38" s="229"/>
      <c r="UG38" s="229"/>
      <c r="UH38" s="229"/>
      <c r="UI38" s="229"/>
      <c r="UJ38" s="229"/>
      <c r="UK38" s="229"/>
      <c r="UL38" s="229"/>
      <c r="UM38" s="229"/>
      <c r="UN38" s="229"/>
      <c r="UO38" s="229"/>
      <c r="UP38" s="229"/>
      <c r="UQ38" s="229"/>
      <c r="UR38" s="229"/>
      <c r="US38" s="229"/>
      <c r="UT38" s="229"/>
      <c r="UU38" s="229"/>
      <c r="UV38" s="229"/>
      <c r="UW38" s="229"/>
      <c r="UX38" s="229"/>
      <c r="UY38" s="1838">
        <f>UY37+VA37</f>
        <v>2461712219.0499997</v>
      </c>
      <c r="UZ38" s="1838">
        <f>UZ37+VB37</f>
        <v>1027221362.84</v>
      </c>
      <c r="VA38" s="218"/>
      <c r="VB38" s="218"/>
      <c r="VC38" s="218"/>
      <c r="VD38" s="218"/>
      <c r="VE38" s="218"/>
      <c r="VF38" s="218"/>
      <c r="VG38" s="224">
        <f>VG37-[1]Субвенция_факт!$D$38+[1]Субвенция_факт!$D$39</f>
        <v>0</v>
      </c>
      <c r="VH38" s="224"/>
      <c r="VI38" s="224">
        <f>VI37-'Федеральные  средства  по  МО'!CJ36</f>
        <v>0</v>
      </c>
      <c r="VJ38" s="224">
        <f>8311372361.69-VJ37</f>
        <v>0</v>
      </c>
      <c r="VK38" s="224"/>
      <c r="VL38" s="218"/>
      <c r="VM38" s="224"/>
      <c r="VN38" s="224"/>
      <c r="VO38" s="1343"/>
      <c r="VP38" s="1343"/>
      <c r="VQ38" s="1343"/>
      <c r="VR38" s="1838"/>
      <c r="VS38" s="218"/>
      <c r="VT38" s="224">
        <f>VT37-ВУС!D5</f>
        <v>0</v>
      </c>
      <c r="VU38" s="218"/>
      <c r="VV38" s="224">
        <f>0-VV37</f>
        <v>0</v>
      </c>
      <c r="VW38" s="224"/>
      <c r="VX38" s="224">
        <f>0-VX37</f>
        <v>0</v>
      </c>
      <c r="VY38" s="224"/>
      <c r="VZ38" s="224">
        <f>0-VZ37</f>
        <v>0</v>
      </c>
      <c r="WA38" s="224"/>
      <c r="WB38" s="224">
        <f>9829861-WB37</f>
        <v>0</v>
      </c>
      <c r="WC38" s="224"/>
      <c r="WD38" s="224"/>
      <c r="WE38" s="224"/>
      <c r="WF38" s="224"/>
      <c r="WG38" s="224"/>
      <c r="WH38" s="224"/>
      <c r="WI38" s="218"/>
      <c r="WJ38" s="218"/>
      <c r="WK38" s="218"/>
      <c r="WL38" s="218"/>
      <c r="WM38" s="218"/>
      <c r="WN38" s="224"/>
      <c r="WO38" s="1135">
        <f>'[1]Иные межбюджетные трансферты'!$B$35-WO37</f>
        <v>0</v>
      </c>
      <c r="WP38" s="1135">
        <f>1202864484.47-'[1]Иные межбюджетные трансферты'!$C$44-WP37</f>
        <v>0</v>
      </c>
      <c r="WQ38" s="1135"/>
      <c r="WR38" s="1135"/>
      <c r="WS38" s="1135"/>
      <c r="WT38" s="1135"/>
      <c r="WU38" s="1135"/>
      <c r="WV38" s="1135"/>
      <c r="WW38" s="1135"/>
      <c r="WX38" s="1135"/>
      <c r="WY38" s="1135"/>
      <c r="WZ38" s="1135"/>
      <c r="XA38" s="1135"/>
      <c r="XB38" s="1135"/>
      <c r="XC38" s="1135"/>
      <c r="XD38" s="1135"/>
      <c r="XE38" s="1135"/>
      <c r="XF38" s="1135"/>
      <c r="XG38" s="1135"/>
      <c r="XH38" s="1135"/>
      <c r="XI38" s="218"/>
      <c r="XJ38" s="218"/>
      <c r="XK38" s="218"/>
      <c r="XL38" s="218"/>
      <c r="XM38" s="218"/>
      <c r="XN38" s="224"/>
      <c r="XO38" s="224"/>
      <c r="XP38" s="224">
        <f>XP37+XT37</f>
        <v>0</v>
      </c>
      <c r="XQ38" s="224">
        <f>XQ37+XU37</f>
        <v>0</v>
      </c>
      <c r="XR38" s="224">
        <f>XR37+XV37</f>
        <v>0</v>
      </c>
      <c r="XS38" s="224"/>
      <c r="XT38" s="224"/>
      <c r="XU38" s="224"/>
      <c r="XV38" s="224"/>
      <c r="XW38" s="224"/>
      <c r="XX38" s="224"/>
      <c r="XY38" s="224"/>
      <c r="XZ38" s="224"/>
      <c r="YA38" s="224">
        <f>YA37+YG37</f>
        <v>480000000</v>
      </c>
      <c r="YB38" s="224">
        <f t="shared" ref="YB38:YF38" si="796">YB37+YH37</f>
        <v>200000000</v>
      </c>
      <c r="YC38" s="224">
        <f t="shared" si="796"/>
        <v>280000000</v>
      </c>
      <c r="YD38" s="224">
        <f t="shared" si="796"/>
        <v>74354604.409999996</v>
      </c>
      <c r="YE38" s="224">
        <f t="shared" si="796"/>
        <v>0</v>
      </c>
      <c r="YF38" s="224">
        <f t="shared" si="796"/>
        <v>74354604.409999996</v>
      </c>
      <c r="YG38" s="224"/>
      <c r="YH38" s="224"/>
      <c r="YI38" s="224"/>
      <c r="YJ38" s="224"/>
      <c r="YK38" s="224"/>
      <c r="YL38" s="224"/>
      <c r="YM38" s="224"/>
      <c r="YN38" s="224"/>
      <c r="YO38" s="224"/>
      <c r="YP38" s="224"/>
      <c r="YQ38" s="224"/>
      <c r="YR38" s="224"/>
      <c r="YS38" s="224"/>
      <c r="YT38" s="224"/>
      <c r="YU38" s="224"/>
      <c r="YV38" s="224"/>
      <c r="YW38" s="224"/>
      <c r="YX38" s="224"/>
      <c r="YY38" s="224"/>
      <c r="YZ38" s="224"/>
      <c r="ZA38" s="224"/>
      <c r="ZB38" s="224"/>
      <c r="ZC38" s="1343"/>
      <c r="ZD38" s="1343"/>
      <c r="ZE38" s="1343"/>
      <c r="ZF38" s="1343"/>
      <c r="ZG38" s="1838">
        <f>ZG37+ZV37</f>
        <v>0</v>
      </c>
      <c r="ZH38" s="1838">
        <f>ZH37+ZW37</f>
        <v>35437236.959999993</v>
      </c>
      <c r="ZI38" s="1838"/>
      <c r="ZJ38" s="1838">
        <f>ZJ37</f>
        <v>0</v>
      </c>
      <c r="ZK38" s="1838">
        <f>ZK37+ZX37</f>
        <v>0</v>
      </c>
      <c r="ZL38" s="1343"/>
      <c r="ZM38" s="1343"/>
      <c r="ZN38" s="1343"/>
      <c r="ZO38" s="1343"/>
      <c r="ZP38" s="1838">
        <f>ZP37+ZZ37</f>
        <v>0</v>
      </c>
      <c r="ZQ38" s="1838">
        <f>ZQ37+AAA37</f>
        <v>8646242.5199999996</v>
      </c>
      <c r="ZR38" s="1838"/>
      <c r="ZS38" s="1838">
        <f>ZS37</f>
        <v>0</v>
      </c>
      <c r="ZT38" s="1838">
        <f>ZT37+AAB37</f>
        <v>0</v>
      </c>
      <c r="ZU38" s="218"/>
      <c r="ZV38" s="218"/>
      <c r="ZW38" s="218"/>
      <c r="ZX38" s="218"/>
      <c r="ZY38" s="218"/>
      <c r="ZZ38" s="218"/>
      <c r="AAA38" s="218"/>
      <c r="AAB38" s="218"/>
      <c r="AAC38" s="218"/>
      <c r="AAD38" s="218"/>
      <c r="AAE38" s="218"/>
      <c r="AAF38" s="218"/>
      <c r="AAG38" s="218"/>
      <c r="AAH38" s="218"/>
      <c r="AAI38" s="218"/>
      <c r="AAJ38" s="218"/>
      <c r="AAK38" s="218"/>
      <c r="AAL38" s="218"/>
      <c r="AAM38" s="218"/>
      <c r="AAN38" s="218"/>
      <c r="AAO38" s="218"/>
      <c r="AAP38" s="218"/>
      <c r="AAQ38" s="218"/>
      <c r="AAR38" s="218"/>
      <c r="AAS38" s="218"/>
      <c r="AAT38" s="224"/>
      <c r="AAU38" s="224">
        <f>AAU37+AAY37+ABA37</f>
        <v>10000000</v>
      </c>
      <c r="AAV38" s="224">
        <f>AAV37+AAZ37+ABB37</f>
        <v>10000000</v>
      </c>
      <c r="AAW38" s="224"/>
      <c r="AAX38" s="224"/>
      <c r="AAY38" s="224"/>
      <c r="AAZ38" s="224"/>
      <c r="ABA38" s="224"/>
      <c r="ABB38" s="224"/>
      <c r="ABC38" s="224">
        <f>ABC37+ABG37+ABI37</f>
        <v>-1653487500.1600001</v>
      </c>
      <c r="ABD38" s="224">
        <f>ABD37+ABH37+ABJ37</f>
        <v>-2837500</v>
      </c>
      <c r="ABE38" s="224"/>
      <c r="ABF38" s="224"/>
      <c r="ABG38" s="224"/>
      <c r="ABH38" s="224"/>
      <c r="ABI38" s="218"/>
      <c r="ABJ38" s="218"/>
      <c r="ABK38" s="224"/>
      <c r="ABL38" s="218"/>
    </row>
    <row r="39" spans="1:740" s="368" customFormat="1" ht="172.5" customHeight="1" thickBot="1" x14ac:dyDescent="0.3">
      <c r="A39" s="224">
        <f>B37-'[2]Исполнение  по  МБТ  всего'!$B$33*1000</f>
        <v>0</v>
      </c>
      <c r="B39" s="1840">
        <f>C37-'[2]Исполнение  по  МБТ  всего'!$E$33*1000</f>
        <v>0</v>
      </c>
      <c r="C39" s="1285">
        <v>14714198750.41</v>
      </c>
      <c r="D39" s="753"/>
      <c r="E39" s="217"/>
      <c r="F39" s="1345" t="s">
        <v>178</v>
      </c>
      <c r="G39" s="1407"/>
      <c r="H39" s="1407"/>
      <c r="I39" s="1407"/>
      <c r="J39" s="1407"/>
      <c r="K39" s="1407"/>
      <c r="L39" s="1407"/>
      <c r="M39" s="1346"/>
      <c r="N39" s="1448" t="s">
        <v>177</v>
      </c>
      <c r="O39" s="1449"/>
      <c r="P39" s="1449"/>
      <c r="Q39" s="1449"/>
      <c r="R39" s="1449"/>
      <c r="S39" s="1449"/>
      <c r="T39" s="1449"/>
      <c r="U39" s="1450"/>
      <c r="V39" s="1345" t="s">
        <v>176</v>
      </c>
      <c r="W39" s="1346"/>
      <c r="X39" s="1336"/>
      <c r="Y39" s="1336"/>
      <c r="Z39" s="1336"/>
      <c r="AA39" s="1372" t="s">
        <v>172</v>
      </c>
      <c r="AB39" s="1372"/>
      <c r="AC39" s="1372"/>
      <c r="AD39" s="1372"/>
      <c r="AE39" s="1372"/>
      <c r="AF39" s="1372"/>
      <c r="AG39" s="1372"/>
      <c r="AH39" s="1372"/>
      <c r="AI39" s="224"/>
      <c r="AJ39" s="224">
        <f>AJ37-AJ40</f>
        <v>0</v>
      </c>
      <c r="AK39" s="1473" t="s">
        <v>952</v>
      </c>
      <c r="AL39" s="1474"/>
      <c r="AM39" s="1474"/>
      <c r="AN39" s="1474"/>
      <c r="AO39" s="1474"/>
      <c r="AP39" s="1474"/>
      <c r="AQ39" s="1474"/>
      <c r="AR39" s="1474"/>
      <c r="AS39" s="1474"/>
      <c r="AT39" s="1474"/>
      <c r="AU39" s="1474"/>
      <c r="AV39" s="1474"/>
      <c r="AW39" s="1474"/>
      <c r="AX39" s="1474"/>
      <c r="AY39" s="1474"/>
      <c r="AZ39" s="1474"/>
      <c r="BA39" s="1474"/>
      <c r="BB39" s="1474"/>
      <c r="BC39" s="1474"/>
      <c r="BD39" s="1474"/>
      <c r="BE39" s="1474"/>
      <c r="BF39" s="1474"/>
      <c r="BG39" s="1474"/>
      <c r="BH39" s="1474"/>
      <c r="BI39" s="1474"/>
      <c r="BJ39" s="1474"/>
      <c r="BK39" s="1474"/>
      <c r="BL39" s="1474"/>
      <c r="BM39" s="1474"/>
      <c r="BN39" s="1474"/>
      <c r="BO39" s="1474"/>
      <c r="BP39" s="1474"/>
      <c r="BQ39" s="1474"/>
      <c r="BR39" s="1474"/>
      <c r="BS39" s="1345" t="s">
        <v>776</v>
      </c>
      <c r="BT39" s="1407"/>
      <c r="BU39" s="1407"/>
      <c r="BV39" s="1407"/>
      <c r="BW39" s="1407"/>
      <c r="BX39" s="1407"/>
      <c r="BY39" s="1407"/>
      <c r="BZ39" s="1407"/>
      <c r="CA39" s="1407"/>
      <c r="CB39" s="1407"/>
      <c r="CC39" s="1407"/>
      <c r="CD39" s="1407"/>
      <c r="CE39" s="1407"/>
      <c r="CF39" s="1407"/>
      <c r="CG39" s="1407"/>
      <c r="CH39" s="1407"/>
      <c r="CI39" s="1407"/>
      <c r="CJ39" s="1407"/>
      <c r="CK39" s="1407"/>
      <c r="CL39" s="1346"/>
      <c r="CM39" s="1372" t="s">
        <v>559</v>
      </c>
      <c r="CN39" s="1372"/>
      <c r="CO39" s="1372"/>
      <c r="CP39" s="1372"/>
      <c r="CQ39" s="1372"/>
      <c r="CR39" s="1372"/>
      <c r="CS39" s="1372"/>
      <c r="CT39" s="1372"/>
      <c r="CU39" s="1372" t="s">
        <v>560</v>
      </c>
      <c r="CV39" s="1372"/>
      <c r="CW39" s="1372"/>
      <c r="CX39" s="1372"/>
      <c r="CY39" s="1372"/>
      <c r="CZ39" s="1372"/>
      <c r="DA39" s="1372"/>
      <c r="DB39" s="1372"/>
      <c r="DC39" s="1372" t="s">
        <v>954</v>
      </c>
      <c r="DD39" s="1372"/>
      <c r="DE39" s="1372"/>
      <c r="DF39" s="1372"/>
      <c r="DG39" s="1372"/>
      <c r="DH39" s="1372"/>
      <c r="DI39" s="1345" t="s">
        <v>1359</v>
      </c>
      <c r="DJ39" s="1407"/>
      <c r="DK39" s="1407"/>
      <c r="DL39" s="1407"/>
      <c r="DM39" s="1407"/>
      <c r="DN39" s="1407"/>
      <c r="DO39" s="1407"/>
      <c r="DP39" s="1407"/>
      <c r="DQ39" s="1407"/>
      <c r="DR39" s="1407"/>
      <c r="DS39" s="1407"/>
      <c r="DT39" s="1407"/>
      <c r="DU39" s="1407"/>
      <c r="DV39" s="1407"/>
      <c r="DW39" s="1407"/>
      <c r="DX39" s="1407"/>
      <c r="DY39" s="1407"/>
      <c r="DZ39" s="1407"/>
      <c r="EA39" s="1407"/>
      <c r="EB39" s="1407"/>
      <c r="EC39" s="1407"/>
      <c r="ED39" s="1407"/>
      <c r="EE39" s="1407"/>
      <c r="EF39" s="1407"/>
      <c r="EG39" s="1407"/>
      <c r="EH39" s="1346"/>
      <c r="EI39" s="1372" t="s">
        <v>973</v>
      </c>
      <c r="EJ39" s="1372"/>
      <c r="EK39" s="1372"/>
      <c r="EL39" s="1372"/>
      <c r="EM39" s="1372"/>
      <c r="EN39" s="1372"/>
      <c r="EO39" s="1372"/>
      <c r="EP39" s="1372"/>
      <c r="EQ39" s="1372" t="s">
        <v>856</v>
      </c>
      <c r="ER39" s="1372"/>
      <c r="ES39" s="1372"/>
      <c r="ET39" s="1372"/>
      <c r="EU39" s="1372"/>
      <c r="EV39" s="1372"/>
      <c r="EW39" s="1345" t="s">
        <v>667</v>
      </c>
      <c r="EX39" s="1407"/>
      <c r="EY39" s="1407"/>
      <c r="EZ39" s="1407"/>
      <c r="FA39" s="1407"/>
      <c r="FB39" s="1407"/>
      <c r="FC39" s="1407"/>
      <c r="FD39" s="1407"/>
      <c r="FE39" s="1407"/>
      <c r="FF39" s="1407"/>
      <c r="FG39" s="1407"/>
      <c r="FH39" s="1407"/>
      <c r="FI39" s="1407"/>
      <c r="FJ39" s="1346"/>
      <c r="FK39" s="1372" t="s">
        <v>432</v>
      </c>
      <c r="FL39" s="1372"/>
      <c r="FM39" s="1372"/>
      <c r="FN39" s="1372"/>
      <c r="FO39" s="1372"/>
      <c r="FP39" s="1372"/>
      <c r="FQ39" s="1372" t="s">
        <v>336</v>
      </c>
      <c r="FR39" s="1372"/>
      <c r="FS39" s="1372"/>
      <c r="FT39" s="1372"/>
      <c r="FU39" s="1372"/>
      <c r="FV39" s="1372"/>
      <c r="FW39" s="1372" t="s">
        <v>1305</v>
      </c>
      <c r="FX39" s="1372"/>
      <c r="FY39" s="1372"/>
      <c r="FZ39" s="1372"/>
      <c r="GA39" s="1372"/>
      <c r="GB39" s="1372"/>
      <c r="GC39" s="1345" t="s">
        <v>358</v>
      </c>
      <c r="GD39" s="1407"/>
      <c r="GE39" s="1407"/>
      <c r="GF39" s="1407"/>
      <c r="GG39" s="1407"/>
      <c r="GH39" s="1407"/>
      <c r="GI39" s="1407"/>
      <c r="GJ39" s="1407"/>
      <c r="GK39" s="1407"/>
      <c r="GL39" s="1407"/>
      <c r="GM39" s="1407"/>
      <c r="GN39" s="1407"/>
      <c r="GO39" s="1407"/>
      <c r="GP39" s="1407"/>
      <c r="GQ39" s="1407"/>
      <c r="GR39" s="1346"/>
      <c r="GS39" s="1345" t="s">
        <v>740</v>
      </c>
      <c r="GT39" s="1407"/>
      <c r="GU39" s="1407"/>
      <c r="GV39" s="1407"/>
      <c r="GW39" s="1407"/>
      <c r="GX39" s="1407"/>
      <c r="GY39" s="1345" t="s">
        <v>578</v>
      </c>
      <c r="GZ39" s="1407"/>
      <c r="HA39" s="1407"/>
      <c r="HB39" s="1407"/>
      <c r="HC39" s="1407"/>
      <c r="HD39" s="1346"/>
      <c r="HE39" s="1345" t="s">
        <v>1282</v>
      </c>
      <c r="HF39" s="1407"/>
      <c r="HG39" s="1407"/>
      <c r="HH39" s="1407"/>
      <c r="HI39" s="1407"/>
      <c r="HJ39" s="1407"/>
      <c r="HK39" s="1407"/>
      <c r="HL39" s="1407"/>
      <c r="HM39" s="1407"/>
      <c r="HN39" s="1407"/>
      <c r="HO39" s="1407"/>
      <c r="HP39" s="1407"/>
      <c r="HQ39" s="1407"/>
      <c r="HR39" s="1407"/>
      <c r="HS39" s="1407"/>
      <c r="HT39" s="1407"/>
      <c r="HU39" s="1407"/>
      <c r="HV39" s="1407"/>
      <c r="HW39" s="1407"/>
      <c r="HX39" s="1407"/>
      <c r="HY39" s="1407"/>
      <c r="HZ39" s="1407"/>
      <c r="IA39" s="1407"/>
      <c r="IB39" s="1346"/>
      <c r="IC39" s="1427" t="s">
        <v>1288</v>
      </c>
      <c r="ID39" s="1428"/>
      <c r="IE39" s="1428"/>
      <c r="IF39" s="1428"/>
      <c r="IG39" s="1428"/>
      <c r="IH39" s="1429"/>
      <c r="II39" s="1427" t="s">
        <v>962</v>
      </c>
      <c r="IJ39" s="1428"/>
      <c r="IK39" s="1428"/>
      <c r="IL39" s="1428"/>
      <c r="IM39" s="1428"/>
      <c r="IN39" s="1429"/>
      <c r="IO39" s="1430" t="s">
        <v>801</v>
      </c>
      <c r="IP39" s="1430"/>
      <c r="IQ39" s="1430"/>
      <c r="IR39" s="1430"/>
      <c r="IS39" s="1430"/>
      <c r="IT39" s="1430"/>
      <c r="IU39" s="1430" t="s">
        <v>1325</v>
      </c>
      <c r="IV39" s="1430"/>
      <c r="IW39" s="1430"/>
      <c r="IX39" s="1430"/>
      <c r="IY39" s="1430"/>
      <c r="IZ39" s="1430"/>
      <c r="JA39" s="1372" t="s">
        <v>246</v>
      </c>
      <c r="JB39" s="1372"/>
      <c r="JC39" s="1372"/>
      <c r="JD39" s="1372"/>
      <c r="JE39" s="1372"/>
      <c r="JF39" s="1372"/>
      <c r="JG39" s="1345" t="s">
        <v>241</v>
      </c>
      <c r="JH39" s="1407"/>
      <c r="JI39" s="1407"/>
      <c r="JJ39" s="1407"/>
      <c r="JK39" s="1407"/>
      <c r="JL39" s="1407"/>
      <c r="JM39" s="1407"/>
      <c r="JN39" s="1407"/>
      <c r="JO39" s="1407"/>
      <c r="JP39" s="1407"/>
      <c r="JQ39" s="1407"/>
      <c r="JR39" s="1407"/>
      <c r="JS39" s="1407"/>
      <c r="JT39" s="1407"/>
      <c r="JU39" s="1407"/>
      <c r="JV39" s="1407"/>
      <c r="JW39" s="1407"/>
      <c r="JX39" s="1407"/>
      <c r="JY39" s="1407"/>
      <c r="JZ39" s="1407"/>
      <c r="KA39" s="1407"/>
      <c r="KB39" s="1407"/>
      <c r="KC39" s="1407"/>
      <c r="KD39" s="1346"/>
      <c r="KE39" s="1345" t="s">
        <v>425</v>
      </c>
      <c r="KF39" s="1407"/>
      <c r="KG39" s="1407"/>
      <c r="KH39" s="1407"/>
      <c r="KI39" s="1407"/>
      <c r="KJ39" s="1346"/>
      <c r="KK39" s="1345" t="s">
        <v>685</v>
      </c>
      <c r="KL39" s="1407"/>
      <c r="KM39" s="1407"/>
      <c r="KN39" s="1407"/>
      <c r="KO39" s="1407"/>
      <c r="KP39" s="1407"/>
      <c r="KQ39" s="1407"/>
      <c r="KR39" s="1407"/>
      <c r="KS39" s="1407"/>
      <c r="KT39" s="1407"/>
      <c r="KU39" s="1407"/>
      <c r="KV39" s="1407"/>
      <c r="KW39" s="1407"/>
      <c r="KX39" s="1407"/>
      <c r="KY39" s="1407"/>
      <c r="KZ39" s="1407"/>
      <c r="LA39" s="1407"/>
      <c r="LB39" s="1407"/>
      <c r="LC39" s="1407"/>
      <c r="LD39" s="1407"/>
      <c r="LE39" s="1407"/>
      <c r="LF39" s="1407"/>
      <c r="LG39" s="1407"/>
      <c r="LH39" s="1346"/>
      <c r="LI39" s="1345" t="s">
        <v>724</v>
      </c>
      <c r="LJ39" s="1407"/>
      <c r="LK39" s="1407"/>
      <c r="LL39" s="1407"/>
      <c r="LM39" s="1407"/>
      <c r="LN39" s="1407"/>
      <c r="LO39" s="1407"/>
      <c r="LP39" s="1407"/>
      <c r="LQ39" s="1407"/>
      <c r="LR39" s="1407"/>
      <c r="LS39" s="1407"/>
      <c r="LT39" s="1407"/>
      <c r="LU39" s="1407"/>
      <c r="LV39" s="1407"/>
      <c r="LW39" s="1407"/>
      <c r="LX39" s="1407"/>
      <c r="LY39" s="1407"/>
      <c r="LZ39" s="1407"/>
      <c r="MA39" s="1407"/>
      <c r="MB39" s="1407"/>
      <c r="MC39" s="1407"/>
      <c r="MD39" s="1407"/>
      <c r="ME39" s="1407"/>
      <c r="MF39" s="1407"/>
      <c r="MG39" s="1407"/>
      <c r="MH39" s="1407"/>
      <c r="MI39" s="1407"/>
      <c r="MJ39" s="1407"/>
      <c r="MK39" s="1407"/>
      <c r="ML39" s="1407"/>
      <c r="MM39" s="1407"/>
      <c r="MN39" s="1346"/>
      <c r="MO39" s="1372" t="s">
        <v>705</v>
      </c>
      <c r="MP39" s="1372"/>
      <c r="MQ39" s="1372"/>
      <c r="MR39" s="1372"/>
      <c r="MS39" s="1372"/>
      <c r="MT39" s="1372"/>
      <c r="MU39" s="1372"/>
      <c r="MV39" s="1372"/>
      <c r="MW39" s="1372"/>
      <c r="MX39" s="1372"/>
      <c r="MY39" s="1372"/>
      <c r="MZ39" s="1372"/>
      <c r="NA39" s="1372"/>
      <c r="NB39" s="1372"/>
      <c r="NC39" s="1372"/>
      <c r="ND39" s="1372"/>
      <c r="NE39" s="1372"/>
      <c r="NF39" s="1372"/>
      <c r="NG39" s="1372"/>
      <c r="NH39" s="1372"/>
      <c r="NI39" s="1372"/>
      <c r="NJ39" s="1372"/>
      <c r="NK39" s="1372"/>
      <c r="NL39" s="1372"/>
      <c r="NM39" s="1372"/>
      <c r="NN39" s="1372"/>
      <c r="NO39" s="1372"/>
      <c r="NP39" s="1372"/>
      <c r="NQ39" s="1372"/>
      <c r="NR39" s="1372"/>
      <c r="NS39" s="1372"/>
      <c r="NT39" s="1372"/>
      <c r="NU39" s="1372"/>
      <c r="NV39" s="1372"/>
      <c r="NW39" s="1372" t="s">
        <v>583</v>
      </c>
      <c r="NX39" s="1372"/>
      <c r="NY39" s="1372"/>
      <c r="NZ39" s="1372"/>
      <c r="OA39" s="1372"/>
      <c r="OB39" s="1372"/>
      <c r="OC39" s="1372"/>
      <c r="OD39" s="1372"/>
      <c r="OE39" s="1345" t="s">
        <v>543</v>
      </c>
      <c r="OF39" s="1407"/>
      <c r="OG39" s="1407"/>
      <c r="OH39" s="1407"/>
      <c r="OI39" s="1407"/>
      <c r="OJ39" s="1407"/>
      <c r="OK39" s="1407"/>
      <c r="OL39" s="1407"/>
      <c r="OM39" s="1407"/>
      <c r="ON39" s="1407"/>
      <c r="OO39" s="1407"/>
      <c r="OP39" s="1407"/>
      <c r="OQ39" s="1407"/>
      <c r="OR39" s="1407"/>
      <c r="OS39" s="1407"/>
      <c r="OT39" s="1407"/>
      <c r="OU39" s="1407"/>
      <c r="OV39" s="1407"/>
      <c r="OW39" s="1407"/>
      <c r="OX39" s="1407"/>
      <c r="OY39" s="1407"/>
      <c r="OZ39" s="1407"/>
      <c r="PA39" s="1407"/>
      <c r="PB39" s="1407"/>
      <c r="PC39" s="1407"/>
      <c r="PD39" s="1407"/>
      <c r="PE39" s="1407"/>
      <c r="PF39" s="1407"/>
      <c r="PG39" s="1407"/>
      <c r="PH39" s="1407"/>
      <c r="PI39" s="1407"/>
      <c r="PJ39" s="1346"/>
      <c r="PK39" s="1345" t="s">
        <v>481</v>
      </c>
      <c r="PL39" s="1407"/>
      <c r="PM39" s="1407"/>
      <c r="PN39" s="1407"/>
      <c r="PO39" s="1407"/>
      <c r="PP39" s="1407"/>
      <c r="PQ39" s="1407"/>
      <c r="PR39" s="1407"/>
      <c r="PS39" s="1407"/>
      <c r="PT39" s="1407"/>
      <c r="PU39" s="1407"/>
      <c r="PV39" s="1407"/>
      <c r="PW39" s="1407"/>
      <c r="PX39" s="1407"/>
      <c r="PY39" s="1407"/>
      <c r="PZ39" s="1407"/>
      <c r="QA39" s="1407"/>
      <c r="QB39" s="1346"/>
      <c r="QC39" s="1345" t="s">
        <v>969</v>
      </c>
      <c r="QD39" s="1407"/>
      <c r="QE39" s="1407"/>
      <c r="QF39" s="1407"/>
      <c r="QG39" s="1407"/>
      <c r="QH39" s="1346"/>
      <c r="QI39" s="1427" t="s">
        <v>876</v>
      </c>
      <c r="QJ39" s="1428"/>
      <c r="QK39" s="1428"/>
      <c r="QL39" s="1428"/>
      <c r="QM39" s="1428"/>
      <c r="QN39" s="1428"/>
      <c r="QO39" s="1428"/>
      <c r="QP39" s="1428"/>
      <c r="QQ39" s="1428"/>
      <c r="QR39" s="1428"/>
      <c r="QS39" s="1428"/>
      <c r="QT39" s="1428"/>
      <c r="QU39" s="1428"/>
      <c r="QV39" s="1428"/>
      <c r="QW39" s="1428"/>
      <c r="QX39" s="1428"/>
      <c r="QY39" s="1428"/>
      <c r="QZ39" s="1428"/>
      <c r="RA39" s="1428"/>
      <c r="RB39" s="1428"/>
      <c r="RC39" s="1428"/>
      <c r="RD39" s="1428"/>
      <c r="RE39" s="1428"/>
      <c r="RF39" s="1429"/>
      <c r="RG39" s="1372" t="s">
        <v>843</v>
      </c>
      <c r="RH39" s="1372"/>
      <c r="RI39" s="1372"/>
      <c r="RJ39" s="1372"/>
      <c r="RK39" s="1372"/>
      <c r="RL39" s="1372"/>
      <c r="RM39" s="1372" t="s">
        <v>893</v>
      </c>
      <c r="RN39" s="1372"/>
      <c r="RO39" s="1372"/>
      <c r="RP39" s="1372"/>
      <c r="RQ39" s="1372"/>
      <c r="RR39" s="1372"/>
      <c r="RS39" s="1372" t="s">
        <v>778</v>
      </c>
      <c r="RT39" s="1372"/>
      <c r="RU39" s="1372"/>
      <c r="RV39" s="1372"/>
      <c r="RW39" s="1372"/>
      <c r="RX39" s="1372"/>
      <c r="RY39" s="1372" t="s">
        <v>362</v>
      </c>
      <c r="RZ39" s="1372"/>
      <c r="SA39" s="1372"/>
      <c r="SB39" s="1372"/>
      <c r="SC39" s="1372"/>
      <c r="SD39" s="1372"/>
      <c r="SE39" s="1345" t="s">
        <v>762</v>
      </c>
      <c r="SF39" s="1407"/>
      <c r="SG39" s="1407"/>
      <c r="SH39" s="1407"/>
      <c r="SI39" s="1407"/>
      <c r="SJ39" s="1407"/>
      <c r="SK39" s="1407"/>
      <c r="SL39" s="1407"/>
      <c r="SM39" s="1407"/>
      <c r="SN39" s="1407"/>
      <c r="SO39" s="1407"/>
      <c r="SP39" s="1407"/>
      <c r="SQ39" s="1407"/>
      <c r="SR39" s="1407"/>
      <c r="SS39" s="1407"/>
      <c r="ST39" s="1407"/>
      <c r="SU39" s="1407"/>
      <c r="SV39" s="1407"/>
      <c r="SW39" s="1407"/>
      <c r="SX39" s="1407"/>
      <c r="SY39" s="1407"/>
      <c r="SZ39" s="1407"/>
      <c r="TA39" s="1407"/>
      <c r="TB39" s="1407"/>
      <c r="TC39" s="1407"/>
      <c r="TD39" s="1407"/>
      <c r="TE39" s="1407"/>
      <c r="TF39" s="1407"/>
      <c r="TG39" s="1407"/>
      <c r="TH39" s="1407"/>
      <c r="TI39" s="1407"/>
      <c r="TJ39" s="1407"/>
      <c r="TK39" s="1407"/>
      <c r="TL39" s="1407"/>
      <c r="TM39" s="1407"/>
      <c r="TN39" s="1407"/>
      <c r="TO39" s="1407"/>
      <c r="TP39" s="1407"/>
      <c r="TQ39" s="1407"/>
      <c r="TR39" s="1407"/>
      <c r="TS39" s="1407"/>
      <c r="TT39" s="1407"/>
      <c r="TU39" s="1407"/>
      <c r="TV39" s="1407"/>
      <c r="TW39" s="1407"/>
      <c r="TX39" s="1407"/>
      <c r="TY39" s="1407"/>
      <c r="TZ39" s="1407"/>
      <c r="UA39" s="1407"/>
      <c r="UB39" s="1407"/>
      <c r="UC39" s="1407"/>
      <c r="UD39" s="1407"/>
      <c r="UE39" s="1407"/>
      <c r="UF39" s="1407"/>
      <c r="UG39" s="1407"/>
      <c r="UH39" s="1407"/>
      <c r="UI39" s="1407"/>
      <c r="UJ39" s="1407"/>
      <c r="UK39" s="1407"/>
      <c r="UL39" s="1407"/>
      <c r="UM39" s="1407"/>
      <c r="UN39" s="1407"/>
      <c r="UO39" s="1407"/>
      <c r="UP39" s="1407"/>
      <c r="UQ39" s="1407"/>
      <c r="UR39" s="1407"/>
      <c r="US39" s="1407"/>
      <c r="UT39" s="1407"/>
      <c r="UU39" s="1407"/>
      <c r="UV39" s="1407"/>
      <c r="UW39" s="1407"/>
      <c r="UX39" s="1346"/>
      <c r="UY39" s="1345" t="s">
        <v>1361</v>
      </c>
      <c r="UZ39" s="1346"/>
      <c r="VA39" s="1372" t="s">
        <v>1362</v>
      </c>
      <c r="VB39" s="1372"/>
      <c r="VC39" s="1372"/>
      <c r="VD39" s="1372"/>
      <c r="VE39" s="1372"/>
      <c r="VF39" s="1372"/>
      <c r="VG39" s="222">
        <f>VG37-'[2]Исполнение  по  субвенции'!$B$39*1000</f>
        <v>0</v>
      </c>
      <c r="VH39" s="222"/>
      <c r="VI39" s="222"/>
      <c r="VJ39" s="222">
        <f>SUM('Проверочная  таблица'!VM38:WN38)-VJ38</f>
        <v>0</v>
      </c>
      <c r="VK39" s="223"/>
      <c r="VL39" s="1842"/>
      <c r="VM39" s="1345" t="s">
        <v>859</v>
      </c>
      <c r="VN39" s="1346"/>
      <c r="VO39" s="1345" t="s">
        <v>771</v>
      </c>
      <c r="VP39" s="1346"/>
      <c r="VQ39" s="1345" t="s">
        <v>723</v>
      </c>
      <c r="VR39" s="1346"/>
      <c r="VS39" s="1345" t="s">
        <v>158</v>
      </c>
      <c r="VT39" s="1346"/>
      <c r="VU39" s="1345" t="s">
        <v>159</v>
      </c>
      <c r="VV39" s="1346"/>
      <c r="VW39" s="1345" t="s">
        <v>191</v>
      </c>
      <c r="VX39" s="1346"/>
      <c r="VY39" s="1345" t="s">
        <v>157</v>
      </c>
      <c r="VZ39" s="1346"/>
      <c r="WA39" s="1345" t="s">
        <v>239</v>
      </c>
      <c r="WB39" s="1346"/>
      <c r="WC39" s="1345" t="s">
        <v>591</v>
      </c>
      <c r="WD39" s="1407"/>
      <c r="WE39" s="1407"/>
      <c r="WF39" s="1407"/>
      <c r="WG39" s="1407"/>
      <c r="WH39" s="1346"/>
      <c r="WI39" s="1372" t="s">
        <v>169</v>
      </c>
      <c r="WJ39" s="1372"/>
      <c r="WK39" s="1372"/>
      <c r="WL39" s="1372"/>
      <c r="WM39" s="1372"/>
      <c r="WN39" s="1372"/>
      <c r="WO39" s="774"/>
      <c r="WP39" s="234"/>
      <c r="WQ39" s="1430" t="s">
        <v>822</v>
      </c>
      <c r="WR39" s="1430"/>
      <c r="WS39" s="1430"/>
      <c r="WT39" s="1430"/>
      <c r="WU39" s="1430"/>
      <c r="WV39" s="1430"/>
      <c r="WW39" s="1430" t="s">
        <v>932</v>
      </c>
      <c r="WX39" s="1430"/>
      <c r="WY39" s="1430"/>
      <c r="WZ39" s="1430"/>
      <c r="XA39" s="1430"/>
      <c r="XB39" s="1430"/>
      <c r="XC39" s="1430" t="s">
        <v>867</v>
      </c>
      <c r="XD39" s="1430"/>
      <c r="XE39" s="1430"/>
      <c r="XF39" s="1430"/>
      <c r="XG39" s="1430"/>
      <c r="XH39" s="1430"/>
      <c r="XI39" s="1372" t="s">
        <v>646</v>
      </c>
      <c r="XJ39" s="1372"/>
      <c r="XK39" s="1372"/>
      <c r="XL39" s="1372"/>
      <c r="XM39" s="1372"/>
      <c r="XN39" s="1372"/>
      <c r="XO39" s="1345" t="s">
        <v>823</v>
      </c>
      <c r="XP39" s="1407"/>
      <c r="XQ39" s="1407"/>
      <c r="XR39" s="1407"/>
      <c r="XS39" s="1407"/>
      <c r="XT39" s="1407"/>
      <c r="XU39" s="1407"/>
      <c r="XV39" s="1407"/>
      <c r="XW39" s="1407"/>
      <c r="XX39" s="1407"/>
      <c r="XY39" s="1407"/>
      <c r="XZ39" s="1346"/>
      <c r="YA39" s="1407" t="s">
        <v>608</v>
      </c>
      <c r="YB39" s="1407"/>
      <c r="YC39" s="1407"/>
      <c r="YD39" s="1407"/>
      <c r="YE39" s="1407"/>
      <c r="YF39" s="1407"/>
      <c r="YG39" s="1407"/>
      <c r="YH39" s="1407"/>
      <c r="YI39" s="1407"/>
      <c r="YJ39" s="1407"/>
      <c r="YK39" s="1407"/>
      <c r="YL39" s="1407"/>
      <c r="YM39" s="1407"/>
      <c r="YN39" s="1407"/>
      <c r="YO39" s="1407"/>
      <c r="YP39" s="1346"/>
      <c r="YQ39" s="1345" t="s">
        <v>449</v>
      </c>
      <c r="YR39" s="1407"/>
      <c r="YS39" s="1407"/>
      <c r="YT39" s="1407"/>
      <c r="YU39" s="1407"/>
      <c r="YV39" s="1346"/>
      <c r="YW39" s="1345" t="s">
        <v>455</v>
      </c>
      <c r="YX39" s="1407"/>
      <c r="YY39" s="1407"/>
      <c r="YZ39" s="1407"/>
      <c r="ZA39" s="1407"/>
      <c r="ZB39" s="1407"/>
      <c r="ZC39" s="1372" t="s">
        <v>1348</v>
      </c>
      <c r="ZD39" s="1372"/>
      <c r="ZE39" s="1372"/>
      <c r="ZF39" s="1372"/>
      <c r="ZG39" s="1372"/>
      <c r="ZH39" s="1372"/>
      <c r="ZI39" s="1372"/>
      <c r="ZJ39" s="1372"/>
      <c r="ZK39" s="1372"/>
      <c r="ZL39" s="1372"/>
      <c r="ZM39" s="1372"/>
      <c r="ZN39" s="1372"/>
      <c r="ZO39" s="1372"/>
      <c r="ZP39" s="1372"/>
      <c r="ZQ39" s="1372"/>
      <c r="ZR39" s="1372"/>
      <c r="ZS39" s="1372"/>
      <c r="ZT39" s="1372"/>
      <c r="ZU39" s="1372"/>
      <c r="ZV39" s="1372"/>
      <c r="ZW39" s="1372"/>
      <c r="ZX39" s="1372"/>
      <c r="ZY39" s="1372"/>
      <c r="ZZ39" s="1372"/>
      <c r="AAA39" s="1372"/>
      <c r="AAB39" s="1372"/>
      <c r="AAC39" s="1372"/>
      <c r="AAD39" s="1372"/>
      <c r="AAE39" s="1372"/>
      <c r="AAF39" s="1372"/>
      <c r="AAG39" s="1372"/>
      <c r="AAH39" s="1372"/>
      <c r="AAI39" s="1372"/>
      <c r="AAJ39" s="1372"/>
      <c r="AAK39" s="1372"/>
      <c r="AAL39" s="1372"/>
      <c r="AAM39" s="1372"/>
      <c r="AAN39" s="1372"/>
      <c r="AAO39" s="1372"/>
      <c r="AAP39" s="1372"/>
      <c r="AAQ39" s="1372"/>
      <c r="AAR39" s="1372"/>
      <c r="AAS39" s="1266"/>
      <c r="AAT39" s="224"/>
      <c r="AAU39" s="1448">
        <v>540</v>
      </c>
      <c r="AAV39" s="1449"/>
      <c r="AAW39" s="1449"/>
      <c r="AAX39" s="1449"/>
      <c r="AAY39" s="1449"/>
      <c r="AAZ39" s="1449"/>
      <c r="ABA39" s="1449"/>
      <c r="ABB39" s="1450"/>
      <c r="ABC39" s="1440">
        <v>640</v>
      </c>
      <c r="ABD39" s="1440"/>
      <c r="ABE39" s="1440"/>
      <c r="ABF39" s="1440"/>
      <c r="ABG39" s="1440"/>
      <c r="ABH39" s="1440"/>
      <c r="ABI39" s="1440"/>
      <c r="ABJ39" s="1440"/>
      <c r="ABK39" s="218"/>
      <c r="ABL39" s="218"/>
    </row>
    <row r="40" spans="1:740" s="368" customFormat="1" ht="18.75" thickBot="1" x14ac:dyDescent="0.3">
      <c r="A40" s="218"/>
      <c r="B40" s="218"/>
      <c r="C40" s="1843">
        <f>C39-C37</f>
        <v>0</v>
      </c>
      <c r="D40" s="224"/>
      <c r="G40" s="219"/>
      <c r="H40" s="219"/>
      <c r="I40" s="219"/>
      <c r="J40" s="219"/>
      <c r="K40" s="219"/>
      <c r="L40" s="219"/>
      <c r="M40" s="219"/>
      <c r="N40" s="219"/>
      <c r="O40" s="219"/>
      <c r="P40" s="219"/>
      <c r="Q40" s="218"/>
      <c r="R40" s="218"/>
      <c r="S40" s="218"/>
      <c r="T40" s="218"/>
      <c r="U40" s="218"/>
      <c r="V40" s="231"/>
      <c r="W40" s="218"/>
      <c r="X40" s="218"/>
      <c r="Y40" s="218"/>
      <c r="Z40" s="218"/>
      <c r="AA40" s="231"/>
      <c r="AB40" s="218"/>
      <c r="AC40" s="231"/>
      <c r="AD40" s="231"/>
      <c r="AE40" s="231"/>
      <c r="AF40" s="231"/>
      <c r="AG40" s="231"/>
      <c r="AH40" s="231"/>
      <c r="AI40" s="219" t="s">
        <v>117</v>
      </c>
      <c r="AJ40" s="1844">
        <v>3067524633.1700001</v>
      </c>
      <c r="AK40" s="1845"/>
      <c r="AL40" s="233"/>
      <c r="AM40" s="233"/>
      <c r="AN40" s="233"/>
      <c r="AO40" s="233"/>
      <c r="AP40" s="1845"/>
      <c r="AQ40" s="1846"/>
      <c r="AR40" s="1847">
        <v>93007235.319999993</v>
      </c>
      <c r="AS40" s="1847">
        <v>170290014.49000001</v>
      </c>
      <c r="AT40" s="1848"/>
      <c r="AU40" s="1845"/>
      <c r="AV40" s="232"/>
      <c r="AW40" s="232"/>
      <c r="AX40" s="232"/>
      <c r="AY40" s="1845"/>
      <c r="AZ40" s="232"/>
      <c r="BA40" s="232"/>
      <c r="BB40" s="1849"/>
      <c r="BC40" s="1845"/>
      <c r="BD40" s="1850"/>
      <c r="BE40" s="1850"/>
      <c r="BF40" s="1850"/>
      <c r="BG40" s="1845"/>
      <c r="BH40" s="1850"/>
      <c r="BI40" s="1850"/>
      <c r="BJ40" s="1850"/>
      <c r="BK40" s="1845"/>
      <c r="BL40" s="1850"/>
      <c r="BM40" s="1850"/>
      <c r="BN40" s="1850"/>
      <c r="BO40" s="1845"/>
      <c r="BP40" s="1850"/>
      <c r="BQ40" s="1850"/>
      <c r="BR40" s="1850"/>
      <c r="BS40" s="233"/>
      <c r="BT40" s="233"/>
      <c r="BU40" s="233"/>
      <c r="BV40" s="258"/>
      <c r="BW40" s="233"/>
      <c r="BX40" s="1847">
        <v>25245903.379999999</v>
      </c>
      <c r="BY40" s="1847">
        <v>139432502.63</v>
      </c>
      <c r="BZ40" s="1847">
        <v>649592566.22000003</v>
      </c>
      <c r="CA40" s="233"/>
      <c r="CB40" s="233"/>
      <c r="CC40" s="233"/>
      <c r="CD40" s="258"/>
      <c r="CE40" s="233"/>
      <c r="CF40" s="233"/>
      <c r="CG40" s="233"/>
      <c r="CH40" s="258"/>
      <c r="CI40" s="258"/>
      <c r="CJ40" s="258"/>
      <c r="CK40" s="258"/>
      <c r="CL40" s="258"/>
      <c r="CM40" s="219"/>
      <c r="CN40" s="1847">
        <v>103605151.27</v>
      </c>
      <c r="CO40" s="219"/>
      <c r="CP40" s="219"/>
      <c r="CQ40" s="219"/>
      <c r="CR40" s="219"/>
      <c r="CS40" s="219"/>
      <c r="CT40" s="219"/>
      <c r="CU40" s="219"/>
      <c r="CV40" s="1847">
        <v>16669392.890000001</v>
      </c>
      <c r="CW40" s="219"/>
      <c r="CX40" s="219"/>
      <c r="CY40" s="219"/>
      <c r="CZ40" s="219"/>
      <c r="DA40" s="219"/>
      <c r="DB40" s="219"/>
      <c r="DC40" s="233"/>
      <c r="DD40" s="233"/>
      <c r="DE40" s="233"/>
      <c r="DF40" s="233"/>
      <c r="DG40" s="1222"/>
      <c r="DH40" s="1222"/>
      <c r="DI40" s="233"/>
      <c r="DJ40" s="233"/>
      <c r="DK40" s="233"/>
      <c r="DL40" s="233"/>
      <c r="DM40" s="233"/>
      <c r="DN40" s="233"/>
      <c r="DO40" s="233"/>
      <c r="DP40" s="233"/>
      <c r="DQ40" s="233"/>
      <c r="DR40" s="233"/>
      <c r="DS40" s="233"/>
      <c r="DT40" s="233"/>
      <c r="DU40" s="233"/>
      <c r="DV40" s="233"/>
      <c r="DW40" s="1222">
        <f t="shared" ref="DW40" si="797">DW41-DX40</f>
        <v>0</v>
      </c>
      <c r="DX40" s="1851"/>
      <c r="DY40" s="1222">
        <f t="shared" ref="DY40" si="798">DY41-DZ40</f>
        <v>57189.400000000023</v>
      </c>
      <c r="DZ40" s="1851">
        <v>317974.63</v>
      </c>
      <c r="EA40" s="1222">
        <f t="shared" ref="EA40" si="799">EA41-EB40</f>
        <v>0</v>
      </c>
      <c r="EB40" s="1852"/>
      <c r="EC40" s="1853"/>
      <c r="ED40" s="1853"/>
      <c r="EE40" s="1853"/>
      <c r="EF40" s="1853"/>
      <c r="EG40" s="1853"/>
      <c r="EH40" s="1853"/>
      <c r="EI40" s="1854"/>
      <c r="EJ40" s="1854"/>
      <c r="EK40" s="1854"/>
      <c r="EL40" s="1854"/>
      <c r="EM40" s="1854"/>
      <c r="EN40" s="1853"/>
      <c r="EO40" s="1847">
        <v>384640.49</v>
      </c>
      <c r="EP40" s="1847">
        <v>3785624.05</v>
      </c>
      <c r="EQ40" s="233"/>
      <c r="ER40" s="233"/>
      <c r="ES40" s="233"/>
      <c r="ET40" s="233"/>
      <c r="EU40" s="1222">
        <f t="shared" ref="EU40" si="800">EU41-EV40</f>
        <v>0</v>
      </c>
      <c r="EV40" s="1852"/>
      <c r="EW40" s="233"/>
      <c r="EX40" s="233"/>
      <c r="EY40" s="233"/>
      <c r="EZ40" s="233"/>
      <c r="FA40" s="233"/>
      <c r="FB40" s="233"/>
      <c r="FC40" s="233"/>
      <c r="FD40" s="233"/>
      <c r="FE40" s="233"/>
      <c r="FF40" s="233"/>
      <c r="FG40" s="233"/>
      <c r="FH40" s="233"/>
      <c r="FI40" s="1222">
        <f t="shared" ref="FI40" si="801">FI41-FJ40</f>
        <v>151841.66999999993</v>
      </c>
      <c r="FJ40" s="1852">
        <v>2884599.34</v>
      </c>
      <c r="FK40" s="233"/>
      <c r="FL40" s="233"/>
      <c r="FM40" s="233"/>
      <c r="FN40" s="233"/>
      <c r="FO40" s="233"/>
      <c r="FP40" s="233"/>
      <c r="FQ40" s="1849"/>
      <c r="FR40" s="1849"/>
      <c r="FS40" s="1849"/>
      <c r="FT40" s="1849"/>
      <c r="FU40" s="1849"/>
      <c r="FV40" s="1849"/>
      <c r="FW40" s="233"/>
      <c r="FX40" s="233"/>
      <c r="FY40" s="233"/>
      <c r="FZ40" s="233"/>
      <c r="GA40" s="1222">
        <f t="shared" ref="GA40" si="802">GA41-GB40</f>
        <v>4848117.700000003</v>
      </c>
      <c r="GB40" s="558">
        <v>92114236.219999999</v>
      </c>
      <c r="GC40" s="1849"/>
      <c r="GD40" s="1849"/>
      <c r="GE40" s="1849"/>
      <c r="GF40" s="1849"/>
      <c r="GG40" s="1222">
        <f t="shared" ref="GG40" si="803">GG41-GH40</f>
        <v>25024794.370000005</v>
      </c>
      <c r="GH40" s="1287">
        <v>71224350.189999998</v>
      </c>
      <c r="GI40" s="1849"/>
      <c r="GJ40" s="1849"/>
      <c r="GK40" s="1849"/>
      <c r="GL40" s="1849"/>
      <c r="GM40" s="1849"/>
      <c r="GN40" s="1849"/>
      <c r="GO40" s="1849"/>
      <c r="GP40" s="1849"/>
      <c r="GQ40" s="1849"/>
      <c r="GR40" s="1849"/>
      <c r="GS40" s="1849"/>
      <c r="GT40" s="1849"/>
      <c r="GU40" s="1849"/>
      <c r="GV40" s="1849"/>
      <c r="GW40" s="1222">
        <f t="shared" ref="GW40" si="804">GW41-GX40</f>
        <v>43745884.710000008</v>
      </c>
      <c r="GX40" s="1852">
        <v>89255515.909999996</v>
      </c>
      <c r="GY40" s="1855"/>
      <c r="GZ40" s="1855"/>
      <c r="HA40" s="1855"/>
      <c r="HB40" s="1855"/>
      <c r="HC40" s="1855"/>
      <c r="HD40" s="1855"/>
      <c r="HE40" s="1852"/>
      <c r="HF40" s="1852"/>
      <c r="HG40" s="1852"/>
      <c r="HH40" s="1852"/>
      <c r="HI40" s="1222">
        <f t="shared" ref="HI40" si="805">HI41-HJ40</f>
        <v>253604.31999999995</v>
      </c>
      <c r="HJ40" s="1852">
        <v>721795.68</v>
      </c>
      <c r="HK40" s="1856"/>
      <c r="HL40" s="1856"/>
      <c r="HM40" s="1856"/>
      <c r="HN40" s="1856"/>
      <c r="HO40" s="1856"/>
      <c r="HP40" s="1856"/>
      <c r="HQ40" s="1856"/>
      <c r="HR40" s="1856"/>
      <c r="HS40" s="1856"/>
      <c r="HT40" s="1856"/>
      <c r="HU40" s="1856"/>
      <c r="HV40" s="1856"/>
      <c r="HW40" s="1856"/>
      <c r="HX40" s="1856"/>
      <c r="HY40" s="1856"/>
      <c r="HZ40" s="1856"/>
      <c r="IA40" s="1856"/>
      <c r="IB40" s="1856"/>
      <c r="IC40" s="1857"/>
      <c r="ID40" s="1857"/>
      <c r="IE40" s="1857"/>
      <c r="IF40" s="1857"/>
      <c r="IG40" s="1858">
        <f>IG41-IH40</f>
        <v>0</v>
      </c>
      <c r="IH40" s="1859"/>
      <c r="II40" s="1857"/>
      <c r="IJ40" s="1857"/>
      <c r="IK40" s="1857"/>
      <c r="IL40" s="1857"/>
      <c r="IM40" s="1858">
        <f>IM41-IN40</f>
        <v>24930206.040000007</v>
      </c>
      <c r="IN40" s="1859">
        <v>64741594.849999994</v>
      </c>
      <c r="IO40" s="1857"/>
      <c r="IP40" s="1857"/>
      <c r="IQ40" s="1857"/>
      <c r="IR40" s="1857"/>
      <c r="IS40" s="1858">
        <f>IS41-IT40</f>
        <v>4462003.1000000089</v>
      </c>
      <c r="IT40" s="1860">
        <v>84778057.61999999</v>
      </c>
      <c r="IU40" s="1861"/>
      <c r="IV40" s="1861"/>
      <c r="IW40" s="1861"/>
      <c r="IX40" s="1861"/>
      <c r="IY40" s="1858">
        <f>IY41-IZ40</f>
        <v>0</v>
      </c>
      <c r="IZ40" s="1862"/>
      <c r="JA40" s="1849"/>
      <c r="JB40" s="1849"/>
      <c r="JC40" s="1849"/>
      <c r="JD40" s="1849"/>
      <c r="JE40" s="1858">
        <f>JE41-JF40</f>
        <v>255783.78000000003</v>
      </c>
      <c r="JF40" s="1862">
        <v>728000</v>
      </c>
      <c r="JK40" s="1858">
        <f>JK41-JL40</f>
        <v>0</v>
      </c>
      <c r="JL40" s="1863"/>
      <c r="KO40" s="1858">
        <f>KO41-KP40</f>
        <v>0</v>
      </c>
      <c r="KP40" s="1862"/>
      <c r="KQ40" s="379"/>
      <c r="KT40" s="379"/>
      <c r="LO40" s="1858">
        <f>LO41-LP40</f>
        <v>6591163.6799999997</v>
      </c>
      <c r="LP40" s="1864">
        <v>18759465.879999999</v>
      </c>
      <c r="MO40" s="1850"/>
      <c r="MP40" s="1850"/>
      <c r="MQ40" s="1850"/>
      <c r="MR40" s="1850"/>
      <c r="MS40" s="1850"/>
      <c r="MT40" s="1850"/>
      <c r="MU40" s="1850"/>
      <c r="MV40" s="1850"/>
      <c r="MW40" s="1850"/>
      <c r="MX40" s="1865">
        <f>MX41-MY40</f>
        <v>1155860.8999999985</v>
      </c>
      <c r="MY40" s="1847">
        <v>21961357.130000003</v>
      </c>
      <c r="MZ40" s="1865">
        <f>MZ41-NA40</f>
        <v>6801202.1399999969</v>
      </c>
      <c r="NA40" s="1865">
        <v>19357267.670000002</v>
      </c>
      <c r="NB40" s="1853"/>
      <c r="NC40" s="1865">
        <f>NC41-ND40</f>
        <v>1339747.5</v>
      </c>
      <c r="ND40" s="1847">
        <v>3813127.5</v>
      </c>
      <c r="NE40" s="1850"/>
      <c r="NF40" s="1850"/>
      <c r="NG40" s="1850"/>
      <c r="NH40" s="1850"/>
      <c r="NI40" s="1850"/>
      <c r="NJ40" s="1850"/>
      <c r="NK40" s="1333"/>
      <c r="NL40" s="1333"/>
      <c r="NM40" s="1333"/>
      <c r="NN40" s="1333"/>
      <c r="NO40" s="1333"/>
      <c r="NP40" s="1333"/>
      <c r="NQ40" s="1333"/>
      <c r="NR40" s="1333"/>
      <c r="NS40" s="1333"/>
      <c r="NT40" s="1333"/>
      <c r="NU40" s="1333"/>
      <c r="NV40" s="1333"/>
      <c r="NW40" s="1333"/>
      <c r="NX40" s="1333"/>
      <c r="NY40" s="1333"/>
      <c r="NZ40" s="1333"/>
      <c r="OA40" s="1333"/>
      <c r="OB40" s="1866">
        <f>OB41-OC40</f>
        <v>0</v>
      </c>
      <c r="OC40" s="1867"/>
      <c r="OD40" s="1866"/>
      <c r="OJ40" s="1858">
        <f>OJ41-OK40</f>
        <v>6565295.849999994</v>
      </c>
      <c r="OK40" s="1860">
        <v>124740634.09</v>
      </c>
      <c r="OL40" s="1847">
        <v>81846228.239999995</v>
      </c>
      <c r="PK40" s="233"/>
      <c r="PL40" s="233"/>
      <c r="PM40" s="233"/>
      <c r="PN40" s="233"/>
      <c r="PO40" s="1865">
        <f>PO41-PP40</f>
        <v>482165.51999999955</v>
      </c>
      <c r="PP40" s="1868">
        <v>9161144.8200000003</v>
      </c>
      <c r="PQ40" s="233"/>
      <c r="PR40" s="233"/>
      <c r="PS40" s="233"/>
      <c r="PT40" s="233"/>
      <c r="PU40" s="233"/>
      <c r="PV40" s="233"/>
      <c r="PW40" s="233"/>
      <c r="PX40" s="233"/>
      <c r="PY40" s="233"/>
      <c r="PZ40" s="233"/>
      <c r="QA40" s="233"/>
      <c r="QB40" s="233"/>
      <c r="QC40" s="233"/>
      <c r="QD40" s="233"/>
      <c r="QE40" s="233"/>
      <c r="QF40" s="233"/>
      <c r="QG40" s="1858">
        <f>QG41-QH40</f>
        <v>0</v>
      </c>
      <c r="QH40" s="1861"/>
      <c r="QI40" s="1861"/>
      <c r="QJ40" s="1861"/>
      <c r="QK40" s="1861"/>
      <c r="QL40" s="1861"/>
      <c r="QM40" s="1858">
        <f>QM41-QN40</f>
        <v>219813.90999999922</v>
      </c>
      <c r="QN40" s="1861">
        <v>4176464.2700000005</v>
      </c>
      <c r="QO40" s="1861"/>
      <c r="QP40" s="1861"/>
      <c r="QQ40" s="1861"/>
      <c r="QR40" s="1861"/>
      <c r="QS40" s="1861"/>
      <c r="QT40" s="1861"/>
      <c r="QU40" s="1861"/>
      <c r="QV40" s="1861"/>
      <c r="QW40" s="1861"/>
      <c r="QX40" s="1861"/>
      <c r="QY40" s="1861"/>
      <c r="QZ40" s="1861"/>
      <c r="RA40" s="1861"/>
      <c r="RB40" s="1861"/>
      <c r="RC40" s="1861"/>
      <c r="RD40" s="1861"/>
      <c r="RE40" s="1869"/>
      <c r="RF40" s="1869"/>
      <c r="RG40" s="233"/>
      <c r="RH40" s="233"/>
      <c r="RI40" s="233"/>
      <c r="RJ40" s="233"/>
      <c r="RK40" s="233"/>
      <c r="RL40" s="233"/>
      <c r="RM40" s="233"/>
      <c r="RN40" s="233"/>
      <c r="RO40" s="233"/>
      <c r="RP40" s="233"/>
      <c r="RQ40" s="233"/>
      <c r="RR40" s="233"/>
      <c r="RS40" s="233"/>
      <c r="RT40" s="233"/>
      <c r="RU40" s="233"/>
      <c r="RV40" s="233"/>
      <c r="RW40" s="1858">
        <f>RW41-RX40</f>
        <v>0</v>
      </c>
      <c r="RX40" s="1863"/>
      <c r="RY40" s="1849"/>
      <c r="RZ40" s="1849"/>
      <c r="SA40" s="1849"/>
      <c r="SB40" s="1849"/>
      <c r="SC40" s="1858">
        <f>SC41-SD40</f>
        <v>2225518.6300000027</v>
      </c>
      <c r="SD40" s="1847">
        <v>42044400</v>
      </c>
      <c r="SE40" s="233"/>
      <c r="SF40" s="233"/>
      <c r="SG40" s="233"/>
      <c r="SH40" s="233"/>
      <c r="SI40" s="233"/>
      <c r="SJ40" s="233"/>
      <c r="SK40" s="233"/>
      <c r="SL40" s="233"/>
      <c r="SM40" s="233"/>
      <c r="SN40" s="233"/>
      <c r="SO40" s="233"/>
      <c r="SP40" s="233"/>
      <c r="SQ40" s="1865">
        <f>SQ41-SR40</f>
        <v>474987.84999999963</v>
      </c>
      <c r="SR40" s="1847">
        <v>9024769.1500000004</v>
      </c>
      <c r="SS40" s="233"/>
      <c r="ST40" s="233"/>
      <c r="SU40" s="233"/>
      <c r="SV40" s="233"/>
      <c r="SW40" s="233"/>
      <c r="SX40" s="233"/>
      <c r="SY40" s="233"/>
      <c r="SZ40" s="233"/>
      <c r="TA40" s="233"/>
      <c r="TB40" s="233"/>
      <c r="TC40" s="233"/>
      <c r="TD40" s="233"/>
      <c r="TE40" s="233"/>
      <c r="TF40" s="233"/>
      <c r="TG40" s="1865">
        <f>TG41-TH40</f>
        <v>465102.11000000127</v>
      </c>
      <c r="TH40" s="1847">
        <v>8836939.8599999994</v>
      </c>
      <c r="TI40" s="233"/>
      <c r="TJ40" s="233"/>
      <c r="TK40" s="233"/>
      <c r="TL40" s="233"/>
      <c r="TM40" s="233"/>
      <c r="TN40" s="233"/>
      <c r="TO40" s="233"/>
      <c r="TP40" s="233"/>
      <c r="TQ40" s="233"/>
      <c r="TR40" s="233"/>
      <c r="TS40" s="233"/>
      <c r="TT40" s="233"/>
      <c r="TU40" s="233"/>
      <c r="TV40" s="233"/>
      <c r="TW40" s="233"/>
      <c r="TX40" s="233"/>
      <c r="TY40" s="233"/>
      <c r="TZ40" s="233"/>
      <c r="UA40" s="233"/>
      <c r="UB40" s="233"/>
      <c r="UC40" s="233"/>
      <c r="UD40" s="233"/>
      <c r="UE40" s="233"/>
      <c r="UF40" s="233"/>
      <c r="UG40" s="233"/>
      <c r="UH40" s="233"/>
      <c r="UI40" s="233"/>
      <c r="UJ40" s="233"/>
      <c r="UK40" s="233"/>
      <c r="UL40" s="233"/>
      <c r="UM40" s="233"/>
      <c r="UN40" s="233"/>
      <c r="UO40" s="233"/>
      <c r="UP40" s="233"/>
      <c r="UQ40" s="233"/>
      <c r="UR40" s="233"/>
      <c r="US40" s="233"/>
      <c r="UT40" s="233"/>
      <c r="UU40" s="233"/>
      <c r="UV40" s="233"/>
      <c r="UW40" s="233"/>
      <c r="UX40" s="233"/>
      <c r="UY40" s="219"/>
      <c r="UZ40" s="219"/>
      <c r="VA40" s="219"/>
      <c r="VB40" s="219"/>
      <c r="VC40" s="219"/>
      <c r="VD40" s="219"/>
      <c r="VE40" s="219"/>
      <c r="VF40" s="219"/>
      <c r="VG40" s="224"/>
      <c r="VH40" s="218"/>
      <c r="VI40" s="218"/>
      <c r="VJ40" s="224"/>
      <c r="VK40" s="218"/>
      <c r="VL40" s="224"/>
      <c r="VM40" s="1333"/>
      <c r="VN40" s="1333"/>
      <c r="VO40" s="1333"/>
      <c r="VP40" s="1333"/>
      <c r="VQ40" s="1333"/>
      <c r="VR40" s="1333"/>
      <c r="VS40" s="219"/>
      <c r="VT40" s="219"/>
      <c r="VU40" s="219"/>
      <c r="VV40" s="219"/>
      <c r="VW40" s="219"/>
      <c r="VX40" s="219"/>
      <c r="VY40" s="219"/>
      <c r="VZ40" s="219"/>
      <c r="WA40" s="219"/>
      <c r="WB40" s="219"/>
      <c r="WC40" s="219"/>
      <c r="WD40" s="219"/>
      <c r="WE40" s="219"/>
      <c r="WF40" s="219"/>
      <c r="WG40" s="1858">
        <f>WG41-WH40</f>
        <v>75786029.5</v>
      </c>
      <c r="WH40" s="1863">
        <f>WH37</f>
        <v>215698699.42000002</v>
      </c>
      <c r="WI40" s="219"/>
      <c r="WJ40" s="219"/>
      <c r="WK40" s="219"/>
      <c r="WL40" s="219"/>
      <c r="WM40" s="219"/>
      <c r="WN40" s="219"/>
      <c r="WO40" s="219"/>
      <c r="WP40" s="219"/>
      <c r="WQ40" s="236"/>
      <c r="WR40" s="236"/>
      <c r="WS40" s="236"/>
      <c r="WT40" s="236"/>
      <c r="WU40" s="1858">
        <f>WU41-WV40</f>
        <v>0</v>
      </c>
      <c r="WV40" s="1859">
        <f>WU41</f>
        <v>643810048.19000006</v>
      </c>
      <c r="WW40" s="1870"/>
      <c r="WX40" s="1870"/>
      <c r="WY40" s="1870"/>
      <c r="WZ40" s="1870"/>
      <c r="XA40" s="1871">
        <f>XA41-XB40</f>
        <v>147500.12000000011</v>
      </c>
      <c r="XB40" s="1872">
        <v>2802499.88</v>
      </c>
      <c r="XC40" s="236"/>
      <c r="XD40" s="236"/>
      <c r="XE40" s="236"/>
      <c r="XF40" s="236"/>
      <c r="XG40" s="1858">
        <f>XG41-XH40</f>
        <v>1832604.2800000012</v>
      </c>
      <c r="XH40" s="1859">
        <f>XH37</f>
        <v>34819481.409999996</v>
      </c>
      <c r="XI40" s="219"/>
      <c r="XJ40" s="219"/>
      <c r="XK40" s="219"/>
      <c r="XL40" s="219"/>
      <c r="XM40" s="1858">
        <f>XM41-XN40</f>
        <v>0</v>
      </c>
      <c r="XN40" s="1859">
        <f>XM41</f>
        <v>298225191.22000003</v>
      </c>
      <c r="XO40" s="219"/>
      <c r="XP40" s="219"/>
      <c r="XQ40" s="219"/>
      <c r="XR40" s="1873"/>
      <c r="XS40" s="219"/>
      <c r="XT40" s="219"/>
      <c r="XU40" s="219"/>
      <c r="XV40" s="219"/>
      <c r="XW40" s="219"/>
      <c r="XX40" s="219"/>
      <c r="XY40" s="219"/>
      <c r="XZ40" s="219"/>
      <c r="YA40" s="219"/>
      <c r="YB40" s="219"/>
      <c r="YC40" s="219"/>
      <c r="YD40" s="219"/>
      <c r="YE40" s="1865">
        <f>YE41-YF40</f>
        <v>0</v>
      </c>
      <c r="YF40" s="1874">
        <f>YF38</f>
        <v>74354604.409999996</v>
      </c>
      <c r="YG40" s="219"/>
      <c r="YH40" s="219"/>
      <c r="YI40" s="219"/>
      <c r="YJ40" s="219"/>
      <c r="YK40" s="219"/>
      <c r="YL40" s="219"/>
      <c r="YM40" s="219"/>
      <c r="YN40" s="219"/>
      <c r="YO40" s="219"/>
      <c r="YP40" s="219"/>
      <c r="YQ40" s="219"/>
      <c r="YR40" s="219"/>
      <c r="YS40" s="219"/>
      <c r="YT40" s="219"/>
      <c r="YU40" s="1865">
        <f>YU41-YV40</f>
        <v>0</v>
      </c>
      <c r="YV40" s="1875"/>
      <c r="YW40" s="219"/>
      <c r="YX40" s="219"/>
      <c r="YY40" s="219"/>
      <c r="YZ40" s="219"/>
      <c r="ZA40" s="1865">
        <f>ZA41-ZB40</f>
        <v>0</v>
      </c>
      <c r="ZB40" s="1876">
        <f>ZA41</f>
        <v>1128821.24</v>
      </c>
      <c r="ZC40" s="1850"/>
      <c r="ZD40" s="1850"/>
      <c r="ZE40" s="1850"/>
      <c r="ZF40" s="1850"/>
      <c r="ZG40" s="1850"/>
      <c r="ZH40" s="1850"/>
      <c r="ZI40" s="1850"/>
      <c r="ZJ40" s="1850"/>
      <c r="ZK40" s="1850"/>
      <c r="ZL40" s="1850"/>
      <c r="ZM40" s="1847">
        <v>0</v>
      </c>
      <c r="ZN40" s="1847">
        <v>0</v>
      </c>
      <c r="ZO40" s="1847">
        <v>81105491.200000003</v>
      </c>
      <c r="ZP40" s="1859">
        <v>0</v>
      </c>
      <c r="ZQ40" s="1847">
        <v>8646242.5199999996</v>
      </c>
      <c r="ZR40" s="1847"/>
      <c r="ZS40" s="1859"/>
      <c r="ZT40" s="1859"/>
      <c r="ZU40" s="234"/>
      <c r="ZV40" s="234"/>
      <c r="ZW40" s="234"/>
      <c r="ZX40" s="234"/>
      <c r="ZY40" s="234"/>
      <c r="ZZ40" s="234"/>
      <c r="AAA40" s="234"/>
      <c r="AAB40" s="234"/>
      <c r="AAC40" s="234"/>
      <c r="AAD40" s="234"/>
      <c r="AAE40" s="234"/>
      <c r="AAF40" s="234"/>
      <c r="AAG40" s="234"/>
      <c r="AAH40" s="234"/>
      <c r="AAI40" s="234"/>
      <c r="AAJ40" s="234"/>
      <c r="AAK40" s="234"/>
      <c r="AAL40" s="234"/>
      <c r="AAM40" s="234"/>
      <c r="AAN40" s="234"/>
      <c r="AAO40" s="234"/>
      <c r="AAP40" s="234"/>
      <c r="AAQ40" s="234"/>
      <c r="AAR40" s="234"/>
      <c r="AAS40" s="224"/>
      <c r="AAT40" s="224"/>
      <c r="AAU40" s="274">
        <v>10000000</v>
      </c>
      <c r="AAV40" s="274">
        <v>10000000</v>
      </c>
      <c r="AAW40" s="1877"/>
      <c r="AAX40" s="1877"/>
      <c r="AAY40" s="218"/>
      <c r="AAZ40" s="218"/>
      <c r="ABA40" s="218"/>
      <c r="ABB40" s="218"/>
      <c r="ABC40" s="277">
        <v>-1653487500.1600001</v>
      </c>
      <c r="ABD40" s="277">
        <v>-2837500</v>
      </c>
      <c r="ABE40" s="1877"/>
      <c r="ABF40" s="1877"/>
      <c r="ABG40" s="218"/>
      <c r="ABH40" s="218"/>
      <c r="ABI40" s="218"/>
      <c r="ABJ40" s="218"/>
      <c r="ABK40" s="218"/>
      <c r="ABL40" s="218"/>
    </row>
    <row r="41" spans="1:740" s="368" customFormat="1" ht="18" x14ac:dyDescent="0.25">
      <c r="A41" s="218"/>
      <c r="B41" s="218"/>
      <c r="C41" s="224"/>
      <c r="D41" s="224"/>
      <c r="G41" s="219"/>
      <c r="H41" s="219"/>
      <c r="I41" s="219"/>
      <c r="J41" s="219"/>
      <c r="K41" s="219"/>
      <c r="L41" s="219"/>
      <c r="M41" s="219"/>
      <c r="N41" s="219"/>
      <c r="O41" s="219"/>
      <c r="P41" s="219"/>
      <c r="Q41" s="218"/>
      <c r="R41" s="218"/>
      <c r="S41" s="218"/>
      <c r="T41" s="218"/>
      <c r="U41" s="218"/>
      <c r="V41" s="231"/>
      <c r="W41" s="218"/>
      <c r="X41" s="218"/>
      <c r="Y41" s="218"/>
      <c r="Z41" s="218"/>
      <c r="AA41" s="231"/>
      <c r="AB41" s="218"/>
      <c r="AC41" s="231"/>
      <c r="AD41" s="231"/>
      <c r="AE41" s="231"/>
      <c r="AF41" s="231"/>
      <c r="AG41" s="231"/>
      <c r="AH41" s="231"/>
      <c r="AI41" s="219"/>
      <c r="AJ41" s="1878"/>
      <c r="AK41" s="1878"/>
      <c r="AL41" s="233"/>
      <c r="AM41" s="233"/>
      <c r="AN41" s="233"/>
      <c r="AO41" s="233"/>
      <c r="AP41" s="1878"/>
      <c r="AQ41" s="1879"/>
      <c r="AR41" s="1880"/>
      <c r="AS41" s="1879"/>
      <c r="AT41" s="1879"/>
      <c r="AU41" s="1878"/>
      <c r="AV41" s="232"/>
      <c r="AW41" s="232"/>
      <c r="AX41" s="232"/>
      <c r="AY41" s="1878"/>
      <c r="AZ41" s="232"/>
      <c r="BA41" s="232"/>
      <c r="BB41" s="1855"/>
      <c r="BC41" s="1878"/>
      <c r="BD41" s="1850"/>
      <c r="BE41" s="1850"/>
      <c r="BF41" s="1850"/>
      <c r="BG41" s="1878"/>
      <c r="BH41" s="1850"/>
      <c r="BI41" s="1850"/>
      <c r="BJ41" s="1850"/>
      <c r="BK41" s="1878"/>
      <c r="BL41" s="1850"/>
      <c r="BM41" s="1850"/>
      <c r="BN41" s="1850"/>
      <c r="BO41" s="1878"/>
      <c r="BP41" s="1850"/>
      <c r="BQ41" s="1850"/>
      <c r="BR41" s="1850"/>
      <c r="BS41" s="233"/>
      <c r="BT41" s="233"/>
      <c r="BU41" s="233"/>
      <c r="BV41" s="258"/>
      <c r="BW41" s="233"/>
      <c r="BX41" s="1881"/>
      <c r="BY41" s="1879"/>
      <c r="BZ41" s="1879"/>
      <c r="CA41" s="233"/>
      <c r="CB41" s="233"/>
      <c r="CC41" s="233"/>
      <c r="CD41" s="258"/>
      <c r="CE41" s="233"/>
      <c r="CF41" s="233"/>
      <c r="CG41" s="233"/>
      <c r="CH41" s="258"/>
      <c r="CI41" s="258"/>
      <c r="CJ41" s="258"/>
      <c r="CK41" s="258"/>
      <c r="CL41" s="258"/>
      <c r="CM41" s="219"/>
      <c r="CN41" s="1854">
        <f>CN40-CN38</f>
        <v>0</v>
      </c>
      <c r="CO41" s="219"/>
      <c r="CP41" s="219"/>
      <c r="CQ41" s="219"/>
      <c r="CR41" s="219"/>
      <c r="CS41" s="219"/>
      <c r="CT41" s="219"/>
      <c r="CU41" s="219"/>
      <c r="CV41" s="1880"/>
      <c r="CW41" s="219"/>
      <c r="CX41" s="219"/>
      <c r="CY41" s="219"/>
      <c r="CZ41" s="219"/>
      <c r="DA41" s="219"/>
      <c r="DB41" s="219"/>
      <c r="DC41" s="233"/>
      <c r="DD41" s="233"/>
      <c r="DE41" s="233"/>
      <c r="DF41" s="233"/>
      <c r="DG41" s="233"/>
      <c r="DH41" s="233"/>
      <c r="DI41" s="233"/>
      <c r="DJ41" s="233"/>
      <c r="DK41" s="233"/>
      <c r="DL41" s="233"/>
      <c r="DM41" s="233"/>
      <c r="DN41" s="233"/>
      <c r="DO41" s="233"/>
      <c r="DP41" s="233"/>
      <c r="DQ41" s="233"/>
      <c r="DR41" s="233"/>
      <c r="DS41" s="233"/>
      <c r="DT41" s="233"/>
      <c r="DU41" s="233"/>
      <c r="DV41" s="233"/>
      <c r="DW41" s="1847"/>
      <c r="DX41" s="1882"/>
      <c r="DY41" s="1847">
        <v>375164.03</v>
      </c>
      <c r="DZ41" s="1882"/>
      <c r="EA41" s="1883">
        <v>0</v>
      </c>
      <c r="EB41" s="1882"/>
      <c r="EC41" s="1855"/>
      <c r="ED41" s="1855"/>
      <c r="EE41" s="1855"/>
      <c r="EF41" s="1855"/>
      <c r="EG41" s="1855"/>
      <c r="EH41" s="1855"/>
      <c r="EI41" s="1854"/>
      <c r="EJ41" s="1854"/>
      <c r="EK41" s="1854"/>
      <c r="EL41" s="1854"/>
      <c r="EM41" s="1854"/>
      <c r="EN41" s="1855"/>
      <c r="EO41" s="1855"/>
      <c r="EP41" s="1855"/>
      <c r="EQ41" s="233"/>
      <c r="ER41" s="233"/>
      <c r="ES41" s="233"/>
      <c r="ET41" s="233"/>
      <c r="EU41" s="1883">
        <v>0</v>
      </c>
      <c r="EV41" s="1882"/>
      <c r="EW41" s="233"/>
      <c r="EX41" s="233"/>
      <c r="EY41" s="233"/>
      <c r="EZ41" s="233"/>
      <c r="FA41" s="233"/>
      <c r="FB41" s="233"/>
      <c r="FC41" s="233"/>
      <c r="FD41" s="233"/>
      <c r="FE41" s="233"/>
      <c r="FF41" s="233"/>
      <c r="FG41" s="233"/>
      <c r="FH41" s="233"/>
      <c r="FI41" s="1847">
        <v>3036441.01</v>
      </c>
      <c r="FJ41" s="1882"/>
      <c r="FK41" s="233"/>
      <c r="FL41" s="233"/>
      <c r="FM41" s="233"/>
      <c r="FN41" s="233"/>
      <c r="FO41" s="233"/>
      <c r="FP41" s="233"/>
      <c r="FQ41" s="1855"/>
      <c r="FR41" s="1855"/>
      <c r="FS41" s="1855"/>
      <c r="FT41" s="1855"/>
      <c r="FU41" s="1855"/>
      <c r="FV41" s="1855"/>
      <c r="FW41" s="233"/>
      <c r="FX41" s="233"/>
      <c r="FY41" s="233"/>
      <c r="FZ41" s="233"/>
      <c r="GA41" s="1847">
        <v>96962353.920000002</v>
      </c>
      <c r="GB41" s="1882"/>
      <c r="GC41" s="1855"/>
      <c r="GD41" s="1855"/>
      <c r="GE41" s="1855"/>
      <c r="GF41" s="1855"/>
      <c r="GG41" s="1847">
        <v>96249144.560000002</v>
      </c>
      <c r="GH41" s="1882"/>
      <c r="GI41" s="1855"/>
      <c r="GJ41" s="1855"/>
      <c r="GK41" s="1855"/>
      <c r="GL41" s="1855"/>
      <c r="GM41" s="1855"/>
      <c r="GN41" s="1855"/>
      <c r="GO41" s="1855"/>
      <c r="GP41" s="1855"/>
      <c r="GQ41" s="1855"/>
      <c r="GR41" s="1855"/>
      <c r="GS41" s="1855"/>
      <c r="GT41" s="1855"/>
      <c r="GU41" s="1855"/>
      <c r="GV41" s="1855"/>
      <c r="GW41" s="1847">
        <v>133001400.62</v>
      </c>
      <c r="GX41" s="1882"/>
      <c r="GY41" s="1855"/>
      <c r="GZ41" s="1855"/>
      <c r="HA41" s="1855"/>
      <c r="HB41" s="1855"/>
      <c r="HC41" s="1855"/>
      <c r="HD41" s="1855"/>
      <c r="HE41" s="1882"/>
      <c r="HF41" s="1882"/>
      <c r="HG41" s="1882"/>
      <c r="HH41" s="1882"/>
      <c r="HI41" s="1847">
        <v>975400</v>
      </c>
      <c r="HJ41" s="1882"/>
      <c r="HK41" s="1867"/>
      <c r="HL41" s="1867"/>
      <c r="HM41" s="1867"/>
      <c r="HN41" s="1867"/>
      <c r="HO41" s="1867"/>
      <c r="HP41" s="1867"/>
      <c r="HQ41" s="1867"/>
      <c r="HR41" s="1867"/>
      <c r="HS41" s="1867"/>
      <c r="HT41" s="1867"/>
      <c r="HU41" s="1867"/>
      <c r="HV41" s="1867"/>
      <c r="HW41" s="1867"/>
      <c r="HX41" s="1867"/>
      <c r="HY41" s="1867"/>
      <c r="HZ41" s="1867"/>
      <c r="IA41" s="1867"/>
      <c r="IB41" s="1867"/>
      <c r="IC41" s="1861"/>
      <c r="ID41" s="1861"/>
      <c r="IE41" s="1861"/>
      <c r="IF41" s="1861"/>
      <c r="IG41" s="1863">
        <v>0</v>
      </c>
      <c r="IH41" s="1861"/>
      <c r="II41" s="1861"/>
      <c r="IJ41" s="1861"/>
      <c r="IK41" s="1861"/>
      <c r="IL41" s="1861"/>
      <c r="IM41" s="1847">
        <v>89671800.890000001</v>
      </c>
      <c r="IN41" s="1861"/>
      <c r="IO41" s="1861"/>
      <c r="IP41" s="1861"/>
      <c r="IQ41" s="1861"/>
      <c r="IR41" s="1861"/>
      <c r="IS41" s="1847">
        <v>89240060.719999999</v>
      </c>
      <c r="IT41" s="1861"/>
      <c r="IU41" s="1861"/>
      <c r="IV41" s="1861"/>
      <c r="IW41" s="1861"/>
      <c r="IX41" s="1861"/>
      <c r="IY41" s="1863"/>
      <c r="IZ41" s="1861"/>
      <c r="JA41" s="1855"/>
      <c r="JB41" s="1855"/>
      <c r="JC41" s="1855"/>
      <c r="JD41" s="1855"/>
      <c r="JE41" s="1847">
        <v>983783.78</v>
      </c>
      <c r="JF41" s="1861"/>
      <c r="JK41" s="1863"/>
      <c r="JL41" s="1861"/>
      <c r="KO41" s="1863">
        <v>0</v>
      </c>
      <c r="KP41" s="1861"/>
      <c r="KQ41" s="379"/>
      <c r="KT41" s="379"/>
      <c r="LO41" s="1847">
        <v>25350629.559999999</v>
      </c>
      <c r="LP41" s="1861"/>
      <c r="MO41" s="1850"/>
      <c r="MP41" s="1850"/>
      <c r="MQ41" s="1850"/>
      <c r="MR41" s="1850"/>
      <c r="MS41" s="1850"/>
      <c r="MT41" s="1850"/>
      <c r="MU41" s="1850"/>
      <c r="MV41" s="1850"/>
      <c r="MW41" s="1850"/>
      <c r="MX41" s="1847">
        <v>23117218.030000001</v>
      </c>
      <c r="MY41" s="1855"/>
      <c r="MZ41" s="1847">
        <v>26158469.809999999</v>
      </c>
      <c r="NA41" s="1855"/>
      <c r="NB41" s="1855"/>
      <c r="NC41" s="1847">
        <v>5152875</v>
      </c>
      <c r="ND41" s="1855"/>
      <c r="NE41" s="1850"/>
      <c r="NF41" s="1850"/>
      <c r="NG41" s="1850"/>
      <c r="NH41" s="1850"/>
      <c r="NI41" s="1850"/>
      <c r="NJ41" s="1850"/>
      <c r="NK41" s="1333"/>
      <c r="NL41" s="1333"/>
      <c r="NM41" s="1333"/>
      <c r="NN41" s="1333"/>
      <c r="NO41" s="1333"/>
      <c r="NP41" s="1333"/>
      <c r="NQ41" s="1333"/>
      <c r="NR41" s="1333"/>
      <c r="NS41" s="1333"/>
      <c r="NT41" s="1333"/>
      <c r="NU41" s="1333"/>
      <c r="NV41" s="1333"/>
      <c r="NW41" s="1333"/>
      <c r="NX41" s="1333"/>
      <c r="NY41" s="1333"/>
      <c r="NZ41" s="1333"/>
      <c r="OA41" s="1333"/>
      <c r="OB41" s="1884"/>
      <c r="OC41" s="1867"/>
      <c r="OD41" s="1867"/>
      <c r="OJ41" s="1847">
        <v>131305929.94</v>
      </c>
      <c r="OK41" s="1861"/>
      <c r="OL41" s="1855"/>
      <c r="PK41" s="233"/>
      <c r="PL41" s="233"/>
      <c r="PM41" s="233"/>
      <c r="PN41" s="233"/>
      <c r="PO41" s="1847">
        <v>9643310.3399999999</v>
      </c>
      <c r="PP41" s="1855"/>
      <c r="PQ41" s="233"/>
      <c r="PR41" s="233"/>
      <c r="PS41" s="233"/>
      <c r="PT41" s="233"/>
      <c r="PU41" s="233"/>
      <c r="PV41" s="233"/>
      <c r="PW41" s="233"/>
      <c r="PX41" s="233"/>
      <c r="PY41" s="233"/>
      <c r="PZ41" s="233"/>
      <c r="QA41" s="233"/>
      <c r="QB41" s="233"/>
      <c r="QC41" s="1861"/>
      <c r="QD41" s="1861"/>
      <c r="QE41" s="1861"/>
      <c r="QF41" s="1861"/>
      <c r="QG41" s="1863"/>
      <c r="QH41" s="1861"/>
      <c r="QI41" s="1861"/>
      <c r="QJ41" s="1861"/>
      <c r="QK41" s="1861"/>
      <c r="QL41" s="1861"/>
      <c r="QM41" s="1847">
        <v>4396278.18</v>
      </c>
      <c r="QN41" s="1861"/>
      <c r="QO41" s="1861"/>
      <c r="QP41" s="1861"/>
      <c r="QQ41" s="1861"/>
      <c r="QR41" s="1861"/>
      <c r="QS41" s="1861"/>
      <c r="QT41" s="1861"/>
      <c r="QU41" s="1861"/>
      <c r="QV41" s="1861"/>
      <c r="QW41" s="1861"/>
      <c r="QX41" s="1861"/>
      <c r="QY41" s="1861"/>
      <c r="QZ41" s="1861"/>
      <c r="RA41" s="1861"/>
      <c r="RB41" s="1861"/>
      <c r="RC41" s="1861"/>
      <c r="RD41" s="1861"/>
      <c r="RE41" s="1861"/>
      <c r="RF41" s="1861"/>
      <c r="RG41" s="233"/>
      <c r="RH41" s="233"/>
      <c r="RI41" s="233"/>
      <c r="RJ41" s="233"/>
      <c r="RK41" s="233"/>
      <c r="RL41" s="233"/>
      <c r="RM41" s="233"/>
      <c r="RN41" s="233"/>
      <c r="RO41" s="233"/>
      <c r="RP41" s="233"/>
      <c r="RQ41" s="233"/>
      <c r="RR41" s="233"/>
      <c r="RS41" s="233"/>
      <c r="RT41" s="233"/>
      <c r="RU41" s="233"/>
      <c r="RV41" s="233"/>
      <c r="RW41" s="1863">
        <v>0</v>
      </c>
      <c r="RX41" s="1861"/>
      <c r="RY41" s="1855"/>
      <c r="RZ41" s="1855"/>
      <c r="SA41" s="1855"/>
      <c r="SB41" s="1855"/>
      <c r="SC41" s="1847">
        <v>44269918.630000003</v>
      </c>
      <c r="SD41" s="1861"/>
      <c r="SE41" s="233"/>
      <c r="SF41" s="233"/>
      <c r="SG41" s="233"/>
      <c r="SH41" s="233"/>
      <c r="SI41" s="233"/>
      <c r="SJ41" s="233"/>
      <c r="SK41" s="233"/>
      <c r="SL41" s="233"/>
      <c r="SM41" s="233"/>
      <c r="SN41" s="233"/>
      <c r="SO41" s="233"/>
      <c r="SP41" s="233"/>
      <c r="SQ41" s="1847">
        <v>9499757</v>
      </c>
      <c r="SR41" s="1855"/>
      <c r="SS41" s="233"/>
      <c r="ST41" s="233"/>
      <c r="SU41" s="233"/>
      <c r="SV41" s="233"/>
      <c r="SW41" s="233"/>
      <c r="SX41" s="233"/>
      <c r="SY41" s="233"/>
      <c r="SZ41" s="233"/>
      <c r="TA41" s="233"/>
      <c r="TB41" s="233"/>
      <c r="TC41" s="233"/>
      <c r="TD41" s="233"/>
      <c r="TE41" s="233"/>
      <c r="TF41" s="233"/>
      <c r="TG41" s="1847">
        <v>9302041.9700000007</v>
      </c>
      <c r="TH41" s="1855"/>
      <c r="TI41" s="233"/>
      <c r="TJ41" s="233"/>
      <c r="TK41" s="233"/>
      <c r="TL41" s="233"/>
      <c r="TM41" s="233"/>
      <c r="TN41" s="233"/>
      <c r="TO41" s="233"/>
      <c r="TP41" s="233"/>
      <c r="TQ41" s="233"/>
      <c r="TR41" s="233"/>
      <c r="TS41" s="233"/>
      <c r="TT41" s="233"/>
      <c r="TU41" s="233"/>
      <c r="TV41" s="233"/>
      <c r="TW41" s="233"/>
      <c r="TX41" s="233"/>
      <c r="TY41" s="233"/>
      <c r="TZ41" s="233"/>
      <c r="UA41" s="233"/>
      <c r="UB41" s="233"/>
      <c r="UC41" s="233"/>
      <c r="UD41" s="233"/>
      <c r="UE41" s="233"/>
      <c r="UF41" s="233"/>
      <c r="UG41" s="233"/>
      <c r="UH41" s="233"/>
      <c r="UI41" s="233"/>
      <c r="UJ41" s="233"/>
      <c r="UK41" s="233"/>
      <c r="UL41" s="233"/>
      <c r="UM41" s="233"/>
      <c r="UN41" s="233"/>
      <c r="UO41" s="233"/>
      <c r="UP41" s="233"/>
      <c r="UQ41" s="233"/>
      <c r="UR41" s="233"/>
      <c r="US41" s="233"/>
      <c r="UT41" s="233"/>
      <c r="UU41" s="233"/>
      <c r="UV41" s="233"/>
      <c r="UW41" s="233"/>
      <c r="UX41" s="233"/>
      <c r="UY41" s="219"/>
      <c r="UZ41" s="219"/>
      <c r="VA41" s="219"/>
      <c r="VB41" s="219"/>
      <c r="VC41" s="219"/>
      <c r="VD41" s="219"/>
      <c r="VE41" s="219"/>
      <c r="VF41" s="219"/>
      <c r="VG41" s="224"/>
      <c r="VH41" s="218"/>
      <c r="VI41" s="218"/>
      <c r="VJ41" s="224"/>
      <c r="VK41" s="218"/>
      <c r="VL41" s="224"/>
      <c r="VM41" s="1333"/>
      <c r="VN41" s="1333"/>
      <c r="VO41" s="1333"/>
      <c r="VP41" s="1247"/>
      <c r="VQ41" s="1333"/>
      <c r="VR41" s="1333"/>
      <c r="VS41" s="219"/>
      <c r="VT41" s="219"/>
      <c r="VU41" s="219"/>
      <c r="VV41" s="219"/>
      <c r="VW41" s="219"/>
      <c r="VX41" s="219"/>
      <c r="VY41" s="219"/>
      <c r="VZ41" s="219"/>
      <c r="WA41" s="219"/>
      <c r="WB41" s="219"/>
      <c r="WC41" s="219"/>
      <c r="WD41" s="219"/>
      <c r="WE41" s="219"/>
      <c r="WF41" s="219"/>
      <c r="WG41" s="1847">
        <v>291484728.92000002</v>
      </c>
      <c r="WH41" s="1861"/>
      <c r="WI41" s="219"/>
      <c r="WJ41" s="219"/>
      <c r="WK41" s="219"/>
      <c r="WL41" s="219"/>
      <c r="WM41" s="219"/>
      <c r="WN41" s="219"/>
      <c r="WO41" s="219"/>
      <c r="WP41" s="219"/>
      <c r="WQ41" s="236"/>
      <c r="WR41" s="236"/>
      <c r="WS41" s="236"/>
      <c r="WT41" s="236"/>
      <c r="WU41" s="1847">
        <v>643810048.19000006</v>
      </c>
      <c r="WV41" s="1861"/>
      <c r="WW41" s="1885"/>
      <c r="WX41" s="1885"/>
      <c r="WY41" s="1885"/>
      <c r="WZ41" s="1885"/>
      <c r="XA41" s="1847">
        <v>2950000</v>
      </c>
      <c r="XB41" s="1885"/>
      <c r="XC41" s="236"/>
      <c r="XD41" s="236"/>
      <c r="XE41" s="236"/>
      <c r="XF41" s="236"/>
      <c r="XG41" s="1847">
        <v>36652085.689999998</v>
      </c>
      <c r="XH41" s="1861"/>
      <c r="XI41" s="219"/>
      <c r="XJ41" s="219"/>
      <c r="XK41" s="219"/>
      <c r="XL41" s="219"/>
      <c r="XM41" s="1847">
        <v>298225191.22000003</v>
      </c>
      <c r="XN41" s="1861"/>
      <c r="XO41" s="219"/>
      <c r="XP41" s="219"/>
      <c r="XQ41" s="219"/>
      <c r="XR41" s="1886"/>
      <c r="XS41" s="219"/>
      <c r="XT41" s="219"/>
      <c r="XU41" s="219"/>
      <c r="XV41" s="219"/>
      <c r="XW41" s="219"/>
      <c r="XX41" s="219"/>
      <c r="XY41" s="219"/>
      <c r="XZ41" s="219"/>
      <c r="YA41" s="219"/>
      <c r="YB41" s="219"/>
      <c r="YC41" s="219"/>
      <c r="YD41" s="219"/>
      <c r="YE41" s="1847">
        <v>74354604.409999996</v>
      </c>
      <c r="YF41" s="1887"/>
      <c r="YG41" s="219"/>
      <c r="YH41" s="219"/>
      <c r="YI41" s="219"/>
      <c r="YJ41" s="219"/>
      <c r="YK41" s="219"/>
      <c r="YL41" s="219"/>
      <c r="YM41" s="219"/>
      <c r="YN41" s="219"/>
      <c r="YO41" s="219"/>
      <c r="YP41" s="219"/>
      <c r="YQ41" s="219"/>
      <c r="YR41" s="219"/>
      <c r="YS41" s="219"/>
      <c r="YT41" s="219"/>
      <c r="YU41" s="1859">
        <v>0</v>
      </c>
      <c r="YV41" s="1887"/>
      <c r="YW41" s="219"/>
      <c r="YX41" s="219"/>
      <c r="YY41" s="219"/>
      <c r="YZ41" s="219"/>
      <c r="ZA41" s="1847">
        <v>1128821.24</v>
      </c>
      <c r="ZB41" s="1887"/>
      <c r="ZC41" s="1850"/>
      <c r="ZD41" s="1850"/>
      <c r="ZE41" s="1850"/>
      <c r="ZF41" s="1850"/>
      <c r="ZG41" s="1850"/>
      <c r="ZH41" s="1850"/>
      <c r="ZI41" s="1850"/>
      <c r="ZJ41" s="1850"/>
      <c r="ZK41" s="1850"/>
      <c r="ZL41" s="1850"/>
      <c r="ZM41" s="1850"/>
      <c r="ZN41" s="1850"/>
      <c r="ZO41" s="1850"/>
      <c r="ZP41" s="1850"/>
      <c r="ZQ41" s="1850"/>
      <c r="ZR41" s="1850"/>
      <c r="ZS41" s="1850"/>
      <c r="ZT41" s="1850"/>
      <c r="ZU41" s="1850"/>
      <c r="ZV41" s="1850"/>
      <c r="ZW41" s="1850"/>
      <c r="ZX41" s="1850"/>
      <c r="ZY41" s="1850"/>
      <c r="ZZ41" s="1850"/>
      <c r="AAA41" s="1850"/>
      <c r="AAB41" s="1850"/>
      <c r="AAC41" s="234"/>
      <c r="AAD41" s="234"/>
      <c r="AAE41" s="234"/>
      <c r="AAF41" s="234"/>
      <c r="AAG41" s="234"/>
      <c r="AAH41" s="234"/>
      <c r="AAI41" s="234"/>
      <c r="AAJ41" s="234"/>
      <c r="AAK41" s="234"/>
      <c r="AAL41" s="234"/>
      <c r="AAM41" s="234"/>
      <c r="AAN41" s="234"/>
      <c r="AAO41" s="234"/>
      <c r="AAP41" s="234"/>
      <c r="AAQ41" s="234"/>
      <c r="AAR41" s="234"/>
      <c r="AAS41" s="224"/>
      <c r="AAT41" s="224"/>
      <c r="AAU41" s="1888">
        <f>AAU40-AAU38</f>
        <v>0</v>
      </c>
      <c r="AAV41" s="1888">
        <f>AAV40-AAV38</f>
        <v>0</v>
      </c>
      <c r="AAW41" s="1877"/>
      <c r="AAX41" s="1877"/>
      <c r="AAY41" s="218"/>
      <c r="AAZ41" s="218"/>
      <c r="ABA41" s="218"/>
      <c r="ABB41" s="218"/>
      <c r="ABC41" s="1888">
        <f>ABC40-ABC38</f>
        <v>0</v>
      </c>
      <c r="ABD41" s="1888">
        <f>ABD40-ABD38</f>
        <v>0</v>
      </c>
      <c r="ABE41" s="1877"/>
      <c r="ABF41" s="1877"/>
      <c r="ABG41" s="218"/>
      <c r="ABH41" s="218"/>
      <c r="ABI41" s="218"/>
      <c r="ABJ41" s="218"/>
      <c r="ABK41" s="218"/>
      <c r="ABL41" s="218"/>
    </row>
    <row r="42" spans="1:740" s="368" customFormat="1" ht="19.5" customHeight="1" x14ac:dyDescent="0.25">
      <c r="A42" s="1343"/>
      <c r="B42" s="1843"/>
      <c r="C42" s="218"/>
      <c r="D42" s="224"/>
      <c r="I42" s="219"/>
      <c r="J42" s="219"/>
      <c r="K42" s="219"/>
      <c r="L42" s="219"/>
      <c r="M42" s="219"/>
      <c r="N42" s="219"/>
      <c r="O42" s="219"/>
      <c r="P42" s="219"/>
      <c r="Q42" s="218"/>
      <c r="R42" s="218"/>
      <c r="S42" s="218"/>
      <c r="T42" s="218"/>
      <c r="U42" s="218"/>
      <c r="V42" s="231"/>
      <c r="W42" s="218"/>
      <c r="X42" s="218"/>
      <c r="Y42" s="218"/>
      <c r="Z42" s="218"/>
      <c r="AA42" s="231"/>
      <c r="AB42" s="218"/>
      <c r="AC42" s="231"/>
      <c r="AD42" s="231"/>
      <c r="AE42" s="231"/>
      <c r="AF42" s="231"/>
      <c r="AG42" s="231"/>
      <c r="AH42" s="231"/>
      <c r="AI42" s="224"/>
      <c r="AJ42" s="257"/>
      <c r="AK42" s="257"/>
      <c r="AL42" s="233"/>
      <c r="AM42" s="233"/>
      <c r="AN42" s="233"/>
      <c r="AO42" s="233"/>
      <c r="AP42" s="257"/>
      <c r="AQ42" s="1854">
        <f>AQ40-AQ38</f>
        <v>0</v>
      </c>
      <c r="AR42" s="1854">
        <f>AR40-AR38</f>
        <v>0</v>
      </c>
      <c r="AS42" s="1854">
        <f>AS40-AS37</f>
        <v>0</v>
      </c>
      <c r="AT42" s="1854">
        <f>AT40-AT38</f>
        <v>0</v>
      </c>
      <c r="AU42" s="257"/>
      <c r="AV42" s="232"/>
      <c r="AW42" s="232"/>
      <c r="AX42" s="232"/>
      <c r="AY42" s="257"/>
      <c r="AZ42" s="232"/>
      <c r="BA42" s="232"/>
      <c r="BB42" s="1854"/>
      <c r="BC42" s="257"/>
      <c r="BD42" s="1850"/>
      <c r="BE42" s="1850"/>
      <c r="BF42" s="1850"/>
      <c r="BG42" s="257"/>
      <c r="BH42" s="1850"/>
      <c r="BI42" s="1850"/>
      <c r="BJ42" s="1850"/>
      <c r="BK42" s="257"/>
      <c r="BL42" s="1850"/>
      <c r="BM42" s="1850"/>
      <c r="BN42" s="1850"/>
      <c r="BO42" s="257"/>
      <c r="BP42" s="1850"/>
      <c r="BQ42" s="1850"/>
      <c r="BR42" s="1850"/>
      <c r="BS42" s="233"/>
      <c r="BT42" s="233"/>
      <c r="BU42" s="233"/>
      <c r="BV42" s="1854"/>
      <c r="BW42" s="233"/>
      <c r="BX42" s="1854">
        <f>BX40-BX38</f>
        <v>0</v>
      </c>
      <c r="BY42" s="1854">
        <f>BY40-BY38</f>
        <v>0</v>
      </c>
      <c r="BZ42" s="1854">
        <f>BZ40-BZ38</f>
        <v>0</v>
      </c>
      <c r="CA42" s="233"/>
      <c r="CB42" s="233"/>
      <c r="CC42" s="233"/>
      <c r="CD42" s="1854"/>
      <c r="CE42" s="233"/>
      <c r="CF42" s="233"/>
      <c r="CG42" s="233"/>
      <c r="CH42" s="1854"/>
      <c r="CI42" s="258"/>
      <c r="CJ42" s="258"/>
      <c r="CK42" s="258"/>
      <c r="CL42" s="258"/>
      <c r="CO42" s="219"/>
      <c r="CP42" s="219"/>
      <c r="CQ42" s="219"/>
      <c r="CR42" s="219"/>
      <c r="CS42" s="219"/>
      <c r="CT42" s="219"/>
      <c r="CU42" s="219"/>
      <c r="CV42" s="1854">
        <f>CV40-CV38</f>
        <v>0</v>
      </c>
      <c r="CW42" s="219"/>
      <c r="CX42" s="219"/>
      <c r="CY42" s="219"/>
      <c r="CZ42" s="219"/>
      <c r="DA42" s="219"/>
      <c r="DB42" s="219"/>
      <c r="DC42" s="233"/>
      <c r="DD42" s="233"/>
      <c r="DE42" s="233"/>
      <c r="DF42" s="233"/>
      <c r="DG42" s="1889">
        <f>DG40-DG37</f>
        <v>0</v>
      </c>
      <c r="DH42" s="1889">
        <f>DH40-DH37</f>
        <v>0</v>
      </c>
      <c r="DI42" s="233"/>
      <c r="DJ42" s="233"/>
      <c r="DK42" s="233"/>
      <c r="DL42" s="233"/>
      <c r="DM42" s="233"/>
      <c r="DN42" s="233"/>
      <c r="DO42" s="233"/>
      <c r="DP42" s="233"/>
      <c r="DQ42" s="233"/>
      <c r="DR42" s="233"/>
      <c r="DS42" s="233"/>
      <c r="DT42" s="233"/>
      <c r="DU42" s="233"/>
      <c r="DV42" s="233"/>
      <c r="DW42" s="1889">
        <f>DW40-DW37</f>
        <v>0</v>
      </c>
      <c r="DX42" s="1889">
        <f>DX40-DX37</f>
        <v>0</v>
      </c>
      <c r="DY42" s="1889">
        <f t="shared" ref="DY42:EB42" si="806">DY40-DY37</f>
        <v>0</v>
      </c>
      <c r="DZ42" s="1889">
        <f t="shared" si="806"/>
        <v>0</v>
      </c>
      <c r="EA42" s="1889">
        <f t="shared" si="806"/>
        <v>0</v>
      </c>
      <c r="EB42" s="1889">
        <f t="shared" si="806"/>
        <v>0</v>
      </c>
      <c r="EC42" s="1854">
        <f t="shared" ref="EC42:EH42" si="807">EC40-EC37</f>
        <v>0</v>
      </c>
      <c r="ED42" s="1854">
        <f t="shared" si="807"/>
        <v>0</v>
      </c>
      <c r="EE42" s="1854">
        <f t="shared" si="807"/>
        <v>0</v>
      </c>
      <c r="EF42" s="1854">
        <f t="shared" si="807"/>
        <v>0</v>
      </c>
      <c r="EG42" s="1854">
        <f t="shared" si="807"/>
        <v>0</v>
      </c>
      <c r="EH42" s="1854">
        <f t="shared" si="807"/>
        <v>0</v>
      </c>
      <c r="EI42" s="1854"/>
      <c r="EJ42" s="1854"/>
      <c r="EK42" s="1854"/>
      <c r="EL42" s="1854"/>
      <c r="EM42" s="1854"/>
      <c r="EN42" s="1854">
        <f>EN40-EN37</f>
        <v>0</v>
      </c>
      <c r="EO42" s="1854">
        <f>EO40-EO37</f>
        <v>0</v>
      </c>
      <c r="EP42" s="1854">
        <f>EP40-EP37</f>
        <v>0</v>
      </c>
      <c r="EQ42" s="233"/>
      <c r="ER42" s="233"/>
      <c r="ES42" s="233"/>
      <c r="ET42" s="233"/>
      <c r="EU42" s="1889">
        <f>EU40-EU38</f>
        <v>0</v>
      </c>
      <c r="EV42" s="1889">
        <f>EV40-EV38</f>
        <v>0</v>
      </c>
      <c r="EW42" s="233"/>
      <c r="EX42" s="233"/>
      <c r="EY42" s="233"/>
      <c r="EZ42" s="233"/>
      <c r="FA42" s="233"/>
      <c r="FB42" s="233"/>
      <c r="FC42" s="233"/>
      <c r="FD42" s="233"/>
      <c r="FE42" s="233"/>
      <c r="FF42" s="233"/>
      <c r="FG42" s="233"/>
      <c r="FH42" s="233"/>
      <c r="FI42" s="1889">
        <f>FI40-FI37</f>
        <v>0</v>
      </c>
      <c r="FJ42" s="1889">
        <f>FJ40-FJ37</f>
        <v>0</v>
      </c>
      <c r="FK42" s="233"/>
      <c r="FL42" s="233"/>
      <c r="FM42" s="233"/>
      <c r="FN42" s="233"/>
      <c r="FO42" s="233"/>
      <c r="FP42" s="233"/>
      <c r="FQ42" s="1854"/>
      <c r="FR42" s="1854"/>
      <c r="FS42" s="1854"/>
      <c r="FT42" s="1854"/>
      <c r="FU42" s="1854"/>
      <c r="FV42" s="1854"/>
      <c r="FW42" s="233"/>
      <c r="FX42" s="233"/>
      <c r="FY42" s="233"/>
      <c r="FZ42" s="233"/>
      <c r="GA42" s="1889">
        <f>GA40-GA37</f>
        <v>0</v>
      </c>
      <c r="GB42" s="1889">
        <f>GB40-GB37</f>
        <v>0</v>
      </c>
      <c r="GC42" s="1854"/>
      <c r="GD42" s="1854"/>
      <c r="GE42" s="1854"/>
      <c r="GF42" s="1854"/>
      <c r="GG42" s="1889">
        <f>GG40-GG38</f>
        <v>0</v>
      </c>
      <c r="GH42" s="1889">
        <f>GH40-GH38</f>
        <v>0</v>
      </c>
      <c r="GI42" s="1854"/>
      <c r="GJ42" s="1854"/>
      <c r="GK42" s="1854"/>
      <c r="GL42" s="1854"/>
      <c r="GM42" s="1854"/>
      <c r="GN42" s="1854"/>
      <c r="GO42" s="1854"/>
      <c r="GP42" s="1854"/>
      <c r="GQ42" s="1854"/>
      <c r="GR42" s="1854"/>
      <c r="GS42" s="1854"/>
      <c r="GT42" s="1854"/>
      <c r="GU42" s="1854"/>
      <c r="GV42" s="1854"/>
      <c r="GW42" s="1889">
        <f>GW40-GW38</f>
        <v>0</v>
      </c>
      <c r="GX42" s="1889">
        <f>GX40-GX38</f>
        <v>0</v>
      </c>
      <c r="GY42" s="1889"/>
      <c r="GZ42" s="1889"/>
      <c r="HA42" s="1889"/>
      <c r="HB42" s="1889"/>
      <c r="HC42" s="1889"/>
      <c r="HD42" s="1889"/>
      <c r="HE42" s="1889"/>
      <c r="HF42" s="1889"/>
      <c r="HG42" s="1889"/>
      <c r="HH42" s="1889"/>
      <c r="HI42" s="1889">
        <f>HI40-HI38</f>
        <v>0</v>
      </c>
      <c r="HJ42" s="1889">
        <f>HJ40-HJ38</f>
        <v>0</v>
      </c>
      <c r="HK42" s="1854"/>
      <c r="HL42" s="1854"/>
      <c r="HM42" s="1854"/>
      <c r="HN42" s="1854"/>
      <c r="HO42" s="1854"/>
      <c r="HP42" s="1854"/>
      <c r="HQ42" s="1854"/>
      <c r="HR42" s="1854"/>
      <c r="HS42" s="1854"/>
      <c r="HT42" s="1854"/>
      <c r="HU42" s="1854"/>
      <c r="HV42" s="1854"/>
      <c r="HW42" s="1854"/>
      <c r="HX42" s="1854"/>
      <c r="HY42" s="1854"/>
      <c r="HZ42" s="1854"/>
      <c r="IA42" s="1854"/>
      <c r="IB42" s="1854"/>
      <c r="IC42" s="1890"/>
      <c r="ID42" s="1890"/>
      <c r="IE42" s="1890"/>
      <c r="IF42" s="1890"/>
      <c r="IG42" s="1890">
        <f>IG40-IG37</f>
        <v>0</v>
      </c>
      <c r="IH42" s="1890">
        <f>IH40-IH37</f>
        <v>0</v>
      </c>
      <c r="II42" s="1890"/>
      <c r="IJ42" s="1890"/>
      <c r="IK42" s="1890"/>
      <c r="IL42" s="1890"/>
      <c r="IM42" s="1890">
        <f>IM40-IM37</f>
        <v>0</v>
      </c>
      <c r="IN42" s="1890">
        <f>IN40-IN37</f>
        <v>0</v>
      </c>
      <c r="IO42" s="1890"/>
      <c r="IP42" s="1890"/>
      <c r="IQ42" s="1890"/>
      <c r="IR42" s="1890"/>
      <c r="IS42" s="1890">
        <f>IS40-IS37</f>
        <v>8.3819031715393066E-9</v>
      </c>
      <c r="IT42" s="1890">
        <f>IT40-IT37</f>
        <v>0</v>
      </c>
      <c r="IU42" s="1890"/>
      <c r="IV42" s="1890"/>
      <c r="IW42" s="1890"/>
      <c r="IX42" s="1890"/>
      <c r="IY42" s="1890">
        <f>IY40-IY37</f>
        <v>0</v>
      </c>
      <c r="IZ42" s="1890">
        <f>IZ40-IZ37</f>
        <v>0</v>
      </c>
      <c r="JA42" s="1854"/>
      <c r="JB42" s="1854"/>
      <c r="JC42" s="1854"/>
      <c r="JD42" s="1854"/>
      <c r="JE42" s="1890">
        <f>JE40-JE37</f>
        <v>0</v>
      </c>
      <c r="JF42" s="1890">
        <f>JF40-JF37</f>
        <v>0</v>
      </c>
      <c r="JK42" s="1890">
        <f>JK40-JK37</f>
        <v>0</v>
      </c>
      <c r="JL42" s="1890">
        <f>JL40-JL37</f>
        <v>0</v>
      </c>
      <c r="KO42" s="1890">
        <f>KO40-KO37</f>
        <v>0</v>
      </c>
      <c r="KP42" s="1890">
        <f>KP40-KP37</f>
        <v>0</v>
      </c>
      <c r="KQ42" s="379"/>
      <c r="KT42" s="379"/>
      <c r="LO42" s="1890">
        <f>LO40-LO38</f>
        <v>0</v>
      </c>
      <c r="LP42" s="1890">
        <f>LP40-LP38</f>
        <v>0</v>
      </c>
      <c r="MO42" s="1850"/>
      <c r="MP42" s="1850"/>
      <c r="MQ42" s="1850"/>
      <c r="MR42" s="1850"/>
      <c r="MS42" s="1850"/>
      <c r="MT42" s="1850"/>
      <c r="MU42" s="1850"/>
      <c r="MV42" s="1850"/>
      <c r="MW42" s="1850"/>
      <c r="MX42" s="1854">
        <f>MX40-MX37</f>
        <v>0</v>
      </c>
      <c r="MY42" s="1854">
        <f>MY40-MY37</f>
        <v>0</v>
      </c>
      <c r="MZ42" s="1854">
        <f>MZ40-MZ37</f>
        <v>0</v>
      </c>
      <c r="NA42" s="1854">
        <f>NA40-NA37</f>
        <v>0</v>
      </c>
      <c r="NB42" s="1850"/>
      <c r="NC42" s="1854">
        <f>NC40-NC37</f>
        <v>0</v>
      </c>
      <c r="ND42" s="1854">
        <f>ND40-ND37</f>
        <v>0</v>
      </c>
      <c r="NE42" s="1850"/>
      <c r="NF42" s="1850"/>
      <c r="NG42" s="1850"/>
      <c r="NH42" s="1850"/>
      <c r="NI42" s="1850"/>
      <c r="NJ42" s="1850"/>
      <c r="NK42" s="1333"/>
      <c r="NL42" s="1333"/>
      <c r="NM42" s="1333"/>
      <c r="NN42" s="1333"/>
      <c r="NO42" s="1333"/>
      <c r="NP42" s="1333"/>
      <c r="NQ42" s="1333"/>
      <c r="NR42" s="1333"/>
      <c r="NS42" s="1333"/>
      <c r="NT42" s="1333"/>
      <c r="NU42" s="1333"/>
      <c r="NV42" s="1333"/>
      <c r="NW42" s="1333"/>
      <c r="NX42" s="1333"/>
      <c r="NY42" s="1333"/>
      <c r="NZ42" s="1333"/>
      <c r="OA42" s="1333"/>
      <c r="OB42" s="1854">
        <f>OB40-OB37</f>
        <v>0</v>
      </c>
      <c r="OC42" s="1854">
        <f>OC40-OC37</f>
        <v>0</v>
      </c>
      <c r="OD42" s="1854">
        <f>OD40-OD37</f>
        <v>0</v>
      </c>
      <c r="OJ42" s="1890">
        <f>OJ40-OJ38</f>
        <v>0</v>
      </c>
      <c r="OK42" s="1890">
        <f t="shared" ref="OK42:OL42" si="808">OK40-OK38</f>
        <v>0</v>
      </c>
      <c r="OL42" s="1890">
        <f t="shared" si="808"/>
        <v>0</v>
      </c>
      <c r="PK42" s="233"/>
      <c r="PL42" s="233"/>
      <c r="PM42" s="233"/>
      <c r="PN42" s="233"/>
      <c r="PO42" s="1854">
        <f>PO40-PO37</f>
        <v>-4.6566128730773926E-10</v>
      </c>
      <c r="PP42" s="1854">
        <f>PP40-PP37</f>
        <v>0</v>
      </c>
      <c r="PQ42" s="233"/>
      <c r="PR42" s="233"/>
      <c r="PS42" s="233"/>
      <c r="PT42" s="233"/>
      <c r="PU42" s="233"/>
      <c r="PV42" s="233"/>
      <c r="PW42" s="233"/>
      <c r="PX42" s="233"/>
      <c r="PY42" s="233"/>
      <c r="PZ42" s="233"/>
      <c r="QA42" s="233"/>
      <c r="QB42" s="233"/>
      <c r="QC42" s="1890"/>
      <c r="QD42" s="1890"/>
      <c r="QE42" s="1890"/>
      <c r="QF42" s="1890"/>
      <c r="QG42" s="1890">
        <f>QG40-QG37</f>
        <v>0</v>
      </c>
      <c r="QH42" s="1890">
        <f>QH40-QH37</f>
        <v>0</v>
      </c>
      <c r="QI42" s="1890"/>
      <c r="QJ42" s="1890"/>
      <c r="QK42" s="1890"/>
      <c r="QL42" s="1890"/>
      <c r="QM42" s="1890">
        <f>QM40-QM38</f>
        <v>-7.8580342233181E-10</v>
      </c>
      <c r="QN42" s="1890">
        <f>QN40-QN38</f>
        <v>0</v>
      </c>
      <c r="QO42" s="1890"/>
      <c r="QP42" s="1890"/>
      <c r="QQ42" s="1890"/>
      <c r="QR42" s="1890"/>
      <c r="QS42" s="1890"/>
      <c r="QT42" s="1890"/>
      <c r="QU42" s="1890"/>
      <c r="QV42" s="1890"/>
      <c r="QW42" s="1890"/>
      <c r="QX42" s="1890"/>
      <c r="QY42" s="1890"/>
      <c r="QZ42" s="1890"/>
      <c r="RA42" s="1890"/>
      <c r="RB42" s="1890"/>
      <c r="RC42" s="1890"/>
      <c r="RD42" s="1890"/>
      <c r="RE42" s="1890"/>
      <c r="RF42" s="1890"/>
      <c r="RG42" s="233"/>
      <c r="RH42" s="233"/>
      <c r="RI42" s="233"/>
      <c r="RJ42" s="233"/>
      <c r="RK42" s="233"/>
      <c r="RL42" s="233"/>
      <c r="RM42" s="233"/>
      <c r="RN42" s="233"/>
      <c r="RO42" s="233"/>
      <c r="RP42" s="233"/>
      <c r="RQ42" s="233"/>
      <c r="RR42" s="233"/>
      <c r="RS42" s="233"/>
      <c r="RT42" s="233"/>
      <c r="RU42" s="233"/>
      <c r="RV42" s="233"/>
      <c r="RW42" s="1890">
        <f>RW40-RW37</f>
        <v>0</v>
      </c>
      <c r="RX42" s="1890">
        <f>RX40-RX37</f>
        <v>0</v>
      </c>
      <c r="RY42" s="1854"/>
      <c r="RZ42" s="1854"/>
      <c r="SA42" s="1854"/>
      <c r="SB42" s="1854"/>
      <c r="SC42" s="1890">
        <f>SC40-SC37</f>
        <v>0</v>
      </c>
      <c r="SD42" s="1890">
        <f>SD40-SD37</f>
        <v>0</v>
      </c>
      <c r="SE42" s="233"/>
      <c r="SF42" s="233"/>
      <c r="SG42" s="233"/>
      <c r="SH42" s="233"/>
      <c r="SI42" s="233"/>
      <c r="SJ42" s="233"/>
      <c r="SK42" s="233"/>
      <c r="SL42" s="233"/>
      <c r="SM42" s="233"/>
      <c r="SN42" s="233"/>
      <c r="SO42" s="233"/>
      <c r="SP42" s="233"/>
      <c r="SQ42" s="1854">
        <f>SQ40-SQ38</f>
        <v>0</v>
      </c>
      <c r="SR42" s="1854">
        <f>SR40-SR38</f>
        <v>0</v>
      </c>
      <c r="SS42" s="233"/>
      <c r="ST42" s="233"/>
      <c r="SU42" s="233"/>
      <c r="SV42" s="233"/>
      <c r="SW42" s="233"/>
      <c r="SX42" s="233"/>
      <c r="SY42" s="233"/>
      <c r="SZ42" s="233"/>
      <c r="TA42" s="233"/>
      <c r="TB42" s="233"/>
      <c r="TC42" s="233"/>
      <c r="TD42" s="233"/>
      <c r="TE42" s="233"/>
      <c r="TF42" s="233"/>
      <c r="TG42" s="1854">
        <f>TG40-TG37</f>
        <v>1.280568540096283E-9</v>
      </c>
      <c r="TH42" s="1854">
        <f>TH40-TH37</f>
        <v>0</v>
      </c>
      <c r="TI42" s="233"/>
      <c r="TJ42" s="233"/>
      <c r="TK42" s="233"/>
      <c r="TL42" s="233"/>
      <c r="TM42" s="233"/>
      <c r="TN42" s="233"/>
      <c r="TO42" s="233"/>
      <c r="TP42" s="233"/>
      <c r="TQ42" s="233"/>
      <c r="TR42" s="233"/>
      <c r="TS42" s="233"/>
      <c r="TT42" s="233"/>
      <c r="TU42" s="233"/>
      <c r="TV42" s="233"/>
      <c r="TW42" s="233"/>
      <c r="TX42" s="233"/>
      <c r="TY42" s="233"/>
      <c r="TZ42" s="233"/>
      <c r="UA42" s="233"/>
      <c r="UB42" s="233"/>
      <c r="UC42" s="233"/>
      <c r="UD42" s="233"/>
      <c r="UE42" s="233"/>
      <c r="UF42" s="233"/>
      <c r="UG42" s="233"/>
      <c r="UH42" s="233"/>
      <c r="UI42" s="233"/>
      <c r="UJ42" s="233"/>
      <c r="UK42" s="233"/>
      <c r="UL42" s="233"/>
      <c r="UM42" s="233"/>
      <c r="UN42" s="233"/>
      <c r="UO42" s="233"/>
      <c r="UP42" s="233"/>
      <c r="UQ42" s="233"/>
      <c r="UR42" s="233"/>
      <c r="US42" s="233"/>
      <c r="UT42" s="233"/>
      <c r="UU42" s="233"/>
      <c r="UV42" s="233"/>
      <c r="UW42" s="233"/>
      <c r="UX42" s="233"/>
      <c r="UY42" s="219"/>
      <c r="UZ42" s="219"/>
      <c r="VA42" s="219"/>
      <c r="VB42" s="219"/>
      <c r="VC42" s="219"/>
      <c r="VD42" s="219"/>
      <c r="VE42" s="219"/>
      <c r="VF42" s="219"/>
      <c r="VG42" s="224"/>
      <c r="VH42" s="218"/>
      <c r="VI42" s="218"/>
      <c r="VJ42" s="224"/>
      <c r="VK42" s="218"/>
      <c r="VL42" s="224"/>
      <c r="VM42" s="1333"/>
      <c r="VN42" s="1333"/>
      <c r="VO42" s="1333"/>
      <c r="VP42" s="1247"/>
      <c r="VQ42" s="1333"/>
      <c r="VR42" s="1333"/>
      <c r="VS42" s="219"/>
      <c r="VT42" s="219"/>
      <c r="VU42" s="219"/>
      <c r="VV42" s="219"/>
      <c r="VW42" s="219"/>
      <c r="VX42" s="219"/>
      <c r="VY42" s="219"/>
      <c r="VZ42" s="219"/>
      <c r="WA42" s="219"/>
      <c r="WB42" s="219"/>
      <c r="WC42" s="219"/>
      <c r="WD42" s="219"/>
      <c r="WE42" s="219"/>
      <c r="WF42" s="219"/>
      <c r="WG42" s="1890">
        <f>WG40-WG37</f>
        <v>0</v>
      </c>
      <c r="WH42" s="1890">
        <f>WH40-WH37</f>
        <v>0</v>
      </c>
      <c r="WI42" s="219"/>
      <c r="WJ42" s="219"/>
      <c r="WK42" s="219"/>
      <c r="WL42" s="219"/>
      <c r="WM42" s="219"/>
      <c r="WN42" s="219"/>
      <c r="WO42" s="219"/>
      <c r="WP42" s="219"/>
      <c r="WQ42" s="236"/>
      <c r="WR42" s="236"/>
      <c r="WS42" s="236"/>
      <c r="WT42" s="236"/>
      <c r="WU42" s="1890">
        <f>WU40-WU37</f>
        <v>0</v>
      </c>
      <c r="WV42" s="1890">
        <f>WV40-WV37</f>
        <v>0</v>
      </c>
      <c r="WW42" s="1890"/>
      <c r="WX42" s="1890"/>
      <c r="WY42" s="1890"/>
      <c r="WZ42" s="1890"/>
      <c r="XA42" s="1890">
        <f>XA40-XA37</f>
        <v>0</v>
      </c>
      <c r="XB42" s="1890">
        <f>XB40-XB37</f>
        <v>0</v>
      </c>
      <c r="XC42" s="236"/>
      <c r="XD42" s="236"/>
      <c r="XE42" s="236"/>
      <c r="XF42" s="236"/>
      <c r="XG42" s="1890">
        <f>XG40-XG37</f>
        <v>0</v>
      </c>
      <c r="XH42" s="1890">
        <f>XH40-XH37</f>
        <v>0</v>
      </c>
      <c r="XI42" s="219"/>
      <c r="XJ42" s="219"/>
      <c r="XK42" s="219"/>
      <c r="XL42" s="219"/>
      <c r="XM42" s="1890">
        <f>XM40-XM37</f>
        <v>0</v>
      </c>
      <c r="XN42" s="1890">
        <f>XN40-XN37</f>
        <v>0</v>
      </c>
      <c r="XO42" s="219"/>
      <c r="XP42" s="219"/>
      <c r="XQ42" s="219"/>
      <c r="XR42" s="1854">
        <f>XR40-XR38</f>
        <v>0</v>
      </c>
      <c r="XS42" s="219"/>
      <c r="XT42" s="219"/>
      <c r="XU42" s="219"/>
      <c r="XV42" s="219"/>
      <c r="XW42" s="219"/>
      <c r="XX42" s="219"/>
      <c r="XY42" s="219"/>
      <c r="XZ42" s="219"/>
      <c r="YA42" s="219"/>
      <c r="YB42" s="219"/>
      <c r="YC42" s="219"/>
      <c r="YD42" s="219"/>
      <c r="YE42" s="1854">
        <f>YE40-YE38</f>
        <v>0</v>
      </c>
      <c r="YF42" s="1854">
        <f>YF40-YF38</f>
        <v>0</v>
      </c>
      <c r="YG42" s="219"/>
      <c r="YH42" s="219"/>
      <c r="YI42" s="219"/>
      <c r="YJ42" s="219"/>
      <c r="YK42" s="219"/>
      <c r="YL42" s="219"/>
      <c r="YM42" s="219"/>
      <c r="YN42" s="219"/>
      <c r="YO42" s="219"/>
      <c r="YP42" s="219"/>
      <c r="YQ42" s="219"/>
      <c r="YR42" s="219"/>
      <c r="YS42" s="219"/>
      <c r="YT42" s="219"/>
      <c r="YU42" s="1854">
        <f>YU40-YU38</f>
        <v>0</v>
      </c>
      <c r="YV42" s="1854">
        <f>YV40-YV38</f>
        <v>0</v>
      </c>
      <c r="YW42" s="219"/>
      <c r="YX42" s="219"/>
      <c r="YY42" s="219"/>
      <c r="YZ42" s="219"/>
      <c r="ZA42" s="1854">
        <f>ZA40-ZA37</f>
        <v>0</v>
      </c>
      <c r="ZB42" s="1854">
        <f>ZB40-ZB37</f>
        <v>0</v>
      </c>
      <c r="ZC42" s="1850"/>
      <c r="ZD42" s="1850"/>
      <c r="ZE42" s="1850"/>
      <c r="ZF42" s="1850"/>
      <c r="ZG42" s="1850"/>
      <c r="ZH42" s="1850"/>
      <c r="ZI42" s="1850"/>
      <c r="ZJ42" s="1850"/>
      <c r="ZK42" s="1850"/>
      <c r="ZL42" s="1850"/>
      <c r="ZM42" s="1850">
        <f t="shared" ref="ZM42:ZO42" si="809">ZM40-ZM37</f>
        <v>0</v>
      </c>
      <c r="ZN42" s="1850">
        <f t="shared" si="809"/>
        <v>0</v>
      </c>
      <c r="ZO42" s="1850">
        <f t="shared" si="809"/>
        <v>0</v>
      </c>
      <c r="ZP42" s="1850"/>
      <c r="ZQ42" s="1850">
        <f>ZQ40-ZQ38</f>
        <v>0</v>
      </c>
      <c r="ZR42" s="1850"/>
      <c r="ZS42" s="1850">
        <f t="shared" ref="ZS42:ZT42" si="810">ZS40-ZS38</f>
        <v>0</v>
      </c>
      <c r="ZT42" s="1850">
        <f t="shared" si="810"/>
        <v>0</v>
      </c>
      <c r="ZU42" s="234"/>
      <c r="ZV42" s="234"/>
      <c r="ZW42" s="234"/>
      <c r="ZX42" s="234"/>
      <c r="ZY42" s="234"/>
      <c r="ZZ42" s="234"/>
      <c r="AAA42" s="234"/>
      <c r="AAB42" s="234"/>
      <c r="AAC42" s="234"/>
      <c r="AAD42" s="234"/>
      <c r="AAE42" s="234"/>
      <c r="AAF42" s="234"/>
      <c r="AAG42" s="234"/>
      <c r="AAH42" s="234"/>
      <c r="AAI42" s="234"/>
      <c r="AAJ42" s="234"/>
      <c r="AAK42" s="234"/>
      <c r="AAL42" s="234"/>
      <c r="AAM42" s="234"/>
      <c r="AAN42" s="234"/>
      <c r="AAO42" s="234"/>
      <c r="AAP42" s="234"/>
      <c r="AAQ42" s="234"/>
      <c r="AAR42" s="234"/>
      <c r="AAS42" s="224"/>
      <c r="AAT42" s="224"/>
      <c r="AAU42" s="218"/>
      <c r="AAV42" s="218"/>
      <c r="AAW42" s="1877"/>
      <c r="AAX42" s="1877"/>
      <c r="AAY42" s="218"/>
      <c r="AAZ42" s="218"/>
      <c r="ABA42" s="218"/>
      <c r="ABB42" s="218"/>
      <c r="ABC42" s="218"/>
      <c r="ABD42" s="218"/>
      <c r="ABE42" s="1877"/>
      <c r="ABF42" s="1877"/>
      <c r="ABG42" s="218"/>
      <c r="ABH42" s="218"/>
      <c r="ABI42" s="218"/>
      <c r="ABJ42" s="218"/>
      <c r="ABK42" s="218"/>
      <c r="ABL42" s="218"/>
    </row>
    <row r="43" spans="1:740" ht="19.5" customHeight="1" x14ac:dyDescent="0.25">
      <c r="A43" s="1343"/>
      <c r="B43" s="1843"/>
      <c r="D43" s="224"/>
      <c r="F43" s="219"/>
      <c r="G43" s="219"/>
      <c r="H43" s="219"/>
      <c r="I43" s="219"/>
      <c r="J43" s="219"/>
      <c r="K43" s="219"/>
      <c r="L43" s="219"/>
      <c r="M43" s="219"/>
      <c r="N43" s="219"/>
      <c r="O43" s="219"/>
      <c r="P43" s="219"/>
      <c r="V43" s="231"/>
      <c r="AA43" s="231"/>
      <c r="AC43" s="231"/>
      <c r="AD43" s="231"/>
      <c r="AE43" s="231"/>
      <c r="AF43" s="231"/>
      <c r="AG43" s="231"/>
      <c r="AH43" s="231"/>
      <c r="AI43" s="224"/>
      <c r="AJ43" s="257"/>
      <c r="AK43" s="257"/>
      <c r="AL43" s="233"/>
      <c r="AM43" s="233"/>
      <c r="AN43" s="233"/>
      <c r="AO43" s="233"/>
      <c r="AP43" s="257"/>
      <c r="AQ43" s="233"/>
      <c r="AR43" s="258"/>
      <c r="AS43" s="258"/>
      <c r="AT43" s="258"/>
      <c r="AU43" s="257"/>
      <c r="AV43" s="232"/>
      <c r="AW43" s="232"/>
      <c r="AX43" s="232"/>
      <c r="AY43" s="257"/>
      <c r="AZ43" s="232"/>
      <c r="BA43" s="262"/>
      <c r="BB43" s="262"/>
      <c r="BC43" s="257"/>
      <c r="BD43" s="1850"/>
      <c r="BE43" s="1850"/>
      <c r="BF43" s="1850"/>
      <c r="BG43" s="257"/>
      <c r="BH43" s="1850"/>
      <c r="BI43" s="1850"/>
      <c r="BJ43" s="1850"/>
      <c r="BK43" s="257"/>
      <c r="BL43" s="1850"/>
      <c r="BM43" s="1850"/>
      <c r="BN43" s="1850"/>
      <c r="BO43" s="257"/>
      <c r="BP43" s="1850"/>
      <c r="BQ43" s="1850"/>
      <c r="BR43" s="1850"/>
      <c r="BS43" s="233"/>
      <c r="BT43" s="233"/>
      <c r="BU43" s="233"/>
      <c r="BV43" s="1333"/>
      <c r="BW43" s="233"/>
      <c r="BX43" s="233"/>
      <c r="BY43" s="233"/>
      <c r="BZ43" s="1333"/>
      <c r="CA43" s="233"/>
      <c r="CB43" s="233"/>
      <c r="CC43" s="233"/>
      <c r="CD43" s="1333"/>
      <c r="CE43" s="233"/>
      <c r="CF43" s="233"/>
      <c r="CG43" s="233"/>
      <c r="CH43" s="1333"/>
      <c r="CI43" s="258"/>
      <c r="CJ43" s="258"/>
      <c r="CK43" s="258"/>
      <c r="CL43" s="258"/>
      <c r="CM43" s="219"/>
      <c r="CN43" s="257"/>
      <c r="CO43" s="219"/>
      <c r="CP43" s="219"/>
      <c r="CQ43" s="219"/>
      <c r="CR43" s="219"/>
      <c r="CS43" s="219"/>
      <c r="CT43" s="219"/>
      <c r="CU43" s="219"/>
      <c r="CV43" s="262"/>
      <c r="CW43" s="219"/>
      <c r="CX43" s="219"/>
      <c r="CY43" s="219"/>
      <c r="CZ43" s="219"/>
      <c r="DA43" s="219"/>
      <c r="DB43" s="219"/>
      <c r="DC43" s="219"/>
      <c r="DD43" s="219"/>
      <c r="DE43" s="219"/>
      <c r="DF43" s="219"/>
      <c r="DG43" s="219"/>
      <c r="DH43" s="219"/>
      <c r="DI43" s="219"/>
      <c r="DJ43" s="219"/>
      <c r="DK43" s="219"/>
      <c r="DL43" s="219"/>
      <c r="DM43" s="219"/>
      <c r="DN43" s="219"/>
      <c r="DO43" s="219"/>
      <c r="DP43" s="219"/>
      <c r="DQ43" s="219"/>
      <c r="DR43" s="219"/>
      <c r="DS43" s="219"/>
      <c r="DT43" s="219"/>
      <c r="DU43" s="219"/>
      <c r="DV43" s="219"/>
      <c r="DW43" s="219"/>
      <c r="DX43" s="219"/>
      <c r="DY43" s="219"/>
      <c r="DZ43" s="219"/>
      <c r="EA43" s="219"/>
      <c r="EB43" s="219"/>
      <c r="EC43" s="219"/>
      <c r="ED43" s="219"/>
      <c r="EE43" s="219"/>
      <c r="EF43" s="219"/>
      <c r="EG43" s="219"/>
      <c r="EH43" s="219"/>
      <c r="EI43" s="258"/>
      <c r="EJ43" s="258"/>
      <c r="EK43" s="258"/>
      <c r="EL43" s="258"/>
      <c r="EM43" s="258"/>
      <c r="EN43" s="258"/>
      <c r="EO43" s="258"/>
      <c r="EP43" s="258"/>
      <c r="EQ43" s="258"/>
      <c r="ER43" s="258"/>
      <c r="ES43" s="258"/>
      <c r="ET43" s="258"/>
      <c r="EU43" s="258"/>
      <c r="EV43" s="258"/>
      <c r="EW43" s="233"/>
      <c r="EX43" s="233"/>
      <c r="EY43" s="233"/>
      <c r="EZ43" s="233"/>
      <c r="FA43" s="233"/>
      <c r="FB43" s="233"/>
      <c r="FC43" s="233"/>
      <c r="FD43" s="233"/>
      <c r="FE43" s="233"/>
      <c r="FF43" s="233"/>
      <c r="FG43" s="233"/>
      <c r="FH43" s="233"/>
      <c r="FI43" s="233"/>
      <c r="FJ43" s="233"/>
      <c r="FK43" s="233"/>
      <c r="FL43" s="233"/>
      <c r="FM43" s="233"/>
      <c r="FN43" s="233"/>
      <c r="FO43" s="233"/>
      <c r="FP43" s="233"/>
      <c r="FQ43" s="258"/>
      <c r="FR43" s="258"/>
      <c r="FS43" s="258"/>
      <c r="FT43" s="258"/>
      <c r="FU43" s="258"/>
      <c r="FV43" s="258"/>
      <c r="FW43" s="233"/>
      <c r="FX43" s="233"/>
      <c r="FY43" s="233"/>
      <c r="FZ43" s="233"/>
      <c r="GA43" s="233"/>
      <c r="GB43" s="233"/>
      <c r="GC43" s="258"/>
      <c r="GD43" s="258"/>
      <c r="GE43" s="258"/>
      <c r="GF43" s="258"/>
      <c r="GG43" s="258"/>
      <c r="GH43" s="258"/>
      <c r="GI43" s="258"/>
      <c r="GJ43" s="258"/>
      <c r="GK43" s="258"/>
      <c r="GL43" s="258"/>
      <c r="GM43" s="258"/>
      <c r="GN43" s="258"/>
      <c r="GO43" s="258"/>
      <c r="GP43" s="258"/>
      <c r="GQ43" s="258"/>
      <c r="GR43" s="258"/>
      <c r="GS43" s="258"/>
      <c r="GT43" s="258"/>
      <c r="GU43" s="258"/>
      <c r="GV43" s="258"/>
      <c r="GW43" s="258"/>
      <c r="GX43" s="258"/>
      <c r="GY43" s="258"/>
      <c r="GZ43" s="258"/>
      <c r="HA43" s="258"/>
      <c r="HB43" s="258"/>
      <c r="HC43" s="258"/>
      <c r="HD43" s="258"/>
      <c r="HE43" s="258"/>
      <c r="HF43" s="258"/>
      <c r="HG43" s="258"/>
      <c r="HH43" s="258"/>
      <c r="HI43" s="258"/>
      <c r="HJ43" s="258"/>
      <c r="HK43" s="258"/>
      <c r="HL43" s="258"/>
      <c r="HM43" s="258"/>
      <c r="HN43" s="258"/>
      <c r="HO43" s="258"/>
      <c r="HP43" s="258"/>
      <c r="HQ43" s="258"/>
      <c r="HR43" s="258"/>
      <c r="HS43" s="258"/>
      <c r="HT43" s="258"/>
      <c r="HU43" s="258"/>
      <c r="HV43" s="258"/>
      <c r="HW43" s="258"/>
      <c r="HX43" s="258"/>
      <c r="HY43" s="258"/>
      <c r="HZ43" s="258"/>
      <c r="IA43" s="258"/>
      <c r="IB43" s="258"/>
      <c r="IC43" s="1075"/>
      <c r="ID43" s="1075"/>
      <c r="IE43" s="1075"/>
      <c r="IF43" s="1075"/>
      <c r="IG43" s="1075"/>
      <c r="IH43" s="1075"/>
      <c r="II43" s="1075"/>
      <c r="IJ43" s="1075"/>
      <c r="IK43" s="1075"/>
      <c r="IL43" s="1075"/>
      <c r="IM43" s="1075"/>
      <c r="IN43" s="1075"/>
      <c r="IO43" s="1075"/>
      <c r="IP43" s="1075"/>
      <c r="IQ43" s="1075"/>
      <c r="IR43" s="1075"/>
      <c r="IS43" s="1075"/>
      <c r="IT43" s="1075"/>
      <c r="IU43" s="1075"/>
      <c r="IV43" s="1075"/>
      <c r="IW43" s="1075"/>
      <c r="IX43" s="1075"/>
      <c r="IY43" s="1075"/>
      <c r="IZ43" s="1075"/>
      <c r="JA43" s="258"/>
      <c r="JB43" s="258"/>
      <c r="JC43" s="258"/>
      <c r="JD43" s="258"/>
      <c r="JE43" s="258"/>
      <c r="JF43" s="258"/>
      <c r="JG43" s="258"/>
      <c r="JH43" s="258"/>
      <c r="JI43" s="258"/>
      <c r="JJ43" s="258"/>
      <c r="JK43" s="258"/>
      <c r="JL43" s="258"/>
      <c r="JM43" s="258"/>
      <c r="JN43" s="258"/>
      <c r="JO43" s="258"/>
      <c r="JP43" s="258"/>
      <c r="JQ43" s="258"/>
      <c r="JR43" s="258"/>
      <c r="MO43" s="234"/>
      <c r="MP43" s="234"/>
      <c r="MQ43" s="234"/>
      <c r="MR43" s="234"/>
      <c r="MS43" s="234"/>
      <c r="MT43" s="234"/>
      <c r="MU43" s="234"/>
      <c r="MV43" s="234"/>
      <c r="MW43" s="234"/>
      <c r="MX43" s="234"/>
      <c r="MY43" s="234"/>
      <c r="MZ43" s="234"/>
      <c r="NA43" s="234"/>
      <c r="NB43" s="234"/>
      <c r="NC43" s="234"/>
      <c r="ND43" s="234"/>
      <c r="NE43" s="234"/>
      <c r="NF43" s="234"/>
      <c r="NG43" s="234"/>
      <c r="NH43" s="234"/>
      <c r="NI43" s="234"/>
      <c r="NJ43" s="234"/>
      <c r="NK43" s="1333"/>
      <c r="NL43" s="1333"/>
      <c r="NM43" s="1333"/>
      <c r="NN43" s="1333"/>
      <c r="NO43" s="1333"/>
      <c r="NP43" s="1333"/>
      <c r="NQ43" s="1333"/>
      <c r="NR43" s="1333"/>
      <c r="NS43" s="1333"/>
      <c r="NT43" s="1333"/>
      <c r="NU43" s="1333"/>
      <c r="NV43" s="1333"/>
      <c r="NW43" s="1333"/>
      <c r="NX43" s="1333"/>
      <c r="NY43" s="1333"/>
      <c r="NZ43" s="1333"/>
      <c r="OA43" s="1333"/>
      <c r="PK43" s="233"/>
      <c r="PL43" s="233"/>
      <c r="PM43" s="233"/>
      <c r="PN43" s="233"/>
      <c r="PO43" s="233"/>
      <c r="PP43" s="233"/>
      <c r="PQ43" s="233"/>
      <c r="PR43" s="233"/>
      <c r="PS43" s="233"/>
      <c r="PT43" s="233"/>
      <c r="PU43" s="233"/>
      <c r="PV43" s="233"/>
      <c r="PW43" s="233"/>
      <c r="PX43" s="233"/>
      <c r="PY43" s="233"/>
      <c r="PZ43" s="233"/>
      <c r="QA43" s="233"/>
      <c r="QB43" s="233"/>
      <c r="QC43" s="1075"/>
      <c r="QD43" s="1075"/>
      <c r="QE43" s="1075"/>
      <c r="QF43" s="1075"/>
      <c r="QG43" s="1075"/>
      <c r="QH43" s="1075"/>
      <c r="QI43" s="1075"/>
      <c r="QJ43" s="1075"/>
      <c r="QK43" s="1075"/>
      <c r="QL43" s="1075"/>
      <c r="QM43" s="1075"/>
      <c r="QN43" s="1075"/>
      <c r="QO43" s="1075"/>
      <c r="QP43" s="1075"/>
      <c r="QQ43" s="1075"/>
      <c r="QR43" s="1075"/>
      <c r="QS43" s="1075"/>
      <c r="QT43" s="1075"/>
      <c r="QU43" s="1075"/>
      <c r="QV43" s="1075"/>
      <c r="QW43" s="1075"/>
      <c r="QX43" s="1075"/>
      <c r="QY43" s="1075"/>
      <c r="QZ43" s="1075"/>
      <c r="RA43" s="1075"/>
      <c r="RB43" s="1075"/>
      <c r="RC43" s="1075"/>
      <c r="RD43" s="1075"/>
      <c r="RE43" s="1075"/>
      <c r="RF43" s="1075"/>
      <c r="RG43" s="233"/>
      <c r="RH43" s="233"/>
      <c r="RI43" s="233"/>
      <c r="RJ43" s="233"/>
      <c r="RK43" s="233"/>
      <c r="RL43" s="233"/>
      <c r="RM43" s="233"/>
      <c r="RN43" s="233"/>
      <c r="RO43" s="233"/>
      <c r="RP43" s="233"/>
      <c r="RQ43" s="233"/>
      <c r="RR43" s="233"/>
      <c r="RS43" s="233"/>
      <c r="RT43" s="233"/>
      <c r="RU43" s="233"/>
      <c r="RV43" s="233"/>
      <c r="RW43" s="233"/>
      <c r="RX43" s="233"/>
      <c r="RY43" s="258"/>
      <c r="RZ43" s="258"/>
      <c r="SA43" s="258"/>
      <c r="SB43" s="258"/>
      <c r="SC43" s="258"/>
      <c r="SD43" s="258"/>
      <c r="SE43" s="233"/>
      <c r="SF43" s="233"/>
      <c r="SG43" s="233"/>
      <c r="SH43" s="233"/>
      <c r="SI43" s="233"/>
      <c r="SJ43" s="233"/>
      <c r="SK43" s="233"/>
      <c r="SL43" s="233"/>
      <c r="SM43" s="233"/>
      <c r="SN43" s="233"/>
      <c r="SO43" s="233"/>
      <c r="SP43" s="233"/>
      <c r="SQ43" s="233"/>
      <c r="SR43" s="233"/>
      <c r="SS43" s="233"/>
      <c r="ST43" s="233"/>
      <c r="SU43" s="233"/>
      <c r="SV43" s="233"/>
      <c r="SW43" s="233"/>
      <c r="SX43" s="233"/>
      <c r="SY43" s="233"/>
      <c r="SZ43" s="233"/>
      <c r="TA43" s="233"/>
      <c r="TB43" s="233"/>
      <c r="TC43" s="233"/>
      <c r="TD43" s="233"/>
      <c r="TE43" s="233"/>
      <c r="TF43" s="233"/>
      <c r="TG43" s="233"/>
      <c r="TH43" s="233"/>
      <c r="TI43" s="233"/>
      <c r="TJ43" s="233"/>
      <c r="TK43" s="233"/>
      <c r="TL43" s="233"/>
      <c r="TM43" s="233"/>
      <c r="TN43" s="233"/>
      <c r="TO43" s="233"/>
      <c r="TP43" s="233"/>
      <c r="TQ43" s="233"/>
      <c r="TR43" s="233"/>
      <c r="TS43" s="233"/>
      <c r="TT43" s="233"/>
      <c r="TU43" s="233"/>
      <c r="TV43" s="233"/>
      <c r="TW43" s="233"/>
      <c r="TX43" s="233"/>
      <c r="TY43" s="233"/>
      <c r="TZ43" s="233"/>
      <c r="UA43" s="233"/>
      <c r="UB43" s="233"/>
      <c r="UC43" s="233"/>
      <c r="UD43" s="233"/>
      <c r="UE43" s="233"/>
      <c r="UF43" s="233"/>
      <c r="UG43" s="233"/>
      <c r="UH43" s="233"/>
      <c r="UI43" s="233"/>
      <c r="UJ43" s="233"/>
      <c r="UK43" s="233"/>
      <c r="UL43" s="233"/>
      <c r="UM43" s="233"/>
      <c r="UN43" s="233"/>
      <c r="UO43" s="233"/>
      <c r="UP43" s="233"/>
      <c r="UQ43" s="233"/>
      <c r="UR43" s="233"/>
      <c r="US43" s="233"/>
      <c r="UT43" s="233"/>
      <c r="UU43" s="233"/>
      <c r="UV43" s="233"/>
      <c r="UW43" s="233"/>
      <c r="UX43" s="233"/>
      <c r="UY43" s="219"/>
      <c r="UZ43" s="219"/>
      <c r="VA43" s="219"/>
      <c r="VB43" s="219"/>
      <c r="VC43" s="219"/>
      <c r="VD43" s="219"/>
      <c r="VE43" s="219"/>
      <c r="VF43" s="219"/>
      <c r="VG43" s="224"/>
      <c r="VJ43" s="224"/>
      <c r="VL43" s="224"/>
      <c r="VM43" s="1333"/>
      <c r="VN43" s="1333"/>
      <c r="VO43" s="1333"/>
      <c r="VQ43" s="1333"/>
      <c r="VR43" s="1333"/>
      <c r="VS43" s="219"/>
      <c r="VT43" s="219"/>
      <c r="VU43" s="219"/>
      <c r="VV43" s="219"/>
      <c r="VW43" s="219"/>
      <c r="VX43" s="219"/>
      <c r="VY43" s="219"/>
      <c r="VZ43" s="219"/>
      <c r="WA43" s="219"/>
      <c r="WB43" s="219"/>
      <c r="WC43" s="219"/>
      <c r="WD43" s="219"/>
      <c r="WE43" s="219"/>
      <c r="WF43" s="219"/>
      <c r="WG43" s="219"/>
      <c r="WH43" s="219"/>
      <c r="WI43" s="219"/>
      <c r="WJ43" s="219"/>
      <c r="WK43" s="219"/>
      <c r="WL43" s="219"/>
      <c r="WM43" s="219"/>
      <c r="WN43" s="219"/>
      <c r="WO43" s="219"/>
      <c r="WP43" s="219"/>
      <c r="WQ43" s="236"/>
      <c r="WR43" s="236"/>
      <c r="WS43" s="236"/>
      <c r="WT43" s="236"/>
      <c r="WU43" s="236"/>
      <c r="WV43" s="236"/>
      <c r="WW43" s="236"/>
      <c r="WX43" s="236"/>
      <c r="WY43" s="236"/>
      <c r="WZ43" s="236"/>
      <c r="XA43" s="236"/>
      <c r="XB43" s="236"/>
      <c r="XC43" s="236"/>
      <c r="XD43" s="236"/>
      <c r="XE43" s="236"/>
      <c r="XF43" s="236"/>
      <c r="XG43" s="236"/>
      <c r="XH43" s="236"/>
      <c r="XI43" s="219"/>
      <c r="XJ43" s="219"/>
      <c r="XK43" s="219"/>
      <c r="XL43" s="219"/>
      <c r="XM43" s="219"/>
      <c r="XN43" s="219"/>
      <c r="XO43" s="234"/>
      <c r="XP43" s="234"/>
      <c r="XQ43" s="234"/>
      <c r="XR43" s="234"/>
      <c r="XS43" s="234"/>
      <c r="XT43" s="234"/>
      <c r="XU43" s="234"/>
      <c r="XV43" s="234"/>
      <c r="XW43" s="234"/>
      <c r="XX43" s="234"/>
      <c r="XY43" s="234"/>
      <c r="XZ43" s="234"/>
      <c r="YA43" s="234"/>
      <c r="YB43" s="234"/>
      <c r="YC43" s="234"/>
      <c r="YD43" s="234"/>
      <c r="YE43" s="234"/>
      <c r="YF43" s="234"/>
      <c r="YG43" s="234"/>
      <c r="YH43" s="234"/>
      <c r="YI43" s="234"/>
      <c r="YJ43" s="234"/>
      <c r="YK43" s="234"/>
      <c r="YL43" s="234"/>
      <c r="YM43" s="234"/>
      <c r="YN43" s="234"/>
      <c r="YO43" s="234"/>
      <c r="YP43" s="234"/>
      <c r="YQ43" s="234"/>
      <c r="YR43" s="234"/>
      <c r="YS43" s="234"/>
      <c r="YT43" s="234"/>
      <c r="YU43" s="234"/>
      <c r="YV43" s="234"/>
      <c r="YW43" s="234"/>
      <c r="YX43" s="234"/>
      <c r="YY43" s="234"/>
      <c r="YZ43" s="234"/>
      <c r="ZA43" s="234"/>
      <c r="ZB43" s="234"/>
      <c r="ZC43" s="234"/>
      <c r="ZD43" s="234"/>
      <c r="ZE43" s="234"/>
      <c r="ZF43" s="234"/>
      <c r="ZG43" s="234"/>
      <c r="ZH43" s="234"/>
      <c r="ZI43" s="234"/>
      <c r="ZJ43" s="234"/>
      <c r="ZK43" s="234"/>
      <c r="ZL43" s="234"/>
      <c r="ZM43" s="234"/>
      <c r="ZN43" s="234"/>
      <c r="ZO43" s="234"/>
      <c r="ZP43" s="234"/>
      <c r="ZQ43" s="234"/>
      <c r="ZR43" s="234"/>
      <c r="ZS43" s="234"/>
      <c r="ZT43" s="234"/>
      <c r="ZU43" s="234"/>
      <c r="ZV43" s="234"/>
      <c r="ZW43" s="234"/>
      <c r="ZX43" s="234"/>
      <c r="ZY43" s="234"/>
      <c r="ZZ43" s="234"/>
      <c r="AAA43" s="234"/>
      <c r="AAB43" s="234"/>
      <c r="AAC43" s="234"/>
      <c r="AAD43" s="234"/>
      <c r="AAE43" s="234"/>
      <c r="AAF43" s="234"/>
      <c r="AAG43" s="234"/>
      <c r="AAH43" s="234"/>
      <c r="AAI43" s="234"/>
      <c r="AAJ43" s="234"/>
      <c r="AAK43" s="234"/>
      <c r="AAL43" s="234"/>
      <c r="AAM43" s="234"/>
      <c r="AAN43" s="234"/>
      <c r="AAO43" s="234"/>
      <c r="AAP43" s="234"/>
      <c r="AAQ43" s="234"/>
      <c r="AAR43" s="234"/>
      <c r="AAS43" s="224"/>
      <c r="AAT43" s="224"/>
      <c r="AAU43" s="232"/>
      <c r="AAV43" s="232"/>
      <c r="ABD43" s="232"/>
    </row>
    <row r="44" spans="1:740" s="1343" customFormat="1" ht="18.75" customHeight="1" x14ac:dyDescent="0.25">
      <c r="A44" s="1341" t="s">
        <v>119</v>
      </c>
      <c r="B44" s="1891">
        <f>D44+AI44+'Проверочная  таблица'!VG44+'Проверочная  таблица'!WO44</f>
        <v>15361995542.350002</v>
      </c>
      <c r="C44" s="1891">
        <f>E44+'Проверочная  таблица'!VJ44+AJ44+'Проверочная  таблица'!WP44</f>
        <v>7346669732.0600004</v>
      </c>
      <c r="D44" s="1892">
        <f>D34</f>
        <v>1834416055.4000001</v>
      </c>
      <c r="E44" s="1892">
        <f>E34</f>
        <v>968641373.39999998</v>
      </c>
      <c r="H44" s="440"/>
      <c r="AH44" s="1341" t="s">
        <v>119</v>
      </c>
      <c r="AI44" s="1892">
        <f>AI34</f>
        <v>4453100049.4000006</v>
      </c>
      <c r="AJ44" s="1892">
        <f>AJ34</f>
        <v>1461253256.2300003</v>
      </c>
      <c r="AK44" s="1838"/>
      <c r="AL44" s="1838"/>
      <c r="AM44" s="1838"/>
      <c r="AN44" s="1838"/>
      <c r="AO44" s="1838"/>
      <c r="AP44" s="1838"/>
      <c r="AQ44" s="1838"/>
      <c r="AR44" s="1838"/>
      <c r="AS44" s="1838"/>
      <c r="AT44" s="1838"/>
      <c r="AU44" s="1838"/>
      <c r="AV44" s="1838"/>
      <c r="AW44" s="1838"/>
      <c r="AX44" s="1838"/>
      <c r="AY44" s="1838"/>
      <c r="AZ44" s="1838"/>
      <c r="BA44" s="1838"/>
      <c r="BB44" s="1838"/>
      <c r="BC44" s="1838"/>
      <c r="BD44" s="1838"/>
      <c r="BE44" s="1838"/>
      <c r="BF44" s="1838"/>
      <c r="BG44" s="1838"/>
      <c r="BH44" s="1838"/>
      <c r="BI44" s="1838"/>
      <c r="BJ44" s="1838"/>
      <c r="BK44" s="1838"/>
      <c r="BL44" s="1838"/>
      <c r="BM44" s="1838"/>
      <c r="BN44" s="1838"/>
      <c r="BO44" s="1838"/>
      <c r="BP44" s="1838"/>
      <c r="BQ44" s="1838"/>
      <c r="BR44" s="1838"/>
      <c r="BS44" s="1838"/>
      <c r="BT44" s="1838"/>
      <c r="BU44" s="1838"/>
      <c r="BV44" s="1333"/>
      <c r="BW44" s="1838"/>
      <c r="BX44" s="1838"/>
      <c r="BY44" s="1838"/>
      <c r="BZ44" s="1333"/>
      <c r="CA44" s="1838"/>
      <c r="CB44" s="1838"/>
      <c r="CC44" s="1838"/>
      <c r="CD44" s="1333"/>
      <c r="CE44" s="1838"/>
      <c r="CF44" s="1838"/>
      <c r="CG44" s="1838"/>
      <c r="CH44" s="1333"/>
      <c r="CI44" s="1838"/>
      <c r="CJ44" s="1838"/>
      <c r="CK44" s="1838"/>
      <c r="CL44" s="1838"/>
      <c r="EW44" s="1838"/>
      <c r="EX44" s="1838"/>
      <c r="EY44" s="1838"/>
      <c r="EZ44" s="1838"/>
      <c r="FA44" s="1838"/>
      <c r="FB44" s="1838"/>
      <c r="FC44" s="1838"/>
      <c r="FD44" s="1838"/>
      <c r="FE44" s="1838"/>
      <c r="FF44" s="1838"/>
      <c r="FG44" s="1838"/>
      <c r="FH44" s="1838"/>
      <c r="FI44" s="1838"/>
      <c r="FJ44" s="1838"/>
      <c r="FK44" s="1838"/>
      <c r="FL44" s="1838"/>
      <c r="FM44" s="1838"/>
      <c r="FN44" s="1838"/>
      <c r="FO44" s="1838"/>
      <c r="FP44" s="1838"/>
      <c r="FW44" s="1838"/>
      <c r="FX44" s="1838"/>
      <c r="FY44" s="1838"/>
      <c r="FZ44" s="1838"/>
      <c r="GA44" s="1838"/>
      <c r="GB44" s="1838"/>
      <c r="IC44" s="236"/>
      <c r="ID44" s="236"/>
      <c r="IE44" s="236"/>
      <c r="IF44" s="236"/>
      <c r="IG44" s="236"/>
      <c r="IH44" s="236"/>
      <c r="II44" s="236"/>
      <c r="IJ44" s="236"/>
      <c r="IK44" s="236"/>
      <c r="IL44" s="236"/>
      <c r="IM44" s="236"/>
      <c r="IN44" s="236"/>
      <c r="IO44" s="236"/>
      <c r="IP44" s="236"/>
      <c r="IQ44" s="236"/>
      <c r="IR44" s="236"/>
      <c r="IS44" s="236"/>
      <c r="IT44" s="236"/>
      <c r="IU44" s="236"/>
      <c r="IV44" s="236"/>
      <c r="IW44" s="236"/>
      <c r="IX44" s="236"/>
      <c r="IY44" s="236"/>
      <c r="IZ44" s="236"/>
      <c r="JG44" s="1838"/>
      <c r="JH44" s="1838"/>
      <c r="JI44" s="1838"/>
      <c r="JJ44" s="1838"/>
      <c r="JK44" s="1838"/>
      <c r="JL44" s="1838"/>
      <c r="JM44" s="1838"/>
      <c r="JN44" s="1838"/>
      <c r="JO44" s="1838"/>
      <c r="JP44" s="1838"/>
      <c r="JQ44" s="1838"/>
      <c r="JR44" s="1838"/>
      <c r="MO44" s="234"/>
      <c r="MP44" s="234"/>
      <c r="MQ44" s="234"/>
      <c r="MR44" s="234"/>
      <c r="MS44" s="234"/>
      <c r="MT44" s="234"/>
      <c r="MU44" s="234"/>
      <c r="MV44" s="234"/>
      <c r="MW44" s="234"/>
      <c r="MX44" s="234"/>
      <c r="MY44" s="234"/>
      <c r="MZ44" s="234"/>
      <c r="NA44" s="234"/>
      <c r="NB44" s="234"/>
      <c r="NC44" s="234"/>
      <c r="ND44" s="234"/>
      <c r="NE44" s="234"/>
      <c r="NF44" s="234"/>
      <c r="NG44" s="234"/>
      <c r="NH44" s="234"/>
      <c r="NI44" s="234"/>
      <c r="NJ44" s="234"/>
      <c r="NK44" s="1333"/>
      <c r="NL44" s="1333"/>
      <c r="NM44" s="1333"/>
      <c r="NN44" s="1333"/>
      <c r="NO44" s="1333"/>
      <c r="NP44" s="1333"/>
      <c r="NQ44" s="1333"/>
      <c r="NR44" s="1333"/>
      <c r="NS44" s="1333"/>
      <c r="NT44" s="1333"/>
      <c r="NU44" s="1333"/>
      <c r="NV44" s="1333"/>
      <c r="NW44" s="1333"/>
      <c r="NX44" s="1333"/>
      <c r="NY44" s="1333"/>
      <c r="NZ44" s="1333"/>
      <c r="OA44" s="1333"/>
      <c r="OB44" s="1333"/>
      <c r="OC44" s="368"/>
      <c r="OD44" s="368"/>
      <c r="PK44" s="1838"/>
      <c r="PL44" s="1838"/>
      <c r="PM44" s="1838"/>
      <c r="PN44" s="1838"/>
      <c r="PO44" s="1838"/>
      <c r="PP44" s="1838"/>
      <c r="PQ44" s="1838"/>
      <c r="PR44" s="1838"/>
      <c r="PS44" s="1838"/>
      <c r="PT44" s="1838"/>
      <c r="PU44" s="1838"/>
      <c r="PV44" s="1838"/>
      <c r="PW44" s="1838"/>
      <c r="PX44" s="1838"/>
      <c r="PY44" s="1838"/>
      <c r="PZ44" s="1838"/>
      <c r="QA44" s="1838"/>
      <c r="QB44" s="1838"/>
      <c r="RG44" s="1838"/>
      <c r="RH44" s="1838"/>
      <c r="RI44" s="1838"/>
      <c r="RJ44" s="1838"/>
      <c r="RK44" s="1838"/>
      <c r="RL44" s="1838"/>
      <c r="RM44" s="1838"/>
      <c r="RN44" s="1838"/>
      <c r="RO44" s="1838"/>
      <c r="RP44" s="1838"/>
      <c r="RQ44" s="1838"/>
      <c r="RR44" s="1838"/>
      <c r="RS44" s="1838"/>
      <c r="RT44" s="1838"/>
      <c r="RU44" s="1838"/>
      <c r="RV44" s="1838"/>
      <c r="RW44" s="1838"/>
      <c r="RX44" s="1838"/>
      <c r="SE44" s="1838"/>
      <c r="SF44" s="1838"/>
      <c r="SG44" s="1838"/>
      <c r="SH44" s="1838"/>
      <c r="SI44" s="1838"/>
      <c r="SJ44" s="1838"/>
      <c r="SK44" s="1838"/>
      <c r="SL44" s="1838"/>
      <c r="SM44" s="1838"/>
      <c r="SN44" s="1838"/>
      <c r="SO44" s="1838"/>
      <c r="SP44" s="1838"/>
      <c r="SQ44" s="1838"/>
      <c r="SR44" s="1838"/>
      <c r="SS44" s="1838"/>
      <c r="ST44" s="1838"/>
      <c r="SU44" s="1838"/>
      <c r="SV44" s="1838"/>
      <c r="SW44" s="1838"/>
      <c r="SX44" s="1838"/>
      <c r="SY44" s="1838"/>
      <c r="SZ44" s="1838"/>
      <c r="TA44" s="1838"/>
      <c r="TB44" s="1838"/>
      <c r="TC44" s="1838"/>
      <c r="TD44" s="1838"/>
      <c r="TE44" s="1838"/>
      <c r="TF44" s="1838"/>
      <c r="TG44" s="1838"/>
      <c r="TH44" s="1838"/>
      <c r="TI44" s="1838"/>
      <c r="TJ44" s="1838"/>
      <c r="TK44" s="1838"/>
      <c r="TL44" s="1838"/>
      <c r="TM44" s="1838"/>
      <c r="TN44" s="1838"/>
      <c r="TO44" s="1838"/>
      <c r="TP44" s="1838"/>
      <c r="TQ44" s="1838"/>
      <c r="TR44" s="1838"/>
      <c r="TS44" s="1838"/>
      <c r="TT44" s="1838"/>
      <c r="TU44" s="1838"/>
      <c r="TV44" s="1838"/>
      <c r="TW44" s="1838"/>
      <c r="TX44" s="1838"/>
      <c r="TY44" s="1838"/>
      <c r="TZ44" s="1838"/>
      <c r="UA44" s="1838"/>
      <c r="UB44" s="1838"/>
      <c r="UC44" s="1838"/>
      <c r="UD44" s="1838"/>
      <c r="UE44" s="1838"/>
      <c r="UF44" s="1838"/>
      <c r="UG44" s="1838"/>
      <c r="UH44" s="1838"/>
      <c r="UI44" s="1838"/>
      <c r="UJ44" s="1838"/>
      <c r="UK44" s="1838"/>
      <c r="UL44" s="1838"/>
      <c r="UM44" s="1838"/>
      <c r="UN44" s="1838"/>
      <c r="UO44" s="1838"/>
      <c r="UP44" s="1838"/>
      <c r="UQ44" s="1838"/>
      <c r="UR44" s="1838"/>
      <c r="US44" s="1838"/>
      <c r="UT44" s="1838"/>
      <c r="UU44" s="1838"/>
      <c r="UV44" s="1838"/>
      <c r="UW44" s="1838"/>
      <c r="UX44" s="1838"/>
      <c r="VF44" s="219"/>
      <c r="VG44" s="1892">
        <f>VG34</f>
        <v>7388137705.5900002</v>
      </c>
      <c r="VH44" s="1341"/>
      <c r="VI44" s="1341"/>
      <c r="VJ44" s="1892">
        <f>VJ34</f>
        <v>4032742241.27</v>
      </c>
      <c r="WO44" s="1892">
        <f>WO34</f>
        <v>1686341731.96</v>
      </c>
      <c r="WP44" s="1892">
        <f>WP34</f>
        <v>884032861.16000009</v>
      </c>
      <c r="WQ44" s="1840"/>
      <c r="WR44" s="1840"/>
      <c r="WS44" s="1840"/>
      <c r="WT44" s="1840"/>
      <c r="WU44" s="1840"/>
      <c r="WV44" s="1840"/>
      <c r="WW44" s="1840"/>
      <c r="WX44" s="1840"/>
      <c r="WY44" s="1840"/>
      <c r="WZ44" s="1840"/>
      <c r="XA44" s="1840"/>
      <c r="XB44" s="1840"/>
      <c r="XC44" s="1840"/>
      <c r="XD44" s="1840"/>
      <c r="XE44" s="1840"/>
      <c r="XF44" s="1840"/>
      <c r="XG44" s="1840"/>
      <c r="XH44" s="1840"/>
      <c r="XI44" s="1850"/>
      <c r="XJ44" s="1850"/>
      <c r="XK44" s="1850"/>
      <c r="XL44" s="1850"/>
      <c r="XM44" s="1850"/>
      <c r="XN44" s="1850"/>
      <c r="XO44" s="1850"/>
      <c r="XP44" s="1850"/>
      <c r="XQ44" s="1850"/>
      <c r="XR44" s="1850"/>
      <c r="XS44" s="1850"/>
      <c r="XT44" s="1850"/>
      <c r="XU44" s="1850"/>
      <c r="XV44" s="1850"/>
      <c r="XW44" s="1850"/>
      <c r="XX44" s="1850"/>
      <c r="XY44" s="1850"/>
      <c r="XZ44" s="1850"/>
      <c r="YA44" s="1850"/>
      <c r="YB44" s="1850"/>
      <c r="YC44" s="1850"/>
      <c r="YD44" s="1850"/>
      <c r="YE44" s="1850"/>
      <c r="YF44" s="1850"/>
      <c r="YG44" s="1850"/>
      <c r="YH44" s="1850"/>
      <c r="YI44" s="1850"/>
      <c r="YJ44" s="1850"/>
      <c r="YK44" s="1850"/>
      <c r="YL44" s="1850"/>
      <c r="YM44" s="1850"/>
      <c r="YN44" s="1850"/>
      <c r="YO44" s="1850"/>
      <c r="YP44" s="1850"/>
      <c r="YQ44" s="1850"/>
      <c r="YR44" s="1850"/>
      <c r="YS44" s="1850"/>
      <c r="YT44" s="1850"/>
      <c r="YU44" s="1850"/>
      <c r="YV44" s="1850"/>
      <c r="YW44" s="1850"/>
      <c r="YX44" s="1850"/>
      <c r="YY44" s="1850"/>
      <c r="YZ44" s="1850"/>
      <c r="ZA44" s="1850"/>
      <c r="ZB44" s="1850"/>
      <c r="ZC44" s="234"/>
      <c r="ZD44" s="234"/>
      <c r="ZE44" s="234"/>
      <c r="ZF44" s="234"/>
      <c r="ZG44" s="234"/>
      <c r="ZH44" s="234"/>
      <c r="ZI44" s="234"/>
      <c r="ZJ44" s="234"/>
      <c r="ZK44" s="234"/>
      <c r="ZL44" s="234"/>
      <c r="ZM44" s="234"/>
      <c r="ZN44" s="234"/>
      <c r="ZO44" s="234"/>
      <c r="ZP44" s="234"/>
      <c r="ZQ44" s="234"/>
      <c r="ZR44" s="234"/>
      <c r="ZS44" s="234"/>
      <c r="ZT44" s="234"/>
      <c r="ZU44" s="234"/>
      <c r="ZV44" s="234"/>
      <c r="ZW44" s="234"/>
      <c r="ZX44" s="234"/>
      <c r="ZY44" s="234"/>
      <c r="ZZ44" s="234"/>
      <c r="AAA44" s="234"/>
      <c r="AAB44" s="234"/>
      <c r="AAC44" s="234"/>
      <c r="AAD44" s="234"/>
      <c r="AAE44" s="234"/>
      <c r="AAF44" s="234"/>
      <c r="AAG44" s="234"/>
      <c r="AAH44" s="234"/>
      <c r="AAI44" s="234"/>
      <c r="AAJ44" s="234"/>
      <c r="AAK44" s="234"/>
      <c r="AAL44" s="234"/>
      <c r="AAM44" s="234"/>
      <c r="AAN44" s="234"/>
      <c r="AAO44" s="234"/>
      <c r="AAP44" s="234"/>
      <c r="AAQ44" s="234"/>
      <c r="AAR44" s="234"/>
      <c r="AAS44" s="224"/>
      <c r="AAT44" s="224"/>
      <c r="AAU44" s="232"/>
      <c r="AAV44" s="232"/>
      <c r="AAW44" s="218"/>
      <c r="AAX44" s="218"/>
      <c r="AAY44" s="218"/>
      <c r="AAZ44" s="218"/>
      <c r="ABA44" s="218"/>
      <c r="ABB44" s="218"/>
      <c r="ABC44" s="218"/>
      <c r="ABD44" s="218"/>
      <c r="ABE44" s="218"/>
      <c r="ABF44" s="218"/>
      <c r="ABG44" s="218"/>
      <c r="ABH44" s="218"/>
      <c r="ABI44" s="218"/>
      <c r="ABJ44" s="218"/>
      <c r="ABK44" s="218"/>
      <c r="ABL44" s="218"/>
    </row>
    <row r="45" spans="1:740" ht="19.5" customHeight="1" x14ac:dyDescent="0.25">
      <c r="A45" s="1341" t="s">
        <v>118</v>
      </c>
      <c r="B45" s="1891">
        <f>D45+AI45+'Проверочная  таблица'!VG45+'Проверочная  таблица'!WO45</f>
        <v>11937598784.74</v>
      </c>
      <c r="C45" s="1891">
        <f>E45+'Проверочная  таблица'!VJ45+AJ45+'Проверочная  таблица'!WP45</f>
        <v>6146276268.0500011</v>
      </c>
      <c r="D45" s="1893">
        <f>D30-D46</f>
        <v>838987409</v>
      </c>
      <c r="E45" s="1893">
        <f>E30-E46</f>
        <v>463098270.4000001</v>
      </c>
      <c r="V45" s="1343"/>
      <c r="AA45" s="1343"/>
      <c r="AC45" s="1343"/>
      <c r="AD45" s="1343"/>
      <c r="AE45" s="1343"/>
      <c r="AF45" s="1343"/>
      <c r="AG45" s="1343"/>
      <c r="AH45" s="1341" t="s">
        <v>118</v>
      </c>
      <c r="AI45" s="1893">
        <f>AI30-AI46</f>
        <v>3472676586.5299997</v>
      </c>
      <c r="AJ45" s="1893">
        <f>AJ30-AJ46</f>
        <v>1241133069.21</v>
      </c>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1333"/>
      <c r="BW45" s="224"/>
      <c r="BX45" s="224"/>
      <c r="BY45" s="224"/>
      <c r="BZ45" s="1333"/>
      <c r="CA45" s="224"/>
      <c r="CB45" s="224"/>
      <c r="CC45" s="224"/>
      <c r="CD45" s="1333"/>
      <c r="CE45" s="224"/>
      <c r="CF45" s="224"/>
      <c r="CG45" s="224"/>
      <c r="CH45" s="1333"/>
      <c r="CI45" s="224"/>
      <c r="CJ45" s="224"/>
      <c r="CK45" s="224"/>
      <c r="CL45" s="224"/>
      <c r="EW45" s="224"/>
      <c r="EX45" s="224"/>
      <c r="EY45" s="224"/>
      <c r="EZ45" s="224"/>
      <c r="FA45" s="224"/>
      <c r="FB45" s="224"/>
      <c r="FC45" s="224"/>
      <c r="FD45" s="224"/>
      <c r="FE45" s="224"/>
      <c r="FF45" s="224"/>
      <c r="FG45" s="224"/>
      <c r="FH45" s="224"/>
      <c r="FI45" s="224"/>
      <c r="FJ45" s="224"/>
      <c r="FK45" s="224"/>
      <c r="FL45" s="224"/>
      <c r="FM45" s="224"/>
      <c r="FN45" s="224"/>
      <c r="FO45" s="224"/>
      <c r="FP45" s="224"/>
      <c r="FW45" s="224"/>
      <c r="FX45" s="224"/>
      <c r="FY45" s="224"/>
      <c r="FZ45" s="224"/>
      <c r="GA45" s="224"/>
      <c r="GB45" s="224"/>
      <c r="JG45" s="224"/>
      <c r="JH45" s="224"/>
      <c r="JI45" s="224"/>
      <c r="JJ45" s="224"/>
      <c r="JK45" s="224"/>
      <c r="JL45" s="224"/>
      <c r="JM45" s="224"/>
      <c r="JN45" s="224"/>
      <c r="JO45" s="224"/>
      <c r="JP45" s="224"/>
      <c r="JQ45" s="224"/>
      <c r="JR45" s="224"/>
      <c r="MO45" s="234"/>
      <c r="MP45" s="234"/>
      <c r="MQ45" s="234"/>
      <c r="MR45" s="234"/>
      <c r="MS45" s="234"/>
      <c r="MT45" s="234"/>
      <c r="MU45" s="234"/>
      <c r="MV45" s="234"/>
      <c r="MW45" s="234"/>
      <c r="MX45" s="234"/>
      <c r="MY45" s="234"/>
      <c r="MZ45" s="234"/>
      <c r="NA45" s="234"/>
      <c r="NB45" s="234"/>
      <c r="NC45" s="234"/>
      <c r="ND45" s="234"/>
      <c r="NE45" s="234"/>
      <c r="NF45" s="234"/>
      <c r="NG45" s="234"/>
      <c r="NH45" s="234"/>
      <c r="NI45" s="234"/>
      <c r="NJ45" s="234"/>
      <c r="NK45" s="1333"/>
      <c r="NL45" s="1333"/>
      <c r="NM45" s="1333"/>
      <c r="NN45" s="1333"/>
      <c r="NO45" s="1333"/>
      <c r="NP45" s="1333"/>
      <c r="NQ45" s="1333"/>
      <c r="NR45" s="1333"/>
      <c r="NS45" s="1333"/>
      <c r="NT45" s="1333"/>
      <c r="NU45" s="1333"/>
      <c r="NV45" s="1333"/>
      <c r="NW45" s="1333"/>
      <c r="NX45" s="1333"/>
      <c r="NY45" s="1333"/>
      <c r="NZ45" s="1333"/>
      <c r="OA45" s="1333"/>
      <c r="OB45" s="1333"/>
      <c r="OC45" s="368"/>
      <c r="OD45" s="368"/>
      <c r="PK45" s="224"/>
      <c r="PL45" s="224"/>
      <c r="PM45" s="224"/>
      <c r="PN45" s="224"/>
      <c r="PO45" s="224"/>
      <c r="PP45" s="224"/>
      <c r="PQ45" s="224"/>
      <c r="PR45" s="224"/>
      <c r="PS45" s="224"/>
      <c r="PT45" s="224"/>
      <c r="PU45" s="224"/>
      <c r="PV45" s="224"/>
      <c r="PW45" s="224"/>
      <c r="PX45" s="224"/>
      <c r="PY45" s="224"/>
      <c r="PZ45" s="224"/>
      <c r="QA45" s="224"/>
      <c r="QB45" s="224"/>
      <c r="RG45" s="224"/>
      <c r="RH45" s="224"/>
      <c r="RI45" s="224"/>
      <c r="RJ45" s="224"/>
      <c r="RK45" s="224"/>
      <c r="RL45" s="224"/>
      <c r="RM45" s="224"/>
      <c r="RN45" s="224"/>
      <c r="RO45" s="224"/>
      <c r="RP45" s="224"/>
      <c r="RQ45" s="224"/>
      <c r="RR45" s="224"/>
      <c r="RS45" s="224"/>
      <c r="RT45" s="224"/>
      <c r="RU45" s="224"/>
      <c r="RV45" s="224"/>
      <c r="RW45" s="224"/>
      <c r="RX45" s="224"/>
      <c r="SE45" s="224"/>
      <c r="SF45" s="224"/>
      <c r="SG45" s="224"/>
      <c r="SH45" s="224"/>
      <c r="SI45" s="224"/>
      <c r="SJ45" s="224"/>
      <c r="SK45" s="224"/>
      <c r="SL45" s="224"/>
      <c r="SM45" s="224"/>
      <c r="SN45" s="224"/>
      <c r="SO45" s="224"/>
      <c r="SP45" s="224"/>
      <c r="SQ45" s="224"/>
      <c r="SR45" s="224"/>
      <c r="SS45" s="224"/>
      <c r="ST45" s="224"/>
      <c r="SU45" s="224"/>
      <c r="SV45" s="224"/>
      <c r="SW45" s="224"/>
      <c r="SX45" s="224"/>
      <c r="SY45" s="224"/>
      <c r="SZ45" s="224"/>
      <c r="TA45" s="224"/>
      <c r="TB45" s="224"/>
      <c r="TC45" s="224"/>
      <c r="TD45" s="224"/>
      <c r="TE45" s="224"/>
      <c r="TF45" s="224"/>
      <c r="TG45" s="224"/>
      <c r="TH45" s="224"/>
      <c r="TI45" s="224"/>
      <c r="TJ45" s="224"/>
      <c r="TK45" s="224"/>
      <c r="TL45" s="224"/>
      <c r="TM45" s="224"/>
      <c r="TN45" s="224"/>
      <c r="TO45" s="224"/>
      <c r="TP45" s="224"/>
      <c r="TQ45" s="224"/>
      <c r="TR45" s="224"/>
      <c r="TS45" s="224"/>
      <c r="TT45" s="224"/>
      <c r="TU45" s="224"/>
      <c r="TV45" s="224"/>
      <c r="TW45" s="224"/>
      <c r="TX45" s="224"/>
      <c r="TY45" s="224"/>
      <c r="TZ45" s="224"/>
      <c r="UA45" s="224"/>
      <c r="UB45" s="224"/>
      <c r="UC45" s="224"/>
      <c r="UD45" s="224"/>
      <c r="UE45" s="224"/>
      <c r="UF45" s="224"/>
      <c r="UG45" s="224"/>
      <c r="UH45" s="224"/>
      <c r="UI45" s="224"/>
      <c r="UJ45" s="224"/>
      <c r="UK45" s="224"/>
      <c r="UL45" s="224"/>
      <c r="UM45" s="224"/>
      <c r="UN45" s="224"/>
      <c r="UO45" s="224"/>
      <c r="UP45" s="224"/>
      <c r="UQ45" s="224"/>
      <c r="UR45" s="224"/>
      <c r="US45" s="224"/>
      <c r="UT45" s="224"/>
      <c r="UU45" s="224"/>
      <c r="UV45" s="224"/>
      <c r="UW45" s="224"/>
      <c r="UX45" s="224"/>
      <c r="VC45" s="1343"/>
      <c r="VD45" s="1343"/>
      <c r="VE45" s="1343"/>
      <c r="VF45" s="219"/>
      <c r="VG45" s="1893">
        <f>VG30-VG46</f>
        <v>7264569657.6700001</v>
      </c>
      <c r="VH45" s="1894"/>
      <c r="VI45" s="1894"/>
      <c r="VJ45" s="1893">
        <f>VJ30-VJ46</f>
        <v>4262206152.0600004</v>
      </c>
      <c r="VW45" s="235"/>
      <c r="VX45" s="235"/>
      <c r="VY45" s="235"/>
      <c r="VZ45" s="235"/>
      <c r="WA45" s="235"/>
      <c r="WB45" s="235"/>
      <c r="WC45" s="235"/>
      <c r="WD45" s="235"/>
      <c r="WE45" s="235"/>
      <c r="WF45" s="235"/>
      <c r="WG45" s="235"/>
      <c r="WH45" s="235"/>
      <c r="WO45" s="1892">
        <f>WO30-WO46</f>
        <v>361365131.5399999</v>
      </c>
      <c r="WP45" s="1892">
        <f>WP30-WP46</f>
        <v>179838776.38</v>
      </c>
      <c r="WQ45" s="1840"/>
      <c r="WR45" s="1840"/>
      <c r="WS45" s="1840"/>
      <c r="WT45" s="1840"/>
      <c r="WU45" s="1840"/>
      <c r="WV45" s="1840"/>
      <c r="WW45" s="1840"/>
      <c r="WX45" s="1840"/>
      <c r="WY45" s="1840"/>
      <c r="WZ45" s="1840"/>
      <c r="XA45" s="1840"/>
      <c r="XB45" s="1840"/>
      <c r="XC45" s="1840"/>
      <c r="XD45" s="1840"/>
      <c r="XE45" s="1840"/>
      <c r="XF45" s="1840"/>
      <c r="XG45" s="1840"/>
      <c r="XH45" s="1840"/>
      <c r="XI45" s="1850"/>
      <c r="XJ45" s="1850"/>
      <c r="XK45" s="1850"/>
      <c r="XL45" s="1850"/>
      <c r="XM45" s="1850"/>
      <c r="XN45" s="1850"/>
      <c r="XO45" s="234"/>
      <c r="XP45" s="234"/>
      <c r="XQ45" s="234"/>
      <c r="XR45" s="234"/>
      <c r="XS45" s="234"/>
      <c r="XT45" s="234"/>
      <c r="XU45" s="234"/>
      <c r="XV45" s="234"/>
      <c r="XW45" s="234"/>
      <c r="XX45" s="234"/>
      <c r="XY45" s="234"/>
      <c r="XZ45" s="234"/>
      <c r="YA45" s="234"/>
      <c r="YB45" s="234"/>
      <c r="YC45" s="234"/>
      <c r="YD45" s="234"/>
      <c r="YE45" s="234"/>
      <c r="YF45" s="234"/>
      <c r="YG45" s="234"/>
      <c r="YH45" s="234"/>
      <c r="YI45" s="234"/>
      <c r="YJ45" s="234"/>
      <c r="YK45" s="234"/>
      <c r="YL45" s="234"/>
      <c r="YM45" s="234"/>
      <c r="YN45" s="234"/>
      <c r="YO45" s="234"/>
      <c r="YP45" s="234"/>
      <c r="YQ45" s="234"/>
      <c r="YR45" s="234"/>
      <c r="YS45" s="234"/>
      <c r="YT45" s="234"/>
      <c r="YU45" s="234"/>
      <c r="YV45" s="234"/>
      <c r="YW45" s="234"/>
      <c r="YX45" s="234"/>
      <c r="YY45" s="234"/>
      <c r="YZ45" s="234"/>
      <c r="ZA45" s="234"/>
      <c r="ZB45" s="234"/>
      <c r="ZC45" s="234"/>
      <c r="ZD45" s="234"/>
      <c r="ZE45" s="234"/>
      <c r="ZF45" s="234"/>
      <c r="ZG45" s="234"/>
      <c r="ZH45" s="234"/>
      <c r="ZI45" s="234"/>
      <c r="ZJ45" s="234"/>
      <c r="ZK45" s="234"/>
      <c r="ZL45" s="234"/>
      <c r="ZM45" s="234"/>
      <c r="ZN45" s="234"/>
      <c r="ZO45" s="234"/>
      <c r="ZP45" s="234"/>
      <c r="ZQ45" s="234"/>
      <c r="ZR45" s="234"/>
      <c r="ZS45" s="234"/>
      <c r="ZT45" s="234"/>
      <c r="ZU45" s="234"/>
      <c r="ZV45" s="234"/>
      <c r="ZW45" s="234"/>
      <c r="ZX45" s="234"/>
      <c r="ZY45" s="234"/>
      <c r="ZZ45" s="234"/>
      <c r="AAA45" s="234"/>
      <c r="AAB45" s="234"/>
      <c r="AAC45" s="234"/>
      <c r="AAD45" s="234"/>
      <c r="AAE45" s="234"/>
      <c r="AAF45" s="234"/>
      <c r="AAG45" s="234"/>
      <c r="AAH45" s="234"/>
      <c r="AAI45" s="234"/>
      <c r="AAJ45" s="234"/>
      <c r="AAK45" s="234"/>
      <c r="AAL45" s="234"/>
      <c r="AAM45" s="234"/>
      <c r="AAN45" s="234"/>
      <c r="AAO45" s="234"/>
      <c r="AAP45" s="234"/>
      <c r="AAQ45" s="234"/>
      <c r="AAR45" s="234"/>
      <c r="AAS45" s="224"/>
      <c r="AAT45" s="224"/>
      <c r="AAU45" s="232"/>
      <c r="AAV45" s="232"/>
      <c r="ABC45" s="232"/>
      <c r="ABD45" s="232"/>
    </row>
    <row r="46" spans="1:740" ht="18.75" customHeight="1" x14ac:dyDescent="0.25">
      <c r="A46" s="1341" t="s">
        <v>94</v>
      </c>
      <c r="B46" s="1891">
        <f>D46+AI46+'Проверочная  таблица'!VG46+'Проверочная  таблица'!WO46</f>
        <v>3193109609.9000001</v>
      </c>
      <c r="C46" s="1891">
        <f>E46+'Проверочная  таблица'!VJ46+AJ46+'Проверочная  таблица'!WP46</f>
        <v>1221252750.3</v>
      </c>
      <c r="D46" s="1893">
        <f>P30+AA30+H37</f>
        <v>1380637067.5999999</v>
      </c>
      <c r="E46" s="1893">
        <f>Q30+AB30+I37</f>
        <v>756689627.27999997</v>
      </c>
      <c r="V46" s="1343"/>
      <c r="AA46" s="1343"/>
      <c r="AC46" s="1343"/>
      <c r="AD46" s="1343"/>
      <c r="AE46" s="1343"/>
      <c r="AF46" s="1343"/>
      <c r="AG46" s="1343"/>
      <c r="AH46" s="1341" t="s">
        <v>94</v>
      </c>
      <c r="AI46" s="1893">
        <f>'Проверочная  таблица'!VA37+CO37+CW37+CA37+'Проверочная  таблица'!OM37+'Проверочная  таблица'!JM37+'Проверочная  таблица'!NE37+AU37+HK37+GI37+PK37+SW37+LQ37+KQ37+QO37</f>
        <v>1258246305.3400002</v>
      </c>
      <c r="AJ46" s="1893">
        <f>'Проверочная  таблица'!VB37+CP37+CX37+CE37+'Проверочная  таблица'!OQ37+'Проверочная  таблица'!JP37+'Проверочная  таблица'!NH37+AY37+HN37+GL37+PN37+TF37+LU37+KT37+QR37</f>
        <v>365138307.7299999</v>
      </c>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1333"/>
      <c r="BW46" s="224"/>
      <c r="BX46" s="224"/>
      <c r="BY46" s="224"/>
      <c r="BZ46" s="1333"/>
      <c r="CA46" s="224"/>
      <c r="CB46" s="224"/>
      <c r="CC46" s="224"/>
      <c r="CD46" s="1333"/>
      <c r="CE46" s="224"/>
      <c r="CF46" s="224"/>
      <c r="CG46" s="224"/>
      <c r="CH46" s="1333"/>
      <c r="CI46" s="224"/>
      <c r="CJ46" s="224"/>
      <c r="CK46" s="224"/>
      <c r="CL46" s="224"/>
      <c r="EW46" s="224"/>
      <c r="EX46" s="224"/>
      <c r="EY46" s="224"/>
      <c r="EZ46" s="224"/>
      <c r="FA46" s="224"/>
      <c r="FB46" s="224"/>
      <c r="FC46" s="224"/>
      <c r="FD46" s="224"/>
      <c r="FE46" s="224"/>
      <c r="FF46" s="224"/>
      <c r="FG46" s="224"/>
      <c r="FH46" s="224"/>
      <c r="FI46" s="224"/>
      <c r="FJ46" s="224"/>
      <c r="FK46" s="224"/>
      <c r="FL46" s="224"/>
      <c r="FM46" s="224"/>
      <c r="FN46" s="224"/>
      <c r="FO46" s="224"/>
      <c r="FP46" s="224"/>
      <c r="FW46" s="224"/>
      <c r="FX46" s="224"/>
      <c r="FY46" s="224"/>
      <c r="FZ46" s="224"/>
      <c r="GA46" s="224"/>
      <c r="GB46" s="224"/>
      <c r="JG46" s="224"/>
      <c r="JH46" s="224"/>
      <c r="JI46" s="224"/>
      <c r="JJ46" s="224"/>
      <c r="JK46" s="224"/>
      <c r="JL46" s="224"/>
      <c r="JM46" s="224"/>
      <c r="JN46" s="224"/>
      <c r="JO46" s="224"/>
      <c r="JP46" s="224"/>
      <c r="JQ46" s="224"/>
      <c r="JR46" s="224"/>
      <c r="MO46" s="1343"/>
      <c r="MP46" s="1343"/>
      <c r="MQ46" s="1343"/>
      <c r="MR46" s="1343"/>
      <c r="MS46" s="1343"/>
      <c r="MT46" s="1343"/>
      <c r="MU46" s="1343"/>
      <c r="MV46" s="1343"/>
      <c r="MW46" s="1343"/>
      <c r="MX46" s="1343"/>
      <c r="MY46" s="1343"/>
      <c r="MZ46" s="1343"/>
      <c r="NA46" s="1343"/>
      <c r="NB46" s="1343"/>
      <c r="NC46" s="1343"/>
      <c r="ND46" s="1343"/>
      <c r="NE46" s="1343"/>
      <c r="NF46" s="1343"/>
      <c r="NG46" s="1343"/>
      <c r="NH46" s="1343"/>
      <c r="NI46" s="1343"/>
      <c r="NJ46" s="1343"/>
      <c r="NK46" s="1333"/>
      <c r="NL46" s="1333"/>
      <c r="NM46" s="1333"/>
      <c r="NN46" s="1333"/>
      <c r="NO46" s="1333"/>
      <c r="NP46" s="1333"/>
      <c r="NQ46" s="1333"/>
      <c r="NR46" s="1333"/>
      <c r="NS46" s="1333"/>
      <c r="NT46" s="1333"/>
      <c r="NU46" s="1333"/>
      <c r="NV46" s="1333"/>
      <c r="NW46" s="1333"/>
      <c r="NX46" s="1333"/>
      <c r="NY46" s="1333"/>
      <c r="NZ46" s="1333"/>
      <c r="OA46" s="1333"/>
      <c r="OB46" s="1333"/>
      <c r="OC46" s="368"/>
      <c r="OD46" s="368"/>
      <c r="PK46" s="224"/>
      <c r="PL46" s="224"/>
      <c r="PM46" s="224"/>
      <c r="PN46" s="224"/>
      <c r="PO46" s="224"/>
      <c r="PP46" s="224"/>
      <c r="PQ46" s="224"/>
      <c r="PR46" s="224"/>
      <c r="PS46" s="224"/>
      <c r="PT46" s="224"/>
      <c r="PU46" s="224"/>
      <c r="PV46" s="224"/>
      <c r="PW46" s="224"/>
      <c r="PX46" s="224"/>
      <c r="PY46" s="224"/>
      <c r="PZ46" s="224"/>
      <c r="QA46" s="224"/>
      <c r="QB46" s="224"/>
      <c r="RG46" s="224"/>
      <c r="RH46" s="224"/>
      <c r="RI46" s="224"/>
      <c r="RJ46" s="224"/>
      <c r="RK46" s="224"/>
      <c r="RL46" s="224"/>
      <c r="RM46" s="224"/>
      <c r="RN46" s="224"/>
      <c r="RO46" s="224"/>
      <c r="RP46" s="224"/>
      <c r="RQ46" s="224"/>
      <c r="RR46" s="224"/>
      <c r="RS46" s="224"/>
      <c r="RT46" s="224"/>
      <c r="RU46" s="224"/>
      <c r="RV46" s="224"/>
      <c r="RW46" s="224"/>
      <c r="RX46" s="224"/>
      <c r="SE46" s="224"/>
      <c r="SF46" s="224"/>
      <c r="SG46" s="224"/>
      <c r="SH46" s="224"/>
      <c r="SI46" s="224"/>
      <c r="SJ46" s="224"/>
      <c r="SK46" s="224"/>
      <c r="SL46" s="224"/>
      <c r="SM46" s="224"/>
      <c r="SN46" s="224"/>
      <c r="SO46" s="224"/>
      <c r="SP46" s="224"/>
      <c r="SQ46" s="224"/>
      <c r="SR46" s="224"/>
      <c r="SS46" s="224"/>
      <c r="ST46" s="224"/>
      <c r="SU46" s="224"/>
      <c r="SV46" s="224"/>
      <c r="SW46" s="224"/>
      <c r="SX46" s="224"/>
      <c r="SY46" s="224"/>
      <c r="SZ46" s="224"/>
      <c r="TA46" s="224"/>
      <c r="TB46" s="224"/>
      <c r="TC46" s="224"/>
      <c r="TD46" s="224"/>
      <c r="TE46" s="224"/>
      <c r="TF46" s="224"/>
      <c r="TG46" s="224"/>
      <c r="TH46" s="224"/>
      <c r="TI46" s="224"/>
      <c r="TJ46" s="224"/>
      <c r="TK46" s="224"/>
      <c r="TL46" s="224"/>
      <c r="TM46" s="224"/>
      <c r="TN46" s="224"/>
      <c r="TO46" s="224"/>
      <c r="TP46" s="224"/>
      <c r="TQ46" s="224"/>
      <c r="TR46" s="224"/>
      <c r="TS46" s="224"/>
      <c r="TT46" s="224"/>
      <c r="TU46" s="224"/>
      <c r="TV46" s="224"/>
      <c r="TW46" s="224"/>
      <c r="TX46" s="224"/>
      <c r="TY46" s="224"/>
      <c r="TZ46" s="224"/>
      <c r="UA46" s="224"/>
      <c r="UB46" s="224"/>
      <c r="UC46" s="224"/>
      <c r="UD46" s="224"/>
      <c r="UE46" s="224"/>
      <c r="UF46" s="224"/>
      <c r="UG46" s="224"/>
      <c r="UH46" s="224"/>
      <c r="UI46" s="224"/>
      <c r="UJ46" s="224"/>
      <c r="UK46" s="224"/>
      <c r="UL46" s="224"/>
      <c r="UM46" s="224"/>
      <c r="UN46" s="224"/>
      <c r="UO46" s="224"/>
      <c r="UP46" s="224"/>
      <c r="UQ46" s="224"/>
      <c r="UR46" s="224"/>
      <c r="US46" s="224"/>
      <c r="UT46" s="224"/>
      <c r="UU46" s="224"/>
      <c r="UV46" s="224"/>
      <c r="UW46" s="224"/>
      <c r="UX46" s="224"/>
      <c r="VC46" s="1343"/>
      <c r="VD46" s="1343"/>
      <c r="VE46" s="1343"/>
      <c r="VF46" s="219"/>
      <c r="VG46" s="1893">
        <f>'Проверочная  таблица'!VS30</f>
        <v>38789000</v>
      </c>
      <c r="VH46" s="1894"/>
      <c r="VI46" s="1894"/>
      <c r="VJ46" s="1893">
        <f>'Проверочная  таблица'!VT30</f>
        <v>16423968.360000001</v>
      </c>
      <c r="WO46" s="1892">
        <f>XS37+ZU37+YG37</f>
        <v>515437236.95999998</v>
      </c>
      <c r="WP46" s="1892">
        <f>XU37+ZY37+YJ37</f>
        <v>83000846.929999992</v>
      </c>
      <c r="WQ46" s="1840"/>
      <c r="WR46" s="1840"/>
      <c r="WS46" s="1840"/>
      <c r="WT46" s="1840"/>
      <c r="WU46" s="1840"/>
      <c r="WV46" s="1840"/>
      <c r="WW46" s="1840"/>
      <c r="WX46" s="1840"/>
      <c r="WY46" s="1840"/>
      <c r="WZ46" s="1840"/>
      <c r="XA46" s="1840"/>
      <c r="XB46" s="1840"/>
      <c r="XC46" s="1840"/>
      <c r="XD46" s="1840"/>
      <c r="XE46" s="1840"/>
      <c r="XF46" s="1840"/>
      <c r="XG46" s="1840"/>
      <c r="XH46" s="1840"/>
      <c r="XI46" s="1850"/>
      <c r="XJ46" s="1850"/>
      <c r="XK46" s="1850"/>
      <c r="XL46" s="1850"/>
      <c r="XM46" s="1850"/>
      <c r="XN46" s="1850"/>
      <c r="XO46" s="1838"/>
      <c r="XP46" s="1838"/>
      <c r="XQ46" s="1838"/>
      <c r="XR46" s="1838"/>
      <c r="XS46" s="1838"/>
      <c r="XT46" s="1838"/>
      <c r="XU46" s="1838"/>
      <c r="XV46" s="1838"/>
      <c r="XW46" s="1838"/>
      <c r="XX46" s="1838"/>
      <c r="XY46" s="1838"/>
      <c r="XZ46" s="1838"/>
      <c r="YA46" s="1838"/>
      <c r="YB46" s="1838"/>
      <c r="YC46" s="1838"/>
      <c r="YD46" s="1838"/>
      <c r="YE46" s="1838"/>
      <c r="YF46" s="1838"/>
      <c r="YG46" s="1838"/>
      <c r="YH46" s="1838"/>
      <c r="YI46" s="1838"/>
      <c r="YJ46" s="1838"/>
      <c r="YK46" s="1838"/>
      <c r="YL46" s="1838"/>
      <c r="YM46" s="1838"/>
      <c r="YN46" s="1838"/>
      <c r="YO46" s="1838"/>
      <c r="YP46" s="1838"/>
      <c r="YQ46" s="1838"/>
      <c r="YR46" s="1838"/>
      <c r="YS46" s="1838"/>
      <c r="YT46" s="1838"/>
      <c r="YU46" s="1838"/>
      <c r="YV46" s="1838"/>
      <c r="YW46" s="1838"/>
      <c r="YX46" s="1838"/>
      <c r="YY46" s="1838"/>
      <c r="YZ46" s="1838"/>
      <c r="ZA46" s="1838"/>
      <c r="ZB46" s="1838"/>
      <c r="ZC46" s="1343"/>
      <c r="ZD46" s="1343"/>
      <c r="ZE46" s="1343"/>
      <c r="ZF46" s="1343"/>
      <c r="ZG46" s="1343"/>
      <c r="ZH46" s="1343"/>
      <c r="ZI46" s="1343"/>
      <c r="ZJ46" s="1343"/>
      <c r="ZK46" s="1343"/>
      <c r="ZL46" s="1343"/>
      <c r="ZM46" s="1343"/>
      <c r="ZN46" s="1343"/>
      <c r="ZO46" s="1343"/>
      <c r="ZP46" s="1343"/>
      <c r="ZQ46" s="1343"/>
      <c r="ZR46" s="1343"/>
      <c r="ZS46" s="1343"/>
      <c r="ZT46" s="1343"/>
      <c r="ZU46" s="1343"/>
      <c r="ZV46" s="1343"/>
      <c r="ZW46" s="1343"/>
      <c r="ZX46" s="1343"/>
      <c r="ZY46" s="1343"/>
      <c r="ZZ46" s="1343"/>
      <c r="AAA46" s="1343"/>
      <c r="AAB46" s="1343"/>
      <c r="AAC46" s="1343"/>
      <c r="AAD46" s="1343"/>
      <c r="AAE46" s="1343"/>
      <c r="AAF46" s="1343"/>
      <c r="AAG46" s="1343"/>
      <c r="AAH46" s="1343"/>
      <c r="AAI46" s="1343"/>
      <c r="AAJ46" s="1343"/>
      <c r="AAK46" s="1343"/>
      <c r="AAL46" s="1343"/>
      <c r="AAM46" s="1343"/>
      <c r="AAN46" s="1343"/>
      <c r="AAO46" s="1343"/>
      <c r="AAP46" s="1343"/>
      <c r="AAQ46" s="1343"/>
      <c r="AAR46" s="1343"/>
      <c r="AAS46" s="1343"/>
      <c r="AAT46" s="1343"/>
      <c r="AAU46" s="1343"/>
      <c r="AAV46" s="1343"/>
      <c r="AAW46" s="1343"/>
      <c r="AAX46" s="1343"/>
      <c r="AAY46" s="1343"/>
      <c r="AAZ46" s="1343"/>
      <c r="ABA46" s="1343"/>
      <c r="ABB46" s="1343"/>
      <c r="ABC46" s="1343"/>
      <c r="ABD46" s="1343"/>
      <c r="ABE46" s="1343"/>
      <c r="ABF46" s="1343"/>
      <c r="ABG46" s="1343"/>
      <c r="ABH46" s="1343"/>
      <c r="ABI46" s="1343"/>
      <c r="ABJ46" s="1343"/>
      <c r="ABK46" s="1343"/>
      <c r="ABL46" s="1343"/>
    </row>
    <row r="47" spans="1:740" ht="18.75" customHeight="1" x14ac:dyDescent="0.2">
      <c r="A47" s="1341" t="s">
        <v>38</v>
      </c>
      <c r="B47" s="1891">
        <f>D47+AI47+'Проверочная  таблица'!VG47+'Проверочная  таблица'!WO47</f>
        <v>1618999630.6200001</v>
      </c>
      <c r="C47" s="1891">
        <f>E47+'Проверочная  таблица'!VJ47+AJ47+'Проверочная  таблица'!WP47</f>
        <v>502100684.74000001</v>
      </c>
      <c r="D47" s="1893">
        <f>L37+T37+AG37</f>
        <v>370754613</v>
      </c>
      <c r="E47" s="1893">
        <f>M37+U37+AH37</f>
        <v>180901854</v>
      </c>
      <c r="V47" s="1343"/>
      <c r="AA47" s="1343"/>
      <c r="AC47" s="1343"/>
      <c r="AD47" s="1343"/>
      <c r="AE47" s="1343"/>
      <c r="AF47" s="1343"/>
      <c r="AG47" s="1343"/>
      <c r="AH47" s="1341" t="s">
        <v>38</v>
      </c>
      <c r="AI47" s="1893">
        <f>CS37+DA37+CK37+'Проверочная  таблица'!VE37+'Проверочная  таблица'!PC37+'Проверочная  таблица'!JY37+'Проверочная  таблица'!NQ37+BK37+HW37+GQ37+PW37+UG37+MG37+LC37+RA37</f>
        <v>763812580.41999996</v>
      </c>
      <c r="AJ47" s="1893">
        <f>CT37+DB37+CL37+'Проверочная  таблица'!VF37+'Проверочная  таблица'!PG37+'Проверочная  таблица'!KB37+'Проверочная  таблица'!NT37+BO37+HZ37+'Проверочная  таблица'!GR37+PZ37+UP37+MK37+LF37+RD37</f>
        <v>246844226.33000001</v>
      </c>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W47" s="224"/>
      <c r="BX47" s="224"/>
      <c r="BY47" s="224"/>
      <c r="CA47" s="224"/>
      <c r="CB47" s="224"/>
      <c r="CC47" s="224"/>
      <c r="CE47" s="224"/>
      <c r="CF47" s="224"/>
      <c r="CG47" s="224"/>
      <c r="CI47" s="224"/>
      <c r="CJ47" s="224"/>
      <c r="CK47" s="224"/>
      <c r="CL47" s="224"/>
      <c r="EW47" s="224"/>
      <c r="EX47" s="224"/>
      <c r="EY47" s="224"/>
      <c r="EZ47" s="224"/>
      <c r="FA47" s="224"/>
      <c r="FB47" s="224"/>
      <c r="FC47" s="224"/>
      <c r="FD47" s="224"/>
      <c r="FE47" s="224"/>
      <c r="FF47" s="224"/>
      <c r="FG47" s="224"/>
      <c r="FH47" s="224"/>
      <c r="FI47" s="224"/>
      <c r="FJ47" s="224"/>
      <c r="FK47" s="224"/>
      <c r="FL47" s="224"/>
      <c r="FM47" s="224"/>
      <c r="FN47" s="224"/>
      <c r="FO47" s="224"/>
      <c r="FP47" s="224"/>
      <c r="FW47" s="224"/>
      <c r="FX47" s="224"/>
      <c r="FY47" s="224"/>
      <c r="FZ47" s="224"/>
      <c r="GA47" s="224"/>
      <c r="GB47" s="224"/>
      <c r="JG47" s="224"/>
      <c r="JH47" s="224"/>
      <c r="JI47" s="224"/>
      <c r="JJ47" s="224"/>
      <c r="JK47" s="224"/>
      <c r="JL47" s="224"/>
      <c r="JM47" s="224"/>
      <c r="JN47" s="224"/>
      <c r="JO47" s="224"/>
      <c r="JP47" s="224"/>
      <c r="JQ47" s="224"/>
      <c r="JR47" s="224"/>
      <c r="MO47" s="1343"/>
      <c r="MP47" s="1343"/>
      <c r="MQ47" s="1343"/>
      <c r="MR47" s="1343"/>
      <c r="MS47" s="1343"/>
      <c r="MT47" s="1343"/>
      <c r="MU47" s="1343"/>
      <c r="MV47" s="1343"/>
      <c r="MW47" s="1343"/>
      <c r="MX47" s="1343"/>
      <c r="MY47" s="1343"/>
      <c r="MZ47" s="1343"/>
      <c r="NA47" s="1343"/>
      <c r="NB47" s="1343"/>
      <c r="NC47" s="1343"/>
      <c r="ND47" s="1343"/>
      <c r="NE47" s="1343"/>
      <c r="NF47" s="1343"/>
      <c r="NG47" s="1343"/>
      <c r="NH47" s="1343"/>
      <c r="NI47" s="1343"/>
      <c r="NJ47" s="1343"/>
      <c r="NK47" s="1850"/>
      <c r="NL47" s="1850"/>
      <c r="NM47" s="1850"/>
      <c r="NN47" s="1850"/>
      <c r="NO47" s="1850"/>
      <c r="NP47" s="1850"/>
      <c r="NQ47" s="1850"/>
      <c r="NR47" s="1850"/>
      <c r="NS47" s="1850"/>
      <c r="NT47" s="1850"/>
      <c r="NU47" s="1850"/>
      <c r="NV47" s="1850"/>
      <c r="NW47" s="258"/>
      <c r="NX47" s="258"/>
      <c r="NY47" s="258"/>
      <c r="NZ47" s="258"/>
      <c r="OA47" s="258"/>
      <c r="PK47" s="224"/>
      <c r="PL47" s="224"/>
      <c r="PM47" s="224"/>
      <c r="PN47" s="224"/>
      <c r="PO47" s="224"/>
      <c r="PP47" s="224"/>
      <c r="PQ47" s="224"/>
      <c r="PR47" s="224"/>
      <c r="PS47" s="224"/>
      <c r="PT47" s="224"/>
      <c r="PU47" s="224"/>
      <c r="PV47" s="224"/>
      <c r="PW47" s="224"/>
      <c r="PX47" s="224"/>
      <c r="PY47" s="224"/>
      <c r="PZ47" s="224"/>
      <c r="QA47" s="224"/>
      <c r="QB47" s="224"/>
      <c r="RG47" s="224"/>
      <c r="RH47" s="224"/>
      <c r="RI47" s="224"/>
      <c r="RJ47" s="224"/>
      <c r="RK47" s="224"/>
      <c r="RL47" s="224"/>
      <c r="RM47" s="224"/>
      <c r="RN47" s="224"/>
      <c r="RO47" s="224"/>
      <c r="RP47" s="224"/>
      <c r="RQ47" s="224"/>
      <c r="RR47" s="224"/>
      <c r="RS47" s="224"/>
      <c r="RT47" s="224"/>
      <c r="RU47" s="224"/>
      <c r="RV47" s="224"/>
      <c r="RW47" s="224"/>
      <c r="RX47" s="224"/>
      <c r="SE47" s="224"/>
      <c r="SF47" s="224"/>
      <c r="SG47" s="224"/>
      <c r="SH47" s="224"/>
      <c r="SI47" s="224"/>
      <c r="SJ47" s="224"/>
      <c r="SK47" s="224"/>
      <c r="SL47" s="224"/>
      <c r="SM47" s="224"/>
      <c r="SN47" s="224"/>
      <c r="SO47" s="224"/>
      <c r="SP47" s="224"/>
      <c r="SQ47" s="224"/>
      <c r="SR47" s="224"/>
      <c r="SS47" s="224"/>
      <c r="ST47" s="224"/>
      <c r="SU47" s="224"/>
      <c r="SV47" s="224"/>
      <c r="SW47" s="224"/>
      <c r="SX47" s="224"/>
      <c r="SY47" s="224"/>
      <c r="SZ47" s="224"/>
      <c r="TA47" s="224"/>
      <c r="TB47" s="224"/>
      <c r="TC47" s="224"/>
      <c r="TD47" s="224"/>
      <c r="TE47" s="224"/>
      <c r="TF47" s="224"/>
      <c r="TG47" s="224"/>
      <c r="TH47" s="224"/>
      <c r="TI47" s="224"/>
      <c r="TJ47" s="224"/>
      <c r="TK47" s="224"/>
      <c r="TL47" s="224"/>
      <c r="TM47" s="224"/>
      <c r="TN47" s="224"/>
      <c r="TO47" s="224"/>
      <c r="TP47" s="224"/>
      <c r="TQ47" s="224"/>
      <c r="TR47" s="224"/>
      <c r="TS47" s="224"/>
      <c r="TT47" s="224"/>
      <c r="TU47" s="224"/>
      <c r="TV47" s="224"/>
      <c r="TW47" s="224"/>
      <c r="TX47" s="224"/>
      <c r="TY47" s="224"/>
      <c r="TZ47" s="224"/>
      <c r="UA47" s="224"/>
      <c r="UB47" s="224"/>
      <c r="UC47" s="224"/>
      <c r="UD47" s="224"/>
      <c r="UE47" s="224"/>
      <c r="UF47" s="224"/>
      <c r="UG47" s="224"/>
      <c r="UH47" s="224"/>
      <c r="UI47" s="224"/>
      <c r="UJ47" s="224"/>
      <c r="UK47" s="224"/>
      <c r="UL47" s="224"/>
      <c r="UM47" s="224"/>
      <c r="UN47" s="224"/>
      <c r="UO47" s="224"/>
      <c r="UP47" s="224"/>
      <c r="UQ47" s="224"/>
      <c r="UR47" s="224"/>
      <c r="US47" s="224"/>
      <c r="UT47" s="224"/>
      <c r="UU47" s="224"/>
      <c r="UV47" s="224"/>
      <c r="UW47" s="224"/>
      <c r="UX47" s="224"/>
      <c r="VC47" s="1343"/>
      <c r="VD47" s="1343"/>
      <c r="VE47" s="1343"/>
      <c r="VF47" s="219"/>
      <c r="VG47" s="1893"/>
      <c r="VH47" s="1893">
        <f>'Проверочная  таблица'!WL37</f>
        <v>24958184.830000002</v>
      </c>
      <c r="VI47" s="1894"/>
      <c r="VJ47" s="1893"/>
      <c r="VK47" s="224">
        <f>'Проверочная  таблица'!VU37</f>
        <v>16000</v>
      </c>
      <c r="WO47" s="1893">
        <f>XY37+AAK37+YO37</f>
        <v>484432437.19999999</v>
      </c>
      <c r="WP47" s="1893">
        <f>XZ37+AAO37+YP37</f>
        <v>74354604.409999996</v>
      </c>
      <c r="WQ47" s="1841"/>
      <c r="WR47" s="1841"/>
      <c r="WS47" s="1841"/>
      <c r="WT47" s="1841"/>
      <c r="WU47" s="1841"/>
      <c r="WV47" s="1841"/>
      <c r="WW47" s="1841"/>
      <c r="WX47" s="1841"/>
      <c r="WY47" s="1841"/>
      <c r="WZ47" s="1841"/>
      <c r="XA47" s="1841"/>
      <c r="XB47" s="1841"/>
      <c r="XC47" s="1841"/>
      <c r="XD47" s="1841"/>
      <c r="XE47" s="1841"/>
      <c r="XF47" s="1841"/>
      <c r="XG47" s="1841"/>
      <c r="XH47" s="1841"/>
      <c r="XI47" s="1266"/>
      <c r="XJ47" s="1266"/>
      <c r="XK47" s="1266"/>
      <c r="XL47" s="1266"/>
      <c r="XM47" s="1266"/>
      <c r="XN47" s="1266"/>
      <c r="XO47" s="224"/>
      <c r="XP47" s="224"/>
      <c r="XQ47" s="224"/>
      <c r="XR47" s="224"/>
      <c r="XS47" s="224"/>
      <c r="XT47" s="224"/>
      <c r="XU47" s="224"/>
      <c r="XV47" s="224"/>
      <c r="XW47" s="224"/>
      <c r="XX47" s="224"/>
      <c r="XY47" s="224"/>
      <c r="XZ47" s="224"/>
      <c r="YA47" s="224"/>
      <c r="YB47" s="224"/>
      <c r="YC47" s="224"/>
      <c r="YD47" s="224"/>
      <c r="YE47" s="224"/>
      <c r="YF47" s="224"/>
      <c r="YG47" s="224"/>
      <c r="YH47" s="224"/>
      <c r="YI47" s="224"/>
      <c r="YJ47" s="224"/>
      <c r="YK47" s="224"/>
      <c r="YL47" s="224"/>
      <c r="YM47" s="224"/>
      <c r="YN47" s="224"/>
      <c r="YO47" s="224"/>
      <c r="YP47" s="224"/>
      <c r="YQ47" s="224"/>
      <c r="YR47" s="224"/>
      <c r="YS47" s="224"/>
      <c r="YT47" s="224"/>
      <c r="YU47" s="224"/>
      <c r="YV47" s="224"/>
      <c r="YW47" s="224"/>
      <c r="YX47" s="224"/>
      <c r="YY47" s="224"/>
      <c r="YZ47" s="224"/>
      <c r="ZA47" s="224"/>
      <c r="ZB47" s="224"/>
      <c r="ZC47" s="1343"/>
      <c r="ZD47" s="1343"/>
      <c r="ZE47" s="1343"/>
      <c r="ZF47" s="1343"/>
      <c r="ZG47" s="1343"/>
      <c r="ZH47" s="1343"/>
      <c r="ZI47" s="1343"/>
      <c r="ZJ47" s="1343"/>
      <c r="ZK47" s="1343"/>
      <c r="ZL47" s="1343"/>
      <c r="ZM47" s="1343"/>
      <c r="ZN47" s="1343"/>
      <c r="ZO47" s="1343"/>
      <c r="ZP47" s="1343"/>
      <c r="ZQ47" s="1343"/>
      <c r="ZR47" s="1343"/>
      <c r="ZS47" s="1343"/>
      <c r="ZT47" s="1343"/>
      <c r="ZU47" s="1343"/>
      <c r="ZV47" s="1343"/>
      <c r="ZW47" s="1343"/>
      <c r="ZX47" s="1343"/>
      <c r="ZY47" s="1343"/>
      <c r="ZZ47" s="1343"/>
      <c r="AAA47" s="1343"/>
      <c r="AAB47" s="1343"/>
      <c r="AAC47" s="1343"/>
      <c r="AAD47" s="1343"/>
      <c r="AAE47" s="1343"/>
      <c r="AAF47" s="1343"/>
      <c r="AAG47" s="1343"/>
      <c r="AAH47" s="1343"/>
      <c r="AAI47" s="1343"/>
      <c r="AAJ47" s="1343"/>
      <c r="AAK47" s="1343"/>
      <c r="AAL47" s="1343"/>
      <c r="AAM47" s="1343"/>
      <c r="AAN47" s="1343"/>
      <c r="AAO47" s="1343"/>
      <c r="AAP47" s="1343"/>
      <c r="AAQ47" s="1343"/>
      <c r="AAR47" s="1343"/>
    </row>
    <row r="48" spans="1:740" ht="18.75" customHeight="1" x14ac:dyDescent="0.2">
      <c r="A48" s="1341" t="s">
        <v>39</v>
      </c>
      <c r="B48" s="1891">
        <f>D48+AI48+'Проверочная  таблица'!VG48+'Проверочная  таблица'!WO48</f>
        <v>1574109979.28</v>
      </c>
      <c r="C48" s="1891">
        <f>E48+'Проверочная  таблица'!VJ48+AJ48+'Проверочная  таблица'!WP48</f>
        <v>719152065.55999982</v>
      </c>
      <c r="D48" s="1893">
        <f>D46-D47</f>
        <v>1009882454.5999999</v>
      </c>
      <c r="E48" s="1893">
        <f>E46-E47</f>
        <v>575787773.27999997</v>
      </c>
      <c r="V48" s="1343"/>
      <c r="AA48" s="1343"/>
      <c r="AC48" s="1343"/>
      <c r="AD48" s="1343"/>
      <c r="AE48" s="1343"/>
      <c r="AF48" s="1343"/>
      <c r="AG48" s="1343"/>
      <c r="AH48" s="1341" t="s">
        <v>39</v>
      </c>
      <c r="AI48" s="1893">
        <f>AI46-AI47</f>
        <v>494433724.9200002</v>
      </c>
      <c r="AJ48" s="1893">
        <f>AJ46-AJ47</f>
        <v>118294081.39999989</v>
      </c>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W48" s="224"/>
      <c r="BX48" s="224"/>
      <c r="BY48" s="224"/>
      <c r="CA48" s="224"/>
      <c r="CB48" s="224"/>
      <c r="CC48" s="224"/>
      <c r="CE48" s="224"/>
      <c r="CF48" s="224"/>
      <c r="CG48" s="224"/>
      <c r="CI48" s="224"/>
      <c r="CJ48" s="224"/>
      <c r="CK48" s="224"/>
      <c r="CL48" s="224"/>
      <c r="EW48" s="224"/>
      <c r="EX48" s="224"/>
      <c r="EY48" s="224"/>
      <c r="EZ48" s="224"/>
      <c r="FA48" s="224"/>
      <c r="FB48" s="224"/>
      <c r="FC48" s="224"/>
      <c r="FD48" s="224"/>
      <c r="FE48" s="224"/>
      <c r="FF48" s="224"/>
      <c r="FG48" s="224"/>
      <c r="FH48" s="224"/>
      <c r="FI48" s="224"/>
      <c r="FJ48" s="224"/>
      <c r="FK48" s="224"/>
      <c r="FL48" s="224"/>
      <c r="FM48" s="224"/>
      <c r="FN48" s="224"/>
      <c r="FO48" s="224"/>
      <c r="FP48" s="224"/>
      <c r="FW48" s="224"/>
      <c r="FX48" s="224"/>
      <c r="FY48" s="224"/>
      <c r="FZ48" s="224"/>
      <c r="GA48" s="224"/>
      <c r="GB48" s="224"/>
      <c r="JG48" s="224"/>
      <c r="JH48" s="224"/>
      <c r="JI48" s="224"/>
      <c r="JJ48" s="224"/>
      <c r="JK48" s="224"/>
      <c r="JL48" s="224"/>
      <c r="JM48" s="224"/>
      <c r="JN48" s="224"/>
      <c r="JO48" s="224"/>
      <c r="JP48" s="224"/>
      <c r="JQ48" s="224"/>
      <c r="JR48" s="224"/>
      <c r="MO48" s="1343"/>
      <c r="MP48" s="1343"/>
      <c r="MQ48" s="1343"/>
      <c r="MR48" s="1343"/>
      <c r="MS48" s="1343"/>
      <c r="MT48" s="1343"/>
      <c r="MU48" s="1343"/>
      <c r="MV48" s="1343"/>
      <c r="MW48" s="1343"/>
      <c r="MX48" s="1343"/>
      <c r="MY48" s="1343"/>
      <c r="MZ48" s="1343"/>
      <c r="NA48" s="1343"/>
      <c r="NB48" s="1343"/>
      <c r="NC48" s="1343"/>
      <c r="ND48" s="1343"/>
      <c r="NE48" s="1343"/>
      <c r="NF48" s="1343"/>
      <c r="NG48" s="1343"/>
      <c r="NH48" s="1343"/>
      <c r="NI48" s="1343"/>
      <c r="NJ48" s="1343"/>
      <c r="NK48" s="1850"/>
      <c r="NL48" s="1850"/>
      <c r="NM48" s="1850"/>
      <c r="NN48" s="1850"/>
      <c r="NO48" s="1850"/>
      <c r="NP48" s="1850"/>
      <c r="NQ48" s="1850"/>
      <c r="NR48" s="1850"/>
      <c r="NS48" s="1850"/>
      <c r="NT48" s="1850"/>
      <c r="NU48" s="1850"/>
      <c r="NV48" s="1850"/>
      <c r="NW48" s="258"/>
      <c r="NX48" s="258"/>
      <c r="NY48" s="258"/>
      <c r="NZ48" s="258"/>
      <c r="OA48" s="258"/>
      <c r="PK48" s="224"/>
      <c r="PL48" s="224"/>
      <c r="PM48" s="224"/>
      <c r="PN48" s="224"/>
      <c r="PO48" s="224"/>
      <c r="PP48" s="224"/>
      <c r="PQ48" s="224"/>
      <c r="PR48" s="224"/>
      <c r="PS48" s="224"/>
      <c r="PT48" s="224"/>
      <c r="PU48" s="224"/>
      <c r="PV48" s="224"/>
      <c r="PW48" s="224"/>
      <c r="PX48" s="224"/>
      <c r="PY48" s="224"/>
      <c r="PZ48" s="224"/>
      <c r="QA48" s="224"/>
      <c r="QB48" s="224"/>
      <c r="RG48" s="224"/>
      <c r="RH48" s="224"/>
      <c r="RI48" s="224"/>
      <c r="RJ48" s="224"/>
      <c r="RK48" s="224"/>
      <c r="RL48" s="224"/>
      <c r="RM48" s="224"/>
      <c r="RN48" s="224"/>
      <c r="RO48" s="224"/>
      <c r="RP48" s="224"/>
      <c r="RQ48" s="224"/>
      <c r="RR48" s="224"/>
      <c r="RS48" s="224"/>
      <c r="RT48" s="224"/>
      <c r="RU48" s="224"/>
      <c r="RV48" s="224"/>
      <c r="RW48" s="224"/>
      <c r="RX48" s="224"/>
      <c r="SE48" s="224"/>
      <c r="SF48" s="224"/>
      <c r="SG48" s="224"/>
      <c r="SH48" s="224"/>
      <c r="SI48" s="224"/>
      <c r="SJ48" s="224"/>
      <c r="SK48" s="224"/>
      <c r="SL48" s="224"/>
      <c r="SM48" s="224"/>
      <c r="SN48" s="224"/>
      <c r="SO48" s="224"/>
      <c r="SP48" s="224"/>
      <c r="SQ48" s="224"/>
      <c r="SR48" s="224"/>
      <c r="SS48" s="224"/>
      <c r="ST48" s="224"/>
      <c r="SU48" s="224"/>
      <c r="SV48" s="224"/>
      <c r="SW48" s="224"/>
      <c r="SX48" s="224"/>
      <c r="SY48" s="224"/>
      <c r="SZ48" s="224"/>
      <c r="TA48" s="224"/>
      <c r="TB48" s="224"/>
      <c r="TC48" s="224"/>
      <c r="TD48" s="224"/>
      <c r="TE48" s="224"/>
      <c r="TF48" s="224"/>
      <c r="TG48" s="224"/>
      <c r="TH48" s="224"/>
      <c r="TI48" s="224"/>
      <c r="TJ48" s="224"/>
      <c r="TK48" s="224"/>
      <c r="TL48" s="224"/>
      <c r="TM48" s="224"/>
      <c r="TN48" s="224"/>
      <c r="TO48" s="224"/>
      <c r="TP48" s="224"/>
      <c r="TQ48" s="224"/>
      <c r="TR48" s="224"/>
      <c r="TS48" s="224"/>
      <c r="TT48" s="224"/>
      <c r="TU48" s="224"/>
      <c r="TV48" s="224"/>
      <c r="TW48" s="224"/>
      <c r="TX48" s="224"/>
      <c r="TY48" s="224"/>
      <c r="TZ48" s="224"/>
      <c r="UA48" s="224"/>
      <c r="UB48" s="224"/>
      <c r="UC48" s="224"/>
      <c r="UD48" s="224"/>
      <c r="UE48" s="224"/>
      <c r="UF48" s="224"/>
      <c r="UG48" s="224"/>
      <c r="UH48" s="224"/>
      <c r="UI48" s="224"/>
      <c r="UJ48" s="224"/>
      <c r="UK48" s="224"/>
      <c r="UL48" s="224"/>
      <c r="UM48" s="224"/>
      <c r="UN48" s="224"/>
      <c r="UO48" s="224"/>
      <c r="UP48" s="224"/>
      <c r="UQ48" s="224"/>
      <c r="UR48" s="224"/>
      <c r="US48" s="224"/>
      <c r="UT48" s="224"/>
      <c r="UU48" s="224"/>
      <c r="UV48" s="224"/>
      <c r="UW48" s="224"/>
      <c r="UX48" s="224"/>
      <c r="VC48" s="1343"/>
      <c r="VD48" s="1343"/>
      <c r="VE48" s="1343"/>
      <c r="VF48" s="219"/>
      <c r="VG48" s="1893">
        <f>VG46-VG47</f>
        <v>38789000</v>
      </c>
      <c r="VH48" s="1893">
        <f>VH46-VH47</f>
        <v>-24958184.830000002</v>
      </c>
      <c r="VI48" s="1894"/>
      <c r="VJ48" s="1893">
        <f>VJ46-VJ47</f>
        <v>16423968.360000001</v>
      </c>
      <c r="VK48" s="224">
        <f>VK46-VK47</f>
        <v>-16000</v>
      </c>
      <c r="WO48" s="1893">
        <f>XW37+AAC37+YM37</f>
        <v>31004799.759999998</v>
      </c>
      <c r="WP48" s="1893">
        <f>XX37+AAG37+YN37</f>
        <v>8646242.5199999996</v>
      </c>
      <c r="WQ48" s="1841"/>
      <c r="WR48" s="1841"/>
      <c r="WS48" s="1841"/>
      <c r="WT48" s="1841"/>
      <c r="WU48" s="1841"/>
      <c r="WV48" s="1841"/>
      <c r="WW48" s="1841"/>
      <c r="WX48" s="1841"/>
      <c r="WY48" s="1841"/>
      <c r="WZ48" s="1841"/>
      <c r="XA48" s="1841"/>
      <c r="XB48" s="1841"/>
      <c r="XC48" s="1841"/>
      <c r="XD48" s="1841"/>
      <c r="XE48" s="1841"/>
      <c r="XF48" s="1841"/>
      <c r="XG48" s="1841"/>
      <c r="XH48" s="1841"/>
      <c r="XI48" s="1266"/>
      <c r="XJ48" s="1266"/>
      <c r="XK48" s="1266"/>
      <c r="XL48" s="1266"/>
      <c r="XM48" s="1266"/>
      <c r="XN48" s="1266"/>
      <c r="XO48" s="224"/>
      <c r="XP48" s="224"/>
      <c r="XQ48" s="224"/>
      <c r="XR48" s="224"/>
      <c r="XS48" s="224"/>
      <c r="XT48" s="224"/>
      <c r="XU48" s="224"/>
      <c r="XV48" s="224"/>
      <c r="XW48" s="224"/>
      <c r="XX48" s="224"/>
      <c r="XY48" s="224"/>
      <c r="XZ48" s="224"/>
      <c r="YA48" s="224"/>
      <c r="YB48" s="224"/>
      <c r="YC48" s="224"/>
      <c r="YD48" s="224"/>
      <c r="YE48" s="224"/>
      <c r="YF48" s="224"/>
      <c r="YG48" s="224"/>
      <c r="YH48" s="224"/>
      <c r="YI48" s="224"/>
      <c r="YJ48" s="224"/>
      <c r="YK48" s="224"/>
      <c r="YL48" s="224"/>
      <c r="YM48" s="224"/>
      <c r="YN48" s="224"/>
      <c r="YO48" s="224"/>
      <c r="YP48" s="224"/>
      <c r="YQ48" s="224"/>
      <c r="YR48" s="224"/>
      <c r="YS48" s="224"/>
      <c r="YT48" s="224"/>
      <c r="YU48" s="224"/>
      <c r="YV48" s="224"/>
      <c r="YW48" s="224"/>
      <c r="YX48" s="224"/>
      <c r="YY48" s="224"/>
      <c r="YZ48" s="224"/>
      <c r="ZA48" s="224"/>
      <c r="ZB48" s="224"/>
      <c r="ZC48" s="1343"/>
      <c r="ZD48" s="1343"/>
      <c r="ZE48" s="1343"/>
      <c r="ZF48" s="1343"/>
      <c r="ZG48" s="1343"/>
      <c r="ZH48" s="1343"/>
      <c r="ZI48" s="1343"/>
      <c r="ZJ48" s="1343"/>
      <c r="ZK48" s="1343"/>
      <c r="ZL48" s="1343"/>
      <c r="ZM48" s="1343"/>
      <c r="ZN48" s="1343"/>
      <c r="ZO48" s="1343"/>
      <c r="ZP48" s="1343"/>
      <c r="ZQ48" s="1343"/>
      <c r="ZR48" s="1343"/>
      <c r="ZS48" s="1343"/>
      <c r="ZT48" s="1343"/>
      <c r="ZU48" s="1343"/>
      <c r="ZV48" s="1343"/>
      <c r="ZW48" s="1343"/>
      <c r="ZX48" s="1343"/>
      <c r="ZY48" s="1343"/>
      <c r="ZZ48" s="1343"/>
      <c r="AAA48" s="1343"/>
      <c r="AAB48" s="1343"/>
      <c r="AAC48" s="1343"/>
      <c r="AAD48" s="1343"/>
      <c r="AAE48" s="1343"/>
      <c r="AAF48" s="1343"/>
      <c r="AAG48" s="1343"/>
      <c r="AAH48" s="1343"/>
      <c r="AAI48" s="1343"/>
      <c r="AAJ48" s="1343"/>
      <c r="AAK48" s="1343"/>
      <c r="AAL48" s="1343"/>
      <c r="AAM48" s="1343"/>
      <c r="AAN48" s="1343"/>
      <c r="AAO48" s="1343"/>
      <c r="AAP48" s="1343"/>
      <c r="AAQ48" s="1343"/>
      <c r="AAR48" s="1343"/>
    </row>
    <row r="49" spans="1:740" s="1343" customFormat="1" ht="18.75" customHeight="1" x14ac:dyDescent="0.2">
      <c r="A49" s="1341" t="s">
        <v>152</v>
      </c>
      <c r="B49" s="1892">
        <f>B37-B45-B46-B44</f>
        <v>0</v>
      </c>
      <c r="C49" s="1892">
        <f>C37-C45-C46-C44</f>
        <v>0</v>
      </c>
      <c r="D49" s="1892">
        <f>D37-D45-D46-D44</f>
        <v>0</v>
      </c>
      <c r="E49" s="1892">
        <f>E37-E45-E46-E44</f>
        <v>0</v>
      </c>
      <c r="AH49" s="1341" t="s">
        <v>152</v>
      </c>
      <c r="AI49" s="1892">
        <f>AI37-AI45-AI46-AI44</f>
        <v>0</v>
      </c>
      <c r="AJ49" s="1892">
        <f>AJ37-AJ45-AJ46-AJ44</f>
        <v>0</v>
      </c>
      <c r="AK49" s="1838"/>
      <c r="AL49" s="1838"/>
      <c r="AM49" s="1838"/>
      <c r="AN49" s="1838"/>
      <c r="AO49" s="1838"/>
      <c r="AP49" s="1838"/>
      <c r="AQ49" s="1838"/>
      <c r="AR49" s="1838"/>
      <c r="AS49" s="1838"/>
      <c r="AT49" s="1838"/>
      <c r="AU49" s="1838"/>
      <c r="AV49" s="1838"/>
      <c r="AW49" s="1838"/>
      <c r="AX49" s="1838"/>
      <c r="AY49" s="1838"/>
      <c r="AZ49" s="1838"/>
      <c r="BA49" s="1838"/>
      <c r="BB49" s="1838"/>
      <c r="BC49" s="1838"/>
      <c r="BD49" s="1838"/>
      <c r="BE49" s="1838"/>
      <c r="BF49" s="1838"/>
      <c r="BG49" s="1838"/>
      <c r="BH49" s="1838"/>
      <c r="BI49" s="1838"/>
      <c r="BJ49" s="1838"/>
      <c r="BK49" s="1838"/>
      <c r="BL49" s="1838"/>
      <c r="BM49" s="1838"/>
      <c r="BN49" s="1838"/>
      <c r="BO49" s="1838"/>
      <c r="BP49" s="1838"/>
      <c r="BQ49" s="1838"/>
      <c r="BR49" s="1838"/>
      <c r="BS49" s="1838"/>
      <c r="BT49" s="1838"/>
      <c r="BU49" s="1838"/>
      <c r="BV49" s="1238"/>
      <c r="BW49" s="1838"/>
      <c r="BX49" s="1838"/>
      <c r="BY49" s="1838"/>
      <c r="BZ49" s="1238"/>
      <c r="CA49" s="1838"/>
      <c r="CB49" s="1838"/>
      <c r="CC49" s="1838"/>
      <c r="CD49" s="1238"/>
      <c r="CE49" s="1838"/>
      <c r="CF49" s="1838"/>
      <c r="CG49" s="1838"/>
      <c r="CH49" s="1238"/>
      <c r="CI49" s="1838"/>
      <c r="CJ49" s="1838"/>
      <c r="CK49" s="1838"/>
      <c r="CL49" s="1838"/>
      <c r="EW49" s="1838"/>
      <c r="EX49" s="1838"/>
      <c r="EY49" s="1838"/>
      <c r="EZ49" s="1838"/>
      <c r="FA49" s="1838"/>
      <c r="FB49" s="1838"/>
      <c r="FC49" s="1838"/>
      <c r="FD49" s="1838"/>
      <c r="FE49" s="1838"/>
      <c r="FF49" s="1838"/>
      <c r="FG49" s="1838"/>
      <c r="FH49" s="1838"/>
      <c r="FI49" s="1838"/>
      <c r="FJ49" s="1838"/>
      <c r="FK49" s="1838"/>
      <c r="FL49" s="1838"/>
      <c r="FM49" s="1838"/>
      <c r="FN49" s="1838"/>
      <c r="FO49" s="1838"/>
      <c r="FP49" s="1838"/>
      <c r="FW49" s="1838"/>
      <c r="FX49" s="1838"/>
      <c r="FY49" s="1838"/>
      <c r="FZ49" s="1838"/>
      <c r="GA49" s="1838"/>
      <c r="GB49" s="1838"/>
      <c r="IC49" s="236"/>
      <c r="ID49" s="236"/>
      <c r="IE49" s="236"/>
      <c r="IF49" s="236"/>
      <c r="IG49" s="236"/>
      <c r="IH49" s="236"/>
      <c r="II49" s="236"/>
      <c r="IJ49" s="236"/>
      <c r="IK49" s="236"/>
      <c r="IL49" s="236"/>
      <c r="IM49" s="236"/>
      <c r="IN49" s="236"/>
      <c r="IO49" s="236"/>
      <c r="IP49" s="236"/>
      <c r="IQ49" s="236"/>
      <c r="IR49" s="236"/>
      <c r="IS49" s="236"/>
      <c r="IT49" s="236"/>
      <c r="IU49" s="236"/>
      <c r="IV49" s="236"/>
      <c r="IW49" s="236"/>
      <c r="IX49" s="236"/>
      <c r="IY49" s="236"/>
      <c r="IZ49" s="236"/>
      <c r="JG49" s="1838"/>
      <c r="JH49" s="1838"/>
      <c r="JI49" s="1838"/>
      <c r="JJ49" s="1838"/>
      <c r="JK49" s="1838"/>
      <c r="JL49" s="1838"/>
      <c r="JM49" s="1838"/>
      <c r="JN49" s="1838"/>
      <c r="JO49" s="1838"/>
      <c r="JP49" s="1838"/>
      <c r="JQ49" s="1838"/>
      <c r="JR49" s="1838"/>
      <c r="NK49" s="234"/>
      <c r="NL49" s="234"/>
      <c r="NM49" s="234"/>
      <c r="NN49" s="234"/>
      <c r="NO49" s="234"/>
      <c r="NP49" s="234"/>
      <c r="NQ49" s="234"/>
      <c r="NR49" s="234"/>
      <c r="NS49" s="234"/>
      <c r="NT49" s="234"/>
      <c r="NU49" s="234"/>
      <c r="NV49" s="234"/>
      <c r="NW49" s="258"/>
      <c r="NX49" s="258"/>
      <c r="NY49" s="258"/>
      <c r="NZ49" s="258"/>
      <c r="OA49" s="258"/>
      <c r="OB49" s="258"/>
      <c r="OC49" s="1238"/>
      <c r="OD49" s="1238"/>
      <c r="PK49" s="1838"/>
      <c r="PL49" s="1838"/>
      <c r="PM49" s="1838"/>
      <c r="PN49" s="1838"/>
      <c r="PO49" s="1838"/>
      <c r="PP49" s="1838"/>
      <c r="PQ49" s="1838"/>
      <c r="PR49" s="1838"/>
      <c r="PS49" s="1838"/>
      <c r="PT49" s="1838"/>
      <c r="PU49" s="1838"/>
      <c r="PV49" s="1838"/>
      <c r="PW49" s="1838"/>
      <c r="PX49" s="1838"/>
      <c r="PY49" s="1838"/>
      <c r="PZ49" s="1838"/>
      <c r="QA49" s="1838"/>
      <c r="QB49" s="1838"/>
      <c r="RG49" s="1838"/>
      <c r="RH49" s="1838"/>
      <c r="RI49" s="1838"/>
      <c r="RJ49" s="1838"/>
      <c r="RK49" s="1838"/>
      <c r="RL49" s="1838"/>
      <c r="RM49" s="1838"/>
      <c r="RN49" s="1838"/>
      <c r="RO49" s="1838"/>
      <c r="RP49" s="1838"/>
      <c r="RQ49" s="1838"/>
      <c r="RR49" s="1838"/>
      <c r="RS49" s="1838"/>
      <c r="RT49" s="1838"/>
      <c r="RU49" s="1838"/>
      <c r="RV49" s="1838"/>
      <c r="RW49" s="1838"/>
      <c r="RX49" s="1838"/>
      <c r="SE49" s="1838"/>
      <c r="SF49" s="1838"/>
      <c r="SG49" s="1838"/>
      <c r="SH49" s="1838"/>
      <c r="SI49" s="1838"/>
      <c r="SJ49" s="1838"/>
      <c r="SK49" s="1838"/>
      <c r="SL49" s="1838"/>
      <c r="SM49" s="1838"/>
      <c r="SN49" s="1838"/>
      <c r="SO49" s="1838"/>
      <c r="SP49" s="1838"/>
      <c r="SQ49" s="1838"/>
      <c r="SR49" s="1838"/>
      <c r="SS49" s="1838"/>
      <c r="ST49" s="1838"/>
      <c r="SU49" s="1838"/>
      <c r="SV49" s="1838"/>
      <c r="SW49" s="1838"/>
      <c r="SX49" s="1838"/>
      <c r="SY49" s="1838"/>
      <c r="SZ49" s="1838"/>
      <c r="TA49" s="1838"/>
      <c r="TB49" s="1838"/>
      <c r="TC49" s="1838"/>
      <c r="TD49" s="1838"/>
      <c r="TE49" s="1838"/>
      <c r="TF49" s="1838"/>
      <c r="TG49" s="1838"/>
      <c r="TH49" s="1838"/>
      <c r="TI49" s="1838"/>
      <c r="TJ49" s="1838"/>
      <c r="TK49" s="1838"/>
      <c r="TL49" s="1838"/>
      <c r="TM49" s="1838"/>
      <c r="TN49" s="1838"/>
      <c r="TO49" s="1838"/>
      <c r="TP49" s="1838"/>
      <c r="TQ49" s="1838"/>
      <c r="TR49" s="1838"/>
      <c r="TS49" s="1838"/>
      <c r="TT49" s="1838"/>
      <c r="TU49" s="1838"/>
      <c r="TV49" s="1838"/>
      <c r="TW49" s="1838"/>
      <c r="TX49" s="1838"/>
      <c r="TY49" s="1838"/>
      <c r="TZ49" s="1838"/>
      <c r="UA49" s="1838"/>
      <c r="UB49" s="1838"/>
      <c r="UC49" s="1838"/>
      <c r="UD49" s="1838"/>
      <c r="UE49" s="1838"/>
      <c r="UF49" s="1838"/>
      <c r="UG49" s="1838"/>
      <c r="UH49" s="1838"/>
      <c r="UI49" s="1838"/>
      <c r="UJ49" s="1838"/>
      <c r="UK49" s="1838"/>
      <c r="UL49" s="1838"/>
      <c r="UM49" s="1838"/>
      <c r="UN49" s="1838"/>
      <c r="UO49" s="1838"/>
      <c r="UP49" s="1838"/>
      <c r="UQ49" s="1838"/>
      <c r="UR49" s="1838"/>
      <c r="US49" s="1838"/>
      <c r="UT49" s="1838"/>
      <c r="UU49" s="1838"/>
      <c r="UV49" s="1838"/>
      <c r="UW49" s="1838"/>
      <c r="UX49" s="1838"/>
      <c r="VF49" s="219"/>
      <c r="VG49" s="1892">
        <f>VG37-VG45-VG46-VG44</f>
        <v>0</v>
      </c>
      <c r="VH49" s="1341"/>
      <c r="VI49" s="1341"/>
      <c r="VJ49" s="1892">
        <f>VJ37-VJ45-VJ46-VJ44</f>
        <v>0</v>
      </c>
      <c r="WO49" s="1893">
        <f>WO46-WO47-WO48</f>
        <v>0</v>
      </c>
      <c r="WP49" s="1893">
        <f>WP46-WP47-WP48</f>
        <v>0</v>
      </c>
      <c r="WQ49" s="1841"/>
      <c r="WR49" s="1841"/>
      <c r="WS49" s="1841"/>
      <c r="WT49" s="1841"/>
      <c r="WU49" s="1841"/>
      <c r="WV49" s="1841"/>
      <c r="WW49" s="1841"/>
      <c r="WX49" s="1841"/>
      <c r="WY49" s="1841"/>
      <c r="WZ49" s="1841"/>
      <c r="XA49" s="1841"/>
      <c r="XB49" s="1841"/>
      <c r="XC49" s="1841"/>
      <c r="XD49" s="1841"/>
      <c r="XE49" s="1841"/>
      <c r="XF49" s="1841"/>
      <c r="XG49" s="1841"/>
      <c r="XH49" s="1841"/>
      <c r="XI49" s="1266"/>
      <c r="XJ49" s="1266"/>
      <c r="XK49" s="1266"/>
      <c r="XL49" s="1266"/>
      <c r="XM49" s="1266"/>
      <c r="XN49" s="1266"/>
      <c r="XO49" s="224"/>
      <c r="XP49" s="224"/>
      <c r="XQ49" s="224"/>
      <c r="XR49" s="224"/>
      <c r="XS49" s="224"/>
      <c r="XT49" s="224"/>
      <c r="XU49" s="224"/>
      <c r="XV49" s="224"/>
      <c r="XW49" s="224"/>
      <c r="XX49" s="224"/>
      <c r="XY49" s="224"/>
      <c r="XZ49" s="224"/>
      <c r="YA49" s="224"/>
      <c r="YB49" s="224"/>
      <c r="YC49" s="224"/>
      <c r="YD49" s="224"/>
      <c r="YE49" s="224"/>
      <c r="YF49" s="224"/>
      <c r="YG49" s="224"/>
      <c r="YH49" s="224"/>
      <c r="YI49" s="224"/>
      <c r="YJ49" s="224"/>
      <c r="YK49" s="224"/>
      <c r="YL49" s="224"/>
      <c r="YM49" s="224"/>
      <c r="YN49" s="224"/>
      <c r="YO49" s="224"/>
      <c r="YP49" s="224"/>
      <c r="YQ49" s="224"/>
      <c r="YR49" s="224"/>
      <c r="YS49" s="224"/>
      <c r="YT49" s="224"/>
      <c r="YU49" s="224"/>
      <c r="YV49" s="224"/>
      <c r="YW49" s="224"/>
      <c r="YX49" s="224"/>
      <c r="YY49" s="224"/>
      <c r="YZ49" s="224"/>
      <c r="ZA49" s="224"/>
      <c r="ZB49" s="224"/>
      <c r="AAS49" s="218"/>
      <c r="AAT49" s="218"/>
      <c r="AAU49" s="218"/>
      <c r="AAV49" s="218"/>
      <c r="AAW49" s="218"/>
      <c r="AAX49" s="218"/>
      <c r="AAY49" s="218"/>
      <c r="AAZ49" s="218"/>
      <c r="ABA49" s="218"/>
      <c r="ABB49" s="218"/>
      <c r="ABC49" s="218"/>
      <c r="ABD49" s="218"/>
      <c r="ABE49" s="218"/>
      <c r="ABF49" s="218"/>
      <c r="ABG49" s="218"/>
      <c r="ABH49" s="218"/>
      <c r="ABI49" s="218"/>
      <c r="ABJ49" s="218"/>
      <c r="ABK49" s="218"/>
      <c r="ABL49" s="218"/>
    </row>
    <row r="50" spans="1:740" s="1343" customFormat="1" ht="18.75" customHeight="1" x14ac:dyDescent="0.2">
      <c r="B50" s="1838"/>
      <c r="C50" s="1838"/>
      <c r="D50" s="1838"/>
      <c r="E50" s="1838"/>
      <c r="AK50" s="1895"/>
      <c r="AL50" s="1838"/>
      <c r="AM50" s="1838"/>
      <c r="AN50" s="1838"/>
      <c r="AO50" s="1838"/>
      <c r="AP50" s="1895"/>
      <c r="AQ50" s="1838"/>
      <c r="AR50" s="1838"/>
      <c r="AS50" s="1838"/>
      <c r="AT50" s="1838"/>
      <c r="AU50" s="1895"/>
      <c r="AV50" s="1838"/>
      <c r="AW50" s="1838"/>
      <c r="AX50" s="1838"/>
      <c r="AY50" s="1895"/>
      <c r="AZ50" s="1838"/>
      <c r="BA50" s="1838"/>
      <c r="BB50" s="1838"/>
      <c r="BC50" s="1895"/>
      <c r="BD50" s="1838"/>
      <c r="BE50" s="1838"/>
      <c r="BF50" s="1838"/>
      <c r="BG50" s="1895"/>
      <c r="BH50" s="1838"/>
      <c r="BI50" s="1838"/>
      <c r="BJ50" s="1838"/>
      <c r="BK50" s="1895"/>
      <c r="BL50" s="1838"/>
      <c r="BM50" s="1838"/>
      <c r="BN50" s="1838"/>
      <c r="BO50" s="1895"/>
      <c r="BP50" s="1838"/>
      <c r="BQ50" s="1838"/>
      <c r="BR50" s="1838"/>
      <c r="BS50" s="1838"/>
      <c r="BT50" s="1838"/>
      <c r="BU50" s="1838"/>
      <c r="BW50" s="1838"/>
      <c r="BX50" s="1838"/>
      <c r="BY50" s="1838"/>
      <c r="CA50" s="1838"/>
      <c r="CB50" s="1838"/>
      <c r="CC50" s="1838"/>
      <c r="CE50" s="1838"/>
      <c r="CF50" s="1838"/>
      <c r="CG50" s="1838"/>
      <c r="CI50" s="1838"/>
      <c r="CJ50" s="1838"/>
      <c r="CK50" s="1838"/>
      <c r="CL50" s="1838"/>
      <c r="EW50" s="1838"/>
      <c r="EX50" s="1838"/>
      <c r="EY50" s="1838"/>
      <c r="EZ50" s="1838"/>
      <c r="FA50" s="1838"/>
      <c r="FB50" s="1838"/>
      <c r="FC50" s="1838"/>
      <c r="FD50" s="1838"/>
      <c r="FE50" s="1838"/>
      <c r="FF50" s="1838"/>
      <c r="FG50" s="1838"/>
      <c r="FH50" s="1838"/>
      <c r="FI50" s="1838"/>
      <c r="FJ50" s="1838"/>
      <c r="FK50" s="1838"/>
      <c r="FL50" s="1838"/>
      <c r="FM50" s="1838"/>
      <c r="FN50" s="1838"/>
      <c r="FO50" s="1838"/>
      <c r="FP50" s="1838"/>
      <c r="FW50" s="1838"/>
      <c r="FX50" s="1838"/>
      <c r="FY50" s="1838"/>
      <c r="FZ50" s="1838"/>
      <c r="GA50" s="1838"/>
      <c r="GB50" s="1838"/>
      <c r="IC50" s="236"/>
      <c r="ID50" s="236"/>
      <c r="IE50" s="236"/>
      <c r="IF50" s="236"/>
      <c r="IG50" s="236"/>
      <c r="IH50" s="236"/>
      <c r="II50" s="236"/>
      <c r="IJ50" s="236"/>
      <c r="IK50" s="236"/>
      <c r="IL50" s="236"/>
      <c r="IM50" s="236"/>
      <c r="IN50" s="236"/>
      <c r="IO50" s="236"/>
      <c r="IP50" s="236"/>
      <c r="IQ50" s="236"/>
      <c r="IR50" s="236"/>
      <c r="IS50" s="236"/>
      <c r="IT50" s="236"/>
      <c r="IU50" s="236"/>
      <c r="IV50" s="236"/>
      <c r="IW50" s="236"/>
      <c r="IX50" s="236"/>
      <c r="IY50" s="236"/>
      <c r="IZ50" s="236"/>
      <c r="JG50" s="1838"/>
      <c r="JH50" s="1838"/>
      <c r="JI50" s="1838"/>
      <c r="JJ50" s="1838"/>
      <c r="JK50" s="1838"/>
      <c r="JL50" s="1838"/>
      <c r="JM50" s="1838"/>
      <c r="JN50" s="1838"/>
      <c r="JO50" s="1838"/>
      <c r="JP50" s="1838"/>
      <c r="JQ50" s="1838"/>
      <c r="JR50" s="1838"/>
      <c r="NK50" s="234"/>
      <c r="NL50" s="234"/>
      <c r="NM50" s="234"/>
      <c r="NN50" s="234"/>
      <c r="NO50" s="234"/>
      <c r="NP50" s="234"/>
      <c r="NQ50" s="234"/>
      <c r="NR50" s="234"/>
      <c r="NS50" s="234"/>
      <c r="NT50" s="234"/>
      <c r="NU50" s="234"/>
      <c r="NV50" s="234"/>
      <c r="NW50" s="1838"/>
      <c r="NX50" s="1838"/>
      <c r="NY50" s="1838"/>
      <c r="NZ50" s="1838"/>
      <c r="OA50" s="1838"/>
      <c r="OB50" s="1838"/>
      <c r="PK50" s="1838"/>
      <c r="PL50" s="1838"/>
      <c r="PM50" s="1838"/>
      <c r="PN50" s="1838"/>
      <c r="PO50" s="1838"/>
      <c r="PP50" s="1838"/>
      <c r="PQ50" s="1838"/>
      <c r="PR50" s="1838"/>
      <c r="PS50" s="1838"/>
      <c r="PT50" s="1838"/>
      <c r="PU50" s="1838"/>
      <c r="PV50" s="1838"/>
      <c r="PW50" s="1838"/>
      <c r="PX50" s="1838"/>
      <c r="PY50" s="1838"/>
      <c r="PZ50" s="1838"/>
      <c r="QA50" s="1838"/>
      <c r="QB50" s="1838"/>
      <c r="RG50" s="1838"/>
      <c r="RH50" s="1838"/>
      <c r="RI50" s="1838"/>
      <c r="RJ50" s="1838"/>
      <c r="RK50" s="1838"/>
      <c r="RL50" s="1838"/>
      <c r="RM50" s="1838"/>
      <c r="RN50" s="1838"/>
      <c r="RO50" s="1838"/>
      <c r="RP50" s="1838"/>
      <c r="RQ50" s="1838"/>
      <c r="RR50" s="1838"/>
      <c r="RS50" s="1838"/>
      <c r="RT50" s="1838"/>
      <c r="RU50" s="1838"/>
      <c r="RV50" s="1838"/>
      <c r="RW50" s="1838"/>
      <c r="RX50" s="1838"/>
      <c r="SE50" s="1838"/>
      <c r="SF50" s="1838"/>
      <c r="SG50" s="1838"/>
      <c r="SH50" s="1838"/>
      <c r="SI50" s="1838"/>
      <c r="SJ50" s="1838"/>
      <c r="SK50" s="1838"/>
      <c r="SL50" s="1838"/>
      <c r="SM50" s="1838"/>
      <c r="SN50" s="1838"/>
      <c r="SO50" s="1838"/>
      <c r="SP50" s="1838"/>
      <c r="SQ50" s="1838"/>
      <c r="SR50" s="1838"/>
      <c r="SS50" s="1838"/>
      <c r="ST50" s="1838"/>
      <c r="SU50" s="1838"/>
      <c r="SV50" s="1838"/>
      <c r="SW50" s="1838"/>
      <c r="SX50" s="1838"/>
      <c r="SY50" s="1838"/>
      <c r="SZ50" s="1838"/>
      <c r="TA50" s="1838"/>
      <c r="TB50" s="1838"/>
      <c r="TC50" s="1838"/>
      <c r="TD50" s="1838"/>
      <c r="TE50" s="1838"/>
      <c r="TF50" s="1838"/>
      <c r="TG50" s="1838"/>
      <c r="TH50" s="1838"/>
      <c r="TI50" s="1838"/>
      <c r="TJ50" s="1838"/>
      <c r="TK50" s="1838"/>
      <c r="TL50" s="1838"/>
      <c r="TM50" s="1838"/>
      <c r="TN50" s="1838"/>
      <c r="TO50" s="1838"/>
      <c r="TP50" s="1838"/>
      <c r="TQ50" s="1838"/>
      <c r="TR50" s="1838"/>
      <c r="TS50" s="1838"/>
      <c r="TT50" s="1838"/>
      <c r="TU50" s="1838"/>
      <c r="TV50" s="1838"/>
      <c r="TW50" s="1838"/>
      <c r="TX50" s="1838"/>
      <c r="TY50" s="1838"/>
      <c r="TZ50" s="1838"/>
      <c r="UA50" s="1838"/>
      <c r="UB50" s="1838"/>
      <c r="UC50" s="1838"/>
      <c r="UD50" s="1838"/>
      <c r="UE50" s="1838"/>
      <c r="UF50" s="1838"/>
      <c r="UG50" s="1838"/>
      <c r="UH50" s="1838"/>
      <c r="UI50" s="1838"/>
      <c r="UJ50" s="1838"/>
      <c r="UK50" s="1838"/>
      <c r="UL50" s="1838"/>
      <c r="UM50" s="1838"/>
      <c r="UN50" s="1838"/>
      <c r="UO50" s="1838"/>
      <c r="UP50" s="1838"/>
      <c r="UQ50" s="1838"/>
      <c r="UR50" s="1838"/>
      <c r="US50" s="1838"/>
      <c r="UT50" s="1838"/>
      <c r="UU50" s="1838"/>
      <c r="UV50" s="1838"/>
      <c r="UW50" s="1838"/>
      <c r="UX50" s="1838"/>
      <c r="WQ50" s="236"/>
      <c r="WR50" s="236"/>
      <c r="WS50" s="236"/>
      <c r="WT50" s="236"/>
      <c r="WU50" s="236"/>
      <c r="WV50" s="236"/>
      <c r="WW50" s="236"/>
      <c r="WX50" s="236"/>
      <c r="WY50" s="236"/>
      <c r="WZ50" s="236"/>
      <c r="XA50" s="236"/>
      <c r="XB50" s="236"/>
      <c r="XC50" s="236"/>
      <c r="XD50" s="236"/>
      <c r="XE50" s="236"/>
      <c r="XF50" s="236"/>
      <c r="XG50" s="236"/>
      <c r="XH50" s="236"/>
      <c r="XO50" s="224"/>
      <c r="XP50" s="224"/>
      <c r="XQ50" s="224"/>
      <c r="XR50" s="224"/>
      <c r="XS50" s="224"/>
      <c r="XT50" s="224"/>
      <c r="XU50" s="224"/>
      <c r="XV50" s="224"/>
      <c r="XW50" s="224"/>
      <c r="XX50" s="224"/>
      <c r="XY50" s="224"/>
      <c r="XZ50" s="224"/>
      <c r="YA50" s="224"/>
      <c r="YB50" s="224"/>
      <c r="YC50" s="224"/>
      <c r="YD50" s="224"/>
      <c r="YE50" s="224"/>
      <c r="YF50" s="224"/>
      <c r="YG50" s="224"/>
      <c r="YH50" s="224"/>
      <c r="YI50" s="224"/>
      <c r="YJ50" s="224"/>
      <c r="YK50" s="224"/>
      <c r="YL50" s="224"/>
      <c r="YM50" s="224"/>
      <c r="YN50" s="224"/>
      <c r="YO50" s="224"/>
      <c r="YP50" s="224"/>
      <c r="YQ50" s="224"/>
      <c r="YR50" s="224"/>
      <c r="YS50" s="224"/>
      <c r="YT50" s="224"/>
      <c r="YU50" s="224"/>
      <c r="YV50" s="224"/>
      <c r="YW50" s="224"/>
      <c r="YX50" s="224"/>
      <c r="YY50" s="224"/>
      <c r="YZ50" s="224"/>
      <c r="ZA50" s="224"/>
      <c r="ZB50" s="224"/>
      <c r="AAS50" s="218"/>
      <c r="AAT50" s="218"/>
      <c r="AAU50" s="218"/>
      <c r="AAV50" s="218"/>
      <c r="AAW50" s="218"/>
      <c r="AAX50" s="218"/>
      <c r="AAY50" s="218"/>
      <c r="AAZ50" s="218"/>
      <c r="ABA50" s="218"/>
      <c r="ABB50" s="218"/>
      <c r="ABC50" s="218"/>
      <c r="ABD50" s="218"/>
      <c r="ABE50" s="218"/>
      <c r="ABF50" s="218"/>
      <c r="ABG50" s="218"/>
      <c r="ABH50" s="218"/>
      <c r="ABI50" s="218"/>
      <c r="ABJ50" s="218"/>
      <c r="ABK50" s="218"/>
      <c r="ABL50" s="218"/>
    </row>
    <row r="51" spans="1:740" s="1343" customFormat="1" ht="18.75" customHeight="1" x14ac:dyDescent="0.2">
      <c r="B51" s="1838"/>
      <c r="C51" s="1838"/>
      <c r="D51" s="1838"/>
      <c r="E51" s="1838"/>
      <c r="AK51" s="1838"/>
      <c r="AL51" s="1838"/>
      <c r="AM51" s="1838"/>
      <c r="AN51" s="1838"/>
      <c r="AO51" s="1838"/>
      <c r="AP51" s="1838"/>
      <c r="AQ51" s="1838"/>
      <c r="AR51" s="1838"/>
      <c r="AS51" s="1838"/>
      <c r="AT51" s="1838"/>
      <c r="AU51" s="1838"/>
      <c r="AV51" s="1838"/>
      <c r="AW51" s="1838"/>
      <c r="AX51" s="1838"/>
      <c r="AY51" s="1838"/>
      <c r="AZ51" s="1838"/>
      <c r="BA51" s="1838"/>
      <c r="BB51" s="1838"/>
      <c r="BC51" s="1838"/>
      <c r="BD51" s="1838"/>
      <c r="BE51" s="1838"/>
      <c r="BF51" s="1838"/>
      <c r="BG51" s="1838"/>
      <c r="BH51" s="1838"/>
      <c r="BI51" s="1838"/>
      <c r="BJ51" s="1838"/>
      <c r="BK51" s="1838"/>
      <c r="BL51" s="1838"/>
      <c r="BM51" s="1838"/>
      <c r="BN51" s="1838"/>
      <c r="BO51" s="1838"/>
      <c r="BP51" s="1838"/>
      <c r="BQ51" s="1838"/>
      <c r="BR51" s="1838"/>
      <c r="BS51" s="1838"/>
      <c r="BT51" s="1838"/>
      <c r="BU51" s="1838"/>
      <c r="BV51" s="1238"/>
      <c r="BW51" s="1838"/>
      <c r="BX51" s="1838"/>
      <c r="BY51" s="1838"/>
      <c r="BZ51" s="1238"/>
      <c r="CA51" s="1838"/>
      <c r="CB51" s="1838"/>
      <c r="CC51" s="1838"/>
      <c r="CD51" s="1238"/>
      <c r="CE51" s="1838"/>
      <c r="CF51" s="1838"/>
      <c r="CG51" s="1838"/>
      <c r="CH51" s="1238"/>
      <c r="CI51" s="1838"/>
      <c r="CJ51" s="1838"/>
      <c r="CK51" s="1838"/>
      <c r="CL51" s="1838"/>
      <c r="EW51" s="1838"/>
      <c r="EX51" s="1838"/>
      <c r="EY51" s="1838"/>
      <c r="EZ51" s="1838"/>
      <c r="FA51" s="1838"/>
      <c r="FB51" s="1838"/>
      <c r="FC51" s="1838"/>
      <c r="FD51" s="1838"/>
      <c r="FE51" s="1838"/>
      <c r="FF51" s="1838"/>
      <c r="FG51" s="1838"/>
      <c r="FH51" s="1838"/>
      <c r="FI51" s="1838"/>
      <c r="FJ51" s="1838"/>
      <c r="FK51" s="1838"/>
      <c r="FL51" s="1838"/>
      <c r="FM51" s="1838"/>
      <c r="FN51" s="1838"/>
      <c r="FO51" s="1838"/>
      <c r="FP51" s="1838"/>
      <c r="FW51" s="1838"/>
      <c r="FX51" s="1838"/>
      <c r="FY51" s="1838"/>
      <c r="FZ51" s="1838"/>
      <c r="GA51" s="1838"/>
      <c r="GB51" s="1838"/>
      <c r="IC51" s="236"/>
      <c r="ID51" s="236"/>
      <c r="IE51" s="236"/>
      <c r="IF51" s="236"/>
      <c r="IG51" s="236"/>
      <c r="IH51" s="236"/>
      <c r="II51" s="236"/>
      <c r="IJ51" s="236"/>
      <c r="IK51" s="236"/>
      <c r="IL51" s="236"/>
      <c r="IM51" s="236"/>
      <c r="IN51" s="236"/>
      <c r="IO51" s="236"/>
      <c r="IP51" s="236"/>
      <c r="IQ51" s="236"/>
      <c r="IR51" s="236"/>
      <c r="IS51" s="236"/>
      <c r="IT51" s="236"/>
      <c r="IU51" s="236"/>
      <c r="IV51" s="236"/>
      <c r="IW51" s="236"/>
      <c r="IX51" s="236"/>
      <c r="IY51" s="236"/>
      <c r="IZ51" s="236"/>
      <c r="JG51" s="1838"/>
      <c r="JH51" s="1838"/>
      <c r="JI51" s="1838"/>
      <c r="JJ51" s="1838"/>
      <c r="JK51" s="1838"/>
      <c r="JL51" s="1838"/>
      <c r="JM51" s="1838"/>
      <c r="JN51" s="1838"/>
      <c r="JO51" s="1838"/>
      <c r="JP51" s="1838"/>
      <c r="JQ51" s="1838"/>
      <c r="JR51" s="1838"/>
      <c r="NK51" s="234"/>
      <c r="NL51" s="234"/>
      <c r="NM51" s="234"/>
      <c r="NN51" s="234"/>
      <c r="NO51" s="234"/>
      <c r="NP51" s="234"/>
      <c r="NQ51" s="234"/>
      <c r="NR51" s="234"/>
      <c r="NS51" s="234"/>
      <c r="NT51" s="234"/>
      <c r="NU51" s="234"/>
      <c r="NV51" s="234"/>
      <c r="NW51" s="224"/>
      <c r="NX51" s="224"/>
      <c r="NY51" s="224"/>
      <c r="NZ51" s="224"/>
      <c r="OA51" s="224"/>
      <c r="OB51" s="224"/>
      <c r="OC51" s="1238"/>
      <c r="OD51" s="1238"/>
      <c r="PK51" s="1838"/>
      <c r="PL51" s="1838"/>
      <c r="PM51" s="1838"/>
      <c r="PN51" s="1838"/>
      <c r="PO51" s="1838"/>
      <c r="PP51" s="1838"/>
      <c r="PQ51" s="1838"/>
      <c r="PR51" s="1838"/>
      <c r="PS51" s="1838"/>
      <c r="PT51" s="1838"/>
      <c r="PU51" s="1838"/>
      <c r="PV51" s="1838"/>
      <c r="PW51" s="1838"/>
      <c r="PX51" s="1838"/>
      <c r="PY51" s="1838"/>
      <c r="PZ51" s="1838"/>
      <c r="QA51" s="1838"/>
      <c r="QB51" s="1838"/>
      <c r="RG51" s="1838"/>
      <c r="RH51" s="1838"/>
      <c r="RI51" s="1838"/>
      <c r="RJ51" s="1838"/>
      <c r="RK51" s="1838"/>
      <c r="RL51" s="1838"/>
      <c r="RM51" s="1838"/>
      <c r="RN51" s="1838"/>
      <c r="RO51" s="1838"/>
      <c r="RP51" s="1838"/>
      <c r="RQ51" s="1838"/>
      <c r="RR51" s="1838"/>
      <c r="RS51" s="1838"/>
      <c r="RT51" s="1838"/>
      <c r="RU51" s="1838"/>
      <c r="RV51" s="1838"/>
      <c r="RW51" s="1838"/>
      <c r="RX51" s="1838"/>
      <c r="SE51" s="1838"/>
      <c r="SF51" s="1838"/>
      <c r="SG51" s="1838"/>
      <c r="SH51" s="1838"/>
      <c r="SI51" s="1838"/>
      <c r="SJ51" s="1838"/>
      <c r="SK51" s="1838"/>
      <c r="SL51" s="1838"/>
      <c r="SM51" s="1838"/>
      <c r="SN51" s="1838"/>
      <c r="SO51" s="1838"/>
      <c r="SP51" s="1838"/>
      <c r="SQ51" s="1838"/>
      <c r="SR51" s="1838"/>
      <c r="SS51" s="1838"/>
      <c r="ST51" s="1838"/>
      <c r="SU51" s="1838"/>
      <c r="SV51" s="1838"/>
      <c r="SW51" s="1838"/>
      <c r="SX51" s="1838"/>
      <c r="SY51" s="1838"/>
      <c r="SZ51" s="1838"/>
      <c r="TA51" s="1838"/>
      <c r="TB51" s="1838"/>
      <c r="TC51" s="1838"/>
      <c r="TD51" s="1838"/>
      <c r="TE51" s="1838"/>
      <c r="TF51" s="1838"/>
      <c r="TG51" s="1838"/>
      <c r="TH51" s="1838"/>
      <c r="TI51" s="1838"/>
      <c r="TJ51" s="1838"/>
      <c r="TK51" s="1838"/>
      <c r="TL51" s="1838"/>
      <c r="TM51" s="1838"/>
      <c r="TN51" s="1838"/>
      <c r="TO51" s="1838"/>
      <c r="TP51" s="1838"/>
      <c r="TQ51" s="1838"/>
      <c r="TR51" s="1838"/>
      <c r="TS51" s="1838"/>
      <c r="TT51" s="1838"/>
      <c r="TU51" s="1838"/>
      <c r="TV51" s="1838"/>
      <c r="TW51" s="1838"/>
      <c r="TX51" s="1838"/>
      <c r="TY51" s="1838"/>
      <c r="TZ51" s="1838"/>
      <c r="UA51" s="1838"/>
      <c r="UB51" s="1838"/>
      <c r="UC51" s="1838"/>
      <c r="UD51" s="1838"/>
      <c r="UE51" s="1838"/>
      <c r="UF51" s="1838"/>
      <c r="UG51" s="1838"/>
      <c r="UH51" s="1838"/>
      <c r="UI51" s="1838"/>
      <c r="UJ51" s="1838"/>
      <c r="UK51" s="1838"/>
      <c r="UL51" s="1838"/>
      <c r="UM51" s="1838"/>
      <c r="UN51" s="1838"/>
      <c r="UO51" s="1838"/>
      <c r="UP51" s="1838"/>
      <c r="UQ51" s="1838"/>
      <c r="UR51" s="1838"/>
      <c r="US51" s="1838"/>
      <c r="UT51" s="1838"/>
      <c r="UU51" s="1838"/>
      <c r="UV51" s="1838"/>
      <c r="UW51" s="1838"/>
      <c r="UX51" s="1838"/>
      <c r="WQ51" s="236"/>
      <c r="WR51" s="236"/>
      <c r="WS51" s="236"/>
      <c r="WT51" s="236"/>
      <c r="WU51" s="236"/>
      <c r="WV51" s="236"/>
      <c r="WW51" s="236"/>
      <c r="WX51" s="236"/>
      <c r="WY51" s="236"/>
      <c r="WZ51" s="236"/>
      <c r="XA51" s="236"/>
      <c r="XB51" s="236"/>
      <c r="XC51" s="236"/>
      <c r="XD51" s="236"/>
      <c r="XE51" s="236"/>
      <c r="XF51" s="236"/>
      <c r="XG51" s="236"/>
      <c r="XH51" s="236"/>
      <c r="XO51" s="1838"/>
      <c r="XP51" s="1838"/>
      <c r="XQ51" s="1838"/>
      <c r="XR51" s="1838"/>
      <c r="XS51" s="1838"/>
      <c r="XT51" s="1838"/>
      <c r="XU51" s="1838"/>
      <c r="XV51" s="1838"/>
      <c r="XW51" s="1838"/>
      <c r="XX51" s="1838"/>
      <c r="XY51" s="1838"/>
      <c r="XZ51" s="1838"/>
      <c r="YA51" s="1838"/>
      <c r="YB51" s="1838"/>
      <c r="YC51" s="1838"/>
      <c r="YD51" s="1838"/>
      <c r="YE51" s="1838"/>
      <c r="YF51" s="1838"/>
      <c r="YG51" s="1838"/>
      <c r="YH51" s="1838"/>
      <c r="YI51" s="1838"/>
      <c r="YJ51" s="1838"/>
      <c r="YK51" s="1838"/>
      <c r="YL51" s="1838"/>
      <c r="YM51" s="1838"/>
      <c r="YN51" s="1838"/>
      <c r="YO51" s="1838"/>
      <c r="YP51" s="1838"/>
      <c r="YQ51" s="1838"/>
      <c r="YR51" s="1838"/>
      <c r="YS51" s="1838"/>
      <c r="YT51" s="1838"/>
      <c r="YU51" s="1838"/>
      <c r="YV51" s="1838"/>
      <c r="YW51" s="1838"/>
      <c r="YX51" s="1838"/>
      <c r="YY51" s="1838"/>
      <c r="YZ51" s="1838"/>
      <c r="ZA51" s="1838"/>
      <c r="ZB51" s="1838"/>
    </row>
    <row r="52" spans="1:740" x14ac:dyDescent="0.2">
      <c r="NK52" s="1343"/>
      <c r="NL52" s="1343"/>
      <c r="NM52" s="1343"/>
      <c r="NN52" s="1343"/>
      <c r="NO52" s="1343"/>
      <c r="NP52" s="1343"/>
      <c r="NQ52" s="1343"/>
      <c r="NR52" s="1343"/>
      <c r="NS52" s="1343"/>
      <c r="NT52" s="1343"/>
      <c r="NU52" s="1343"/>
      <c r="NV52" s="1343"/>
      <c r="NW52" s="224"/>
      <c r="NX52" s="224"/>
      <c r="NY52" s="224"/>
      <c r="NZ52" s="224"/>
      <c r="OA52" s="224"/>
      <c r="OB52" s="224"/>
    </row>
  </sheetData>
  <mergeCells count="357">
    <mergeCell ref="KK8:LH8"/>
    <mergeCell ref="KQ9:KV10"/>
    <mergeCell ref="GY9:HD9"/>
    <mergeCell ref="HK9:HP10"/>
    <mergeCell ref="HQ9:IB9"/>
    <mergeCell ref="DI8:EH8"/>
    <mergeCell ref="DI9:EH9"/>
    <mergeCell ref="DI10:EH10"/>
    <mergeCell ref="DI39:EH39"/>
    <mergeCell ref="IC10:IH10"/>
    <mergeCell ref="IC39:IH39"/>
    <mergeCell ref="KE39:KJ39"/>
    <mergeCell ref="KE8:KJ8"/>
    <mergeCell ref="IO39:IT39"/>
    <mergeCell ref="JG39:KD39"/>
    <mergeCell ref="GY39:HD39"/>
    <mergeCell ref="JA39:JF39"/>
    <mergeCell ref="HE39:IB39"/>
    <mergeCell ref="IU8:IZ8"/>
    <mergeCell ref="IU9:IZ9"/>
    <mergeCell ref="IU10:IZ10"/>
    <mergeCell ref="IU39:IZ39"/>
    <mergeCell ref="GC8:GR8"/>
    <mergeCell ref="HW10:IB10"/>
    <mergeCell ref="VC10:VD10"/>
    <mergeCell ref="VC9:VF9"/>
    <mergeCell ref="YO10:YP10"/>
    <mergeCell ref="YA8:YP8"/>
    <mergeCell ref="YA9:YF9"/>
    <mergeCell ref="YA10:YF10"/>
    <mergeCell ref="VL8:VL11"/>
    <mergeCell ref="YM9:YP9"/>
    <mergeCell ref="YM10:YN10"/>
    <mergeCell ref="XI8:XN8"/>
    <mergeCell ref="VO9:VP9"/>
    <mergeCell ref="VM9:VN9"/>
    <mergeCell ref="WO8:WO11"/>
    <mergeCell ref="WI8:WN8"/>
    <mergeCell ref="WA10:WB10"/>
    <mergeCell ref="NW8:OD8"/>
    <mergeCell ref="MO39:NV39"/>
    <mergeCell ref="NK9:NV9"/>
    <mergeCell ref="NQ10:NV10"/>
    <mergeCell ref="LQ9:LX10"/>
    <mergeCell ref="LY9:MN9"/>
    <mergeCell ref="LI39:MN39"/>
    <mergeCell ref="MO9:ND9"/>
    <mergeCell ref="NE9:NJ10"/>
    <mergeCell ref="MO8:NV8"/>
    <mergeCell ref="CU9:CV9"/>
    <mergeCell ref="CU39:DB39"/>
    <mergeCell ref="EQ39:EV39"/>
    <mergeCell ref="GS39:GX39"/>
    <mergeCell ref="EW39:FJ39"/>
    <mergeCell ref="GC39:GR39"/>
    <mergeCell ref="CU10:CV10"/>
    <mergeCell ref="GS9:GX9"/>
    <mergeCell ref="DA10:DB10"/>
    <mergeCell ref="EW9:FJ9"/>
    <mergeCell ref="DC9:DH9"/>
    <mergeCell ref="DC10:DH10"/>
    <mergeCell ref="DC39:DH39"/>
    <mergeCell ref="FK39:FP39"/>
    <mergeCell ref="FW39:GB39"/>
    <mergeCell ref="GY8:HD8"/>
    <mergeCell ref="IO8:IT8"/>
    <mergeCell ref="AK39:BR39"/>
    <mergeCell ref="BS39:CL39"/>
    <mergeCell ref="CM39:CT39"/>
    <mergeCell ref="AK9:AT9"/>
    <mergeCell ref="AK10:AT10"/>
    <mergeCell ref="AU9:BB10"/>
    <mergeCell ref="BS9:BZ9"/>
    <mergeCell ref="BS10:BZ10"/>
    <mergeCell ref="HE10:HJ10"/>
    <mergeCell ref="HQ10:HV10"/>
    <mergeCell ref="EI39:EP39"/>
    <mergeCell ref="GQ10:GR10"/>
    <mergeCell ref="GO9:GR9"/>
    <mergeCell ref="GO10:GP10"/>
    <mergeCell ref="GC9:GH9"/>
    <mergeCell ref="GC10:GH10"/>
    <mergeCell ref="GI9:GN10"/>
    <mergeCell ref="FQ39:FV39"/>
    <mergeCell ref="FW9:GB9"/>
    <mergeCell ref="FW10:GB10"/>
    <mergeCell ref="FQ9:FV9"/>
    <mergeCell ref="FQ10:FV10"/>
    <mergeCell ref="KK39:LH39"/>
    <mergeCell ref="II39:IN39"/>
    <mergeCell ref="KK9:KP9"/>
    <mergeCell ref="KK10:KP10"/>
    <mergeCell ref="KE9:KJ9"/>
    <mergeCell ref="JS10:JX10"/>
    <mergeCell ref="JA10:JF10"/>
    <mergeCell ref="IO9:IT9"/>
    <mergeCell ref="IO10:IT10"/>
    <mergeCell ref="JG9:JL9"/>
    <mergeCell ref="JG10:JL10"/>
    <mergeCell ref="JA9:JF9"/>
    <mergeCell ref="JY10:KD10"/>
    <mergeCell ref="JM9:JR10"/>
    <mergeCell ref="F39:M39"/>
    <mergeCell ref="N39:U39"/>
    <mergeCell ref="AA39:AH39"/>
    <mergeCell ref="F9:G9"/>
    <mergeCell ref="J10:K10"/>
    <mergeCell ref="N9:O9"/>
    <mergeCell ref="V10:Z10"/>
    <mergeCell ref="F10:G10"/>
    <mergeCell ref="T10:U10"/>
    <mergeCell ref="J9:M9"/>
    <mergeCell ref="V39:W39"/>
    <mergeCell ref="P9:Q10"/>
    <mergeCell ref="AG10:AH10"/>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N8:U8"/>
    <mergeCell ref="R10:S10"/>
    <mergeCell ref="BC9:BR9"/>
    <mergeCell ref="EW10:FJ10"/>
    <mergeCell ref="AI8:AI11"/>
    <mergeCell ref="AJ8:AJ11"/>
    <mergeCell ref="CI9:CL9"/>
    <mergeCell ref="AK8:BR8"/>
    <mergeCell ref="CM10:CN10"/>
    <mergeCell ref="CY9:DB9"/>
    <mergeCell ref="CQ10:CR10"/>
    <mergeCell ref="CY10:CZ10"/>
    <mergeCell ref="CM9:CN9"/>
    <mergeCell ref="BS8:CL8"/>
    <mergeCell ref="EW8:FJ8"/>
    <mergeCell ref="CK10:CL10"/>
    <mergeCell ref="EQ8:EV8"/>
    <mergeCell ref="EI8:EP8"/>
    <mergeCell ref="CM8:CT8"/>
    <mergeCell ref="DC8:DH8"/>
    <mergeCell ref="BC10:BJ10"/>
    <mergeCell ref="BK10:BR10"/>
    <mergeCell ref="CA9:CH10"/>
    <mergeCell ref="CQ9:CT9"/>
    <mergeCell ref="EQ10:EV10"/>
    <mergeCell ref="EI10:EP10"/>
    <mergeCell ref="ABC7:ABJ8"/>
    <mergeCell ref="ABI10:ABJ10"/>
    <mergeCell ref="AAU7:ABB8"/>
    <mergeCell ref="AAT7:AAT11"/>
    <mergeCell ref="WI9:WN9"/>
    <mergeCell ref="WI10:WN10"/>
    <mergeCell ref="ABC39:ABJ39"/>
    <mergeCell ref="ABG9:ABJ9"/>
    <mergeCell ref="ABG10:ABH10"/>
    <mergeCell ref="ABC10:ABD10"/>
    <mergeCell ref="ABE9:ABF10"/>
    <mergeCell ref="ABC9:ABD9"/>
    <mergeCell ref="AAU39:ABB39"/>
    <mergeCell ref="AAW9:AAX10"/>
    <mergeCell ref="AAY9:ABB9"/>
    <mergeCell ref="AAY10:AAZ10"/>
    <mergeCell ref="WO7:AAR7"/>
    <mergeCell ref="ZC8:AAR8"/>
    <mergeCell ref="AAC9:AAR9"/>
    <mergeCell ref="ZC39:AAR39"/>
    <mergeCell ref="YW9:ZB9"/>
    <mergeCell ref="YW10:ZB10"/>
    <mergeCell ref="YW39:ZB39"/>
    <mergeCell ref="XO10:XR10"/>
    <mergeCell ref="YQ9:YV9"/>
    <mergeCell ref="YQ10:YV10"/>
    <mergeCell ref="YQ39:YV39"/>
    <mergeCell ref="VY10:VZ10"/>
    <mergeCell ref="VY9:VZ9"/>
    <mergeCell ref="XI39:XN39"/>
    <mergeCell ref="XC10:XH10"/>
    <mergeCell ref="XC39:XH39"/>
    <mergeCell ref="WQ39:WV39"/>
    <mergeCell ref="WW39:XB39"/>
    <mergeCell ref="VY39:VZ39"/>
    <mergeCell ref="WW9:XB9"/>
    <mergeCell ref="WW10:XB10"/>
    <mergeCell ref="YG9:YL10"/>
    <mergeCell ref="XI10:XN10"/>
    <mergeCell ref="XI9:XN9"/>
    <mergeCell ref="YA39:YP39"/>
    <mergeCell ref="RY39:SD39"/>
    <mergeCell ref="QC39:QH39"/>
    <mergeCell ref="RG9:RL9"/>
    <mergeCell ref="QI39:RF39"/>
    <mergeCell ref="SE39:UX39"/>
    <mergeCell ref="TO10:UF10"/>
    <mergeCell ref="RM9:RR9"/>
    <mergeCell ref="RM10:RR10"/>
    <mergeCell ref="RM39:RR39"/>
    <mergeCell ref="PK39:QB39"/>
    <mergeCell ref="PQ9:QB9"/>
    <mergeCell ref="RS9:RX9"/>
    <mergeCell ref="RS10:RX10"/>
    <mergeCell ref="RS39:RX39"/>
    <mergeCell ref="PW10:QB10"/>
    <mergeCell ref="QI9:QN9"/>
    <mergeCell ref="QI10:QN10"/>
    <mergeCell ref="QC9:QH9"/>
    <mergeCell ref="QC10:QH10"/>
    <mergeCell ref="ABA10:ABB10"/>
    <mergeCell ref="AAU9:AAV9"/>
    <mergeCell ref="AAU10:AAV10"/>
    <mergeCell ref="F3:I3"/>
    <mergeCell ref="WQ9:WV9"/>
    <mergeCell ref="WQ10:WV10"/>
    <mergeCell ref="CU8:DB8"/>
    <mergeCell ref="EI9:EP9"/>
    <mergeCell ref="EQ9:EV9"/>
    <mergeCell ref="CW9:CX10"/>
    <mergeCell ref="CO9:CP10"/>
    <mergeCell ref="CS10:CT10"/>
    <mergeCell ref="FK8:FP8"/>
    <mergeCell ref="FQ8:FV8"/>
    <mergeCell ref="FW8:GB8"/>
    <mergeCell ref="FK9:FP9"/>
    <mergeCell ref="FK10:FP10"/>
    <mergeCell ref="LI10:LP10"/>
    <mergeCell ref="HE8:IB8"/>
    <mergeCell ref="VA9:VB10"/>
    <mergeCell ref="PQ10:PV10"/>
    <mergeCell ref="RY10:SD10"/>
    <mergeCell ref="RY9:SD9"/>
    <mergeCell ref="RG10:RL10"/>
    <mergeCell ref="OM9:OT10"/>
    <mergeCell ref="NW9:OD9"/>
    <mergeCell ref="CI10:CJ10"/>
    <mergeCell ref="AAS7:AAS11"/>
    <mergeCell ref="VW8:VX8"/>
    <mergeCell ref="VY8:VZ8"/>
    <mergeCell ref="WW8:XB8"/>
    <mergeCell ref="VI8:VI11"/>
    <mergeCell ref="UY9:UZ9"/>
    <mergeCell ref="RY8:SD8"/>
    <mergeCell ref="QI8:RF8"/>
    <mergeCell ref="QO9:QT10"/>
    <mergeCell ref="QU9:RF9"/>
    <mergeCell ref="QU10:QZ10"/>
    <mergeCell ref="RA10:RF10"/>
    <mergeCell ref="SE8:UX8"/>
    <mergeCell ref="SE9:SV9"/>
    <mergeCell ref="TO9:UX9"/>
    <mergeCell ref="UG10:UX10"/>
    <mergeCell ref="RM8:RR8"/>
    <mergeCell ref="OE9:OL9"/>
    <mergeCell ref="SE10:SV10"/>
    <mergeCell ref="SW9:TN10"/>
    <mergeCell ref="VJ8:VJ11"/>
    <mergeCell ref="YQ8:YV8"/>
    <mergeCell ref="YW8:ZB8"/>
    <mergeCell ref="VW9:VX9"/>
    <mergeCell ref="GS10:GX10"/>
    <mergeCell ref="PK8:QB8"/>
    <mergeCell ref="XO39:XZ39"/>
    <mergeCell ref="RG39:RL39"/>
    <mergeCell ref="RS8:RX8"/>
    <mergeCell ref="NW39:OD39"/>
    <mergeCell ref="QC8:QH8"/>
    <mergeCell ref="NW10:OD10"/>
    <mergeCell ref="PC10:PJ10"/>
    <mergeCell ref="OU9:PJ9"/>
    <mergeCell ref="NK10:NP10"/>
    <mergeCell ref="WC39:WH39"/>
    <mergeCell ref="OE39:PJ39"/>
    <mergeCell ref="OU10:PB10"/>
    <mergeCell ref="VA39:VF39"/>
    <mergeCell ref="VM39:VN39"/>
    <mergeCell ref="VQ10:VR10"/>
    <mergeCell ref="VM10:VN10"/>
    <mergeCell ref="VH8:VH11"/>
    <mergeCell ref="VK8:VK11"/>
    <mergeCell ref="VS39:VT39"/>
    <mergeCell ref="F2:I2"/>
    <mergeCell ref="AAC10:AAI10"/>
    <mergeCell ref="ZU9:AAB10"/>
    <mergeCell ref="ZC9:ZT9"/>
    <mergeCell ref="ZC10:ZT10"/>
    <mergeCell ref="AAK10:AAQ10"/>
    <mergeCell ref="VG7:WN7"/>
    <mergeCell ref="VG8:VG11"/>
    <mergeCell ref="MO10:ND10"/>
    <mergeCell ref="XO8:XZ8"/>
    <mergeCell ref="XW9:XZ9"/>
    <mergeCell ref="XW10:XX10"/>
    <mergeCell ref="XY10:XZ10"/>
    <mergeCell ref="UY8:VF8"/>
    <mergeCell ref="VM8:VN8"/>
    <mergeCell ref="PK9:PP10"/>
    <mergeCell ref="XS9:XV10"/>
    <mergeCell ref="XO9:XR9"/>
    <mergeCell ref="WP8:WP11"/>
    <mergeCell ref="WC9:WH9"/>
    <mergeCell ref="WC10:WH10"/>
    <mergeCell ref="XC8:XH8"/>
    <mergeCell ref="XC9:XH9"/>
    <mergeCell ref="VE10:VF10"/>
    <mergeCell ref="VU39:VV39"/>
    <mergeCell ref="WA39:WB39"/>
    <mergeCell ref="WA9:WB9"/>
    <mergeCell ref="WQ8:WV8"/>
    <mergeCell ref="WI39:WN39"/>
    <mergeCell ref="VW39:VX39"/>
    <mergeCell ref="VO8:VP8"/>
    <mergeCell ref="VU8:VV8"/>
    <mergeCell ref="VU10:VV10"/>
    <mergeCell ref="VU9:VV9"/>
    <mergeCell ref="VW10:VX10"/>
    <mergeCell ref="VS8:VT8"/>
    <mergeCell ref="VS9:VT10"/>
    <mergeCell ref="WA8:WB8"/>
    <mergeCell ref="VQ8:VR8"/>
    <mergeCell ref="WC8:WH8"/>
    <mergeCell ref="VO10:VP10"/>
    <mergeCell ref="VO39:VP39"/>
    <mergeCell ref="VQ9:VR9"/>
    <mergeCell ref="VQ39:VR39"/>
    <mergeCell ref="UY39:UZ39"/>
    <mergeCell ref="UY10:UZ10"/>
    <mergeCell ref="GS8:GX8"/>
    <mergeCell ref="KE10:KJ10"/>
    <mergeCell ref="JA8:JF8"/>
    <mergeCell ref="JG8:KD8"/>
    <mergeCell ref="LI8:MN8"/>
    <mergeCell ref="LY10:MF10"/>
    <mergeCell ref="MG10:MN10"/>
    <mergeCell ref="KW9:LH9"/>
    <mergeCell ref="KW10:LB10"/>
    <mergeCell ref="LC10:LH10"/>
    <mergeCell ref="IC8:IH8"/>
    <mergeCell ref="IC9:IH9"/>
    <mergeCell ref="II8:IN8"/>
    <mergeCell ref="II9:IN9"/>
    <mergeCell ref="II10:IN10"/>
    <mergeCell ref="JS9:KD9"/>
    <mergeCell ref="GY10:HD10"/>
    <mergeCell ref="HE9:HJ9"/>
    <mergeCell ref="LI9:LP9"/>
    <mergeCell ref="RG8:RL8"/>
    <mergeCell ref="OE8:PJ8"/>
    <mergeCell ref="OE10:OL10"/>
  </mergeCells>
  <phoneticPr fontId="0" type="noConversion"/>
  <pageMargins left="0.39370078740157483" right="0.39370078740157483" top="0.39370078740157483" bottom="0.39370078740157483" header="0.23622047244094491" footer="0.23622047244094491"/>
  <pageSetup paperSize="9" scale="33" fitToWidth="50" orientation="landscape" horizontalDpi="300" verticalDpi="300" r:id="rId1"/>
  <headerFooter alignWithMargins="0">
    <oddFooter>&amp;L&amp;P&amp;R&amp;F&amp;A</oddFooter>
  </headerFooter>
  <colBreaks count="6" manualBreakCount="6">
    <brk id="15" max="38" man="1"/>
    <brk id="94" max="38" man="1"/>
    <brk id="112" max="38" man="1"/>
    <brk id="341" max="38" man="1"/>
    <brk id="576" max="38" man="1"/>
    <brk id="730"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71"/>
  <dimension ref="A2:BE47"/>
  <sheetViews>
    <sheetView topLeftCell="A2" zoomScale="50" zoomScaleNormal="50" zoomScaleSheetLayoutView="40" workbookViewId="0">
      <pane xSplit="1" ySplit="6" topLeftCell="AS8" activePane="bottomRight" state="frozen"/>
      <selection activeCell="A2" sqref="A2"/>
      <selection pane="topRight" activeCell="B2" sqref="B2"/>
      <selection pane="bottomLeft" activeCell="A7" sqref="A7"/>
      <selection pane="bottomRight" activeCell="Z26" sqref="Z26:AA26"/>
    </sheetView>
  </sheetViews>
  <sheetFormatPr defaultColWidth="9.140625" defaultRowHeight="16.5" x14ac:dyDescent="0.2"/>
  <cols>
    <col min="1" max="1" width="25.140625" style="389" customWidth="1"/>
    <col min="2" max="2" width="24.140625" style="389" customWidth="1"/>
    <col min="3" max="3" width="23.140625" style="389" customWidth="1"/>
    <col min="4" max="5" width="21.5703125" style="389" customWidth="1"/>
    <col min="6" max="7" width="24.140625" style="389" customWidth="1"/>
    <col min="8" max="17" width="22" style="389" customWidth="1"/>
    <col min="18" max="19" width="22.140625" style="389" customWidth="1"/>
    <col min="20" max="25" width="25.140625" style="389" customWidth="1"/>
    <col min="26" max="31" width="22.140625" style="389" customWidth="1"/>
    <col min="32" max="35" width="22.85546875" style="389" customWidth="1"/>
    <col min="36" max="41" width="22.5703125" style="389" customWidth="1"/>
    <col min="42" max="42" width="21.140625" style="389" customWidth="1"/>
    <col min="43" max="45" width="20.85546875" style="389" customWidth="1"/>
    <col min="46" max="46" width="25.42578125" style="218" customWidth="1"/>
    <col min="47" max="47" width="24.85546875" style="218" customWidth="1"/>
    <col min="48" max="49" width="27.140625" style="389" customWidth="1"/>
    <col min="50" max="51" width="21.42578125" style="389" customWidth="1"/>
    <col min="52" max="52" width="21.140625" style="389" customWidth="1"/>
    <col min="53" max="53" width="20.5703125" style="389" customWidth="1"/>
    <col min="54" max="54" width="21.140625" style="389" customWidth="1"/>
    <col min="55" max="55" width="20.5703125" style="389" customWidth="1"/>
    <col min="56" max="57" width="23.85546875" style="389" customWidth="1"/>
    <col min="58" max="16384" width="9.140625" style="389"/>
  </cols>
  <sheetData>
    <row r="2" spans="1:57" ht="18" x14ac:dyDescent="0.25">
      <c r="C2" s="387"/>
      <c r="D2" s="422" t="s">
        <v>20</v>
      </c>
      <c r="I2" s="689" t="str">
        <f>'Прочая  субсидия_БП'!F2</f>
        <v>ПО  СОСТОЯНИЮ  НА  1  ИЮЛЯ  2023  ГОДА</v>
      </c>
    </row>
    <row r="3" spans="1:57" x14ac:dyDescent="0.25">
      <c r="B3" s="388"/>
      <c r="C3" s="388"/>
      <c r="D3" s="388"/>
      <c r="E3" s="388"/>
      <c r="F3" s="388"/>
      <c r="G3" s="388"/>
    </row>
    <row r="4" spans="1:57" x14ac:dyDescent="0.25">
      <c r="L4" s="395" t="s">
        <v>0</v>
      </c>
    </row>
    <row r="5" spans="1:57" s="396" customFormat="1" ht="301.5" customHeight="1" x14ac:dyDescent="0.2">
      <c r="A5" s="1489" t="s">
        <v>11</v>
      </c>
      <c r="B5" s="1478" t="s">
        <v>1</v>
      </c>
      <c r="C5" s="1478"/>
      <c r="D5" s="1478" t="s">
        <v>920</v>
      </c>
      <c r="E5" s="1478"/>
      <c r="F5" s="1481" t="s">
        <v>1275</v>
      </c>
      <c r="G5" s="1482"/>
      <c r="H5" s="1478" t="s">
        <v>198</v>
      </c>
      <c r="I5" s="1478"/>
      <c r="J5" s="1478" t="s">
        <v>418</v>
      </c>
      <c r="K5" s="1478"/>
      <c r="L5" s="1478" t="s">
        <v>325</v>
      </c>
      <c r="M5" s="1478"/>
      <c r="N5" s="1478" t="s">
        <v>658</v>
      </c>
      <c r="O5" s="1478"/>
      <c r="P5" s="1478" t="s">
        <v>659</v>
      </c>
      <c r="Q5" s="1478"/>
      <c r="R5" s="1481" t="s">
        <v>330</v>
      </c>
      <c r="S5" s="1482"/>
      <c r="T5" s="1481" t="s">
        <v>919</v>
      </c>
      <c r="U5" s="1482"/>
      <c r="V5" s="1486" t="s">
        <v>739</v>
      </c>
      <c r="W5" s="1487"/>
      <c r="X5" s="1494" t="s">
        <v>601</v>
      </c>
      <c r="Y5" s="1495"/>
      <c r="Z5" s="1486" t="s">
        <v>197</v>
      </c>
      <c r="AA5" s="1487"/>
      <c r="AB5" s="1481" t="s">
        <v>732</v>
      </c>
      <c r="AC5" s="1482"/>
      <c r="AD5" s="1481" t="s">
        <v>802</v>
      </c>
      <c r="AE5" s="1482"/>
      <c r="AF5" s="1481" t="s">
        <v>199</v>
      </c>
      <c r="AG5" s="1482"/>
      <c r="AH5" s="1481" t="s">
        <v>812</v>
      </c>
      <c r="AI5" s="1482"/>
      <c r="AJ5" s="1481" t="s">
        <v>443</v>
      </c>
      <c r="AK5" s="1482"/>
      <c r="AL5" s="1481" t="s">
        <v>218</v>
      </c>
      <c r="AM5" s="1482"/>
      <c r="AN5" s="1481" t="s">
        <v>257</v>
      </c>
      <c r="AO5" s="1482"/>
      <c r="AP5" s="1481" t="s">
        <v>712</v>
      </c>
      <c r="AQ5" s="1482"/>
      <c r="AR5" s="1498" t="s">
        <v>268</v>
      </c>
      <c r="AS5" s="1499"/>
      <c r="AT5" s="1481" t="s">
        <v>777</v>
      </c>
      <c r="AU5" s="1482"/>
      <c r="AV5" s="1481" t="s">
        <v>472</v>
      </c>
      <c r="AW5" s="1482"/>
      <c r="AX5" s="1492" t="s">
        <v>473</v>
      </c>
      <c r="AY5" s="1497"/>
      <c r="AZ5" s="1481" t="s">
        <v>235</v>
      </c>
      <c r="BA5" s="1482"/>
      <c r="BB5" s="1481" t="s">
        <v>1331</v>
      </c>
      <c r="BC5" s="1482"/>
      <c r="BD5" s="1492" t="s">
        <v>544</v>
      </c>
      <c r="BE5" s="1492"/>
    </row>
    <row r="6" spans="1:57" s="1273" customFormat="1" ht="18" customHeight="1" x14ac:dyDescent="0.25">
      <c r="A6" s="1490"/>
      <c r="B6" s="1478"/>
      <c r="C6" s="1478"/>
      <c r="D6" s="1480" t="s">
        <v>459</v>
      </c>
      <c r="E6" s="1480"/>
      <c r="F6" s="1480" t="s">
        <v>419</v>
      </c>
      <c r="G6" s="1480"/>
      <c r="H6" s="1479" t="s">
        <v>181</v>
      </c>
      <c r="I6" s="1480"/>
      <c r="J6" s="1480" t="s">
        <v>417</v>
      </c>
      <c r="K6" s="1480"/>
      <c r="L6" s="1479" t="s">
        <v>251</v>
      </c>
      <c r="M6" s="1480"/>
      <c r="N6" s="1480" t="s">
        <v>656</v>
      </c>
      <c r="O6" s="1480"/>
      <c r="P6" s="1480" t="s">
        <v>657</v>
      </c>
      <c r="Q6" s="1480"/>
      <c r="R6" s="1483" t="s">
        <v>329</v>
      </c>
      <c r="S6" s="1484"/>
      <c r="T6" s="1483" t="s">
        <v>430</v>
      </c>
      <c r="U6" s="1488"/>
      <c r="V6" s="1483" t="s">
        <v>737</v>
      </c>
      <c r="W6" s="1484"/>
      <c r="X6" s="1483" t="s">
        <v>602</v>
      </c>
      <c r="Y6" s="1484"/>
      <c r="Z6" s="1483" t="s">
        <v>183</v>
      </c>
      <c r="AA6" s="1488"/>
      <c r="AB6" s="1483" t="s">
        <v>733</v>
      </c>
      <c r="AC6" s="1484"/>
      <c r="AD6" s="1483" t="s">
        <v>803</v>
      </c>
      <c r="AE6" s="1484"/>
      <c r="AF6" s="1483" t="s">
        <v>196</v>
      </c>
      <c r="AG6" s="1484"/>
      <c r="AH6" s="1483" t="s">
        <v>811</v>
      </c>
      <c r="AI6" s="1484"/>
      <c r="AJ6" s="1483" t="s">
        <v>442</v>
      </c>
      <c r="AK6" s="1484"/>
      <c r="AL6" s="1483" t="s">
        <v>182</v>
      </c>
      <c r="AM6" s="1484"/>
      <c r="AN6" s="1483" t="s">
        <v>256</v>
      </c>
      <c r="AO6" s="1484"/>
      <c r="AP6" s="1493" t="s">
        <v>180</v>
      </c>
      <c r="AQ6" s="1484"/>
      <c r="AR6" s="1483" t="s">
        <v>267</v>
      </c>
      <c r="AS6" s="1496"/>
      <c r="AT6" s="1485" t="s">
        <v>604</v>
      </c>
      <c r="AU6" s="1485"/>
      <c r="AV6" s="1496" t="s">
        <v>194</v>
      </c>
      <c r="AW6" s="1484"/>
      <c r="AX6" s="1483" t="s">
        <v>258</v>
      </c>
      <c r="AY6" s="1484"/>
      <c r="AZ6" s="1479" t="s">
        <v>234</v>
      </c>
      <c r="BA6" s="1479"/>
      <c r="BB6" s="1479" t="s">
        <v>1311</v>
      </c>
      <c r="BC6" s="1479"/>
      <c r="BD6" s="1483" t="s">
        <v>326</v>
      </c>
      <c r="BE6" s="1484"/>
    </row>
    <row r="7" spans="1:57" s="398" customFormat="1" ht="18" customHeight="1" x14ac:dyDescent="0.2">
      <c r="A7" s="1491"/>
      <c r="B7" s="397" t="s">
        <v>144</v>
      </c>
      <c r="C7" s="397" t="s">
        <v>145</v>
      </c>
      <c r="D7" s="397" t="s">
        <v>144</v>
      </c>
      <c r="E7" s="397" t="s">
        <v>145</v>
      </c>
      <c r="F7" s="397" t="s">
        <v>144</v>
      </c>
      <c r="G7" s="397" t="s">
        <v>145</v>
      </c>
      <c r="H7" s="397" t="s">
        <v>144</v>
      </c>
      <c r="I7" s="397" t="s">
        <v>145</v>
      </c>
      <c r="J7" s="397" t="s">
        <v>144</v>
      </c>
      <c r="K7" s="397" t="s">
        <v>145</v>
      </c>
      <c r="L7" s="397" t="s">
        <v>144</v>
      </c>
      <c r="M7" s="397" t="s">
        <v>145</v>
      </c>
      <c r="N7" s="397" t="s">
        <v>144</v>
      </c>
      <c r="O7" s="397" t="s">
        <v>145</v>
      </c>
      <c r="P7" s="397" t="s">
        <v>144</v>
      </c>
      <c r="Q7" s="397" t="s">
        <v>145</v>
      </c>
      <c r="R7" s="397" t="s">
        <v>144</v>
      </c>
      <c r="S7" s="397" t="s">
        <v>145</v>
      </c>
      <c r="T7" s="397" t="s">
        <v>144</v>
      </c>
      <c r="U7" s="397" t="s">
        <v>145</v>
      </c>
      <c r="V7" s="397" t="s">
        <v>144</v>
      </c>
      <c r="W7" s="397" t="s">
        <v>145</v>
      </c>
      <c r="X7" s="397" t="s">
        <v>144</v>
      </c>
      <c r="Y7" s="397" t="s">
        <v>145</v>
      </c>
      <c r="Z7" s="397" t="s">
        <v>144</v>
      </c>
      <c r="AA7" s="397" t="s">
        <v>145</v>
      </c>
      <c r="AB7" s="397" t="s">
        <v>144</v>
      </c>
      <c r="AC7" s="397" t="s">
        <v>145</v>
      </c>
      <c r="AD7" s="1111" t="s">
        <v>144</v>
      </c>
      <c r="AE7" s="1111" t="s">
        <v>145</v>
      </c>
      <c r="AF7" s="397" t="s">
        <v>144</v>
      </c>
      <c r="AG7" s="397" t="s">
        <v>145</v>
      </c>
      <c r="AH7" s="397" t="s">
        <v>144</v>
      </c>
      <c r="AI7" s="397" t="s">
        <v>145</v>
      </c>
      <c r="AJ7" s="397" t="s">
        <v>144</v>
      </c>
      <c r="AK7" s="397" t="s">
        <v>145</v>
      </c>
      <c r="AL7" s="397" t="s">
        <v>144</v>
      </c>
      <c r="AM7" s="397" t="s">
        <v>145</v>
      </c>
      <c r="AN7" s="397" t="s">
        <v>144</v>
      </c>
      <c r="AO7" s="397" t="s">
        <v>145</v>
      </c>
      <c r="AP7" s="397" t="s">
        <v>144</v>
      </c>
      <c r="AQ7" s="397" t="s">
        <v>145</v>
      </c>
      <c r="AR7" s="397" t="s">
        <v>144</v>
      </c>
      <c r="AS7" s="1040" t="s">
        <v>145</v>
      </c>
      <c r="AT7" s="397" t="s">
        <v>144</v>
      </c>
      <c r="AU7" s="397" t="s">
        <v>145</v>
      </c>
      <c r="AV7" s="1045" t="s">
        <v>144</v>
      </c>
      <c r="AW7" s="397" t="s">
        <v>145</v>
      </c>
      <c r="AX7" s="397" t="s">
        <v>144</v>
      </c>
      <c r="AY7" s="397" t="s">
        <v>145</v>
      </c>
      <c r="AZ7" s="397" t="s">
        <v>144</v>
      </c>
      <c r="BA7" s="397" t="s">
        <v>145</v>
      </c>
      <c r="BB7" s="397" t="s">
        <v>144</v>
      </c>
      <c r="BC7" s="397" t="s">
        <v>145</v>
      </c>
      <c r="BD7" s="397" t="s">
        <v>144</v>
      </c>
      <c r="BE7" s="397" t="s">
        <v>145</v>
      </c>
    </row>
    <row r="8" spans="1:57" s="403" customFormat="1" ht="21" customHeight="1" x14ac:dyDescent="0.25">
      <c r="A8" s="399" t="s">
        <v>74</v>
      </c>
      <c r="B8" s="147">
        <f>D8+H8+J8+R8+Z8+AP8+AV8+AZ8+AF8+AL8+T8+L8+AN8+AJ8+AX8+AR8+BD8+F8+X8+N8+P8+AB8+V8+AT8+AD8+AH8+BB8</f>
        <v>18134487.469999999</v>
      </c>
      <c r="C8" s="147">
        <f>E8+I8+K8+S8+AA8+AQ8+AW8+BA8+AG8+AM8+U8+M8+AO8+AK8+AY8+AS8+BE8+G8+Y8+O8+Q8+AC8+W8+AU8+AE8+AI8+BC8</f>
        <v>15226281.48</v>
      </c>
      <c r="D8" s="150">
        <f>[1]Субсидия_факт!X10</f>
        <v>217781.07</v>
      </c>
      <c r="E8" s="1250">
        <v>146738.15</v>
      </c>
      <c r="F8" s="150">
        <f>[1]Субсидия_факт!AX10</f>
        <v>0</v>
      </c>
      <c r="G8" s="667"/>
      <c r="H8" s="150">
        <f>[1]Субсидия_факт!AZ10</f>
        <v>0</v>
      </c>
      <c r="I8" s="588"/>
      <c r="J8" s="150">
        <f>[1]Субсидия_факт!BB10</f>
        <v>111156.81</v>
      </c>
      <c r="K8" s="1251">
        <v>0</v>
      </c>
      <c r="L8" s="150">
        <f>[1]Субсидия_факт!BD10</f>
        <v>1099000.92</v>
      </c>
      <c r="M8" s="1252">
        <v>0</v>
      </c>
      <c r="N8" s="150">
        <f>[1]Субсидия_факт!BJ10</f>
        <v>0</v>
      </c>
      <c r="O8" s="1253">
        <v>0</v>
      </c>
      <c r="P8" s="150">
        <f>[1]Субсидия_факт!BL10</f>
        <v>0</v>
      </c>
      <c r="Q8" s="588"/>
      <c r="R8" s="150">
        <f>[1]Субсидия_факт!FN10</f>
        <v>3669.72</v>
      </c>
      <c r="S8" s="667">
        <f>R8</f>
        <v>3669.72</v>
      </c>
      <c r="T8" s="150">
        <f>[1]Субсидия_факт!FX10</f>
        <v>262882.45</v>
      </c>
      <c r="U8" s="588"/>
      <c r="V8" s="692">
        <f>[1]Субсидия_факт!FZ10</f>
        <v>0</v>
      </c>
      <c r="W8" s="693"/>
      <c r="X8" s="692">
        <f>[1]Субсидия_факт!HD10</f>
        <v>0</v>
      </c>
      <c r="Y8" s="693"/>
      <c r="Z8" s="150">
        <f>[1]Субсидия_факт!HL10</f>
        <v>0</v>
      </c>
      <c r="AA8" s="588"/>
      <c r="AB8" s="150">
        <f>[1]Субсидия_факт!HX10</f>
        <v>14796250</v>
      </c>
      <c r="AC8" s="588">
        <v>14796250</v>
      </c>
      <c r="AD8" s="148">
        <f>[1]Субсидия_факт!HZ10</f>
        <v>0</v>
      </c>
      <c r="AE8" s="589"/>
      <c r="AF8" s="150">
        <f>[1]Субсидия_факт!JB10</f>
        <v>0</v>
      </c>
      <c r="AG8" s="588"/>
      <c r="AH8" s="150">
        <f>[1]Субсидия_факт!JL10</f>
        <v>0</v>
      </c>
      <c r="AI8" s="588"/>
      <c r="AJ8" s="150">
        <f>[1]Субсидия_факт!JP10</f>
        <v>80031.360000000001</v>
      </c>
      <c r="AK8" s="588"/>
      <c r="AL8" s="150">
        <f>[1]Субсидия_факт!JV10</f>
        <v>0</v>
      </c>
      <c r="AM8" s="588"/>
      <c r="AN8" s="150">
        <f>[1]Субсидия_факт!KB10</f>
        <v>0</v>
      </c>
      <c r="AO8" s="588"/>
      <c r="AP8" s="150">
        <f>[1]Субсидия_факт!KD10</f>
        <v>624902.46</v>
      </c>
      <c r="AQ8" s="588">
        <v>178594.22</v>
      </c>
      <c r="AR8" s="150">
        <f>[1]Субсидия_факт!LD10</f>
        <v>0</v>
      </c>
      <c r="AS8" s="588"/>
      <c r="AT8" s="806">
        <f>[1]Субсидия_факт!LF10</f>
        <v>0</v>
      </c>
      <c r="AU8" s="806"/>
      <c r="AV8" s="150">
        <f>[1]Субсидия_факт!LZ10</f>
        <v>0</v>
      </c>
      <c r="AW8" s="588"/>
      <c r="AX8" s="150">
        <f>[1]Субсидия_факт!MF10</f>
        <v>0</v>
      </c>
      <c r="AY8" s="588"/>
      <c r="AZ8" s="150">
        <f>[1]Субсидия_факт!MX10</f>
        <v>358812.68</v>
      </c>
      <c r="BA8" s="588">
        <v>101029.39</v>
      </c>
      <c r="BB8" s="150">
        <f>[1]Субсидия_факт!ND10</f>
        <v>580000</v>
      </c>
      <c r="BC8" s="588"/>
      <c r="BD8" s="386">
        <f>[1]Субсидия_факт!NJ10</f>
        <v>0</v>
      </c>
      <c r="BE8" s="588"/>
    </row>
    <row r="9" spans="1:57" s="395" customFormat="1" ht="21" customHeight="1" x14ac:dyDescent="0.25">
      <c r="A9" s="399" t="s">
        <v>75</v>
      </c>
      <c r="B9" s="147">
        <f t="shared" ref="B9:B25" si="0">D9+H9+J9+R9+Z9+AP9+AV9+AZ9+AF9+AL9+T9+L9+AN9+AJ9+AX9+AR9+BD9+F9+X9+N9+P9+AB9+V9+AT9+AD9+AH9+BB9</f>
        <v>94971363.840000004</v>
      </c>
      <c r="C9" s="147">
        <f t="shared" ref="C9:C25" si="1">E9+I9+K9+S9+AA9+AQ9+AW9+BA9+AG9+AM9+U9+M9+AO9+AK9+AY9+AS9+BE9+G9+Y9+O9+Q9+AC9+W9+AU9+AE9+AI9+BC9</f>
        <v>30530340.199999999</v>
      </c>
      <c r="D9" s="150">
        <f>[1]Субсидия_факт!X11</f>
        <v>222464.53</v>
      </c>
      <c r="E9" s="1250">
        <v>31559.65</v>
      </c>
      <c r="F9" s="150">
        <f>[1]Субсидия_факт!AX11</f>
        <v>0</v>
      </c>
      <c r="G9" s="667"/>
      <c r="H9" s="150">
        <f>[1]Субсидия_факт!AZ11</f>
        <v>3949472.65</v>
      </c>
      <c r="I9" s="588">
        <v>0</v>
      </c>
      <c r="J9" s="150">
        <f>[1]Субсидия_факт!BB11</f>
        <v>167862.11</v>
      </c>
      <c r="K9" s="1251">
        <v>167862.11</v>
      </c>
      <c r="L9" s="150">
        <f>[1]Субсидия_факт!BD11</f>
        <v>4240800</v>
      </c>
      <c r="M9" s="1252">
        <v>2301434.15</v>
      </c>
      <c r="N9" s="150">
        <f>[1]Субсидия_факт!BJ11</f>
        <v>500000</v>
      </c>
      <c r="O9" s="1253">
        <v>500000</v>
      </c>
      <c r="P9" s="150">
        <f>[1]Субсидия_факт!BL11</f>
        <v>0</v>
      </c>
      <c r="Q9" s="588"/>
      <c r="R9" s="150">
        <f>[1]Субсидия_факт!FN11</f>
        <v>31192.66</v>
      </c>
      <c r="S9" s="667">
        <f t="shared" ref="S9:S25" si="2">R9</f>
        <v>31192.66</v>
      </c>
      <c r="T9" s="150">
        <f>[1]Субсидия_факт!FX11</f>
        <v>1147204.27</v>
      </c>
      <c r="U9" s="588"/>
      <c r="V9" s="692">
        <f>[1]Субсидия_факт!FZ11</f>
        <v>0</v>
      </c>
      <c r="W9" s="693"/>
      <c r="X9" s="692">
        <f>[1]Субсидия_факт!HD11</f>
        <v>0</v>
      </c>
      <c r="Y9" s="693"/>
      <c r="Z9" s="150">
        <f>[1]Субсидия_факт!HL11</f>
        <v>0</v>
      </c>
      <c r="AA9" s="588"/>
      <c r="AB9" s="150">
        <f>[1]Субсидия_факт!HX11</f>
        <v>27211702</v>
      </c>
      <c r="AC9" s="588">
        <v>27211702</v>
      </c>
      <c r="AD9" s="148">
        <f>[1]Субсидия_факт!HZ11</f>
        <v>0</v>
      </c>
      <c r="AE9" s="589"/>
      <c r="AF9" s="150">
        <f>[1]Субсидия_факт!JB11</f>
        <v>0</v>
      </c>
      <c r="AG9" s="588"/>
      <c r="AH9" s="150">
        <f>[1]Субсидия_факт!JL11</f>
        <v>0</v>
      </c>
      <c r="AI9" s="588"/>
      <c r="AJ9" s="150">
        <f>[1]Субсидия_факт!JP11</f>
        <v>0</v>
      </c>
      <c r="AK9" s="588"/>
      <c r="AL9" s="150">
        <f>[1]Субсидия_факт!JV11</f>
        <v>53000000</v>
      </c>
      <c r="AM9" s="588"/>
      <c r="AN9" s="150">
        <f>[1]Субсидия_факт!KB11</f>
        <v>0</v>
      </c>
      <c r="AO9" s="588"/>
      <c r="AP9" s="150">
        <f>[1]Субсидия_факт!KD11</f>
        <v>983417.05</v>
      </c>
      <c r="AQ9" s="588">
        <v>168509.63</v>
      </c>
      <c r="AR9" s="150">
        <f>[1]Субсидия_факт!LD11</f>
        <v>0</v>
      </c>
      <c r="AS9" s="588"/>
      <c r="AT9" s="806">
        <f>[1]Субсидия_факт!LF11</f>
        <v>0</v>
      </c>
      <c r="AU9" s="806"/>
      <c r="AV9" s="150">
        <f>[1]Субсидия_факт!LZ11</f>
        <v>556371.65</v>
      </c>
      <c r="AW9" s="588"/>
      <c r="AX9" s="150">
        <f>[1]Субсидия_факт!MF11</f>
        <v>0</v>
      </c>
      <c r="AY9" s="588"/>
      <c r="AZ9" s="150">
        <f>[1]Субсидия_факт!MX11</f>
        <v>480876.92</v>
      </c>
      <c r="BA9" s="588">
        <v>118080</v>
      </c>
      <c r="BB9" s="150">
        <f>[1]Субсидия_факт!ND11</f>
        <v>2480000</v>
      </c>
      <c r="BC9" s="588"/>
      <c r="BD9" s="386">
        <f>[1]Субсидия_факт!NJ11</f>
        <v>0</v>
      </c>
      <c r="BE9" s="588"/>
    </row>
    <row r="10" spans="1:57" s="395" customFormat="1" ht="21" customHeight="1" x14ac:dyDescent="0.25">
      <c r="A10" s="399" t="s">
        <v>76</v>
      </c>
      <c r="B10" s="147">
        <f t="shared" si="0"/>
        <v>92042877.229999989</v>
      </c>
      <c r="C10" s="147">
        <f t="shared" si="1"/>
        <v>48735432.099999994</v>
      </c>
      <c r="D10" s="150">
        <f>[1]Субсидия_факт!X12</f>
        <v>227354.49</v>
      </c>
      <c r="E10" s="1250">
        <v>149639.19</v>
      </c>
      <c r="F10" s="150">
        <f>[1]Субсидия_факт!AX12</f>
        <v>0</v>
      </c>
      <c r="G10" s="667"/>
      <c r="H10" s="150">
        <f>[1]Субсидия_факт!AZ12</f>
        <v>4403990.2300000004</v>
      </c>
      <c r="I10" s="588">
        <v>0</v>
      </c>
      <c r="J10" s="150">
        <f>[1]Субсидия_факт!BB12</f>
        <v>165698.96</v>
      </c>
      <c r="K10" s="1251">
        <v>0</v>
      </c>
      <c r="L10" s="150">
        <f>[1]Субсидия_факт!BD12</f>
        <v>2074800.0000000002</v>
      </c>
      <c r="M10" s="1252">
        <v>568218.27</v>
      </c>
      <c r="N10" s="150">
        <f>[1]Субсидия_факт!BJ12</f>
        <v>4000000</v>
      </c>
      <c r="O10" s="1253">
        <v>763980.09</v>
      </c>
      <c r="P10" s="150">
        <f>[1]Субсидия_факт!BL12</f>
        <v>0</v>
      </c>
      <c r="Q10" s="588"/>
      <c r="R10" s="150">
        <f>[1]Субсидия_факт!FN12</f>
        <v>0</v>
      </c>
      <c r="S10" s="667">
        <f t="shared" si="2"/>
        <v>0</v>
      </c>
      <c r="T10" s="150">
        <f>[1]Субсидия_факт!FX12</f>
        <v>887071.04</v>
      </c>
      <c r="U10" s="588"/>
      <c r="V10" s="692">
        <f>[1]Субсидия_факт!FZ12</f>
        <v>0</v>
      </c>
      <c r="W10" s="693"/>
      <c r="X10" s="692">
        <f>[1]Субсидия_факт!HD12</f>
        <v>0</v>
      </c>
      <c r="Y10" s="693"/>
      <c r="Z10" s="150">
        <f>[1]Субсидия_факт!HL12</f>
        <v>49000595</v>
      </c>
      <c r="AA10" s="588">
        <f>1933359.65+16360106.77</f>
        <v>18293466.419999998</v>
      </c>
      <c r="AB10" s="150">
        <f>[1]Субсидия_факт!HX12</f>
        <v>28665000</v>
      </c>
      <c r="AC10" s="588">
        <v>28665000</v>
      </c>
      <c r="AD10" s="148">
        <f>[1]Субсидия_факт!HZ12</f>
        <v>0</v>
      </c>
      <c r="AE10" s="589"/>
      <c r="AF10" s="150">
        <f>[1]Субсидия_факт!JB12</f>
        <v>101911.4</v>
      </c>
      <c r="AG10" s="588"/>
      <c r="AH10" s="150">
        <f>[1]Субсидия_факт!JL12</f>
        <v>0</v>
      </c>
      <c r="AI10" s="588"/>
      <c r="AJ10" s="150">
        <f>[1]Субсидия_факт!JP12</f>
        <v>142343.94</v>
      </c>
      <c r="AK10" s="588"/>
      <c r="AL10" s="150">
        <f>[1]Субсидия_факт!JV12</f>
        <v>0</v>
      </c>
      <c r="AM10" s="588"/>
      <c r="AN10" s="150">
        <f>[1]Субсидия_факт!KB12</f>
        <v>0</v>
      </c>
      <c r="AO10" s="588"/>
      <c r="AP10" s="150">
        <f>[1]Субсидия_факт!KD12</f>
        <v>1524987.7</v>
      </c>
      <c r="AQ10" s="588">
        <v>192196.93</v>
      </c>
      <c r="AR10" s="150">
        <f>[1]Субсидия_факт!LD12</f>
        <v>0</v>
      </c>
      <c r="AS10" s="588"/>
      <c r="AT10" s="806">
        <f>[1]Субсидия_факт!LF12</f>
        <v>0</v>
      </c>
      <c r="AU10" s="806"/>
      <c r="AV10" s="150">
        <f>[1]Субсидия_факт!LZ12</f>
        <v>0</v>
      </c>
      <c r="AW10" s="588"/>
      <c r="AX10" s="150">
        <f>[1]Субсидия_факт!MF12</f>
        <v>0</v>
      </c>
      <c r="AY10" s="588"/>
      <c r="AZ10" s="150">
        <f>[1]Субсидия_факт!MX12</f>
        <v>419124.47</v>
      </c>
      <c r="BA10" s="588">
        <v>102931.2</v>
      </c>
      <c r="BB10" s="150">
        <f>[1]Субсидия_факт!ND12</f>
        <v>430000</v>
      </c>
      <c r="BC10" s="588"/>
      <c r="BD10" s="386">
        <f>[1]Субсидия_факт!NJ12</f>
        <v>0</v>
      </c>
      <c r="BE10" s="588"/>
    </row>
    <row r="11" spans="1:57" s="395" customFormat="1" ht="21" customHeight="1" x14ac:dyDescent="0.25">
      <c r="A11" s="399" t="s">
        <v>77</v>
      </c>
      <c r="B11" s="147">
        <f t="shared" si="0"/>
        <v>71077787.349999994</v>
      </c>
      <c r="C11" s="147">
        <f t="shared" si="1"/>
        <v>38475322.079999998</v>
      </c>
      <c r="D11" s="150">
        <f>[1]Субсидия_факт!X13</f>
        <v>220097.89</v>
      </c>
      <c r="E11" s="1250">
        <v>220097.88</v>
      </c>
      <c r="F11" s="150">
        <f>[1]Субсидия_факт!AX13</f>
        <v>0</v>
      </c>
      <c r="G11" s="667"/>
      <c r="H11" s="150">
        <f>[1]Субсидия_факт!AZ13</f>
        <v>0</v>
      </c>
      <c r="I11" s="588">
        <v>0</v>
      </c>
      <c r="J11" s="150">
        <f>[1]Субсидия_факт!BB13</f>
        <v>140883.26999999999</v>
      </c>
      <c r="K11" s="1251">
        <v>0</v>
      </c>
      <c r="L11" s="150">
        <f>[1]Субсидия_факт!BD13</f>
        <v>1625018.46</v>
      </c>
      <c r="M11" s="1252">
        <v>0</v>
      </c>
      <c r="N11" s="150">
        <f>[1]Субсидия_факт!BJ13</f>
        <v>6240000</v>
      </c>
      <c r="O11" s="1253">
        <v>731970.48</v>
      </c>
      <c r="P11" s="150">
        <f>[1]Субсидия_факт!BL13</f>
        <v>0</v>
      </c>
      <c r="Q11" s="588"/>
      <c r="R11" s="150">
        <f>[1]Субсидия_факт!FN13</f>
        <v>36697.300000000003</v>
      </c>
      <c r="S11" s="667">
        <f t="shared" si="2"/>
        <v>36697.300000000003</v>
      </c>
      <c r="T11" s="150">
        <f>[1]Субсидия_факт!FX13</f>
        <v>1222246.1599999999</v>
      </c>
      <c r="U11" s="588"/>
      <c r="V11" s="692">
        <f>[1]Субсидия_факт!FZ13</f>
        <v>0</v>
      </c>
      <c r="W11" s="693"/>
      <c r="X11" s="692">
        <f>[1]Субсидия_факт!HD13</f>
        <v>0</v>
      </c>
      <c r="Y11" s="693"/>
      <c r="Z11" s="150">
        <f>[1]Субсидия_факт!HL13</f>
        <v>0</v>
      </c>
      <c r="AA11" s="588"/>
      <c r="AB11" s="150">
        <f>[1]Субсидия_факт!HX13</f>
        <v>36660000</v>
      </c>
      <c r="AC11" s="588">
        <v>36660000</v>
      </c>
      <c r="AD11" s="148">
        <f>[1]Субсидия_факт!HZ13</f>
        <v>0</v>
      </c>
      <c r="AE11" s="589"/>
      <c r="AF11" s="150">
        <f>[1]Субсидия_факт!JB13</f>
        <v>0</v>
      </c>
      <c r="AG11" s="588"/>
      <c r="AH11" s="150">
        <f>[1]Субсидия_факт!JL13</f>
        <v>0</v>
      </c>
      <c r="AI11" s="588"/>
      <c r="AJ11" s="150">
        <f>[1]Субсидия_факт!JP13</f>
        <v>0</v>
      </c>
      <c r="AK11" s="588"/>
      <c r="AL11" s="150">
        <f>[1]Субсидия_факт!JV13</f>
        <v>18048000</v>
      </c>
      <c r="AM11" s="588"/>
      <c r="AN11" s="150">
        <f>[1]Субсидия_факт!KB13</f>
        <v>0</v>
      </c>
      <c r="AO11" s="588"/>
      <c r="AP11" s="150">
        <f>[1]Субсидия_факт!KD13</f>
        <v>5628692.5899999999</v>
      </c>
      <c r="AQ11" s="588">
        <v>275511.49</v>
      </c>
      <c r="AR11" s="150">
        <f>[1]Субсидия_факт!LD13</f>
        <v>0</v>
      </c>
      <c r="AS11" s="588"/>
      <c r="AT11" s="806">
        <f>[1]Субсидия_факт!LF13</f>
        <v>0</v>
      </c>
      <c r="AU11" s="806"/>
      <c r="AV11" s="150">
        <f>[1]Субсидия_факт!LZ13</f>
        <v>0</v>
      </c>
      <c r="AW11" s="588"/>
      <c r="AX11" s="150">
        <f>[1]Субсидия_факт!MF13</f>
        <v>550000</v>
      </c>
      <c r="AY11" s="588">
        <v>412377.76</v>
      </c>
      <c r="AZ11" s="150">
        <f>[1]Субсидия_факт!MX13</f>
        <v>306151.67999999999</v>
      </c>
      <c r="BA11" s="588">
        <v>138667.17000000001</v>
      </c>
      <c r="BB11" s="150">
        <f>[1]Субсидия_факт!ND13</f>
        <v>400000</v>
      </c>
      <c r="BC11" s="588"/>
      <c r="BD11" s="386">
        <f>[1]Субсидия_факт!NJ13</f>
        <v>0</v>
      </c>
      <c r="BE11" s="588"/>
    </row>
    <row r="12" spans="1:57" s="395" customFormat="1" ht="21" customHeight="1" x14ac:dyDescent="0.25">
      <c r="A12" s="399" t="s">
        <v>78</v>
      </c>
      <c r="B12" s="147">
        <f t="shared" si="0"/>
        <v>77920229.989999995</v>
      </c>
      <c r="C12" s="147">
        <f t="shared" si="1"/>
        <v>42609104.590000004</v>
      </c>
      <c r="D12" s="150">
        <f>[1]Субсидия_факт!X14</f>
        <v>215512.51</v>
      </c>
      <c r="E12" s="1250">
        <v>0</v>
      </c>
      <c r="F12" s="150">
        <f>[1]Субсидия_факт!AX14</f>
        <v>0</v>
      </c>
      <c r="G12" s="667"/>
      <c r="H12" s="150">
        <f>[1]Субсидия_факт!AZ14</f>
        <v>2194295.83</v>
      </c>
      <c r="I12" s="588">
        <v>2194295.83</v>
      </c>
      <c r="J12" s="150">
        <f>[1]Субсидия_факт!BB14</f>
        <v>182007.14</v>
      </c>
      <c r="K12" s="1251">
        <v>41914</v>
      </c>
      <c r="L12" s="150">
        <f>[1]Субсидия_факт!BD14</f>
        <v>0</v>
      </c>
      <c r="M12" s="588"/>
      <c r="N12" s="150">
        <f>[1]Субсидия_факт!BJ14</f>
        <v>3000000</v>
      </c>
      <c r="O12" s="1253">
        <v>0</v>
      </c>
      <c r="P12" s="150">
        <f>[1]Субсидия_факт!BL14</f>
        <v>0</v>
      </c>
      <c r="Q12" s="588"/>
      <c r="R12" s="150">
        <f>[1]Субсидия_факт!FN14</f>
        <v>3669.72</v>
      </c>
      <c r="S12" s="667">
        <f t="shared" si="2"/>
        <v>3669.72</v>
      </c>
      <c r="T12" s="150">
        <f>[1]Субсидия_факт!FX14</f>
        <v>395461.69</v>
      </c>
      <c r="U12" s="588"/>
      <c r="V12" s="692">
        <f>[1]Субсидия_факт!FZ14</f>
        <v>0</v>
      </c>
      <c r="W12" s="693"/>
      <c r="X12" s="692">
        <f>[1]Субсидия_факт!HD14</f>
        <v>0</v>
      </c>
      <c r="Y12" s="693"/>
      <c r="Z12" s="150">
        <f>[1]Субсидия_факт!HL14</f>
        <v>35998000</v>
      </c>
      <c r="AA12" s="588">
        <v>9744208.2100000009</v>
      </c>
      <c r="AB12" s="150">
        <f>[1]Субсидия_факт!HX14</f>
        <v>30391409.940000001</v>
      </c>
      <c r="AC12" s="588">
        <v>30391409.940000001</v>
      </c>
      <c r="AD12" s="148">
        <f>[1]Субсидия_факт!HZ14</f>
        <v>0</v>
      </c>
      <c r="AE12" s="589"/>
      <c r="AF12" s="150">
        <f>[1]Субсидия_факт!JB14</f>
        <v>102860.19</v>
      </c>
      <c r="AG12" s="588">
        <v>102860.19</v>
      </c>
      <c r="AH12" s="150">
        <f>[1]Субсидия_факт!JL14</f>
        <v>0</v>
      </c>
      <c r="AI12" s="588"/>
      <c r="AJ12" s="150">
        <f>[1]Субсидия_факт!JP14</f>
        <v>108388.18</v>
      </c>
      <c r="AK12" s="588"/>
      <c r="AL12" s="150">
        <f>[1]Субсидия_факт!JV14</f>
        <v>0</v>
      </c>
      <c r="AM12" s="588"/>
      <c r="AN12" s="150">
        <f>[1]Субсидия_факт!KB14</f>
        <v>0</v>
      </c>
      <c r="AO12" s="588"/>
      <c r="AP12" s="150">
        <f>[1]Субсидия_факт!KD14</f>
        <v>583611.21000000008</v>
      </c>
      <c r="AQ12" s="588">
        <v>111872.15</v>
      </c>
      <c r="AR12" s="150">
        <f>[1]Субсидия_факт!LD14</f>
        <v>0</v>
      </c>
      <c r="AS12" s="588"/>
      <c r="AT12" s="806">
        <f>[1]Субсидия_факт!LF14</f>
        <v>0</v>
      </c>
      <c r="AU12" s="806"/>
      <c r="AV12" s="150">
        <f>[1]Субсидия_факт!LZ14</f>
        <v>0</v>
      </c>
      <c r="AW12" s="588"/>
      <c r="AX12" s="150">
        <f>[1]Субсидия_факт!MF14</f>
        <v>820000</v>
      </c>
      <c r="AY12" s="588"/>
      <c r="AZ12" s="150">
        <f>[1]Субсидия_факт!MX14</f>
        <v>125013.58</v>
      </c>
      <c r="BA12" s="588">
        <v>18874.55</v>
      </c>
      <c r="BB12" s="150">
        <f>[1]Субсидия_факт!ND14</f>
        <v>3800000</v>
      </c>
      <c r="BC12" s="588"/>
      <c r="BD12" s="386">
        <f>[1]Субсидия_факт!NJ14</f>
        <v>0</v>
      </c>
      <c r="BE12" s="588"/>
    </row>
    <row r="13" spans="1:57" s="395" customFormat="1" ht="21" customHeight="1" x14ac:dyDescent="0.25">
      <c r="A13" s="399" t="s">
        <v>79</v>
      </c>
      <c r="B13" s="147">
        <f t="shared" si="0"/>
        <v>29823413.93</v>
      </c>
      <c r="C13" s="147">
        <f t="shared" si="1"/>
        <v>23579918.539999999</v>
      </c>
      <c r="D13" s="150">
        <f>[1]Субсидия_факт!X15</f>
        <v>220097.89</v>
      </c>
      <c r="E13" s="1250">
        <v>78972.41</v>
      </c>
      <c r="F13" s="150">
        <f>[1]Субсидия_факт!AX15</f>
        <v>0</v>
      </c>
      <c r="G13" s="667"/>
      <c r="H13" s="150">
        <f>[1]Субсидия_факт!AZ15</f>
        <v>0</v>
      </c>
      <c r="I13" s="588">
        <v>0</v>
      </c>
      <c r="J13" s="150">
        <f>[1]Субсидия_факт!BB15</f>
        <v>86762.94</v>
      </c>
      <c r="K13" s="1251">
        <v>5244</v>
      </c>
      <c r="L13" s="150">
        <f>[1]Субсидия_факт!BD15</f>
        <v>0</v>
      </c>
      <c r="M13" s="588"/>
      <c r="N13" s="150">
        <f>[1]Субсидия_факт!BJ15</f>
        <v>0</v>
      </c>
      <c r="O13" s="588"/>
      <c r="P13" s="150">
        <f>[1]Субсидия_факт!BL15</f>
        <v>0</v>
      </c>
      <c r="Q13" s="588"/>
      <c r="R13" s="150">
        <f>[1]Субсидия_факт!FN15</f>
        <v>18348.62</v>
      </c>
      <c r="S13" s="667">
        <f t="shared" si="2"/>
        <v>18348.62</v>
      </c>
      <c r="T13" s="150">
        <f>[1]Субсидия_факт!FX15</f>
        <v>494362.89</v>
      </c>
      <c r="U13" s="588">
        <v>128112.05</v>
      </c>
      <c r="V13" s="692">
        <f>[1]Субсидия_факт!FZ15</f>
        <v>0</v>
      </c>
      <c r="W13" s="693"/>
      <c r="X13" s="692">
        <f>[1]Субсидия_факт!HD15</f>
        <v>0</v>
      </c>
      <c r="Y13" s="693"/>
      <c r="Z13" s="150">
        <f>[1]Субсидия_факт!HL15</f>
        <v>0</v>
      </c>
      <c r="AA13" s="588"/>
      <c r="AB13" s="150">
        <f>[1]Субсидия_факт!HX15</f>
        <v>22256944</v>
      </c>
      <c r="AC13" s="588">
        <v>22256944</v>
      </c>
      <c r="AD13" s="148">
        <f>[1]Субсидия_факт!HZ15</f>
        <v>0</v>
      </c>
      <c r="AE13" s="589"/>
      <c r="AF13" s="150">
        <f>[1]Субсидия_факт!JB15</f>
        <v>84193.86</v>
      </c>
      <c r="AG13" s="588">
        <v>0</v>
      </c>
      <c r="AH13" s="150">
        <f>[1]Субсидия_факт!JL15</f>
        <v>0</v>
      </c>
      <c r="AI13" s="588"/>
      <c r="AJ13" s="150">
        <f>[1]Субсидия_факт!JP15</f>
        <v>108636.67</v>
      </c>
      <c r="AK13" s="588">
        <v>105764.13</v>
      </c>
      <c r="AL13" s="150">
        <f>[1]Субсидия_факт!JV15</f>
        <v>4820227.88</v>
      </c>
      <c r="AM13" s="588"/>
      <c r="AN13" s="150">
        <f>[1]Субсидия_факт!KB15</f>
        <v>0</v>
      </c>
      <c r="AO13" s="588"/>
      <c r="AP13" s="150">
        <f>[1]Субсидия_факт!KD15</f>
        <v>711183.41999999993</v>
      </c>
      <c r="AQ13" s="588">
        <v>116842.63</v>
      </c>
      <c r="AR13" s="150">
        <f>[1]Субсидия_факт!LD15</f>
        <v>0</v>
      </c>
      <c r="AS13" s="588"/>
      <c r="AT13" s="806">
        <f>[1]Субсидия_факт!LF15</f>
        <v>0</v>
      </c>
      <c r="AU13" s="806"/>
      <c r="AV13" s="150">
        <f>[1]Субсидия_факт!LZ15</f>
        <v>0</v>
      </c>
      <c r="AW13" s="588"/>
      <c r="AX13" s="150">
        <f>[1]Субсидия_факт!MF15</f>
        <v>800000</v>
      </c>
      <c r="AY13" s="588">
        <v>799235</v>
      </c>
      <c r="AZ13" s="150">
        <f>[1]Субсидия_факт!MX15</f>
        <v>222655.76</v>
      </c>
      <c r="BA13" s="588">
        <v>70455.7</v>
      </c>
      <c r="BB13" s="150">
        <f>[1]Субсидия_факт!ND15</f>
        <v>0</v>
      </c>
      <c r="BC13" s="588"/>
      <c r="BD13" s="386">
        <f>[1]Субсидия_факт!NJ15</f>
        <v>0</v>
      </c>
      <c r="BE13" s="588"/>
    </row>
    <row r="14" spans="1:57" s="395" customFormat="1" ht="21" customHeight="1" x14ac:dyDescent="0.25">
      <c r="A14" s="399" t="s">
        <v>80</v>
      </c>
      <c r="B14" s="147">
        <f t="shared" si="0"/>
        <v>10291785.220000001</v>
      </c>
      <c r="C14" s="147">
        <f t="shared" si="1"/>
        <v>2994356.2099999995</v>
      </c>
      <c r="D14" s="150">
        <f>[1]Субсидия_факт!X16</f>
        <v>211633.29</v>
      </c>
      <c r="E14" s="1250">
        <v>168959.11</v>
      </c>
      <c r="F14" s="150">
        <f>[1]Субсидия_факт!AX16</f>
        <v>431719.19</v>
      </c>
      <c r="G14" s="667"/>
      <c r="H14" s="150">
        <f>[1]Субсидия_факт!AZ16</f>
        <v>2148100.13</v>
      </c>
      <c r="I14" s="588">
        <v>2148100.13</v>
      </c>
      <c r="J14" s="150">
        <f>[1]Субсидия_факт!BB16</f>
        <v>206368.6</v>
      </c>
      <c r="K14" s="1251">
        <v>2790</v>
      </c>
      <c r="L14" s="150">
        <f>[1]Субсидия_факт!BD16</f>
        <v>714400</v>
      </c>
      <c r="M14" s="588">
        <v>393312.92</v>
      </c>
      <c r="N14" s="150">
        <f>[1]Субсидия_факт!BJ16</f>
        <v>2500000</v>
      </c>
      <c r="O14" s="1254">
        <v>0</v>
      </c>
      <c r="P14" s="150">
        <f>[1]Субсидия_факт!BL16</f>
        <v>0</v>
      </c>
      <c r="Q14" s="588"/>
      <c r="R14" s="150">
        <f>[1]Субсидия_факт!FN16</f>
        <v>25688.07</v>
      </c>
      <c r="S14" s="667">
        <f t="shared" si="2"/>
        <v>25688.07</v>
      </c>
      <c r="T14" s="150">
        <f>[1]Субсидия_факт!FX16</f>
        <v>2803819.91</v>
      </c>
      <c r="U14" s="588">
        <v>0</v>
      </c>
      <c r="V14" s="692">
        <f>[1]Субсидия_факт!FZ16</f>
        <v>0</v>
      </c>
      <c r="W14" s="693"/>
      <c r="X14" s="692">
        <f>[1]Субсидия_факт!HD16</f>
        <v>0</v>
      </c>
      <c r="Y14" s="693"/>
      <c r="Z14" s="150">
        <f>[1]Субсидия_факт!HL16</f>
        <v>0</v>
      </c>
      <c r="AA14" s="588"/>
      <c r="AB14" s="150">
        <f>[1]Субсидия_факт!HX16</f>
        <v>0</v>
      </c>
      <c r="AC14" s="588">
        <v>0</v>
      </c>
      <c r="AD14" s="148">
        <f>[1]Субсидия_факт!HZ16</f>
        <v>0</v>
      </c>
      <c r="AE14" s="1112">
        <f>AD14</f>
        <v>0</v>
      </c>
      <c r="AF14" s="150">
        <f>[1]Субсидия_факт!JB16</f>
        <v>102598.71</v>
      </c>
      <c r="AG14" s="588">
        <v>102598.71</v>
      </c>
      <c r="AH14" s="150">
        <f>[1]Субсидия_факт!JL16</f>
        <v>0</v>
      </c>
      <c r="AI14" s="588"/>
      <c r="AJ14" s="150">
        <f>[1]Субсидия_факт!JP16</f>
        <v>0</v>
      </c>
      <c r="AK14" s="588"/>
      <c r="AL14" s="150">
        <f>[1]Субсидия_факт!JV16</f>
        <v>0</v>
      </c>
      <c r="AM14" s="588"/>
      <c r="AN14" s="150">
        <f>[1]Субсидия_факт!KB16</f>
        <v>0</v>
      </c>
      <c r="AO14" s="588"/>
      <c r="AP14" s="150">
        <f>[1]Субсидия_факт!KD16</f>
        <v>787602.93</v>
      </c>
      <c r="AQ14" s="588">
        <v>0</v>
      </c>
      <c r="AR14" s="150">
        <f>[1]Субсидия_факт!LD16</f>
        <v>0</v>
      </c>
      <c r="AS14" s="588"/>
      <c r="AT14" s="806">
        <f>[1]Субсидия_факт!LF16</f>
        <v>0</v>
      </c>
      <c r="AU14" s="806"/>
      <c r="AV14" s="150">
        <f>[1]Субсидия_факт!LZ16</f>
        <v>0</v>
      </c>
      <c r="AW14" s="588"/>
      <c r="AX14" s="150">
        <f>[1]Субсидия_факт!MF16</f>
        <v>0</v>
      </c>
      <c r="AY14" s="588"/>
      <c r="AZ14" s="150">
        <f>[1]Субсидия_факт!MX16</f>
        <v>359854.39</v>
      </c>
      <c r="BA14" s="588">
        <v>152907.26999999999</v>
      </c>
      <c r="BB14" s="150">
        <f>[1]Субсидия_факт!ND16</f>
        <v>0</v>
      </c>
      <c r="BC14" s="588"/>
      <c r="BD14" s="386">
        <f>[1]Субсидия_факт!NJ16</f>
        <v>0</v>
      </c>
      <c r="BE14" s="588"/>
    </row>
    <row r="15" spans="1:57" s="395" customFormat="1" ht="21" customHeight="1" x14ac:dyDescent="0.25">
      <c r="A15" s="399" t="s">
        <v>81</v>
      </c>
      <c r="B15" s="147">
        <f t="shared" si="0"/>
        <v>144766066.34</v>
      </c>
      <c r="C15" s="147">
        <f t="shared" si="1"/>
        <v>47377564.259999998</v>
      </c>
      <c r="D15" s="150">
        <f>[1]Субсидия_факт!X17</f>
        <v>217781.07</v>
      </c>
      <c r="E15" s="1250">
        <v>135069.45000000001</v>
      </c>
      <c r="F15" s="150">
        <f>[1]Субсидия_факт!AX17</f>
        <v>0</v>
      </c>
      <c r="G15" s="667"/>
      <c r="H15" s="150">
        <f>[1]Субсидия_факт!AZ17</f>
        <v>0</v>
      </c>
      <c r="I15" s="588"/>
      <c r="J15" s="150">
        <f>[1]Субсидия_факт!BB17</f>
        <v>54788.82</v>
      </c>
      <c r="K15" s="1251">
        <v>0</v>
      </c>
      <c r="L15" s="150">
        <f>[1]Субсидия_факт!BD17</f>
        <v>1444000</v>
      </c>
      <c r="M15" s="588">
        <v>1444000</v>
      </c>
      <c r="N15" s="150">
        <f>[1]Субсидия_факт!BJ17</f>
        <v>4000000</v>
      </c>
      <c r="O15" s="1254">
        <v>1892813.7</v>
      </c>
      <c r="P15" s="150">
        <f>[1]Субсидия_факт!BL17</f>
        <v>0</v>
      </c>
      <c r="Q15" s="588"/>
      <c r="R15" s="150">
        <f>[1]Субсидия_факт!FN17</f>
        <v>18348.62</v>
      </c>
      <c r="S15" s="667">
        <f t="shared" si="2"/>
        <v>18348.62</v>
      </c>
      <c r="T15" s="150">
        <f>[1]Субсидия_факт!FX17</f>
        <v>554499.88</v>
      </c>
      <c r="U15" s="588">
        <v>0</v>
      </c>
      <c r="V15" s="692">
        <f>[1]Субсидия_факт!FZ17</f>
        <v>0</v>
      </c>
      <c r="W15" s="693"/>
      <c r="X15" s="692">
        <f>[1]Субсидия_факт!HD17</f>
        <v>0</v>
      </c>
      <c r="Y15" s="693"/>
      <c r="Z15" s="150">
        <f>[1]Субсидия_факт!HL17</f>
        <v>0</v>
      </c>
      <c r="AA15" s="588"/>
      <c r="AB15" s="150">
        <f>[1]Субсидия_факт!HX17</f>
        <v>40779441.600000001</v>
      </c>
      <c r="AC15" s="588">
        <v>40779441.600000001</v>
      </c>
      <c r="AD15" s="148">
        <f>[1]Субсидия_факт!HZ17</f>
        <v>95742515.349999994</v>
      </c>
      <c r="AE15" s="589">
        <v>3087242.11</v>
      </c>
      <c r="AF15" s="150">
        <f>[1]Субсидия_факт!JB17</f>
        <v>0</v>
      </c>
      <c r="AG15" s="588"/>
      <c r="AH15" s="150">
        <f>[1]Субсидия_факт!JL17</f>
        <v>0</v>
      </c>
      <c r="AI15" s="588"/>
      <c r="AJ15" s="150">
        <f>[1]Субсидия_факт!JP17</f>
        <v>109357.65</v>
      </c>
      <c r="AK15" s="588">
        <v>9397.56</v>
      </c>
      <c r="AL15" s="150">
        <f>[1]Субсидия_факт!JV17</f>
        <v>0</v>
      </c>
      <c r="AM15" s="588"/>
      <c r="AN15" s="150">
        <f>[1]Субсидия_факт!KB17</f>
        <v>0</v>
      </c>
      <c r="AO15" s="588"/>
      <c r="AP15" s="150">
        <f>[1]Субсидия_факт!KD17</f>
        <v>1451578.6</v>
      </c>
      <c r="AQ15" s="588">
        <v>0</v>
      </c>
      <c r="AR15" s="150">
        <f>[1]Субсидия_факт!LD17</f>
        <v>0</v>
      </c>
      <c r="AS15" s="588"/>
      <c r="AT15" s="806">
        <f>[1]Субсидия_факт!LF17</f>
        <v>0</v>
      </c>
      <c r="AU15" s="806"/>
      <c r="AV15" s="150">
        <f>[1]Субсидия_факт!LZ17</f>
        <v>0</v>
      </c>
      <c r="AW15" s="588"/>
      <c r="AX15" s="150">
        <f>[1]Субсидия_факт!MF17</f>
        <v>0</v>
      </c>
      <c r="AY15" s="588"/>
      <c r="AZ15" s="150">
        <f>[1]Субсидия_факт!MX17</f>
        <v>43754.75</v>
      </c>
      <c r="BA15" s="588">
        <v>11251.22</v>
      </c>
      <c r="BB15" s="150">
        <f>[1]Субсидия_факт!ND17</f>
        <v>350000</v>
      </c>
      <c r="BC15" s="588"/>
      <c r="BD15" s="386">
        <f>[1]Субсидия_факт!NJ17</f>
        <v>0</v>
      </c>
      <c r="BE15" s="588"/>
    </row>
    <row r="16" spans="1:57" s="395" customFormat="1" ht="21" customHeight="1" x14ac:dyDescent="0.25">
      <c r="A16" s="399" t="s">
        <v>82</v>
      </c>
      <c r="B16" s="147">
        <f t="shared" si="0"/>
        <v>29580423.049999997</v>
      </c>
      <c r="C16" s="147">
        <f t="shared" si="1"/>
        <v>24209629.98</v>
      </c>
      <c r="D16" s="150">
        <f>[1]Субсидия_факт!X18</f>
        <v>215512.51</v>
      </c>
      <c r="E16" s="1250">
        <v>214314.27</v>
      </c>
      <c r="F16" s="150">
        <f>[1]Субсидия_факт!AX18</f>
        <v>0</v>
      </c>
      <c r="G16" s="667"/>
      <c r="H16" s="150">
        <f>[1]Субсидия_факт!AZ18</f>
        <v>3686000</v>
      </c>
      <c r="I16" s="588"/>
      <c r="J16" s="150">
        <f>[1]Субсидия_факт!BB18</f>
        <v>120501.28</v>
      </c>
      <c r="K16" s="1251">
        <v>0</v>
      </c>
      <c r="L16" s="150">
        <f>[1]Субсидия_факт!BD18</f>
        <v>0</v>
      </c>
      <c r="M16" s="588"/>
      <c r="N16" s="150">
        <f>[1]Субсидия_факт!BJ18</f>
        <v>1570000</v>
      </c>
      <c r="O16" s="1254">
        <v>570000</v>
      </c>
      <c r="P16" s="150">
        <f>[1]Субсидия_факт!BL18</f>
        <v>0</v>
      </c>
      <c r="Q16" s="588"/>
      <c r="R16" s="150">
        <f>[1]Субсидия_факт!FN18</f>
        <v>0</v>
      </c>
      <c r="S16" s="667">
        <f t="shared" si="2"/>
        <v>0</v>
      </c>
      <c r="T16" s="150">
        <f>[1]Субсидия_факт!FX18</f>
        <v>540725.53</v>
      </c>
      <c r="U16" s="588">
        <v>324558</v>
      </c>
      <c r="V16" s="692">
        <f>[1]Субсидия_факт!FZ18</f>
        <v>0</v>
      </c>
      <c r="W16" s="693"/>
      <c r="X16" s="692">
        <f>[1]Субсидия_факт!HD18</f>
        <v>0</v>
      </c>
      <c r="Y16" s="693"/>
      <c r="Z16" s="150">
        <f>[1]Субсидия_факт!HL18</f>
        <v>0</v>
      </c>
      <c r="AA16" s="588"/>
      <c r="AB16" s="150">
        <f>[1]Субсидия_факт!HX18</f>
        <v>22254912.609999999</v>
      </c>
      <c r="AC16" s="588">
        <v>22254912.609999999</v>
      </c>
      <c r="AD16" s="148">
        <f>[1]Субсидия_факт!HZ18</f>
        <v>0</v>
      </c>
      <c r="AE16" s="589"/>
      <c r="AF16" s="150">
        <f>[1]Субсидия_факт!JB18</f>
        <v>0</v>
      </c>
      <c r="AG16" s="588"/>
      <c r="AH16" s="150">
        <f>[1]Субсидия_факт!JL18</f>
        <v>0</v>
      </c>
      <c r="AI16" s="588"/>
      <c r="AJ16" s="150">
        <f>[1]Субсидия_факт!JP18</f>
        <v>0</v>
      </c>
      <c r="AK16" s="588"/>
      <c r="AL16" s="150">
        <f>[1]Субсидия_факт!JV18</f>
        <v>0</v>
      </c>
      <c r="AM16" s="588"/>
      <c r="AN16" s="150">
        <f>[1]Субсидия_факт!KB18</f>
        <v>0</v>
      </c>
      <c r="AO16" s="588"/>
      <c r="AP16" s="150">
        <f>[1]Субсидия_факт!KD18</f>
        <v>451223.85000000003</v>
      </c>
      <c r="AQ16" s="588">
        <v>197994.09</v>
      </c>
      <c r="AR16" s="150">
        <f>[1]Субсидия_факт!LD18</f>
        <v>0</v>
      </c>
      <c r="AS16" s="588"/>
      <c r="AT16" s="806">
        <f>[1]Субсидия_факт!LF18</f>
        <v>0</v>
      </c>
      <c r="AU16" s="806"/>
      <c r="AV16" s="150">
        <f>[1]Субсидия_факт!LZ18</f>
        <v>0</v>
      </c>
      <c r="AW16" s="588"/>
      <c r="AX16" s="150">
        <f>[1]Субсидия_факт!MF18</f>
        <v>580000</v>
      </c>
      <c r="AY16" s="667">
        <f>AX16</f>
        <v>580000</v>
      </c>
      <c r="AZ16" s="150">
        <f>[1]Субсидия_факт!MX18</f>
        <v>161547.26999999999</v>
      </c>
      <c r="BA16" s="588">
        <v>67851.009999999995</v>
      </c>
      <c r="BB16" s="150">
        <f>[1]Субсидия_факт!ND18</f>
        <v>0</v>
      </c>
      <c r="BC16" s="588"/>
      <c r="BD16" s="386">
        <f>[1]Субсидия_факт!NJ18</f>
        <v>0</v>
      </c>
      <c r="BE16" s="588"/>
    </row>
    <row r="17" spans="1:57" s="395" customFormat="1" ht="21" customHeight="1" x14ac:dyDescent="0.25">
      <c r="A17" s="399" t="s">
        <v>83</v>
      </c>
      <c r="B17" s="147">
        <f t="shared" si="0"/>
        <v>42850500.049999997</v>
      </c>
      <c r="C17" s="147">
        <f t="shared" si="1"/>
        <v>31452380.879999999</v>
      </c>
      <c r="D17" s="150">
        <f>[1]Субсидия_факт!X19</f>
        <v>217781.43</v>
      </c>
      <c r="E17" s="1250">
        <v>133338.79999999999</v>
      </c>
      <c r="F17" s="150">
        <f>[1]Субсидия_факт!AX19</f>
        <v>0</v>
      </c>
      <c r="G17" s="667"/>
      <c r="H17" s="150">
        <f>[1]Субсидия_факт!AZ19</f>
        <v>0</v>
      </c>
      <c r="I17" s="588"/>
      <c r="J17" s="150">
        <f>[1]Субсидия_факт!BB19</f>
        <v>123641.55</v>
      </c>
      <c r="K17" s="1251">
        <v>37620.639999999999</v>
      </c>
      <c r="L17" s="150">
        <f>[1]Субсидия_факт!BD19</f>
        <v>0</v>
      </c>
      <c r="M17" s="588"/>
      <c r="N17" s="150">
        <f>[1]Субсидия_факт!BJ19</f>
        <v>600000</v>
      </c>
      <c r="O17" s="1254">
        <v>449363.3</v>
      </c>
      <c r="P17" s="150">
        <f>[1]Субсидия_факт!BL19</f>
        <v>0</v>
      </c>
      <c r="Q17" s="588"/>
      <c r="R17" s="150">
        <f>[1]Субсидия_факт!FN19</f>
        <v>9174.31</v>
      </c>
      <c r="S17" s="667">
        <f t="shared" si="2"/>
        <v>9174.31</v>
      </c>
      <c r="T17" s="150">
        <f>[1]Субсидия_факт!FX19</f>
        <v>295319.33</v>
      </c>
      <c r="U17" s="588"/>
      <c r="V17" s="692">
        <f>[1]Субсидия_факт!FZ19</f>
        <v>0</v>
      </c>
      <c r="W17" s="693"/>
      <c r="X17" s="692">
        <f>[1]Субсидия_факт!HD19</f>
        <v>0</v>
      </c>
      <c r="Y17" s="693"/>
      <c r="Z17" s="150">
        <f>[1]Субсидия_факт!HL19</f>
        <v>12784254</v>
      </c>
      <c r="AA17" s="588">
        <v>2821834.68</v>
      </c>
      <c r="AB17" s="150">
        <f>[1]Субсидия_факт!HX19</f>
        <v>27760330</v>
      </c>
      <c r="AC17" s="588">
        <v>27760330</v>
      </c>
      <c r="AD17" s="148">
        <f>[1]Субсидия_факт!HZ19</f>
        <v>0</v>
      </c>
      <c r="AE17" s="589"/>
      <c r="AF17" s="150">
        <f>[1]Субсидия_факт!JB19</f>
        <v>77416.800000000003</v>
      </c>
      <c r="AG17" s="588">
        <v>77416.800000000003</v>
      </c>
      <c r="AH17" s="150">
        <f>[1]Субсидия_факт!JL19</f>
        <v>0</v>
      </c>
      <c r="AI17" s="588"/>
      <c r="AJ17" s="150">
        <f>[1]Субсидия_факт!JP19</f>
        <v>113332.45</v>
      </c>
      <c r="AK17" s="588">
        <v>36773.269999999997</v>
      </c>
      <c r="AL17" s="150">
        <f>[1]Субсидия_факт!JV19</f>
        <v>0</v>
      </c>
      <c r="AM17" s="588"/>
      <c r="AN17" s="150">
        <f>[1]Субсидия_факт!KB19</f>
        <v>0</v>
      </c>
      <c r="AO17" s="588"/>
      <c r="AP17" s="150">
        <f>[1]Субсидия_факт!KD19</f>
        <v>395750.63999999996</v>
      </c>
      <c r="AQ17" s="588">
        <v>0</v>
      </c>
      <c r="AR17" s="150">
        <f>[1]Субсидия_факт!LD19</f>
        <v>0</v>
      </c>
      <c r="AS17" s="588"/>
      <c r="AT17" s="806">
        <f>[1]Субсидия_факт!LF19</f>
        <v>0</v>
      </c>
      <c r="AU17" s="806"/>
      <c r="AV17" s="150">
        <f>[1]Субсидия_факт!LZ19</f>
        <v>0</v>
      </c>
      <c r="AW17" s="588"/>
      <c r="AX17" s="150">
        <f>[1]Субсидия_факт!MF19</f>
        <v>0</v>
      </c>
      <c r="AY17" s="588"/>
      <c r="AZ17" s="150">
        <f>[1]Субсидия_факт!MX19</f>
        <v>283499.53999999998</v>
      </c>
      <c r="BA17" s="588">
        <v>126529.08</v>
      </c>
      <c r="BB17" s="150">
        <f>[1]Субсидия_факт!ND19</f>
        <v>190000</v>
      </c>
      <c r="BC17" s="588"/>
      <c r="BD17" s="386">
        <f>[1]Субсидия_факт!NJ19</f>
        <v>0</v>
      </c>
      <c r="BE17" s="588"/>
    </row>
    <row r="18" spans="1:57" s="395" customFormat="1" ht="21" customHeight="1" x14ac:dyDescent="0.25">
      <c r="A18" s="399" t="s">
        <v>84</v>
      </c>
      <c r="B18" s="147">
        <f t="shared" si="0"/>
        <v>104493076.82000001</v>
      </c>
      <c r="C18" s="147">
        <f t="shared" si="1"/>
        <v>48575994.75</v>
      </c>
      <c r="D18" s="150">
        <f>[1]Субсидия_факт!X20</f>
        <v>474127.53</v>
      </c>
      <c r="E18" s="1250">
        <v>170578.36</v>
      </c>
      <c r="F18" s="150">
        <f>[1]Субсидия_факт!AX20</f>
        <v>0</v>
      </c>
      <c r="G18" s="667"/>
      <c r="H18" s="150">
        <f>[1]Субсидия_факт!AZ20</f>
        <v>4232062.08</v>
      </c>
      <c r="I18" s="588"/>
      <c r="J18" s="150">
        <f>[1]Субсидия_факт!BB20</f>
        <v>111830.61</v>
      </c>
      <c r="K18" s="1251">
        <v>8372</v>
      </c>
      <c r="L18" s="150">
        <f>[1]Субсидия_факт!BD20</f>
        <v>3942687.59</v>
      </c>
      <c r="M18" s="1255">
        <v>2061332</v>
      </c>
      <c r="N18" s="150">
        <f>[1]Субсидия_факт!BJ20</f>
        <v>6000000</v>
      </c>
      <c r="O18" s="1254">
        <v>983561.67</v>
      </c>
      <c r="P18" s="150">
        <f>[1]Субсидия_факт!BL20</f>
        <v>30000000</v>
      </c>
      <c r="Q18" s="588">
        <v>12597070.640000001</v>
      </c>
      <c r="R18" s="150">
        <f>[1]Субсидия_факт!FN20</f>
        <v>91743.12</v>
      </c>
      <c r="S18" s="667">
        <f t="shared" si="2"/>
        <v>91743.12</v>
      </c>
      <c r="T18" s="150">
        <f>[1]Субсидия_факт!FX20</f>
        <v>1587976.1</v>
      </c>
      <c r="U18" s="588"/>
      <c r="V18" s="692">
        <f>[1]Субсидия_факт!FZ20</f>
        <v>0</v>
      </c>
      <c r="W18" s="693"/>
      <c r="X18" s="692">
        <f>[1]Субсидия_факт!HD20</f>
        <v>0</v>
      </c>
      <c r="Y18" s="693"/>
      <c r="Z18" s="150">
        <f>[1]Субсидия_факт!HL20</f>
        <v>24162792.289999999</v>
      </c>
      <c r="AA18" s="588"/>
      <c r="AB18" s="150">
        <f>[1]Субсидия_факт!HX20</f>
        <v>32503405.59</v>
      </c>
      <c r="AC18" s="588">
        <v>32503405.59</v>
      </c>
      <c r="AD18" s="148">
        <f>[1]Субсидия_факт!HZ20</f>
        <v>0</v>
      </c>
      <c r="AE18" s="589"/>
      <c r="AF18" s="150">
        <f>[1]Субсидия_факт!JB20</f>
        <v>113067.87</v>
      </c>
      <c r="AG18" s="588">
        <v>0</v>
      </c>
      <c r="AH18" s="150">
        <f>[1]Субсидия_факт!JL20</f>
        <v>0</v>
      </c>
      <c r="AI18" s="588"/>
      <c r="AJ18" s="150">
        <f>[1]Субсидия_факт!JP20</f>
        <v>0</v>
      </c>
      <c r="AK18" s="588"/>
      <c r="AL18" s="150">
        <f>[1]Субсидия_факт!JV20</f>
        <v>0</v>
      </c>
      <c r="AM18" s="588"/>
      <c r="AN18" s="150">
        <f>[1]Субсидия_факт!KB20</f>
        <v>0</v>
      </c>
      <c r="AO18" s="588"/>
      <c r="AP18" s="150">
        <f>[1]Субсидия_факт!KD20</f>
        <v>464785.13</v>
      </c>
      <c r="AQ18" s="588">
        <v>33828.28</v>
      </c>
      <c r="AR18" s="150">
        <f>[1]Субсидия_факт!LD20</f>
        <v>0</v>
      </c>
      <c r="AS18" s="588"/>
      <c r="AT18" s="806">
        <f>[1]Субсидия_факт!LF20</f>
        <v>0</v>
      </c>
      <c r="AU18" s="806"/>
      <c r="AV18" s="150">
        <f>[1]Субсидия_факт!LZ20</f>
        <v>0</v>
      </c>
      <c r="AW18" s="588"/>
      <c r="AX18" s="150">
        <f>[1]Субсидия_факт!MF20</f>
        <v>0</v>
      </c>
      <c r="AY18" s="588"/>
      <c r="AZ18" s="150">
        <f>[1]Субсидия_факт!MX20</f>
        <v>268598.90999999997</v>
      </c>
      <c r="BA18" s="588">
        <v>126103.09</v>
      </c>
      <c r="BB18" s="150">
        <f>[1]Субсидия_факт!ND20</f>
        <v>540000</v>
      </c>
      <c r="BC18" s="588"/>
      <c r="BD18" s="386">
        <f>[1]Субсидия_факт!NJ20</f>
        <v>0</v>
      </c>
      <c r="BE18" s="588"/>
    </row>
    <row r="19" spans="1:57" s="395" customFormat="1" ht="21" customHeight="1" x14ac:dyDescent="0.25">
      <c r="A19" s="399" t="s">
        <v>85</v>
      </c>
      <c r="B19" s="147">
        <f t="shared" si="0"/>
        <v>40886500.560000002</v>
      </c>
      <c r="C19" s="147">
        <f t="shared" si="1"/>
        <v>17790106.280000001</v>
      </c>
      <c r="D19" s="150">
        <f>[1]Субсидия_факт!X21</f>
        <v>217781.07</v>
      </c>
      <c r="E19" s="1250">
        <v>0</v>
      </c>
      <c r="F19" s="150">
        <f>[1]Субсидия_факт!AX21</f>
        <v>0</v>
      </c>
      <c r="G19" s="667"/>
      <c r="H19" s="150">
        <f>[1]Субсидия_факт!AZ21</f>
        <v>0</v>
      </c>
      <c r="I19" s="588"/>
      <c r="J19" s="150">
        <f>[1]Субсидия_факт!BB21</f>
        <v>196085.62</v>
      </c>
      <c r="K19" s="1251">
        <v>48880</v>
      </c>
      <c r="L19" s="150">
        <f>[1]Субсидия_факт!BD21</f>
        <v>722000</v>
      </c>
      <c r="M19" s="1255">
        <v>308750</v>
      </c>
      <c r="N19" s="150">
        <f>[1]Субсидия_факт!BJ21</f>
        <v>1200000</v>
      </c>
      <c r="O19" s="1254">
        <v>0</v>
      </c>
      <c r="P19" s="150">
        <f>[1]Субсидия_факт!BL21</f>
        <v>0</v>
      </c>
      <c r="Q19" s="588"/>
      <c r="R19" s="150">
        <f>[1]Субсидия_факт!FN21</f>
        <v>20183.490000000002</v>
      </c>
      <c r="S19" s="667">
        <f t="shared" si="2"/>
        <v>20183.490000000002</v>
      </c>
      <c r="T19" s="150">
        <f>[1]Субсидия_факт!FX21</f>
        <v>355077.81</v>
      </c>
      <c r="U19" s="588"/>
      <c r="V19" s="692">
        <f>[1]Субсидия_факт!FZ21</f>
        <v>0</v>
      </c>
      <c r="W19" s="693"/>
      <c r="X19" s="692">
        <f>[1]Субсидия_факт!HD21</f>
        <v>0</v>
      </c>
      <c r="Y19" s="693"/>
      <c r="Z19" s="150">
        <f>[1]Субсидия_факт!HL21</f>
        <v>9244890</v>
      </c>
      <c r="AA19" s="588"/>
      <c r="AB19" s="150">
        <f>[1]Субсидия_факт!HX21</f>
        <v>16610191.26</v>
      </c>
      <c r="AC19" s="588">
        <v>16610191.26</v>
      </c>
      <c r="AD19" s="148">
        <f>[1]Субсидия_факт!HZ21</f>
        <v>0</v>
      </c>
      <c r="AE19" s="1112"/>
      <c r="AF19" s="150">
        <f>[1]Субсидия_факт!JB21</f>
        <v>87240.48</v>
      </c>
      <c r="AG19" s="588">
        <v>87240.48</v>
      </c>
      <c r="AH19" s="150">
        <f>[1]Субсидия_факт!JL21</f>
        <v>0</v>
      </c>
      <c r="AI19" s="588"/>
      <c r="AJ19" s="150">
        <f>[1]Субсидия_факт!JP21</f>
        <v>115950.01</v>
      </c>
      <c r="AK19" s="588">
        <v>0</v>
      </c>
      <c r="AL19" s="150">
        <f>[1]Субсидия_факт!JV21</f>
        <v>10925000</v>
      </c>
      <c r="AM19" s="588"/>
      <c r="AN19" s="150">
        <f>[1]Субсидия_факт!KB21</f>
        <v>0</v>
      </c>
      <c r="AO19" s="588"/>
      <c r="AP19" s="150">
        <f>[1]Субсидия_факт!KD21</f>
        <v>389835.89</v>
      </c>
      <c r="AQ19" s="588">
        <v>108324.36</v>
      </c>
      <c r="AR19" s="150">
        <f>[1]Субсидия_факт!LD21</f>
        <v>0</v>
      </c>
      <c r="AS19" s="588"/>
      <c r="AT19" s="806">
        <f>[1]Субсидия_факт!LF21</f>
        <v>0</v>
      </c>
      <c r="AU19" s="806"/>
      <c r="AV19" s="150">
        <f>[1]Субсидия_факт!LZ21</f>
        <v>0</v>
      </c>
      <c r="AW19" s="588"/>
      <c r="AX19" s="150">
        <f>[1]Субсидия_факт!MF21</f>
        <v>500000</v>
      </c>
      <c r="AY19" s="588">
        <v>498222.39</v>
      </c>
      <c r="AZ19" s="150">
        <f>[1]Субсидия_факт!MX21</f>
        <v>302264.93</v>
      </c>
      <c r="BA19" s="588">
        <v>108314.3</v>
      </c>
      <c r="BB19" s="150">
        <f>[1]Субсидия_факт!ND21</f>
        <v>0</v>
      </c>
      <c r="BC19" s="588"/>
      <c r="BD19" s="386">
        <f>[1]Субсидия_факт!NJ21</f>
        <v>0</v>
      </c>
      <c r="BE19" s="588"/>
    </row>
    <row r="20" spans="1:57" s="395" customFormat="1" ht="21" customHeight="1" x14ac:dyDescent="0.25">
      <c r="A20" s="399" t="s">
        <v>86</v>
      </c>
      <c r="B20" s="147">
        <f t="shared" si="0"/>
        <v>103676945.69999999</v>
      </c>
      <c r="C20" s="147">
        <f t="shared" si="1"/>
        <v>82677627.25</v>
      </c>
      <c r="D20" s="150">
        <f>[1]Субсидия_факт!X22</f>
        <v>227353.86</v>
      </c>
      <c r="E20" s="1250">
        <v>0</v>
      </c>
      <c r="F20" s="150">
        <f>[1]Субсидия_факт!AX22</f>
        <v>0</v>
      </c>
      <c r="G20" s="667"/>
      <c r="H20" s="150">
        <f>[1]Субсидия_факт!AZ22</f>
        <v>3768799.34</v>
      </c>
      <c r="I20" s="588"/>
      <c r="J20" s="150">
        <f>[1]Субсидия_факт!BB22</f>
        <v>226660.2</v>
      </c>
      <c r="K20" s="1251">
        <v>25399</v>
      </c>
      <c r="L20" s="150">
        <f>[1]Субсидия_факт!BD22</f>
        <v>415648.14</v>
      </c>
      <c r="M20" s="1255">
        <v>0</v>
      </c>
      <c r="N20" s="150">
        <f>[1]Субсидия_факт!BJ22</f>
        <v>6100000</v>
      </c>
      <c r="O20" s="1254">
        <v>0</v>
      </c>
      <c r="P20" s="150">
        <f>[1]Субсидия_факт!BL22</f>
        <v>0</v>
      </c>
      <c r="Q20" s="588"/>
      <c r="R20" s="150">
        <f>[1]Субсидия_факт!FN22</f>
        <v>27522.94</v>
      </c>
      <c r="S20" s="667">
        <f t="shared" si="2"/>
        <v>27522.94</v>
      </c>
      <c r="T20" s="150">
        <f>[1]Субсидия_факт!FX22</f>
        <v>0</v>
      </c>
      <c r="U20" s="588"/>
      <c r="V20" s="692">
        <f>[1]Субсидия_факт!FZ22</f>
        <v>0</v>
      </c>
      <c r="W20" s="693"/>
      <c r="X20" s="692">
        <f>[1]Субсидия_факт!HD22</f>
        <v>0</v>
      </c>
      <c r="Y20" s="693"/>
      <c r="Z20" s="150">
        <f>[1]Субсидия_факт!HL22</f>
        <v>0</v>
      </c>
      <c r="AA20" s="588"/>
      <c r="AB20" s="150">
        <f>[1]Субсидия_факт!HX22</f>
        <v>82365042.909999996</v>
      </c>
      <c r="AC20" s="588">
        <v>82365042.909999996</v>
      </c>
      <c r="AD20" s="148">
        <f>[1]Субсидия_факт!HZ22</f>
        <v>0</v>
      </c>
      <c r="AE20" s="589"/>
      <c r="AF20" s="150">
        <f>[1]Субсидия_факт!JB22</f>
        <v>0</v>
      </c>
      <c r="AG20" s="588"/>
      <c r="AH20" s="150">
        <f>[1]Субсидия_факт!JL22</f>
        <v>0</v>
      </c>
      <c r="AI20" s="588"/>
      <c r="AJ20" s="150">
        <f>[1]Субсидия_факт!JP22</f>
        <v>0</v>
      </c>
      <c r="AK20" s="588"/>
      <c r="AL20" s="150">
        <f>[1]Субсидия_факт!JV22</f>
        <v>8554000</v>
      </c>
      <c r="AM20" s="588"/>
      <c r="AN20" s="150">
        <f>[1]Субсидия_факт!KB22</f>
        <v>0</v>
      </c>
      <c r="AO20" s="588"/>
      <c r="AP20" s="150">
        <f>[1]Субсидия_факт!KD22</f>
        <v>964393.6</v>
      </c>
      <c r="AQ20" s="588">
        <v>81611.710000000006</v>
      </c>
      <c r="AR20" s="150">
        <f>[1]Субсидия_факт!LD22</f>
        <v>0</v>
      </c>
      <c r="AS20" s="588"/>
      <c r="AT20" s="806">
        <f>[1]Субсидия_факт!LF22</f>
        <v>0</v>
      </c>
      <c r="AU20" s="806"/>
      <c r="AV20" s="150">
        <f>[1]Субсидия_факт!LZ22</f>
        <v>0</v>
      </c>
      <c r="AW20" s="588"/>
      <c r="AX20" s="150">
        <f>[1]Субсидия_факт!MF22</f>
        <v>0</v>
      </c>
      <c r="AY20" s="588"/>
      <c r="AZ20" s="150">
        <f>[1]Субсидия_факт!MX22</f>
        <v>227524.71</v>
      </c>
      <c r="BA20" s="588">
        <v>178050.69</v>
      </c>
      <c r="BB20" s="150">
        <f>[1]Субсидия_факт!ND22</f>
        <v>800000</v>
      </c>
      <c r="BC20" s="588"/>
      <c r="BD20" s="386">
        <f>[1]Субсидия_факт!NJ22</f>
        <v>0</v>
      </c>
      <c r="BE20" s="588"/>
    </row>
    <row r="21" spans="1:57" s="395" customFormat="1" ht="21" customHeight="1" x14ac:dyDescent="0.25">
      <c r="A21" s="399" t="s">
        <v>87</v>
      </c>
      <c r="B21" s="147">
        <f t="shared" si="0"/>
        <v>33666071.629999995</v>
      </c>
      <c r="C21" s="147">
        <f t="shared" si="1"/>
        <v>30644504.439999998</v>
      </c>
      <c r="D21" s="150">
        <f>[1]Субсидия_факт!X23</f>
        <v>222464.53</v>
      </c>
      <c r="E21" s="1250">
        <v>47550.68</v>
      </c>
      <c r="F21" s="150">
        <f>[1]Субсидия_факт!AX23</f>
        <v>0</v>
      </c>
      <c r="G21" s="667"/>
      <c r="H21" s="150">
        <f>[1]Субсидия_факт!AZ23</f>
        <v>0</v>
      </c>
      <c r="I21" s="588"/>
      <c r="J21" s="150">
        <f>[1]Субсидия_факт!BB23</f>
        <v>153148.01999999999</v>
      </c>
      <c r="K21" s="1251">
        <v>135207.21</v>
      </c>
      <c r="L21" s="150">
        <f>[1]Субсидия_факт!BD23</f>
        <v>2473149.61</v>
      </c>
      <c r="M21" s="1255">
        <v>1224216.75</v>
      </c>
      <c r="N21" s="150">
        <f>[1]Субсидия_факт!BJ23</f>
        <v>0</v>
      </c>
      <c r="O21" s="588"/>
      <c r="P21" s="150">
        <f>[1]Субсидия_факт!BL23</f>
        <v>0</v>
      </c>
      <c r="Q21" s="588"/>
      <c r="R21" s="150">
        <f>[1]Субсидия_факт!FN23</f>
        <v>11009.17</v>
      </c>
      <c r="S21" s="667">
        <f t="shared" si="2"/>
        <v>11009.17</v>
      </c>
      <c r="T21" s="150">
        <f>[1]Субсидия_факт!FX23</f>
        <v>253487.55</v>
      </c>
      <c r="U21" s="588"/>
      <c r="V21" s="692">
        <f>[1]Субсидия_факт!FZ23</f>
        <v>0</v>
      </c>
      <c r="W21" s="693"/>
      <c r="X21" s="692">
        <f>[1]Субсидия_факт!HD23</f>
        <v>0</v>
      </c>
      <c r="Y21" s="693"/>
      <c r="Z21" s="150">
        <f>[1]Субсидия_факт!HL23</f>
        <v>0</v>
      </c>
      <c r="AA21" s="588"/>
      <c r="AB21" s="150">
        <f>[1]Субсидия_факт!HX23</f>
        <v>29056610.27</v>
      </c>
      <c r="AC21" s="588">
        <v>29056610.27</v>
      </c>
      <c r="AD21" s="148">
        <f>[1]Субсидия_факт!HZ23</f>
        <v>0</v>
      </c>
      <c r="AE21" s="589"/>
      <c r="AF21" s="150">
        <f>[1]Субсидия_факт!JB23</f>
        <v>89902.37</v>
      </c>
      <c r="AG21" s="588">
        <v>0</v>
      </c>
      <c r="AH21" s="150">
        <f>[1]Субсидия_факт!JL23</f>
        <v>0</v>
      </c>
      <c r="AI21" s="588"/>
      <c r="AJ21" s="150">
        <f>[1]Субсидия_факт!JP23</f>
        <v>0</v>
      </c>
      <c r="AK21" s="588"/>
      <c r="AL21" s="150">
        <f>[1]Субсидия_факт!JV23</f>
        <v>0</v>
      </c>
      <c r="AM21" s="588"/>
      <c r="AN21" s="150">
        <f>[1]Субсидия_факт!KB23</f>
        <v>0</v>
      </c>
      <c r="AO21" s="588"/>
      <c r="AP21" s="150">
        <f>[1]Субсидия_факт!KD23</f>
        <v>448087.23</v>
      </c>
      <c r="AQ21" s="588">
        <v>0</v>
      </c>
      <c r="AR21" s="150">
        <f>[1]Субсидия_факт!LD23</f>
        <v>0</v>
      </c>
      <c r="AS21" s="588"/>
      <c r="AT21" s="806">
        <f>[1]Субсидия_факт!LF23</f>
        <v>0</v>
      </c>
      <c r="AU21" s="806"/>
      <c r="AV21" s="150">
        <f>[1]Субсидия_факт!LZ23</f>
        <v>0</v>
      </c>
      <c r="AW21" s="588"/>
      <c r="AX21" s="150">
        <f>[1]Субсидия_факт!MF23</f>
        <v>0</v>
      </c>
      <c r="AY21" s="588"/>
      <c r="AZ21" s="150">
        <f>[1]Субсидия_факт!MX23</f>
        <v>378212.88</v>
      </c>
      <c r="BA21" s="588">
        <v>169910.36</v>
      </c>
      <c r="BB21" s="150">
        <f>[1]Субсидия_факт!ND23</f>
        <v>580000</v>
      </c>
      <c r="BC21" s="588"/>
      <c r="BD21" s="386">
        <f>[1]Субсидия_факт!NJ23</f>
        <v>0</v>
      </c>
      <c r="BE21" s="588"/>
    </row>
    <row r="22" spans="1:57" s="395" customFormat="1" ht="21" customHeight="1" x14ac:dyDescent="0.25">
      <c r="A22" s="399" t="s">
        <v>88</v>
      </c>
      <c r="B22" s="147">
        <f t="shared" si="0"/>
        <v>34015115.310000002</v>
      </c>
      <c r="C22" s="147">
        <f t="shared" si="1"/>
        <v>28573553.540000003</v>
      </c>
      <c r="D22" s="150">
        <f>[1]Субсидия_факт!X24</f>
        <v>220684.81</v>
      </c>
      <c r="E22" s="1250">
        <v>184986.43</v>
      </c>
      <c r="F22" s="150">
        <f>[1]Субсидия_факт!AX24</f>
        <v>0</v>
      </c>
      <c r="G22" s="667"/>
      <c r="H22" s="150">
        <f>[1]Субсидия_факт!AZ24</f>
        <v>0</v>
      </c>
      <c r="I22" s="588"/>
      <c r="J22" s="150">
        <f>[1]Субсидия_факт!BB24</f>
        <v>135944.16</v>
      </c>
      <c r="K22" s="1251">
        <v>135944.16</v>
      </c>
      <c r="L22" s="150">
        <f>[1]Субсидия_факт!BD24</f>
        <v>699200</v>
      </c>
      <c r="M22" s="1255">
        <v>535607.6</v>
      </c>
      <c r="N22" s="150">
        <f>[1]Субсидия_факт!BJ24</f>
        <v>3750000</v>
      </c>
      <c r="O22" s="1256">
        <v>1425529.18</v>
      </c>
      <c r="P22" s="150">
        <f>[1]Субсидия_факт!BL24</f>
        <v>0</v>
      </c>
      <c r="Q22" s="588"/>
      <c r="R22" s="150">
        <f>[1]Субсидия_факт!FN24</f>
        <v>14678.9</v>
      </c>
      <c r="S22" s="667">
        <f t="shared" si="2"/>
        <v>14678.9</v>
      </c>
      <c r="T22" s="150">
        <f>[1]Субсидия_факт!FX24</f>
        <v>367375.91</v>
      </c>
      <c r="U22" s="588">
        <v>153014.39999999999</v>
      </c>
      <c r="V22" s="692">
        <f>[1]Субсидия_факт!FZ24</f>
        <v>0</v>
      </c>
      <c r="W22" s="693"/>
      <c r="X22" s="692">
        <f>[1]Субсидия_факт!HD24</f>
        <v>0</v>
      </c>
      <c r="Y22" s="693"/>
      <c r="Z22" s="150">
        <f>[1]Субсидия_факт!HL24</f>
        <v>0</v>
      </c>
      <c r="AA22" s="588"/>
      <c r="AB22" s="150">
        <f>[1]Субсидия_факт!HX24</f>
        <v>25759563.920000002</v>
      </c>
      <c r="AC22" s="588">
        <v>25759563.920000002</v>
      </c>
      <c r="AD22" s="148">
        <f>[1]Субсидия_факт!HZ24</f>
        <v>0</v>
      </c>
      <c r="AE22" s="589"/>
      <c r="AF22" s="150">
        <f>[1]Субсидия_факт!JB24</f>
        <v>93594.95</v>
      </c>
      <c r="AG22" s="588">
        <v>93594.95</v>
      </c>
      <c r="AH22" s="150">
        <f>[1]Субсидия_факт!JL24</f>
        <v>0</v>
      </c>
      <c r="AI22" s="588"/>
      <c r="AJ22" s="150">
        <f>[1]Субсидия_факт!JP24</f>
        <v>101667.75</v>
      </c>
      <c r="AK22" s="588">
        <v>88090.89</v>
      </c>
      <c r="AL22" s="150">
        <f>[1]Субсидия_факт!JV24</f>
        <v>0</v>
      </c>
      <c r="AM22" s="588"/>
      <c r="AN22" s="150">
        <f>[1]Субсидия_факт!KB24</f>
        <v>0</v>
      </c>
      <c r="AO22" s="588"/>
      <c r="AP22" s="150">
        <f>[1]Субсидия_факт!KD24</f>
        <v>2679561.65</v>
      </c>
      <c r="AQ22" s="588">
        <v>128826.21</v>
      </c>
      <c r="AR22" s="150">
        <f>[1]Субсидия_факт!LD24</f>
        <v>0</v>
      </c>
      <c r="AS22" s="588"/>
      <c r="AT22" s="806">
        <f>[1]Субсидия_факт!LF24</f>
        <v>0</v>
      </c>
      <c r="AU22" s="806"/>
      <c r="AV22" s="150">
        <f>[1]Субсидия_факт!LZ24</f>
        <v>0</v>
      </c>
      <c r="AW22" s="588"/>
      <c r="AX22" s="150">
        <f>[1]Субсидия_факт!MF24</f>
        <v>0</v>
      </c>
      <c r="AY22" s="588"/>
      <c r="AZ22" s="150">
        <f>[1]Субсидия_факт!MX24</f>
        <v>192843.26</v>
      </c>
      <c r="BA22" s="588">
        <v>53716.9</v>
      </c>
      <c r="BB22" s="150">
        <f>[1]Субсидия_факт!ND24</f>
        <v>0</v>
      </c>
      <c r="BC22" s="588"/>
      <c r="BD22" s="386">
        <f>[1]Субсидия_факт!NJ24</f>
        <v>0</v>
      </c>
      <c r="BE22" s="588"/>
    </row>
    <row r="23" spans="1:57" s="395" customFormat="1" ht="21" customHeight="1" x14ac:dyDescent="0.25">
      <c r="A23" s="399" t="s">
        <v>89</v>
      </c>
      <c r="B23" s="147">
        <f t="shared" si="0"/>
        <v>73884981.090000004</v>
      </c>
      <c r="C23" s="147">
        <f t="shared" si="1"/>
        <v>43551640.899999999</v>
      </c>
      <c r="D23" s="150">
        <f>[1]Субсидия_факт!X25</f>
        <v>217781.07</v>
      </c>
      <c r="E23" s="1250">
        <v>137482.16</v>
      </c>
      <c r="F23" s="150">
        <f>[1]Субсидия_факт!AX25</f>
        <v>0</v>
      </c>
      <c r="G23" s="667"/>
      <c r="H23" s="150">
        <f>[1]Субсидия_факт!AZ25</f>
        <v>0</v>
      </c>
      <c r="I23" s="588"/>
      <c r="J23" s="150">
        <f>[1]Субсидия_факт!BB25</f>
        <v>198407.27</v>
      </c>
      <c r="K23" s="1251">
        <v>39520</v>
      </c>
      <c r="L23" s="150">
        <f>[1]Субсидия_факт!BD25</f>
        <v>4161937.4699999997</v>
      </c>
      <c r="M23" s="1255">
        <v>814923.9</v>
      </c>
      <c r="N23" s="150">
        <f>[1]Субсидия_факт!BJ25</f>
        <v>11000000</v>
      </c>
      <c r="O23" s="1256">
        <v>319509.7</v>
      </c>
      <c r="P23" s="150">
        <f>[1]Субсидия_факт!BL25</f>
        <v>0</v>
      </c>
      <c r="Q23" s="588"/>
      <c r="R23" s="150">
        <f>[1]Субсидия_факт!FN25</f>
        <v>18348.62</v>
      </c>
      <c r="S23" s="667">
        <f t="shared" si="2"/>
        <v>18348.62</v>
      </c>
      <c r="T23" s="150">
        <f>[1]Субсидия_факт!FX25</f>
        <v>1138446.01</v>
      </c>
      <c r="U23" s="588"/>
      <c r="V23" s="692">
        <f>[1]Субсидия_факт!FZ25</f>
        <v>0</v>
      </c>
      <c r="W23" s="693"/>
      <c r="X23" s="692">
        <f>[1]Субсидия_факт!HD25</f>
        <v>0</v>
      </c>
      <c r="Y23" s="693"/>
      <c r="Z23" s="150">
        <f>[1]Субсидия_факт!HL25</f>
        <v>12385780.800000001</v>
      </c>
      <c r="AA23" s="588">
        <v>1156672.49</v>
      </c>
      <c r="AB23" s="150">
        <f>[1]Субсидия_факт!HX25</f>
        <v>40850000</v>
      </c>
      <c r="AC23" s="588">
        <v>40850000</v>
      </c>
      <c r="AD23" s="148">
        <f>[1]Субсидия_факт!HZ25</f>
        <v>0</v>
      </c>
      <c r="AE23" s="589"/>
      <c r="AF23" s="150">
        <f>[1]Субсидия_факт!JB25</f>
        <v>111984.16</v>
      </c>
      <c r="AG23" s="588"/>
      <c r="AH23" s="150">
        <f>[1]Субсидия_факт!JL25</f>
        <v>0</v>
      </c>
      <c r="AI23" s="588"/>
      <c r="AJ23" s="150">
        <f>[1]Субсидия_факт!JP25</f>
        <v>160254.54</v>
      </c>
      <c r="AK23" s="588"/>
      <c r="AL23" s="150">
        <f>[1]Субсидия_факт!JV25</f>
        <v>0</v>
      </c>
      <c r="AM23" s="588"/>
      <c r="AN23" s="150">
        <f>[1]Субсидия_факт!KB25</f>
        <v>0</v>
      </c>
      <c r="AO23" s="588"/>
      <c r="AP23" s="150">
        <f>[1]Субсидия_факт!KD25</f>
        <v>770710.04</v>
      </c>
      <c r="AQ23" s="588">
        <v>157374.63</v>
      </c>
      <c r="AR23" s="150">
        <f>[1]Субсидия_факт!LD25</f>
        <v>0</v>
      </c>
      <c r="AS23" s="588"/>
      <c r="AT23" s="806">
        <f>[1]Субсидия_факт!LF25</f>
        <v>0</v>
      </c>
      <c r="AU23" s="806"/>
      <c r="AV23" s="150">
        <f>[1]Субсидия_факт!LZ25</f>
        <v>0</v>
      </c>
      <c r="AW23" s="588"/>
      <c r="AX23" s="150">
        <f>[1]Субсидия_факт!MF25</f>
        <v>0</v>
      </c>
      <c r="AY23" s="588"/>
      <c r="AZ23" s="150">
        <f>[1]Субсидия_факт!MX25</f>
        <v>171331.11</v>
      </c>
      <c r="BA23" s="588">
        <v>57809.4</v>
      </c>
      <c r="BB23" s="150">
        <f>[1]Субсидия_факт!ND25</f>
        <v>2700000</v>
      </c>
      <c r="BC23" s="588"/>
      <c r="BD23" s="386">
        <f>[1]Субсидия_факт!NJ25</f>
        <v>0</v>
      </c>
      <c r="BE23" s="588"/>
    </row>
    <row r="24" spans="1:57" s="395" customFormat="1" ht="21" customHeight="1" x14ac:dyDescent="0.25">
      <c r="A24" s="399" t="s">
        <v>90</v>
      </c>
      <c r="B24" s="147">
        <f t="shared" si="0"/>
        <v>32104633.25</v>
      </c>
      <c r="C24" s="147">
        <f t="shared" si="1"/>
        <v>29133840.02</v>
      </c>
      <c r="D24" s="150">
        <f>[1]Субсидия_факт!X26</f>
        <v>222464.53</v>
      </c>
      <c r="E24" s="1250">
        <v>0</v>
      </c>
      <c r="F24" s="150">
        <f>[1]Субсидия_факт!AX26</f>
        <v>0</v>
      </c>
      <c r="G24" s="667"/>
      <c r="H24" s="150">
        <f>[1]Субсидия_факт!AZ26</f>
        <v>0</v>
      </c>
      <c r="I24" s="588"/>
      <c r="J24" s="150">
        <f>[1]Субсидия_факт!BB26</f>
        <v>124058.37</v>
      </c>
      <c r="K24" s="1251">
        <v>101880.6</v>
      </c>
      <c r="L24" s="150">
        <f>[1]Субсидия_факт!BD26</f>
        <v>706797.81</v>
      </c>
      <c r="M24" s="1255">
        <v>235872.09</v>
      </c>
      <c r="N24" s="150">
        <f>[1]Субсидия_факт!BJ26</f>
        <v>883000</v>
      </c>
      <c r="O24" s="1256">
        <v>0</v>
      </c>
      <c r="P24" s="150">
        <f>[1]Субсидия_факт!BL26</f>
        <v>0</v>
      </c>
      <c r="Q24" s="588"/>
      <c r="R24" s="150">
        <f>[1]Субсидия_факт!FN26</f>
        <v>18348.62</v>
      </c>
      <c r="S24" s="667">
        <f t="shared" si="2"/>
        <v>18348.62</v>
      </c>
      <c r="T24" s="150">
        <f>[1]Субсидия_факт!FX26</f>
        <v>605489.81000000006</v>
      </c>
      <c r="U24" s="588"/>
      <c r="V24" s="692">
        <f>[1]Субсидия_факт!FZ26</f>
        <v>0</v>
      </c>
      <c r="W24" s="693"/>
      <c r="X24" s="692">
        <f>[1]Субсидия_факт!HD26</f>
        <v>0</v>
      </c>
      <c r="Y24" s="693"/>
      <c r="Z24" s="150">
        <f>[1]Субсидия_факт!HL26</f>
        <v>0</v>
      </c>
      <c r="AA24" s="588"/>
      <c r="AB24" s="150">
        <f>[1]Субсидия_факт!HX26</f>
        <v>28086000</v>
      </c>
      <c r="AC24" s="588">
        <v>28086000</v>
      </c>
      <c r="AD24" s="148">
        <f>[1]Субсидия_факт!HZ26</f>
        <v>0</v>
      </c>
      <c r="AE24" s="589"/>
      <c r="AF24" s="150">
        <f>[1]Субсидия_факт!JB26</f>
        <v>0</v>
      </c>
      <c r="AG24" s="588"/>
      <c r="AH24" s="150">
        <f>[1]Субсидия_факт!JL26</f>
        <v>0</v>
      </c>
      <c r="AI24" s="588"/>
      <c r="AJ24" s="150">
        <f>[1]Субсидия_факт!JP26</f>
        <v>89223.4</v>
      </c>
      <c r="AK24" s="588"/>
      <c r="AL24" s="150">
        <f>[1]Субсидия_факт!JV26</f>
        <v>0</v>
      </c>
      <c r="AM24" s="588"/>
      <c r="AN24" s="150">
        <f>[1]Субсидия_факт!KB26</f>
        <v>0</v>
      </c>
      <c r="AO24" s="588"/>
      <c r="AP24" s="150">
        <f>[1]Субсидия_факт!KD26</f>
        <v>316625.96999999997</v>
      </c>
      <c r="AQ24" s="588">
        <v>73519.44</v>
      </c>
      <c r="AR24" s="150">
        <f>[1]Субсидия_факт!LD26</f>
        <v>0</v>
      </c>
      <c r="AS24" s="588"/>
      <c r="AT24" s="806">
        <f>[1]Субсидия_факт!LF26</f>
        <v>0</v>
      </c>
      <c r="AU24" s="806"/>
      <c r="AV24" s="150">
        <f>[1]Субсидия_факт!LZ26</f>
        <v>0</v>
      </c>
      <c r="AW24" s="588"/>
      <c r="AX24" s="150">
        <f>[1]Субсидия_факт!MF26</f>
        <v>650000</v>
      </c>
      <c r="AY24" s="588">
        <v>482153.45</v>
      </c>
      <c r="AZ24" s="150">
        <f>[1]Субсидия_факт!MX26</f>
        <v>342624.74</v>
      </c>
      <c r="BA24" s="588">
        <v>136065.82</v>
      </c>
      <c r="BB24" s="150">
        <f>[1]Субсидия_факт!ND26</f>
        <v>60000</v>
      </c>
      <c r="BC24" s="588"/>
      <c r="BD24" s="386">
        <f>[1]Субсидия_факт!NJ26</f>
        <v>0</v>
      </c>
      <c r="BE24" s="588"/>
    </row>
    <row r="25" spans="1:57" s="395" customFormat="1" ht="21" customHeight="1" x14ac:dyDescent="0.25">
      <c r="A25" s="400" t="s">
        <v>91</v>
      </c>
      <c r="B25" s="147">
        <f t="shared" si="0"/>
        <v>42748370.890000001</v>
      </c>
      <c r="C25" s="147">
        <f t="shared" si="1"/>
        <v>27408942.719999999</v>
      </c>
      <c r="D25" s="150">
        <f>[1]Субсидия_факт!X27</f>
        <v>232753.51</v>
      </c>
      <c r="E25" s="1250">
        <v>232753.51</v>
      </c>
      <c r="F25" s="150">
        <f>[1]Субсидия_факт!AX27</f>
        <v>0</v>
      </c>
      <c r="G25" s="667"/>
      <c r="H25" s="150">
        <f>[1]Субсидия_факт!AZ27</f>
        <v>0</v>
      </c>
      <c r="I25" s="588"/>
      <c r="J25" s="150">
        <f>[1]Субсидия_факт!BB27</f>
        <v>153745.01999999999</v>
      </c>
      <c r="K25" s="1251">
        <v>34791.300000000003</v>
      </c>
      <c r="L25" s="150">
        <f>[1]Субсидия_факт!BD27</f>
        <v>714400</v>
      </c>
      <c r="M25" s="1255">
        <v>285709.15999999997</v>
      </c>
      <c r="N25" s="150">
        <f>[1]Субсидия_факт!BJ27</f>
        <v>3600000</v>
      </c>
      <c r="O25" s="1256">
        <v>916207.55</v>
      </c>
      <c r="P25" s="150">
        <f>[1]Субсидия_факт!BL27</f>
        <v>0</v>
      </c>
      <c r="Q25" s="588"/>
      <c r="R25" s="150">
        <f>[1]Субсидия_факт!FN27</f>
        <v>11009.17</v>
      </c>
      <c r="S25" s="667">
        <f t="shared" si="2"/>
        <v>11009.17</v>
      </c>
      <c r="T25" s="150">
        <f>[1]Субсидия_факт!FX27</f>
        <v>1788553.66</v>
      </c>
      <c r="U25" s="588"/>
      <c r="V25" s="692">
        <f>[1]Субсидия_факт!FZ27</f>
        <v>0</v>
      </c>
      <c r="W25" s="693"/>
      <c r="X25" s="692">
        <f>[1]Субсидия_факт!HD27</f>
        <v>0</v>
      </c>
      <c r="Y25" s="693"/>
      <c r="Z25" s="150">
        <f>[1]Субсидия_факт!HL27</f>
        <v>0</v>
      </c>
      <c r="AA25" s="588"/>
      <c r="AB25" s="150">
        <f>[1]Субсидия_факт!HX27</f>
        <v>25784897.899999999</v>
      </c>
      <c r="AC25" s="588">
        <v>25784897.899999999</v>
      </c>
      <c r="AD25" s="148">
        <f>[1]Субсидия_факт!HZ27</f>
        <v>0</v>
      </c>
      <c r="AE25" s="589"/>
      <c r="AF25" s="150">
        <f>[1]Субсидия_факт!JB27</f>
        <v>0</v>
      </c>
      <c r="AG25" s="588"/>
      <c r="AH25" s="150">
        <f>[1]Субсидия_факт!JL27</f>
        <v>0</v>
      </c>
      <c r="AI25" s="588"/>
      <c r="AJ25" s="150">
        <f>[1]Субсидия_факт!JP27</f>
        <v>0</v>
      </c>
      <c r="AK25" s="588"/>
      <c r="AL25" s="150">
        <f>[1]Субсидия_факт!JV27</f>
        <v>9400000</v>
      </c>
      <c r="AM25" s="588"/>
      <c r="AN25" s="150">
        <f>[1]Субсидия_факт!KB27</f>
        <v>0</v>
      </c>
      <c r="AO25" s="588"/>
      <c r="AP25" s="150">
        <f>[1]Субсидия_факт!KD27</f>
        <v>503650.04</v>
      </c>
      <c r="AQ25" s="588">
        <v>83329.52</v>
      </c>
      <c r="AR25" s="150">
        <f>[1]Субсидия_факт!LD27</f>
        <v>0</v>
      </c>
      <c r="AS25" s="588"/>
      <c r="AT25" s="806">
        <f>[1]Субсидия_факт!LF27</f>
        <v>0</v>
      </c>
      <c r="AU25" s="806"/>
      <c r="AV25" s="150">
        <f>[1]Субсидия_факт!LZ27</f>
        <v>0</v>
      </c>
      <c r="AW25" s="588"/>
      <c r="AX25" s="150">
        <f>[1]Субсидия_факт!MF27</f>
        <v>0</v>
      </c>
      <c r="AY25" s="588"/>
      <c r="AZ25" s="150">
        <f>[1]Субсидия_факт!MX27</f>
        <v>179361.59</v>
      </c>
      <c r="BA25" s="588">
        <v>60244.61</v>
      </c>
      <c r="BB25" s="150">
        <f>[1]Субсидия_факт!ND27</f>
        <v>380000</v>
      </c>
      <c r="BC25" s="588"/>
      <c r="BD25" s="386">
        <f>[1]Субсидия_факт!NJ27</f>
        <v>0</v>
      </c>
      <c r="BE25" s="588"/>
    </row>
    <row r="26" spans="1:57" s="395" customFormat="1" ht="21" customHeight="1" x14ac:dyDescent="0.25">
      <c r="A26" s="399" t="s">
        <v>99</v>
      </c>
      <c r="B26" s="149">
        <f t="shared" ref="B26:C26" si="3">SUM(B8:B25)</f>
        <v>1076934629.72</v>
      </c>
      <c r="C26" s="149">
        <f t="shared" si="3"/>
        <v>613546540.22000003</v>
      </c>
      <c r="D26" s="149">
        <f t="shared" ref="D26:R26" si="4">SUM(D8:D25)</f>
        <v>4221427.5899999989</v>
      </c>
      <c r="E26" s="149">
        <f>SUM(E8:E25)</f>
        <v>2052040.0499999998</v>
      </c>
      <c r="F26" s="149">
        <f t="shared" ref="F26" si="5">SUM(F8:F25)</f>
        <v>431719.19</v>
      </c>
      <c r="G26" s="149">
        <f>SUM(G8:G25)</f>
        <v>0</v>
      </c>
      <c r="H26" s="149">
        <f t="shared" si="4"/>
        <v>24382720.260000002</v>
      </c>
      <c r="I26" s="149">
        <f t="shared" ref="I26:M26" si="6">SUM(I8:I25)</f>
        <v>4342395.96</v>
      </c>
      <c r="J26" s="149">
        <f>SUM(J8:J25)</f>
        <v>2659550.7500000005</v>
      </c>
      <c r="K26" s="149">
        <f>SUM(K8:K25)</f>
        <v>785425.02</v>
      </c>
      <c r="L26" s="149">
        <f t="shared" si="6"/>
        <v>25033839.999999996</v>
      </c>
      <c r="M26" s="149">
        <f t="shared" si="6"/>
        <v>10173376.84</v>
      </c>
      <c r="N26" s="149">
        <f t="shared" ref="N26:O26" si="7">SUM(N8:N25)</f>
        <v>54943000</v>
      </c>
      <c r="O26" s="149">
        <f t="shared" si="7"/>
        <v>8552935.6699999999</v>
      </c>
      <c r="P26" s="149">
        <f t="shared" ref="P26:Q26" si="8">SUM(P8:P25)</f>
        <v>30000000</v>
      </c>
      <c r="Q26" s="149">
        <f t="shared" si="8"/>
        <v>12597070.640000001</v>
      </c>
      <c r="R26" s="149">
        <f t="shared" si="4"/>
        <v>359633.04999999993</v>
      </c>
      <c r="S26" s="149">
        <f t="shared" ref="S26:BA26" si="9">SUM(S8:S25)</f>
        <v>359633.04999999993</v>
      </c>
      <c r="T26" s="149">
        <f>SUM(T8:T25)</f>
        <v>14700000.000000002</v>
      </c>
      <c r="U26" s="149">
        <f>SUM(U8:U25)</f>
        <v>605684.44999999995</v>
      </c>
      <c r="V26" s="694">
        <f t="shared" ref="V26:W26" si="10">SUM(V8:V25)</f>
        <v>0</v>
      </c>
      <c r="W26" s="694">
        <f t="shared" si="10"/>
        <v>0</v>
      </c>
      <c r="X26" s="694">
        <f t="shared" ref="X26:Y26" si="11">SUM(X8:X25)</f>
        <v>0</v>
      </c>
      <c r="Y26" s="694">
        <f t="shared" si="11"/>
        <v>0</v>
      </c>
      <c r="Z26" s="149">
        <f t="shared" si="9"/>
        <v>143576312.09</v>
      </c>
      <c r="AA26" s="149">
        <f t="shared" si="9"/>
        <v>32016181.799999997</v>
      </c>
      <c r="AB26" s="261">
        <f t="shared" si="9"/>
        <v>531791701.99999994</v>
      </c>
      <c r="AC26" s="149">
        <f t="shared" si="9"/>
        <v>531791701.99999994</v>
      </c>
      <c r="AD26" s="149">
        <f t="shared" si="9"/>
        <v>95742515.349999994</v>
      </c>
      <c r="AE26" s="149">
        <f t="shared" si="9"/>
        <v>3087242.11</v>
      </c>
      <c r="AF26" s="261">
        <f t="shared" si="9"/>
        <v>964770.79</v>
      </c>
      <c r="AG26" s="149">
        <f t="shared" si="9"/>
        <v>463711.13</v>
      </c>
      <c r="AH26" s="261">
        <f t="shared" ref="AH26:AI26" si="12">SUM(AH8:AH25)</f>
        <v>0</v>
      </c>
      <c r="AI26" s="149">
        <f t="shared" si="12"/>
        <v>0</v>
      </c>
      <c r="AJ26" s="149">
        <f t="shared" ref="AJ26:AK26" si="13">SUM(AJ8:AJ25)</f>
        <v>1129185.95</v>
      </c>
      <c r="AK26" s="149">
        <f t="shared" si="13"/>
        <v>240025.84999999998</v>
      </c>
      <c r="AL26" s="261">
        <f t="shared" si="9"/>
        <v>104747227.88</v>
      </c>
      <c r="AM26" s="149">
        <f t="shared" si="9"/>
        <v>0</v>
      </c>
      <c r="AN26" s="261">
        <f t="shared" ref="AN26:AO26" si="14">SUM(AN8:AN25)</f>
        <v>0</v>
      </c>
      <c r="AO26" s="149">
        <f t="shared" si="14"/>
        <v>0</v>
      </c>
      <c r="AP26" s="149">
        <f t="shared" si="9"/>
        <v>19680600</v>
      </c>
      <c r="AQ26" s="149">
        <f t="shared" si="9"/>
        <v>1908335.29</v>
      </c>
      <c r="AR26" s="149">
        <f t="shared" ref="AR26:AS26" si="15">SUM(AR8:AR25)</f>
        <v>0</v>
      </c>
      <c r="AS26" s="1042">
        <f t="shared" si="15"/>
        <v>0</v>
      </c>
      <c r="AT26" s="1049">
        <f>SUM(AT8:AT25)</f>
        <v>0</v>
      </c>
      <c r="AU26" s="1049">
        <f>SUM(AU8:AU25)</f>
        <v>0</v>
      </c>
      <c r="AV26" s="1047">
        <f t="shared" si="9"/>
        <v>556371.65</v>
      </c>
      <c r="AW26" s="149">
        <f t="shared" si="9"/>
        <v>0</v>
      </c>
      <c r="AX26" s="149">
        <f t="shared" ref="AX26:AY26" si="16">SUM(AX8:AX25)</f>
        <v>3900000</v>
      </c>
      <c r="AY26" s="149">
        <f t="shared" si="16"/>
        <v>2771988.6</v>
      </c>
      <c r="AZ26" s="149">
        <f t="shared" si="9"/>
        <v>4824053.1700000009</v>
      </c>
      <c r="BA26" s="149">
        <f t="shared" si="9"/>
        <v>1798791.7599999998</v>
      </c>
      <c r="BB26" s="149">
        <f t="shared" ref="BB26:BC26" si="17">SUM(BB8:BB25)</f>
        <v>13290000</v>
      </c>
      <c r="BC26" s="149">
        <f t="shared" si="17"/>
        <v>0</v>
      </c>
      <c r="BD26" s="261">
        <f>SUM(BD8:BD25)</f>
        <v>0</v>
      </c>
      <c r="BE26" s="149">
        <f>SUM(BE8:BE25)</f>
        <v>0</v>
      </c>
    </row>
    <row r="27" spans="1:57" s="395" customFormat="1" ht="21" customHeight="1" x14ac:dyDescent="0.25">
      <c r="A27" s="399"/>
      <c r="B27" s="148"/>
      <c r="C27" s="148"/>
      <c r="D27" s="148"/>
      <c r="E27" s="589"/>
      <c r="F27" s="148"/>
      <c r="G27" s="589"/>
      <c r="H27" s="589"/>
      <c r="I27" s="589"/>
      <c r="J27" s="589"/>
      <c r="K27" s="589"/>
      <c r="L27" s="589"/>
      <c r="M27" s="589"/>
      <c r="N27" s="589"/>
      <c r="O27" s="589"/>
      <c r="P27" s="589"/>
      <c r="Q27" s="589"/>
      <c r="R27" s="148"/>
      <c r="S27" s="589"/>
      <c r="T27" s="589"/>
      <c r="U27" s="589"/>
      <c r="V27" s="801"/>
      <c r="W27" s="695"/>
      <c r="X27" s="801"/>
      <c r="Y27" s="695"/>
      <c r="Z27" s="148"/>
      <c r="AA27" s="589"/>
      <c r="AB27" s="261"/>
      <c r="AC27" s="589"/>
      <c r="AD27" s="149"/>
      <c r="AE27" s="589"/>
      <c r="AF27" s="261"/>
      <c r="AG27" s="589"/>
      <c r="AH27" s="261"/>
      <c r="AI27" s="589"/>
      <c r="AJ27" s="149"/>
      <c r="AK27" s="589"/>
      <c r="AL27" s="261"/>
      <c r="AM27" s="589"/>
      <c r="AN27" s="261"/>
      <c r="AO27" s="589"/>
      <c r="AP27" s="148"/>
      <c r="AQ27" s="589"/>
      <c r="AR27" s="148"/>
      <c r="AS27" s="1043"/>
      <c r="AT27" s="1049"/>
      <c r="AU27" s="1049"/>
      <c r="AV27" s="1048"/>
      <c r="AW27" s="589"/>
      <c r="AX27" s="148"/>
      <c r="AY27" s="589"/>
      <c r="AZ27" s="148"/>
      <c r="BA27" s="589"/>
      <c r="BB27" s="148"/>
      <c r="BC27" s="589"/>
      <c r="BD27" s="261"/>
      <c r="BE27" s="589"/>
    </row>
    <row r="28" spans="1:57" s="395" customFormat="1" ht="21" customHeight="1" x14ac:dyDescent="0.25">
      <c r="A28" s="399" t="s">
        <v>5</v>
      </c>
      <c r="B28" s="147">
        <f t="shared" ref="B28:B29" si="18">D28+H28+J28+R28+Z28+AP28+AV28+AZ28+AF28+AL28+T28+L28+AN28+AJ28+AX28+AR28+BD28+F28+X28+N28+P28+AB28+V28+AT28+AD28+AH28+BB28</f>
        <v>141522361.91000003</v>
      </c>
      <c r="C28" s="147">
        <f t="shared" ref="C28:C29" si="19">E28+I28+K28+S28+AA28+AQ28+AW28+BA28+AG28+AM28+U28+M28+AO28+AK28+AY28+AS28+BE28+G28+Y28+O28+Q28+AC28+W28+AU28+AE28+AI28+BC28</f>
        <v>36279300.32</v>
      </c>
      <c r="D28" s="150">
        <f>[1]Субсидия_факт!X30</f>
        <v>605309.13</v>
      </c>
      <c r="E28" s="588"/>
      <c r="F28" s="150">
        <f>[1]Субсидия_факт!AX30</f>
        <v>2082041.11</v>
      </c>
      <c r="G28" s="667"/>
      <c r="H28" s="150">
        <f>[1]Субсидия_факт!AZ30</f>
        <v>0</v>
      </c>
      <c r="I28" s="588"/>
      <c r="J28" s="150">
        <f>[1]Субсидия_факт!BB30</f>
        <v>377647.92</v>
      </c>
      <c r="K28" s="588">
        <v>186565</v>
      </c>
      <c r="L28" s="150">
        <f>[1]Субсидия_факт!BD30</f>
        <v>6992000</v>
      </c>
      <c r="M28" s="588">
        <v>3332925.4</v>
      </c>
      <c r="N28" s="150">
        <f>[1]Субсидия_факт!BJ30</f>
        <v>22000000</v>
      </c>
      <c r="O28" s="588">
        <v>10017293.199999999</v>
      </c>
      <c r="P28" s="150">
        <f>[1]Субсидия_факт!BL30</f>
        <v>0</v>
      </c>
      <c r="Q28" s="588"/>
      <c r="R28" s="150">
        <f>[1]Субсидия_факт!FN30</f>
        <v>82568.81</v>
      </c>
      <c r="S28" s="667">
        <f t="shared" ref="S28:S29" si="20">R28</f>
        <v>82568.81</v>
      </c>
      <c r="T28" s="150">
        <f>[1]Субсидия_факт!FX30</f>
        <v>0</v>
      </c>
      <c r="U28" s="588"/>
      <c r="V28" s="692">
        <f>[1]Субсидия_факт!FZ30</f>
        <v>0</v>
      </c>
      <c r="W28" s="693"/>
      <c r="X28" s="692">
        <f>[1]Субсидия_факт!HD30</f>
        <v>0</v>
      </c>
      <c r="Y28" s="693"/>
      <c r="Z28" s="150">
        <f>[1]Субсидия_факт!HL30</f>
        <v>0</v>
      </c>
      <c r="AA28" s="588"/>
      <c r="AB28" s="150">
        <f>[1]Субсидия_факт!HX30</f>
        <v>0</v>
      </c>
      <c r="AC28" s="588"/>
      <c r="AD28" s="148">
        <f>[1]Субсидия_факт!HZ30</f>
        <v>0</v>
      </c>
      <c r="AE28" s="589"/>
      <c r="AF28" s="150">
        <f>[1]Субсидия_факт!JB30</f>
        <v>178040.73</v>
      </c>
      <c r="AG28" s="588"/>
      <c r="AH28" s="150">
        <f>[1]Субсидия_факт!JL30</f>
        <v>0</v>
      </c>
      <c r="AI28" s="588"/>
      <c r="AJ28" s="150">
        <f>[1]Субсидия_факт!JP30</f>
        <v>170814.05</v>
      </c>
      <c r="AK28" s="588"/>
      <c r="AL28" s="150">
        <f>[1]Субсидия_факт!JV30</f>
        <v>0</v>
      </c>
      <c r="AM28" s="588"/>
      <c r="AN28" s="150">
        <f>[1]Субсидия_факт!KB30</f>
        <v>0</v>
      </c>
      <c r="AO28" s="588"/>
      <c r="AP28" s="150">
        <f>[1]Субсидия_факт!KD30</f>
        <v>0</v>
      </c>
      <c r="AQ28" s="667"/>
      <c r="AR28" s="150">
        <f>[1]Субсидия_факт!LD30</f>
        <v>0</v>
      </c>
      <c r="AS28" s="1041"/>
      <c r="AT28" s="1049">
        <f>[1]Субсидия_факт!LF30</f>
        <v>102396952.14000002</v>
      </c>
      <c r="AU28" s="1049">
        <v>22477416.370000001</v>
      </c>
      <c r="AV28" s="1046">
        <f>[1]Субсидия_факт!LZ30</f>
        <v>0</v>
      </c>
      <c r="AW28" s="588"/>
      <c r="AX28" s="150">
        <f>[1]Субсидия_факт!MF30</f>
        <v>0</v>
      </c>
      <c r="AY28" s="588"/>
      <c r="AZ28" s="150">
        <f>[1]Субсидия_факт!MX30</f>
        <v>786988.02</v>
      </c>
      <c r="BA28" s="588">
        <v>182531.54</v>
      </c>
      <c r="BB28" s="150">
        <f>[1]Субсидия_факт!ND30</f>
        <v>5850000</v>
      </c>
      <c r="BC28" s="588"/>
      <c r="BD28" s="386">
        <f>[1]Субсидия_факт!NJ30</f>
        <v>0</v>
      </c>
      <c r="BE28" s="588"/>
    </row>
    <row r="29" spans="1:57" s="395" customFormat="1" ht="21" customHeight="1" x14ac:dyDescent="0.25">
      <c r="A29" s="399" t="s">
        <v>6</v>
      </c>
      <c r="B29" s="147">
        <f t="shared" si="18"/>
        <v>993592571.94999993</v>
      </c>
      <c r="C29" s="147">
        <f t="shared" si="19"/>
        <v>353592412.47000003</v>
      </c>
      <c r="D29" s="150">
        <f>[1]Субсидия_факт!X31</f>
        <v>573263.28</v>
      </c>
      <c r="E29" s="588">
        <v>422681.9</v>
      </c>
      <c r="F29" s="150">
        <f>[1]Субсидия_факт!AX31</f>
        <v>5509439.7000000002</v>
      </c>
      <c r="G29" s="667"/>
      <c r="H29" s="150">
        <f>[1]Субсидия_факт!AZ31</f>
        <v>0</v>
      </c>
      <c r="I29" s="588"/>
      <c r="J29" s="150">
        <f>[1]Субсидия_факт!BB31</f>
        <v>1962801.33</v>
      </c>
      <c r="K29" s="588">
        <v>778531.82</v>
      </c>
      <c r="L29" s="150">
        <f>[1]Субсидия_факт!BD31</f>
        <v>149438410</v>
      </c>
      <c r="M29" s="588">
        <v>71724613.060000002</v>
      </c>
      <c r="N29" s="150">
        <f>[1]Субсидия_факт!BJ31</f>
        <v>73057000</v>
      </c>
      <c r="O29" s="588"/>
      <c r="P29" s="150">
        <f>[1]Субсидия_факт!BL31</f>
        <v>0</v>
      </c>
      <c r="Q29" s="588"/>
      <c r="R29" s="150">
        <f>[1]Субсидия_факт!FN31</f>
        <v>130275.23</v>
      </c>
      <c r="S29" s="667">
        <f t="shared" si="20"/>
        <v>130275.23</v>
      </c>
      <c r="T29" s="150">
        <f>[1]Субсидия_факт!FX31</f>
        <v>0</v>
      </c>
      <c r="U29" s="588"/>
      <c r="V29" s="692">
        <f>[1]Субсидия_факт!FZ31</f>
        <v>564774382.27999997</v>
      </c>
      <c r="W29" s="1249">
        <v>201935563.23000002</v>
      </c>
      <c r="X29" s="692">
        <f>[1]Субсидия_факт!HD31</f>
        <v>0</v>
      </c>
      <c r="Y29" s="693"/>
      <c r="Z29" s="150">
        <f>[1]Субсидия_факт!HL31</f>
        <v>0</v>
      </c>
      <c r="AA29" s="588"/>
      <c r="AB29" s="150">
        <f>[1]Субсидия_факт!HX31</f>
        <v>0</v>
      </c>
      <c r="AC29" s="588"/>
      <c r="AD29" s="148">
        <f>[1]Субсидия_факт!HZ31</f>
        <v>9761976</v>
      </c>
      <c r="AE29" s="589"/>
      <c r="AF29" s="150">
        <f>[1]Субсидия_факт!JB31</f>
        <v>857188.48</v>
      </c>
      <c r="AG29" s="588"/>
      <c r="AH29" s="150">
        <f>[1]Субсидия_факт!JL31</f>
        <v>67500</v>
      </c>
      <c r="AI29" s="588"/>
      <c r="AJ29" s="150">
        <f>[1]Субсидия_факт!JP31</f>
        <v>0</v>
      </c>
      <c r="AK29" s="588"/>
      <c r="AL29" s="150">
        <f>[1]Субсидия_факт!JV31</f>
        <v>22061250</v>
      </c>
      <c r="AM29" s="588"/>
      <c r="AN29" s="150">
        <f>[1]Субсидия_факт!KB31</f>
        <v>14000000</v>
      </c>
      <c r="AO29" s="588"/>
      <c r="AP29" s="150">
        <f>[1]Субсидия_факт!KD31</f>
        <v>0</v>
      </c>
      <c r="AQ29" s="667"/>
      <c r="AR29" s="150">
        <f>[1]Субсидия_факт!LD31</f>
        <v>0</v>
      </c>
      <c r="AS29" s="1041"/>
      <c r="AT29" s="1049">
        <f>[1]Субсидия_факт!LF31</f>
        <v>147603047.86000001</v>
      </c>
      <c r="AU29" s="1049">
        <v>76840730.730000004</v>
      </c>
      <c r="AV29" s="1046">
        <f>[1]Субсидия_факт!LZ31</f>
        <v>0</v>
      </c>
      <c r="AW29" s="588"/>
      <c r="AX29" s="150">
        <f>[1]Субсидия_факт!MF31</f>
        <v>1100000</v>
      </c>
      <c r="AY29" s="588">
        <v>918333</v>
      </c>
      <c r="AZ29" s="150">
        <f>[1]Субсидия_факт!MX31</f>
        <v>1836037.79</v>
      </c>
      <c r="BA29" s="588">
        <v>841683.5</v>
      </c>
      <c r="BB29" s="150">
        <f>[1]Субсидия_факт!ND31</f>
        <v>860000</v>
      </c>
      <c r="BC29" s="588"/>
      <c r="BD29" s="386">
        <f>[1]Субсидия_факт!NJ31</f>
        <v>0</v>
      </c>
      <c r="BE29" s="588"/>
    </row>
    <row r="30" spans="1:57" s="395" customFormat="1" ht="21" customHeight="1" x14ac:dyDescent="0.25">
      <c r="A30" s="399" t="s">
        <v>7</v>
      </c>
      <c r="B30" s="153">
        <f t="shared" ref="B30:R30" si="21">SUM(B28:B29)</f>
        <v>1135114933.8599999</v>
      </c>
      <c r="C30" s="153">
        <f t="shared" si="21"/>
        <v>389871712.79000002</v>
      </c>
      <c r="D30" s="153">
        <f t="shared" si="21"/>
        <v>1178572.4100000001</v>
      </c>
      <c r="E30" s="153">
        <f>SUM(E28:E29)</f>
        <v>422681.9</v>
      </c>
      <c r="F30" s="153">
        <f t="shared" ref="F30" si="22">SUM(F28:F29)</f>
        <v>7591480.8100000005</v>
      </c>
      <c r="G30" s="153">
        <f>SUM(G28:G29)</f>
        <v>0</v>
      </c>
      <c r="H30" s="153">
        <f t="shared" si="21"/>
        <v>0</v>
      </c>
      <c r="I30" s="153">
        <f t="shared" ref="I30:M30" si="23">SUM(I28:I29)</f>
        <v>0</v>
      </c>
      <c r="J30" s="153">
        <f>SUM(J28:J29)</f>
        <v>2340449.25</v>
      </c>
      <c r="K30" s="153">
        <f>SUM(K28:K29)</f>
        <v>965096.82</v>
      </c>
      <c r="L30" s="153">
        <f t="shared" si="23"/>
        <v>156430410</v>
      </c>
      <c r="M30" s="153">
        <f t="shared" si="23"/>
        <v>75057538.460000008</v>
      </c>
      <c r="N30" s="153">
        <f>SUM(N28:N29)</f>
        <v>95057000</v>
      </c>
      <c r="O30" s="153">
        <f t="shared" ref="O30:Q30" si="24">SUM(O28:O29)</f>
        <v>10017293.199999999</v>
      </c>
      <c r="P30" s="153">
        <f>SUM(P28:P29)</f>
        <v>0</v>
      </c>
      <c r="Q30" s="153">
        <f t="shared" si="24"/>
        <v>0</v>
      </c>
      <c r="R30" s="153">
        <f t="shared" si="21"/>
        <v>212844.03999999998</v>
      </c>
      <c r="S30" s="153">
        <f t="shared" ref="S30:BA30" si="25">SUM(S28:S29)</f>
        <v>212844.03999999998</v>
      </c>
      <c r="T30" s="153">
        <f>SUM(T28:T29)</f>
        <v>0</v>
      </c>
      <c r="U30" s="153">
        <f>SUM(U28:U29)</f>
        <v>0</v>
      </c>
      <c r="V30" s="696">
        <f t="shared" ref="V30:W30" si="26">SUM(V28:V29)</f>
        <v>564774382.27999997</v>
      </c>
      <c r="W30" s="696">
        <f t="shared" si="26"/>
        <v>201935563.23000002</v>
      </c>
      <c r="X30" s="696">
        <f t="shared" ref="X30:Y30" si="27">SUM(X28:X29)</f>
        <v>0</v>
      </c>
      <c r="Y30" s="696">
        <f t="shared" si="27"/>
        <v>0</v>
      </c>
      <c r="Z30" s="153">
        <f t="shared" si="25"/>
        <v>0</v>
      </c>
      <c r="AA30" s="153">
        <f t="shared" si="25"/>
        <v>0</v>
      </c>
      <c r="AB30" s="154">
        <f t="shared" si="25"/>
        <v>0</v>
      </c>
      <c r="AC30" s="153">
        <f t="shared" si="25"/>
        <v>0</v>
      </c>
      <c r="AD30" s="1113">
        <f t="shared" si="25"/>
        <v>9761976</v>
      </c>
      <c r="AE30" s="1114">
        <f t="shared" si="25"/>
        <v>0</v>
      </c>
      <c r="AF30" s="154">
        <f t="shared" si="25"/>
        <v>1035229.21</v>
      </c>
      <c r="AG30" s="153">
        <f t="shared" si="25"/>
        <v>0</v>
      </c>
      <c r="AH30" s="154">
        <f t="shared" ref="AH30:AI30" si="28">SUM(AH28:AH29)</f>
        <v>67500</v>
      </c>
      <c r="AI30" s="153">
        <f t="shared" si="28"/>
        <v>0</v>
      </c>
      <c r="AJ30" s="154">
        <f t="shared" ref="AJ30:AK30" si="29">SUM(AJ28:AJ29)</f>
        <v>170814.05</v>
      </c>
      <c r="AK30" s="153">
        <f t="shared" si="29"/>
        <v>0</v>
      </c>
      <c r="AL30" s="154">
        <f t="shared" si="25"/>
        <v>22061250</v>
      </c>
      <c r="AM30" s="153">
        <f t="shared" si="25"/>
        <v>0</v>
      </c>
      <c r="AN30" s="154">
        <f t="shared" ref="AN30:AO30" si="30">SUM(AN28:AN29)</f>
        <v>14000000</v>
      </c>
      <c r="AO30" s="153">
        <f t="shared" si="30"/>
        <v>0</v>
      </c>
      <c r="AP30" s="153">
        <f t="shared" si="25"/>
        <v>0</v>
      </c>
      <c r="AQ30" s="153">
        <f t="shared" si="25"/>
        <v>0</v>
      </c>
      <c r="AR30" s="153">
        <f t="shared" ref="AR30:AS30" si="31">SUM(AR28:AR29)</f>
        <v>0</v>
      </c>
      <c r="AS30" s="1044">
        <f t="shared" si="31"/>
        <v>0</v>
      </c>
      <c r="AT30" s="1049">
        <f>SUM(AT28:AT29)</f>
        <v>250000000.00000003</v>
      </c>
      <c r="AU30" s="1049">
        <f>SUM(AU28:AU29)</f>
        <v>99318147.100000009</v>
      </c>
      <c r="AV30" s="153">
        <f t="shared" si="25"/>
        <v>0</v>
      </c>
      <c r="AW30" s="153">
        <f t="shared" si="25"/>
        <v>0</v>
      </c>
      <c r="AX30" s="153">
        <f t="shared" ref="AX30:AY30" si="32">SUM(AX28:AX29)</f>
        <v>1100000</v>
      </c>
      <c r="AY30" s="153">
        <f t="shared" si="32"/>
        <v>918333</v>
      </c>
      <c r="AZ30" s="154">
        <f t="shared" si="25"/>
        <v>2623025.81</v>
      </c>
      <c r="BA30" s="154">
        <f t="shared" si="25"/>
        <v>1024215.04</v>
      </c>
      <c r="BB30" s="154">
        <f t="shared" ref="BB30:BC30" si="33">SUM(BB28:BB29)</f>
        <v>6710000</v>
      </c>
      <c r="BC30" s="154">
        <f t="shared" si="33"/>
        <v>0</v>
      </c>
      <c r="BD30" s="154">
        <f>SUM(BD28:BD29)</f>
        <v>0</v>
      </c>
      <c r="BE30" s="153">
        <f>SUM(BE28:BE29)</f>
        <v>0</v>
      </c>
    </row>
    <row r="31" spans="1:57" s="395" customFormat="1" ht="21" customHeight="1" x14ac:dyDescent="0.25">
      <c r="A31" s="399"/>
      <c r="B31" s="155"/>
      <c r="C31" s="155"/>
      <c r="D31" s="149"/>
      <c r="E31" s="149"/>
      <c r="F31" s="149"/>
      <c r="G31" s="149"/>
      <c r="H31" s="149"/>
      <c r="I31" s="149"/>
      <c r="J31" s="149"/>
      <c r="K31" s="149"/>
      <c r="L31" s="149"/>
      <c r="M31" s="149"/>
      <c r="N31" s="149"/>
      <c r="O31" s="149"/>
      <c r="P31" s="149"/>
      <c r="Q31" s="149"/>
      <c r="R31" s="590"/>
      <c r="S31" s="149"/>
      <c r="T31" s="149"/>
      <c r="U31" s="149"/>
      <c r="V31" s="697"/>
      <c r="W31" s="694"/>
      <c r="X31" s="697"/>
      <c r="Y31" s="694"/>
      <c r="Z31" s="590"/>
      <c r="AA31" s="149"/>
      <c r="AB31" s="149"/>
      <c r="AC31" s="149"/>
      <c r="AD31" s="149"/>
      <c r="AE31" s="149"/>
      <c r="AF31" s="149"/>
      <c r="AG31" s="149"/>
      <c r="AH31" s="149"/>
      <c r="AI31" s="149"/>
      <c r="AJ31" s="149"/>
      <c r="AK31" s="149"/>
      <c r="AL31" s="149"/>
      <c r="AM31" s="149"/>
      <c r="AN31" s="149"/>
      <c r="AO31" s="149"/>
      <c r="AP31" s="590"/>
      <c r="AQ31" s="149"/>
      <c r="AR31" s="149"/>
      <c r="AS31" s="1042"/>
      <c r="AT31" s="1049"/>
      <c r="AU31" s="1049"/>
      <c r="AV31" s="1047"/>
      <c r="AW31" s="149"/>
      <c r="AX31" s="149"/>
      <c r="AY31" s="149"/>
      <c r="AZ31" s="149"/>
      <c r="BA31" s="149"/>
      <c r="BB31" s="149"/>
      <c r="BC31" s="149"/>
      <c r="BD31" s="149"/>
      <c r="BE31" s="149"/>
    </row>
    <row r="32" spans="1:57" s="395" customFormat="1" ht="21" customHeight="1" x14ac:dyDescent="0.25">
      <c r="A32" s="399"/>
      <c r="B32" s="155"/>
      <c r="C32" s="155"/>
      <c r="D32" s="149"/>
      <c r="E32" s="149"/>
      <c r="F32" s="149"/>
      <c r="G32" s="149"/>
      <c r="H32" s="149"/>
      <c r="I32" s="149"/>
      <c r="J32" s="149"/>
      <c r="K32" s="149"/>
      <c r="L32" s="149"/>
      <c r="M32" s="149"/>
      <c r="N32" s="149"/>
      <c r="O32" s="149"/>
      <c r="P32" s="149"/>
      <c r="Q32" s="149"/>
      <c r="R32" s="590"/>
      <c r="S32" s="149"/>
      <c r="T32" s="149"/>
      <c r="U32" s="149"/>
      <c r="V32" s="697"/>
      <c r="W32" s="694"/>
      <c r="X32" s="697"/>
      <c r="Y32" s="694"/>
      <c r="Z32" s="590"/>
      <c r="AA32" s="149"/>
      <c r="AB32" s="149"/>
      <c r="AC32" s="149"/>
      <c r="AD32" s="149"/>
      <c r="AE32" s="149"/>
      <c r="AF32" s="149"/>
      <c r="AG32" s="149"/>
      <c r="AH32" s="149"/>
      <c r="AI32" s="149"/>
      <c r="AJ32" s="149"/>
      <c r="AK32" s="149"/>
      <c r="AL32" s="149"/>
      <c r="AM32" s="149"/>
      <c r="AN32" s="149"/>
      <c r="AO32" s="149"/>
      <c r="AP32" s="590"/>
      <c r="AQ32" s="149"/>
      <c r="AR32" s="149"/>
      <c r="AS32" s="1042"/>
      <c r="AT32" s="1049"/>
      <c r="AU32" s="1049"/>
      <c r="AV32" s="1047"/>
      <c r="AW32" s="149"/>
      <c r="AX32" s="149"/>
      <c r="AY32" s="149"/>
      <c r="AZ32" s="149"/>
      <c r="BA32" s="149"/>
      <c r="BB32" s="149"/>
      <c r="BC32" s="149"/>
      <c r="BD32" s="149"/>
      <c r="BE32" s="149"/>
    </row>
    <row r="33" spans="1:57" s="402" customFormat="1" ht="21" customHeight="1" x14ac:dyDescent="0.25">
      <c r="A33" s="401" t="s">
        <v>34</v>
      </c>
      <c r="B33" s="153">
        <f t="shared" ref="B33:AQ33" si="34">B26+B30</f>
        <v>2212049563.5799999</v>
      </c>
      <c r="C33" s="153">
        <f t="shared" si="34"/>
        <v>1003418253.01</v>
      </c>
      <c r="D33" s="153">
        <f t="shared" si="34"/>
        <v>5399999.9999999991</v>
      </c>
      <c r="E33" s="153">
        <f t="shared" si="34"/>
        <v>2474721.9499999997</v>
      </c>
      <c r="F33" s="153">
        <f t="shared" ref="F33:G33" si="35">F26+F30</f>
        <v>8023200.0000000009</v>
      </c>
      <c r="G33" s="153">
        <f t="shared" si="35"/>
        <v>0</v>
      </c>
      <c r="H33" s="153">
        <f t="shared" si="34"/>
        <v>24382720.260000002</v>
      </c>
      <c r="I33" s="153">
        <f t="shared" si="34"/>
        <v>4342395.96</v>
      </c>
      <c r="J33" s="153">
        <f>J26+J30</f>
        <v>5000000</v>
      </c>
      <c r="K33" s="153">
        <f>K26+K30</f>
        <v>1750521.8399999999</v>
      </c>
      <c r="L33" s="153">
        <f t="shared" si="34"/>
        <v>181464250</v>
      </c>
      <c r="M33" s="153">
        <f t="shared" si="34"/>
        <v>85230915.300000012</v>
      </c>
      <c r="N33" s="153">
        <f t="shared" ref="N33:O33" si="36">N26+N30</f>
        <v>150000000</v>
      </c>
      <c r="O33" s="153">
        <f t="shared" si="36"/>
        <v>18570228.869999997</v>
      </c>
      <c r="P33" s="153">
        <f t="shared" ref="P33:Q33" si="37">P26+P30</f>
        <v>30000000</v>
      </c>
      <c r="Q33" s="153">
        <f t="shared" si="37"/>
        <v>12597070.640000001</v>
      </c>
      <c r="R33" s="153">
        <f t="shared" si="34"/>
        <v>572477.08999999985</v>
      </c>
      <c r="S33" s="153">
        <f t="shared" si="34"/>
        <v>572477.08999999985</v>
      </c>
      <c r="T33" s="153">
        <f t="shared" si="34"/>
        <v>14700000.000000002</v>
      </c>
      <c r="U33" s="153">
        <f t="shared" si="34"/>
        <v>605684.44999999995</v>
      </c>
      <c r="V33" s="696">
        <f t="shared" si="34"/>
        <v>564774382.27999997</v>
      </c>
      <c r="W33" s="696">
        <f t="shared" si="34"/>
        <v>201935563.23000002</v>
      </c>
      <c r="X33" s="696">
        <f t="shared" si="34"/>
        <v>0</v>
      </c>
      <c r="Y33" s="696">
        <f t="shared" si="34"/>
        <v>0</v>
      </c>
      <c r="Z33" s="153">
        <f t="shared" si="34"/>
        <v>143576312.09</v>
      </c>
      <c r="AA33" s="153">
        <f t="shared" si="34"/>
        <v>32016181.799999997</v>
      </c>
      <c r="AB33" s="154">
        <f t="shared" si="34"/>
        <v>531791701.99999994</v>
      </c>
      <c r="AC33" s="153">
        <f t="shared" si="34"/>
        <v>531791701.99999994</v>
      </c>
      <c r="AD33" s="1113">
        <f t="shared" si="34"/>
        <v>105504491.34999999</v>
      </c>
      <c r="AE33" s="1114">
        <f t="shared" si="34"/>
        <v>3087242.11</v>
      </c>
      <c r="AF33" s="154">
        <f t="shared" si="34"/>
        <v>2000000</v>
      </c>
      <c r="AG33" s="153">
        <f t="shared" si="34"/>
        <v>463711.13</v>
      </c>
      <c r="AH33" s="154">
        <f t="shared" ref="AH33:AI33" si="38">AH26+AH30</f>
        <v>67500</v>
      </c>
      <c r="AI33" s="153">
        <f t="shared" si="38"/>
        <v>0</v>
      </c>
      <c r="AJ33" s="154">
        <f t="shared" ref="AJ33:AK33" si="39">AJ26+AJ30</f>
        <v>1300000</v>
      </c>
      <c r="AK33" s="153">
        <f t="shared" si="39"/>
        <v>240025.84999999998</v>
      </c>
      <c r="AL33" s="154">
        <f t="shared" si="34"/>
        <v>126808477.88</v>
      </c>
      <c r="AM33" s="153">
        <f t="shared" si="34"/>
        <v>0</v>
      </c>
      <c r="AN33" s="154">
        <f t="shared" ref="AN33:AO33" si="40">AN26+AN30</f>
        <v>14000000</v>
      </c>
      <c r="AO33" s="153">
        <f t="shared" si="40"/>
        <v>0</v>
      </c>
      <c r="AP33" s="153">
        <f t="shared" si="34"/>
        <v>19680600</v>
      </c>
      <c r="AQ33" s="153">
        <f t="shared" si="34"/>
        <v>1908335.29</v>
      </c>
      <c r="AR33" s="153">
        <f t="shared" ref="AR33:AS33" si="41">AR26+AR30</f>
        <v>0</v>
      </c>
      <c r="AS33" s="1044">
        <f t="shared" si="41"/>
        <v>0</v>
      </c>
      <c r="AT33" s="1049">
        <f>AT26+AT30</f>
        <v>250000000.00000003</v>
      </c>
      <c r="AU33" s="1049">
        <f>AU26+AU30</f>
        <v>99318147.100000009</v>
      </c>
      <c r="AV33" s="153">
        <f t="shared" ref="AV33:BA33" si="42">AV26+AV30</f>
        <v>556371.65</v>
      </c>
      <c r="AW33" s="153">
        <f t="shared" si="42"/>
        <v>0</v>
      </c>
      <c r="AX33" s="153">
        <f t="shared" ref="AX33:AY33" si="43">AX26+AX30</f>
        <v>5000000</v>
      </c>
      <c r="AY33" s="153">
        <f t="shared" si="43"/>
        <v>3690321.6</v>
      </c>
      <c r="AZ33" s="154">
        <f t="shared" si="42"/>
        <v>7447078.9800000004</v>
      </c>
      <c r="BA33" s="154">
        <f t="shared" si="42"/>
        <v>2823006.8</v>
      </c>
      <c r="BB33" s="154">
        <f t="shared" ref="BB33:BC33" si="44">BB26+BB30</f>
        <v>20000000</v>
      </c>
      <c r="BC33" s="154">
        <f t="shared" si="44"/>
        <v>0</v>
      </c>
      <c r="BD33" s="154">
        <f>BD26+BD30</f>
        <v>0</v>
      </c>
      <c r="BE33" s="153">
        <f>BE26+BE30</f>
        <v>0</v>
      </c>
    </row>
    <row r="34" spans="1:57" s="403" customFormat="1" ht="15.75" x14ac:dyDescent="0.25">
      <c r="B34" s="390"/>
      <c r="C34" s="390"/>
      <c r="D34" s="390"/>
      <c r="E34" s="390"/>
      <c r="F34" s="390"/>
      <c r="G34" s="390"/>
      <c r="H34" s="390"/>
      <c r="I34" s="390"/>
      <c r="J34" s="390"/>
      <c r="K34" s="390"/>
      <c r="L34" s="390"/>
      <c r="M34" s="390"/>
      <c r="N34" s="390"/>
      <c r="O34" s="390"/>
      <c r="P34" s="390"/>
      <c r="Q34" s="390"/>
      <c r="R34" s="591"/>
      <c r="S34" s="591"/>
      <c r="T34" s="390"/>
      <c r="U34" s="390"/>
      <c r="V34" s="802"/>
      <c r="W34" s="802"/>
      <c r="X34" s="802"/>
      <c r="Y34" s="802"/>
      <c r="Z34" s="591"/>
      <c r="AA34" s="591"/>
      <c r="AB34" s="390"/>
      <c r="AC34" s="390"/>
      <c r="AD34" s="1115"/>
      <c r="AE34" s="1115"/>
      <c r="AF34" s="390"/>
      <c r="AG34" s="390"/>
      <c r="AH34" s="390"/>
      <c r="AI34" s="390"/>
      <c r="AJ34" s="390"/>
      <c r="AK34" s="390"/>
      <c r="AL34" s="390"/>
      <c r="AM34" s="390"/>
      <c r="AN34" s="390"/>
      <c r="AO34" s="390"/>
      <c r="AP34" s="591"/>
      <c r="AQ34" s="591"/>
      <c r="AR34" s="390"/>
      <c r="AS34" s="390"/>
      <c r="AT34" s="390"/>
      <c r="AU34" s="390"/>
      <c r="AV34" s="390"/>
      <c r="AW34" s="390"/>
      <c r="AX34" s="390"/>
      <c r="AY34" s="390"/>
      <c r="AZ34" s="390"/>
      <c r="BA34" s="390"/>
      <c r="BB34" s="390"/>
      <c r="BC34" s="390"/>
      <c r="BD34" s="390"/>
      <c r="BE34" s="390"/>
    </row>
    <row r="35" spans="1:57" s="395" customFormat="1" ht="15.75" x14ac:dyDescent="0.25">
      <c r="B35" s="391"/>
      <c r="C35" s="391"/>
      <c r="D35" s="391"/>
      <c r="E35" s="391"/>
      <c r="F35" s="391"/>
      <c r="G35" s="391"/>
      <c r="H35" s="391"/>
      <c r="I35" s="391"/>
      <c r="J35" s="391"/>
      <c r="K35" s="391"/>
      <c r="L35" s="391"/>
      <c r="M35" s="391"/>
      <c r="N35" s="391"/>
      <c r="O35" s="391"/>
      <c r="P35" s="391"/>
      <c r="Q35" s="391"/>
      <c r="R35" s="592"/>
      <c r="S35" s="592"/>
      <c r="T35" s="391"/>
      <c r="U35" s="391"/>
      <c r="V35" s="803"/>
      <c r="W35" s="803"/>
      <c r="X35" s="803"/>
      <c r="Y35" s="803"/>
      <c r="Z35" s="592"/>
      <c r="AA35" s="592"/>
      <c r="AB35" s="391"/>
      <c r="AC35" s="391"/>
      <c r="AD35" s="1115"/>
      <c r="AE35" s="1115"/>
      <c r="AF35" s="391"/>
      <c r="AG35" s="391"/>
      <c r="AH35" s="391"/>
      <c r="AI35" s="391"/>
      <c r="AJ35" s="391"/>
      <c r="AK35" s="391"/>
      <c r="AL35" s="391"/>
      <c r="AM35" s="391"/>
      <c r="AN35" s="391"/>
      <c r="AO35" s="391"/>
      <c r="AP35" s="592"/>
      <c r="AQ35" s="592"/>
      <c r="AR35" s="391"/>
      <c r="AS35" s="391"/>
      <c r="AT35" s="391"/>
      <c r="AU35" s="391"/>
      <c r="AV35" s="391"/>
      <c r="AW35" s="391"/>
      <c r="AX35" s="391"/>
      <c r="AY35" s="391"/>
      <c r="AZ35" s="391"/>
      <c r="BA35" s="391"/>
      <c r="BB35" s="391"/>
      <c r="BC35" s="391"/>
      <c r="BD35" s="391"/>
      <c r="BE35" s="391"/>
    </row>
    <row r="36" spans="1:57" s="395" customFormat="1" ht="47.25" x14ac:dyDescent="0.25">
      <c r="A36" s="404" t="s">
        <v>50</v>
      </c>
      <c r="B36" s="147">
        <f t="shared" ref="B36" si="45">D36+H36+J36+R36+Z36+AP36+AV36+AZ36+AF36+AL36+T36+L36+AN36+AJ36+AX36+AR36+BD36+F36+X36+N36+P36+AB36+V36+AT36+AD36+AH36+BB36</f>
        <v>249662655.46999997</v>
      </c>
      <c r="C36" s="147">
        <f t="shared" ref="C36" si="46">E36+I36+K36+S36+AA36+AQ36+AW36+BA36+AG36+AM36+U36+M36+AO36+AK36+AY36+AS36+BE36+G36+Y36+O36+Q36+AC36+W36+AU36+AE36+AI36+BC36</f>
        <v>23803109.829999998</v>
      </c>
      <c r="D36" s="392"/>
      <c r="E36" s="392"/>
      <c r="F36" s="392"/>
      <c r="G36" s="392"/>
      <c r="H36" s="392"/>
      <c r="I36" s="392"/>
      <c r="J36" s="392"/>
      <c r="K36" s="392"/>
      <c r="L36" s="392"/>
      <c r="M36" s="392"/>
      <c r="N36" s="392"/>
      <c r="O36" s="392"/>
      <c r="P36" s="392"/>
      <c r="Q36" s="392"/>
      <c r="R36" s="392">
        <f>'Прочая  субсидия_БП'!H26</f>
        <v>27522.91</v>
      </c>
      <c r="S36" s="392">
        <f>'Прочая  субсидия_БП'!I26</f>
        <v>27522.91</v>
      </c>
      <c r="T36" s="392"/>
      <c r="U36" s="392"/>
      <c r="V36" s="804">
        <f>'Прочая  субсидия_БП'!N26</f>
        <v>0</v>
      </c>
      <c r="W36" s="804">
        <f>'Прочая  субсидия_БП'!O26</f>
        <v>0</v>
      </c>
      <c r="X36" s="804">
        <f>'Прочая  субсидия_БП'!T26</f>
        <v>0</v>
      </c>
      <c r="Y36" s="804">
        <f>'Прочая  субсидия_БП'!U26</f>
        <v>0</v>
      </c>
      <c r="Z36" s="392">
        <f>'Прочая  субсидия_БП'!Z26</f>
        <v>150805372.63999999</v>
      </c>
      <c r="AA36" s="392">
        <f>'Прочая  субсидия_БП'!AA26</f>
        <v>10231784.84</v>
      </c>
      <c r="AB36" s="392"/>
      <c r="AC36" s="392"/>
      <c r="AD36" s="1116"/>
      <c r="AE36" s="1116"/>
      <c r="AF36" s="392"/>
      <c r="AG36" s="392"/>
      <c r="AH36" s="392">
        <f>'Прочая  субсидия_БП'!AF26</f>
        <v>812341.44</v>
      </c>
      <c r="AI36" s="392"/>
      <c r="AJ36" s="392">
        <f>'Прочая  субсидия_БП'!AL26</f>
        <v>0</v>
      </c>
      <c r="AK36" s="392">
        <f>'Прочая  субсидия_БП'!AM26</f>
        <v>0</v>
      </c>
      <c r="AL36" s="392">
        <f>'Прочая  субсидия_БП'!AR26</f>
        <v>62229645.790000007</v>
      </c>
      <c r="AM36" s="392">
        <f>'Прочая  субсидия_БП'!AS26</f>
        <v>3433511.13</v>
      </c>
      <c r="AN36" s="392"/>
      <c r="AO36" s="392"/>
      <c r="AP36" s="392"/>
      <c r="AQ36" s="392"/>
      <c r="AR36" s="392"/>
      <c r="AS36" s="392"/>
      <c r="AT36" s="392"/>
      <c r="AU36" s="392"/>
      <c r="AV36" s="392">
        <f>'Прочая  субсидия_БП'!AX26</f>
        <v>1566638.35</v>
      </c>
      <c r="AW36" s="392">
        <f>'Прочая  субсидия_БП'!AY26</f>
        <v>0</v>
      </c>
      <c r="AX36" s="392">
        <f>'Прочая  субсидия_БП'!BD26</f>
        <v>0</v>
      </c>
      <c r="AY36" s="392">
        <f>'Прочая  субсидия_БП'!BE26</f>
        <v>0</v>
      </c>
      <c r="AZ36" s="392">
        <f>'Прочая  субсидия_БП'!BJ26</f>
        <v>7916921.0200000014</v>
      </c>
      <c r="BA36" s="392">
        <f>'Прочая  субсидия_БП'!BK26</f>
        <v>3702254.45</v>
      </c>
      <c r="BB36" s="392">
        <f>'Прочая  субсидия_БП'!BQ26</f>
        <v>0</v>
      </c>
      <c r="BC36" s="392">
        <f>'Прочая  субсидия_БП'!BR26</f>
        <v>0</v>
      </c>
      <c r="BD36" s="392">
        <f>'Прочая  субсидия_БП'!BW26</f>
        <v>26304213.319999997</v>
      </c>
      <c r="BE36" s="392">
        <f>'Прочая  субсидия_БП'!BX26</f>
        <v>6408036.5</v>
      </c>
    </row>
    <row r="37" spans="1:57" s="395" customFormat="1" ht="15.75" x14ac:dyDescent="0.25">
      <c r="A37" s="404"/>
      <c r="B37" s="393"/>
      <c r="C37" s="393"/>
      <c r="D37" s="393"/>
      <c r="E37" s="393"/>
      <c r="F37" s="393"/>
      <c r="G37" s="393"/>
      <c r="H37" s="393"/>
      <c r="I37" s="393"/>
      <c r="J37" s="393"/>
      <c r="K37" s="393"/>
      <c r="L37" s="393"/>
      <c r="M37" s="393"/>
      <c r="N37" s="393"/>
      <c r="O37" s="393"/>
      <c r="P37" s="393"/>
      <c r="Q37" s="393"/>
      <c r="R37" s="393"/>
      <c r="S37" s="393"/>
      <c r="T37" s="393"/>
      <c r="U37" s="393"/>
      <c r="V37" s="805"/>
      <c r="W37" s="805"/>
      <c r="X37" s="805"/>
      <c r="Y37" s="805"/>
      <c r="Z37" s="393"/>
      <c r="AA37" s="393"/>
      <c r="AB37" s="393"/>
      <c r="AC37" s="393"/>
      <c r="AD37" s="1113"/>
      <c r="AE37" s="111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row>
    <row r="38" spans="1:57" s="403" customFormat="1" ht="47.25" x14ac:dyDescent="0.25">
      <c r="A38" s="405" t="s">
        <v>51</v>
      </c>
      <c r="B38" s="154">
        <f t="shared" ref="B38:S38" si="47">B33+B36</f>
        <v>2461712219.0499997</v>
      </c>
      <c r="C38" s="154">
        <f t="shared" si="47"/>
        <v>1027221362.84</v>
      </c>
      <c r="D38" s="154">
        <f t="shared" si="47"/>
        <v>5399999.9999999991</v>
      </c>
      <c r="E38" s="154">
        <f t="shared" si="47"/>
        <v>2474721.9499999997</v>
      </c>
      <c r="F38" s="154">
        <f t="shared" ref="F38:G38" si="48">F33+F36</f>
        <v>8023200.0000000009</v>
      </c>
      <c r="G38" s="154">
        <f t="shared" si="48"/>
        <v>0</v>
      </c>
      <c r="H38" s="154">
        <f t="shared" si="47"/>
        <v>24382720.260000002</v>
      </c>
      <c r="I38" s="154">
        <f t="shared" si="47"/>
        <v>4342395.96</v>
      </c>
      <c r="J38" s="154">
        <f>J33+J36</f>
        <v>5000000</v>
      </c>
      <c r="K38" s="154">
        <f>K33+K36</f>
        <v>1750521.8399999999</v>
      </c>
      <c r="L38" s="154">
        <f t="shared" ref="L38:M38" si="49">L33+L36</f>
        <v>181464250</v>
      </c>
      <c r="M38" s="154">
        <f t="shared" si="49"/>
        <v>85230915.300000012</v>
      </c>
      <c r="N38" s="154">
        <f t="shared" ref="N38:O38" si="50">N33+N36</f>
        <v>150000000</v>
      </c>
      <c r="O38" s="154">
        <f t="shared" si="50"/>
        <v>18570228.869999997</v>
      </c>
      <c r="P38" s="154">
        <f t="shared" ref="P38:Q38" si="51">P33+P36</f>
        <v>30000000</v>
      </c>
      <c r="Q38" s="154">
        <f t="shared" si="51"/>
        <v>12597070.640000001</v>
      </c>
      <c r="R38" s="154">
        <f t="shared" si="47"/>
        <v>599999.99999999988</v>
      </c>
      <c r="S38" s="154">
        <f t="shared" si="47"/>
        <v>599999.99999999988</v>
      </c>
      <c r="T38" s="154">
        <f>T33+T36</f>
        <v>14700000.000000002</v>
      </c>
      <c r="U38" s="154">
        <f>U33+U36</f>
        <v>605684.44999999995</v>
      </c>
      <c r="V38" s="806">
        <f t="shared" ref="V38:W38" si="52">V33+V36</f>
        <v>564774382.27999997</v>
      </c>
      <c r="W38" s="806">
        <f t="shared" si="52"/>
        <v>201935563.23000002</v>
      </c>
      <c r="X38" s="806">
        <f t="shared" ref="X38:Y38" si="53">X33+X36</f>
        <v>0</v>
      </c>
      <c r="Y38" s="806">
        <f t="shared" si="53"/>
        <v>0</v>
      </c>
      <c r="Z38" s="154">
        <f t="shared" ref="Z38:AQ38" si="54">Z33+Z36</f>
        <v>294381684.73000002</v>
      </c>
      <c r="AA38" s="154">
        <f t="shared" si="54"/>
        <v>42247966.640000001</v>
      </c>
      <c r="AB38" s="154">
        <f t="shared" si="54"/>
        <v>531791701.99999994</v>
      </c>
      <c r="AC38" s="154">
        <f t="shared" si="54"/>
        <v>531791701.99999994</v>
      </c>
      <c r="AD38" s="1113">
        <f t="shared" si="54"/>
        <v>105504491.34999999</v>
      </c>
      <c r="AE38" s="1113">
        <f t="shared" si="54"/>
        <v>3087242.11</v>
      </c>
      <c r="AF38" s="154">
        <f t="shared" ref="AF38:AM38" si="55">AF33+AF36</f>
        <v>2000000</v>
      </c>
      <c r="AG38" s="154">
        <f t="shared" si="55"/>
        <v>463711.13</v>
      </c>
      <c r="AH38" s="154">
        <f t="shared" ref="AH38:AI38" si="56">AH33+AH36</f>
        <v>879841.44</v>
      </c>
      <c r="AI38" s="154">
        <f t="shared" si="56"/>
        <v>0</v>
      </c>
      <c r="AJ38" s="154">
        <f t="shared" ref="AJ38:AK38" si="57">AJ33+AJ36</f>
        <v>1300000</v>
      </c>
      <c r="AK38" s="154">
        <f t="shared" si="57"/>
        <v>240025.84999999998</v>
      </c>
      <c r="AL38" s="154">
        <f t="shared" si="55"/>
        <v>189038123.67000002</v>
      </c>
      <c r="AM38" s="154">
        <f t="shared" si="55"/>
        <v>3433511.13</v>
      </c>
      <c r="AN38" s="154">
        <f t="shared" ref="AN38:AO38" si="58">AN33+AN36</f>
        <v>14000000</v>
      </c>
      <c r="AO38" s="154">
        <f t="shared" si="58"/>
        <v>0</v>
      </c>
      <c r="AP38" s="154">
        <f t="shared" si="54"/>
        <v>19680600</v>
      </c>
      <c r="AQ38" s="154">
        <f t="shared" si="54"/>
        <v>1908335.29</v>
      </c>
      <c r="AR38" s="154">
        <f t="shared" ref="AR38:AS38" si="59">AR33+AR36</f>
        <v>0</v>
      </c>
      <c r="AS38" s="154">
        <f t="shared" si="59"/>
        <v>0</v>
      </c>
      <c r="AT38" s="154">
        <f t="shared" ref="AT38:AU38" si="60">AT33+AT36</f>
        <v>250000000.00000003</v>
      </c>
      <c r="AU38" s="154">
        <f t="shared" si="60"/>
        <v>99318147.100000009</v>
      </c>
      <c r="AV38" s="154">
        <f t="shared" ref="AV38:BA38" si="61">AV33+AV36</f>
        <v>2123010</v>
      </c>
      <c r="AW38" s="154">
        <f t="shared" si="61"/>
        <v>0</v>
      </c>
      <c r="AX38" s="154">
        <f t="shared" ref="AX38:AY38" si="62">AX33+AX36</f>
        <v>5000000</v>
      </c>
      <c r="AY38" s="154">
        <f t="shared" si="62"/>
        <v>3690321.6</v>
      </c>
      <c r="AZ38" s="154">
        <f t="shared" si="61"/>
        <v>15364000.000000002</v>
      </c>
      <c r="BA38" s="154">
        <f t="shared" si="61"/>
        <v>6525261.25</v>
      </c>
      <c r="BB38" s="154">
        <f t="shared" ref="BB38:BC38" si="63">BB33+BB36</f>
        <v>20000000</v>
      </c>
      <c r="BC38" s="154">
        <f t="shared" si="63"/>
        <v>0</v>
      </c>
      <c r="BD38" s="154">
        <f>BD33+BD36</f>
        <v>26304213.319999997</v>
      </c>
      <c r="BE38" s="154">
        <f>BE33+BE36</f>
        <v>6408036.5</v>
      </c>
    </row>
    <row r="39" spans="1:57" s="395" customFormat="1" ht="15.75" x14ac:dyDescent="0.25">
      <c r="A39" s="406"/>
      <c r="B39" s="394"/>
      <c r="C39" s="394"/>
      <c r="D39" s="394"/>
      <c r="E39" s="1271">
        <v>2474721.9500000002</v>
      </c>
      <c r="F39" s="394"/>
      <c r="G39" s="1219">
        <v>0</v>
      </c>
      <c r="H39" s="407"/>
      <c r="I39" s="1271">
        <v>4342395.96</v>
      </c>
      <c r="J39" s="407"/>
      <c r="K39" s="1271">
        <v>1750521.84</v>
      </c>
      <c r="L39" s="407"/>
      <c r="M39" s="1271">
        <v>85230915.299999997</v>
      </c>
      <c r="N39" s="407"/>
      <c r="O39" s="1271">
        <v>18570228.870000001</v>
      </c>
      <c r="P39" s="407"/>
      <c r="Q39" s="1271">
        <v>12597070.640000001</v>
      </c>
      <c r="R39" s="394"/>
      <c r="S39" s="1074">
        <v>600000</v>
      </c>
      <c r="T39" s="407"/>
      <c r="U39" s="1271">
        <v>605684.44999999995</v>
      </c>
      <c r="V39" s="394"/>
      <c r="W39" s="1271">
        <v>201935563.22999999</v>
      </c>
      <c r="X39" s="394"/>
      <c r="Y39" s="807"/>
      <c r="Z39" s="394"/>
      <c r="AA39" s="394"/>
      <c r="AB39" s="394"/>
      <c r="AC39" s="1271">
        <v>531791702</v>
      </c>
      <c r="AD39" s="1115"/>
      <c r="AE39" s="1271">
        <v>3087242.11</v>
      </c>
      <c r="AF39" s="394"/>
      <c r="AG39" s="1271">
        <v>463711.13</v>
      </c>
      <c r="AH39" s="241"/>
      <c r="AI39" s="1271">
        <v>0</v>
      </c>
      <c r="AJ39" s="394"/>
      <c r="AK39" s="1271">
        <v>240025.85</v>
      </c>
      <c r="AL39" s="394"/>
      <c r="AM39" s="1271">
        <v>3433511.13</v>
      </c>
      <c r="AN39" s="394"/>
      <c r="AO39" s="1219">
        <v>0</v>
      </c>
      <c r="AP39" s="394"/>
      <c r="AQ39" s="1271">
        <v>1908335.29</v>
      </c>
      <c r="AR39" s="394"/>
      <c r="AS39" s="1221"/>
      <c r="AT39" s="394"/>
      <c r="AU39" s="1271">
        <v>99318147.099999994</v>
      </c>
      <c r="AV39" s="394"/>
      <c r="AW39" s="1220">
        <v>0</v>
      </c>
      <c r="AX39" s="394"/>
      <c r="AY39" s="1271">
        <v>3690321.6</v>
      </c>
      <c r="AZ39" s="394"/>
      <c r="BA39" s="1271">
        <v>6525261.25</v>
      </c>
      <c r="BB39" s="394"/>
      <c r="BC39" s="1220">
        <v>0</v>
      </c>
      <c r="BD39" s="394"/>
      <c r="BE39" s="1271">
        <v>6408036.5</v>
      </c>
    </row>
    <row r="40" spans="1:57" s="396" customFormat="1" ht="15.75" x14ac:dyDescent="0.25">
      <c r="E40" s="407">
        <f>E39-E38</f>
        <v>0</v>
      </c>
      <c r="G40" s="407">
        <f>G39-G38</f>
        <v>0</v>
      </c>
      <c r="H40" s="407"/>
      <c r="I40" s="407">
        <f>I39-I38</f>
        <v>0</v>
      </c>
      <c r="J40" s="407"/>
      <c r="K40" s="407">
        <f>K39-K38</f>
        <v>0</v>
      </c>
      <c r="L40" s="407"/>
      <c r="M40" s="407">
        <f>M39-M38</f>
        <v>0</v>
      </c>
      <c r="N40" s="407"/>
      <c r="O40" s="407">
        <f>O39-O38</f>
        <v>0</v>
      </c>
      <c r="P40" s="407"/>
      <c r="Q40" s="407">
        <f>Q39-Q38</f>
        <v>0</v>
      </c>
      <c r="S40" s="407">
        <f>S39-S38</f>
        <v>0</v>
      </c>
      <c r="T40" s="407"/>
      <c r="U40" s="407">
        <f>U39-U38</f>
        <v>0</v>
      </c>
      <c r="V40" s="407"/>
      <c r="W40" s="407">
        <f>W39-W38</f>
        <v>0</v>
      </c>
      <c r="Y40" s="407">
        <f>Y39-Y38</f>
        <v>0</v>
      </c>
      <c r="AC40" s="407">
        <f>AC39-AC38</f>
        <v>0</v>
      </c>
      <c r="AD40" s="1117"/>
      <c r="AE40" s="1118">
        <f>AE39-AE38</f>
        <v>0</v>
      </c>
      <c r="AG40" s="407">
        <f>AG39-AG38</f>
        <v>0</v>
      </c>
      <c r="AI40" s="407">
        <f>AI39-AI38</f>
        <v>0</v>
      </c>
      <c r="AK40" s="407">
        <f>AK39-AK38</f>
        <v>0</v>
      </c>
      <c r="AM40" s="407">
        <f>AM39-AM38</f>
        <v>0</v>
      </c>
      <c r="AO40" s="407">
        <f>AO39-AO38</f>
        <v>0</v>
      </c>
      <c r="AQ40" s="407">
        <f>AQ39-AQ38</f>
        <v>0</v>
      </c>
      <c r="AS40" s="407">
        <f>AS39-AS38</f>
        <v>0</v>
      </c>
      <c r="AU40" s="407">
        <f>AU39-AU38</f>
        <v>0</v>
      </c>
      <c r="AW40" s="407">
        <f>AW39-AW38</f>
        <v>0</v>
      </c>
      <c r="AY40" s="407">
        <f>AY39-AY38</f>
        <v>0</v>
      </c>
      <c r="BA40" s="407">
        <f>BA39-BA38</f>
        <v>0</v>
      </c>
      <c r="BC40" s="407">
        <f>BC39-BC38</f>
        <v>0</v>
      </c>
      <c r="BE40" s="407">
        <f>BE39-BE38</f>
        <v>0</v>
      </c>
    </row>
    <row r="41" spans="1:57" s="396" customFormat="1" ht="15.75" x14ac:dyDescent="0.25">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1115"/>
      <c r="AE41" s="1115"/>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row>
    <row r="42" spans="1:57" x14ac:dyDescent="0.2">
      <c r="AT42" s="220"/>
      <c r="AU42" s="220"/>
    </row>
    <row r="43" spans="1:57" x14ac:dyDescent="0.2">
      <c r="Z43" s="396"/>
      <c r="AA43" s="396"/>
      <c r="AB43" s="396"/>
      <c r="AC43" s="396"/>
      <c r="AT43" s="220"/>
      <c r="AU43" s="220"/>
    </row>
    <row r="44" spans="1:57" x14ac:dyDescent="0.2">
      <c r="AT44" s="220"/>
      <c r="AU44" s="220"/>
    </row>
    <row r="45" spans="1:57" x14ac:dyDescent="0.2">
      <c r="AT45" s="230"/>
      <c r="AU45" s="230"/>
    </row>
    <row r="46" spans="1:57" x14ac:dyDescent="0.2">
      <c r="AT46" s="230"/>
      <c r="AU46" s="230"/>
    </row>
    <row r="47" spans="1:57" x14ac:dyDescent="0.2">
      <c r="AT47" s="230"/>
      <c r="AU47" s="230"/>
    </row>
  </sheetData>
  <mergeCells count="56">
    <mergeCell ref="AV5:AW5"/>
    <mergeCell ref="AV6:AW6"/>
    <mergeCell ref="AX5:AY5"/>
    <mergeCell ref="AR6:AS6"/>
    <mergeCell ref="AR5:AS5"/>
    <mergeCell ref="T6:U6"/>
    <mergeCell ref="T5:U5"/>
    <mergeCell ref="AN6:AO6"/>
    <mergeCell ref="AP6:AQ6"/>
    <mergeCell ref="AP5:AQ5"/>
    <mergeCell ref="AF6:AG6"/>
    <mergeCell ref="AN5:AO5"/>
    <mergeCell ref="X5:Y5"/>
    <mergeCell ref="X6:Y6"/>
    <mergeCell ref="AB5:AC5"/>
    <mergeCell ref="AB6:AC6"/>
    <mergeCell ref="AH6:AI6"/>
    <mergeCell ref="BD5:BE5"/>
    <mergeCell ref="BD6:BE6"/>
    <mergeCell ref="AZ5:BA5"/>
    <mergeCell ref="AZ6:BA6"/>
    <mergeCell ref="AX6:AY6"/>
    <mergeCell ref="BB5:BC5"/>
    <mergeCell ref="BB6:BC6"/>
    <mergeCell ref="A5:A7"/>
    <mergeCell ref="R6:S6"/>
    <mergeCell ref="H6:I6"/>
    <mergeCell ref="H5:I5"/>
    <mergeCell ref="D5:E5"/>
    <mergeCell ref="R5:S5"/>
    <mergeCell ref="J5:K5"/>
    <mergeCell ref="D6:E6"/>
    <mergeCell ref="J6:K6"/>
    <mergeCell ref="B5:C6"/>
    <mergeCell ref="F5:G5"/>
    <mergeCell ref="F6:G6"/>
    <mergeCell ref="N5:O5"/>
    <mergeCell ref="N6:O6"/>
    <mergeCell ref="P5:Q5"/>
    <mergeCell ref="P6:Q6"/>
    <mergeCell ref="L5:M5"/>
    <mergeCell ref="L6:M6"/>
    <mergeCell ref="AJ5:AK5"/>
    <mergeCell ref="AJ6:AK6"/>
    <mergeCell ref="AT6:AU6"/>
    <mergeCell ref="AT5:AU5"/>
    <mergeCell ref="Z5:AA5"/>
    <mergeCell ref="AF5:AG5"/>
    <mergeCell ref="V5:W5"/>
    <mergeCell ref="V6:W6"/>
    <mergeCell ref="AL6:AM6"/>
    <mergeCell ref="AL5:AM5"/>
    <mergeCell ref="Z6:AA6"/>
    <mergeCell ref="AD5:AE5"/>
    <mergeCell ref="AD6:AE6"/>
    <mergeCell ref="AH5:AI5"/>
  </mergeCells>
  <phoneticPr fontId="0" type="noConversion"/>
  <pageMargins left="0.78740157480314965" right="0.39370078740157483" top="0.78740157480314965" bottom="0.59055118110236227" header="0.51181102362204722" footer="0.51181102362204722"/>
  <pageSetup paperSize="9" scale="44" fitToWidth="20" orientation="landscape" r:id="rId1"/>
  <headerFooter alignWithMargins="0">
    <oddFooter>&amp;L&amp;P&amp;R&amp;Z&amp;F&amp;A</oddFooter>
  </headerFooter>
  <colBreaks count="4" manualBreakCount="4">
    <brk id="13" max="37" man="1"/>
    <brk id="25" max="37" man="1"/>
    <brk id="37" max="37" man="1"/>
    <brk id="49"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72"/>
  <dimension ref="A2:CB44"/>
  <sheetViews>
    <sheetView topLeftCell="A2" zoomScale="50" zoomScaleNormal="50" zoomScaleSheetLayoutView="50" workbookViewId="0">
      <pane xSplit="3" ySplit="6" topLeftCell="D8" activePane="bottomRight" state="frozen"/>
      <selection activeCell="A2" sqref="A2"/>
      <selection pane="topRight" activeCell="D2" sqref="D2"/>
      <selection pane="bottomLeft" activeCell="A8" sqref="A8"/>
      <selection pane="bottomRight" activeCell="BQ6" sqref="BQ6:BV6"/>
    </sheetView>
  </sheetViews>
  <sheetFormatPr defaultRowHeight="15" x14ac:dyDescent="0.2"/>
  <cols>
    <col min="1" max="1" width="22.140625" customWidth="1"/>
    <col min="2" max="2" width="23.42578125" customWidth="1"/>
    <col min="3" max="3" width="23.140625" customWidth="1"/>
    <col min="4" max="4" width="22.85546875" customWidth="1"/>
    <col min="5" max="5" width="22" customWidth="1"/>
    <col min="6" max="6" width="21.5703125" customWidth="1"/>
    <col min="7" max="7" width="19.85546875" customWidth="1"/>
    <col min="8" max="9" width="22.5703125" customWidth="1"/>
    <col min="10" max="13" width="17.85546875" customWidth="1"/>
    <col min="14" max="15" width="24.7109375" customWidth="1"/>
    <col min="16" max="19" width="17.85546875" customWidth="1"/>
    <col min="20" max="21" width="24.5703125" customWidth="1"/>
    <col min="22" max="25" width="17.85546875" customWidth="1"/>
    <col min="26" max="26" width="24.5703125" customWidth="1"/>
    <col min="27" max="27" width="21.140625" customWidth="1"/>
    <col min="28" max="28" width="24.42578125" customWidth="1"/>
    <col min="29" max="29" width="21.140625" customWidth="1"/>
    <col min="30" max="31" width="17.5703125" customWidth="1"/>
    <col min="32" max="33" width="19.85546875" customWidth="1"/>
    <col min="34" max="37" width="18.42578125" customWidth="1"/>
    <col min="38" max="38" width="22.28515625" customWidth="1"/>
    <col min="39" max="39" width="19.85546875" customWidth="1"/>
    <col min="40" max="43" width="18.42578125" customWidth="1"/>
    <col min="44" max="44" width="21.85546875" customWidth="1"/>
    <col min="45" max="45" width="20" customWidth="1"/>
    <col min="46" max="46" width="20.5703125" bestFit="1" customWidth="1"/>
    <col min="47" max="47" width="20.5703125" customWidth="1"/>
    <col min="48" max="48" width="22.28515625" bestFit="1" customWidth="1"/>
    <col min="49" max="49" width="20.140625" customWidth="1"/>
    <col min="50" max="51" width="29.42578125" style="389" customWidth="1"/>
    <col min="52" max="55" width="21.42578125" style="389" customWidth="1"/>
    <col min="56" max="57" width="23.7109375" style="389" customWidth="1"/>
    <col min="58" max="61" width="21.42578125" style="389" customWidth="1"/>
    <col min="62" max="62" width="20.85546875" customWidth="1"/>
    <col min="63" max="63" width="19" customWidth="1"/>
    <col min="64" max="64" width="19" style="1238" hidden="1" customWidth="1"/>
    <col min="65" max="65" width="21.5703125" customWidth="1"/>
    <col min="66" max="66" width="20.5703125" bestFit="1" customWidth="1"/>
    <col min="67" max="67" width="18.85546875" customWidth="1"/>
    <col min="68" max="68" width="17.5703125" customWidth="1"/>
    <col min="69" max="69" width="20.85546875" customWidth="1"/>
    <col min="70" max="70" width="19" customWidth="1"/>
    <col min="71" max="71" width="21.5703125" customWidth="1"/>
    <col min="72" max="73" width="18.85546875" customWidth="1"/>
    <col min="74" max="74" width="17.5703125" customWidth="1"/>
    <col min="75" max="76" width="24.28515625" customWidth="1"/>
    <col min="77" max="80" width="23.140625" customWidth="1"/>
  </cols>
  <sheetData>
    <row r="2" spans="1:80" ht="18" x14ac:dyDescent="0.25">
      <c r="C2" s="248" t="s">
        <v>21</v>
      </c>
      <c r="F2" s="688" t="str">
        <f>'Район  и  поселения'!E3</f>
        <v>ПО  СОСТОЯНИЮ  НА  1  ИЮЛЯ  2023  ГОДА</v>
      </c>
      <c r="Z2" s="141"/>
      <c r="AA2" s="141"/>
      <c r="AB2" s="141"/>
      <c r="AC2" s="141"/>
      <c r="AD2" s="141"/>
      <c r="AE2" s="141"/>
    </row>
    <row r="3" spans="1:80" ht="15.75" x14ac:dyDescent="0.25">
      <c r="B3" s="141"/>
      <c r="C3" s="141"/>
      <c r="D3" s="141"/>
      <c r="E3" s="141"/>
      <c r="F3" s="141"/>
      <c r="G3" s="141"/>
      <c r="Z3" s="141"/>
      <c r="AA3" s="141"/>
      <c r="AB3" s="141"/>
      <c r="AC3" s="141"/>
      <c r="AD3" s="141"/>
      <c r="AE3" s="141"/>
    </row>
    <row r="4" spans="1:80" ht="15.75" x14ac:dyDescent="0.25">
      <c r="I4" s="5" t="s">
        <v>0</v>
      </c>
    </row>
    <row r="5" spans="1:80" s="142" customFormat="1" ht="279.75" customHeight="1" x14ac:dyDescent="0.2">
      <c r="A5" s="1503" t="s">
        <v>11</v>
      </c>
      <c r="B5" s="1504" t="s">
        <v>1</v>
      </c>
      <c r="C5" s="1505"/>
      <c r="D5" s="1508" t="s">
        <v>111</v>
      </c>
      <c r="E5" s="1509"/>
      <c r="F5" s="1512" t="s">
        <v>110</v>
      </c>
      <c r="G5" s="1512"/>
      <c r="H5" s="1514" t="s">
        <v>330</v>
      </c>
      <c r="I5" s="1514"/>
      <c r="J5" s="1508" t="s">
        <v>111</v>
      </c>
      <c r="K5" s="1513"/>
      <c r="L5" s="1508" t="s">
        <v>110</v>
      </c>
      <c r="M5" s="1513"/>
      <c r="N5" s="1516" t="s">
        <v>739</v>
      </c>
      <c r="O5" s="1517"/>
      <c r="P5" s="1508" t="s">
        <v>111</v>
      </c>
      <c r="Q5" s="1513"/>
      <c r="R5" s="1508" t="s">
        <v>110</v>
      </c>
      <c r="S5" s="1513"/>
      <c r="T5" s="1516" t="s">
        <v>601</v>
      </c>
      <c r="U5" s="1517"/>
      <c r="V5" s="1508" t="s">
        <v>111</v>
      </c>
      <c r="W5" s="1513"/>
      <c r="X5" s="1508" t="s">
        <v>110</v>
      </c>
      <c r="Y5" s="1513"/>
      <c r="Z5" s="1501" t="s">
        <v>197</v>
      </c>
      <c r="AA5" s="1502"/>
      <c r="AB5" s="1508" t="s">
        <v>111</v>
      </c>
      <c r="AC5" s="1513"/>
      <c r="AD5" s="1508" t="s">
        <v>110</v>
      </c>
      <c r="AE5" s="1513"/>
      <c r="AF5" s="1519" t="s">
        <v>812</v>
      </c>
      <c r="AG5" s="1520"/>
      <c r="AH5" s="1508" t="s">
        <v>111</v>
      </c>
      <c r="AI5" s="1513"/>
      <c r="AJ5" s="1508" t="s">
        <v>110</v>
      </c>
      <c r="AK5" s="1513"/>
      <c r="AL5" s="1518" t="s">
        <v>443</v>
      </c>
      <c r="AM5" s="1518"/>
      <c r="AN5" s="1508" t="s">
        <v>111</v>
      </c>
      <c r="AO5" s="1513"/>
      <c r="AP5" s="1508" t="s">
        <v>110</v>
      </c>
      <c r="AQ5" s="1513"/>
      <c r="AR5" s="1503" t="s">
        <v>218</v>
      </c>
      <c r="AS5" s="1503"/>
      <c r="AT5" s="1508" t="s">
        <v>111</v>
      </c>
      <c r="AU5" s="1513"/>
      <c r="AV5" s="1508" t="s">
        <v>110</v>
      </c>
      <c r="AW5" s="1513"/>
      <c r="AX5" s="1519" t="s">
        <v>472</v>
      </c>
      <c r="AY5" s="1520"/>
      <c r="AZ5" s="1508" t="s">
        <v>111</v>
      </c>
      <c r="BA5" s="1513"/>
      <c r="BB5" s="1508" t="s">
        <v>110</v>
      </c>
      <c r="BC5" s="1513"/>
      <c r="BD5" s="1521" t="s">
        <v>473</v>
      </c>
      <c r="BE5" s="1522"/>
      <c r="BF5" s="1508" t="s">
        <v>111</v>
      </c>
      <c r="BG5" s="1513"/>
      <c r="BH5" s="1508" t="s">
        <v>110</v>
      </c>
      <c r="BI5" s="1513"/>
      <c r="BJ5" s="1514" t="s">
        <v>235</v>
      </c>
      <c r="BK5" s="1504"/>
      <c r="BL5" s="1235"/>
      <c r="BM5" s="1508" t="s">
        <v>111</v>
      </c>
      <c r="BN5" s="1513"/>
      <c r="BO5" s="1508" t="s">
        <v>110</v>
      </c>
      <c r="BP5" s="1513"/>
      <c r="BQ5" s="1514" t="s">
        <v>1331</v>
      </c>
      <c r="BR5" s="1504"/>
      <c r="BS5" s="1508" t="s">
        <v>111</v>
      </c>
      <c r="BT5" s="1513"/>
      <c r="BU5" s="1508" t="s">
        <v>110</v>
      </c>
      <c r="BV5" s="1513"/>
      <c r="BW5" s="1514" t="s">
        <v>544</v>
      </c>
      <c r="BX5" s="1514"/>
      <c r="BY5" s="1508" t="s">
        <v>111</v>
      </c>
      <c r="BZ5" s="1513"/>
      <c r="CA5" s="1508" t="s">
        <v>110</v>
      </c>
      <c r="CB5" s="1513"/>
    </row>
    <row r="6" spans="1:80" s="254" customFormat="1" ht="18" customHeight="1" x14ac:dyDescent="0.2">
      <c r="A6" s="1503"/>
      <c r="B6" s="1506"/>
      <c r="C6" s="1507"/>
      <c r="D6" s="1510"/>
      <c r="E6" s="1511"/>
      <c r="F6" s="1512"/>
      <c r="G6" s="1512"/>
      <c r="H6" s="1500" t="s">
        <v>329</v>
      </c>
      <c r="I6" s="1515"/>
      <c r="J6" s="1515"/>
      <c r="K6" s="1515"/>
      <c r="L6" s="1515"/>
      <c r="M6" s="1515"/>
      <c r="N6" s="1500" t="s">
        <v>737</v>
      </c>
      <c r="O6" s="1500"/>
      <c r="P6" s="1500"/>
      <c r="Q6" s="1500"/>
      <c r="R6" s="1500"/>
      <c r="S6" s="1500"/>
      <c r="T6" s="1500" t="s">
        <v>602</v>
      </c>
      <c r="U6" s="1500"/>
      <c r="V6" s="1500"/>
      <c r="W6" s="1500"/>
      <c r="X6" s="1500"/>
      <c r="Y6" s="1500"/>
      <c r="Z6" s="1500" t="s">
        <v>183</v>
      </c>
      <c r="AA6" s="1500"/>
      <c r="AB6" s="1500"/>
      <c r="AC6" s="1500"/>
      <c r="AD6" s="1500"/>
      <c r="AE6" s="1500"/>
      <c r="AF6" s="1500" t="s">
        <v>811</v>
      </c>
      <c r="AG6" s="1515"/>
      <c r="AH6" s="1515"/>
      <c r="AI6" s="1515"/>
      <c r="AJ6" s="1515"/>
      <c r="AK6" s="1515"/>
      <c r="AL6" s="1500" t="s">
        <v>442</v>
      </c>
      <c r="AM6" s="1515"/>
      <c r="AN6" s="1515"/>
      <c r="AO6" s="1515"/>
      <c r="AP6" s="1515"/>
      <c r="AQ6" s="1515"/>
      <c r="AR6" s="1500" t="s">
        <v>182</v>
      </c>
      <c r="AS6" s="1515"/>
      <c r="AT6" s="1515"/>
      <c r="AU6" s="1515"/>
      <c r="AV6" s="1515"/>
      <c r="AW6" s="1515"/>
      <c r="AX6" s="1523" t="s">
        <v>194</v>
      </c>
      <c r="AY6" s="1524"/>
      <c r="AZ6" s="1524"/>
      <c r="BA6" s="1524"/>
      <c r="BB6" s="1524"/>
      <c r="BC6" s="1525"/>
      <c r="BD6" s="1500" t="s">
        <v>258</v>
      </c>
      <c r="BE6" s="1515"/>
      <c r="BF6" s="1515"/>
      <c r="BG6" s="1515"/>
      <c r="BH6" s="1515"/>
      <c r="BI6" s="1515"/>
      <c r="BJ6" s="1515" t="s">
        <v>234</v>
      </c>
      <c r="BK6" s="1515"/>
      <c r="BL6" s="1515"/>
      <c r="BM6" s="1515"/>
      <c r="BN6" s="1515"/>
      <c r="BO6" s="1515"/>
      <c r="BP6" s="1515"/>
      <c r="BQ6" s="1515" t="s">
        <v>1311</v>
      </c>
      <c r="BR6" s="1515"/>
      <c r="BS6" s="1515"/>
      <c r="BT6" s="1515"/>
      <c r="BU6" s="1515"/>
      <c r="BV6" s="1515"/>
      <c r="BW6" s="1500" t="s">
        <v>326</v>
      </c>
      <c r="BX6" s="1515"/>
      <c r="BY6" s="1515"/>
      <c r="BZ6" s="1515"/>
      <c r="CA6" s="1515"/>
      <c r="CB6" s="1515"/>
    </row>
    <row r="7" spans="1:80" s="145" customFormat="1" ht="18" customHeight="1" x14ac:dyDescent="0.2">
      <c r="A7" s="143"/>
      <c r="B7" s="144" t="s">
        <v>144</v>
      </c>
      <c r="C7" s="144" t="s">
        <v>145</v>
      </c>
      <c r="D7" s="547" t="s">
        <v>144</v>
      </c>
      <c r="E7" s="547" t="s">
        <v>145</v>
      </c>
      <c r="F7" s="547" t="s">
        <v>144</v>
      </c>
      <c r="G7" s="547" t="s">
        <v>145</v>
      </c>
      <c r="H7" s="144" t="s">
        <v>144</v>
      </c>
      <c r="I7" s="144" t="s">
        <v>145</v>
      </c>
      <c r="J7" s="275" t="s">
        <v>144</v>
      </c>
      <c r="K7" s="275" t="s">
        <v>145</v>
      </c>
      <c r="L7" s="275" t="s">
        <v>144</v>
      </c>
      <c r="M7" s="275" t="s">
        <v>145</v>
      </c>
      <c r="N7" s="144" t="s">
        <v>144</v>
      </c>
      <c r="O7" s="144" t="s">
        <v>145</v>
      </c>
      <c r="P7" s="275" t="s">
        <v>144</v>
      </c>
      <c r="Q7" s="275" t="s">
        <v>145</v>
      </c>
      <c r="R7" s="275" t="s">
        <v>144</v>
      </c>
      <c r="S7" s="275" t="s">
        <v>145</v>
      </c>
      <c r="T7" s="144" t="s">
        <v>144</v>
      </c>
      <c r="U7" s="144" t="s">
        <v>145</v>
      </c>
      <c r="V7" s="275" t="s">
        <v>144</v>
      </c>
      <c r="W7" s="275" t="s">
        <v>145</v>
      </c>
      <c r="X7" s="275" t="s">
        <v>144</v>
      </c>
      <c r="Y7" s="275" t="s">
        <v>145</v>
      </c>
      <c r="Z7" s="144" t="s">
        <v>144</v>
      </c>
      <c r="AA7" s="144" t="s">
        <v>145</v>
      </c>
      <c r="AB7" s="275" t="s">
        <v>144</v>
      </c>
      <c r="AC7" s="275" t="s">
        <v>145</v>
      </c>
      <c r="AD7" s="275" t="s">
        <v>144</v>
      </c>
      <c r="AE7" s="275" t="s">
        <v>145</v>
      </c>
      <c r="AF7" s="144" t="s">
        <v>144</v>
      </c>
      <c r="AG7" s="144" t="s">
        <v>145</v>
      </c>
      <c r="AH7" s="275" t="s">
        <v>144</v>
      </c>
      <c r="AI7" s="275" t="s">
        <v>145</v>
      </c>
      <c r="AJ7" s="275" t="s">
        <v>144</v>
      </c>
      <c r="AK7" s="275" t="s">
        <v>145</v>
      </c>
      <c r="AL7" s="144" t="s">
        <v>144</v>
      </c>
      <c r="AM7" s="144" t="s">
        <v>145</v>
      </c>
      <c r="AN7" s="275" t="s">
        <v>144</v>
      </c>
      <c r="AO7" s="275" t="s">
        <v>145</v>
      </c>
      <c r="AP7" s="275" t="s">
        <v>144</v>
      </c>
      <c r="AQ7" s="275" t="s">
        <v>145</v>
      </c>
      <c r="AR7" s="144" t="s">
        <v>144</v>
      </c>
      <c r="AS7" s="144" t="s">
        <v>145</v>
      </c>
      <c r="AT7" s="547" t="s">
        <v>144</v>
      </c>
      <c r="AU7" s="547" t="s">
        <v>145</v>
      </c>
      <c r="AV7" s="547" t="s">
        <v>144</v>
      </c>
      <c r="AW7" s="547" t="s">
        <v>145</v>
      </c>
      <c r="AX7" s="690" t="s">
        <v>144</v>
      </c>
      <c r="AY7" s="690" t="s">
        <v>145</v>
      </c>
      <c r="AZ7" s="547" t="s">
        <v>144</v>
      </c>
      <c r="BA7" s="547" t="s">
        <v>145</v>
      </c>
      <c r="BB7" s="547" t="s">
        <v>144</v>
      </c>
      <c r="BC7" s="547" t="s">
        <v>145</v>
      </c>
      <c r="BD7" s="144" t="s">
        <v>144</v>
      </c>
      <c r="BE7" s="144" t="s">
        <v>145</v>
      </c>
      <c r="BF7" s="275" t="s">
        <v>144</v>
      </c>
      <c r="BG7" s="275" t="s">
        <v>145</v>
      </c>
      <c r="BH7" s="275" t="s">
        <v>144</v>
      </c>
      <c r="BI7" s="275" t="s">
        <v>145</v>
      </c>
      <c r="BJ7" s="144" t="s">
        <v>144</v>
      </c>
      <c r="BK7" s="144" t="s">
        <v>145</v>
      </c>
      <c r="BL7" s="1236"/>
      <c r="BM7" s="547" t="s">
        <v>144</v>
      </c>
      <c r="BN7" s="547" t="s">
        <v>145</v>
      </c>
      <c r="BO7" s="547" t="s">
        <v>144</v>
      </c>
      <c r="BP7" s="547" t="s">
        <v>145</v>
      </c>
      <c r="BQ7" s="144" t="s">
        <v>144</v>
      </c>
      <c r="BR7" s="144" t="s">
        <v>145</v>
      </c>
      <c r="BS7" s="547" t="s">
        <v>144</v>
      </c>
      <c r="BT7" s="547" t="s">
        <v>145</v>
      </c>
      <c r="BU7" s="547" t="s">
        <v>144</v>
      </c>
      <c r="BV7" s="547" t="s">
        <v>145</v>
      </c>
      <c r="BW7" s="144" t="s">
        <v>144</v>
      </c>
      <c r="BX7" s="144" t="s">
        <v>145</v>
      </c>
      <c r="BY7" s="547" t="s">
        <v>144</v>
      </c>
      <c r="BZ7" s="547" t="s">
        <v>145</v>
      </c>
      <c r="CA7" s="547" t="s">
        <v>144</v>
      </c>
      <c r="CB7" s="547" t="s">
        <v>145</v>
      </c>
    </row>
    <row r="8" spans="1:80" s="244" customFormat="1" ht="21" customHeight="1" x14ac:dyDescent="0.25">
      <c r="A8" s="146" t="s">
        <v>74</v>
      </c>
      <c r="B8" s="147">
        <f>H8+N8+T8+Z8+AF8+AL8+AR8+AX8+BD8+BJ8+BQ8+BW8</f>
        <v>1474975.92</v>
      </c>
      <c r="C8" s="147">
        <f>I8+BK8+AA8+AY8+AS8+BE8+BX8+AM8+U8+O8+AG8+BR8</f>
        <v>1279579.48</v>
      </c>
      <c r="D8" s="445">
        <f>J8+P8+V8+AB8+AH8+AN8+AT8+AZ8+BF8+BM8+BS8+BY8</f>
        <v>1474975.92</v>
      </c>
      <c r="E8" s="445">
        <f t="shared" ref="E8:G8" si="0">K8+Q8+W8+AC8+AI8+AO8+AU8+BA8+BG8+BN8+BT8+BZ8</f>
        <v>1279579.48</v>
      </c>
      <c r="F8" s="445">
        <f t="shared" si="0"/>
        <v>0</v>
      </c>
      <c r="G8" s="445">
        <f t="shared" si="0"/>
        <v>0</v>
      </c>
      <c r="H8" s="150">
        <f>[1]Субсидия_факт!FP10</f>
        <v>7339.44</v>
      </c>
      <c r="I8" s="667">
        <f>H8</f>
        <v>7339.44</v>
      </c>
      <c r="J8" s="445">
        <f t="shared" ref="J8" si="1">H8-L8</f>
        <v>7339.44</v>
      </c>
      <c r="K8" s="445">
        <f t="shared" ref="K8" si="2">I8-M8</f>
        <v>7339.44</v>
      </c>
      <c r="L8" s="649">
        <f>[1]Субсидия_факт!FR10</f>
        <v>0</v>
      </c>
      <c r="M8" s="780"/>
      <c r="N8" s="150">
        <f>[1]Субсидия_факт!GB10</f>
        <v>0</v>
      </c>
      <c r="O8" s="588"/>
      <c r="P8" s="445">
        <f t="shared" ref="P8:Q8" si="3">N8-R8</f>
        <v>0</v>
      </c>
      <c r="Q8" s="445">
        <f t="shared" si="3"/>
        <v>0</v>
      </c>
      <c r="R8" s="649">
        <f>[1]Субсидия_факт!GD10</f>
        <v>0</v>
      </c>
      <c r="S8" s="780"/>
      <c r="T8" s="150">
        <f>[1]Субсидия_факт!HF10</f>
        <v>0</v>
      </c>
      <c r="U8" s="588"/>
      <c r="V8" s="445">
        <f t="shared" ref="V8" si="4">T8-X8</f>
        <v>0</v>
      </c>
      <c r="W8" s="445">
        <f t="shared" ref="W8" si="5">U8-Y8</f>
        <v>0</v>
      </c>
      <c r="X8" s="649">
        <f>[1]Субсидия_факт!HH10</f>
        <v>0</v>
      </c>
      <c r="Y8" s="780"/>
      <c r="Z8" s="150">
        <f>[1]Субсидия_факт!HR10</f>
        <v>1136228.5</v>
      </c>
      <c r="AA8" s="667">
        <f>Z8</f>
        <v>1136228.5</v>
      </c>
      <c r="AB8" s="445">
        <f t="shared" ref="AB8" si="6">Z8-AD8</f>
        <v>1136228.5</v>
      </c>
      <c r="AC8" s="445">
        <f t="shared" ref="AC8" si="7">AA8-AE8</f>
        <v>1136228.5</v>
      </c>
      <c r="AD8" s="649">
        <f>[1]Субсидия_факт!HT10</f>
        <v>0</v>
      </c>
      <c r="AE8" s="780"/>
      <c r="AF8" s="150">
        <f>[1]Субсидия_факт!JN10</f>
        <v>0</v>
      </c>
      <c r="AG8" s="588"/>
      <c r="AH8" s="445">
        <f t="shared" ref="AH8:AH25" si="8">AF8-AJ8</f>
        <v>0</v>
      </c>
      <c r="AI8" s="445">
        <f t="shared" ref="AI8:AI25" si="9">AG8-AK8</f>
        <v>0</v>
      </c>
      <c r="AJ8" s="649"/>
      <c r="AK8" s="780"/>
      <c r="AL8" s="150">
        <f>[1]Субсидия_факт!JR10</f>
        <v>0</v>
      </c>
      <c r="AM8" s="588"/>
      <c r="AN8" s="445">
        <f t="shared" ref="AN8" si="10">AL8-AP8</f>
        <v>0</v>
      </c>
      <c r="AO8" s="445">
        <f t="shared" ref="AO8" si="11">AM8-AQ8</f>
        <v>0</v>
      </c>
      <c r="AP8" s="649">
        <f>[1]Субсидия_факт!JT10</f>
        <v>0</v>
      </c>
      <c r="AQ8" s="780"/>
      <c r="AR8" s="150">
        <f>[1]Субсидия_факт!JX10</f>
        <v>0</v>
      </c>
      <c r="AS8" s="588"/>
      <c r="AT8" s="445">
        <f t="shared" ref="AT8" si="12">AR8-AV8</f>
        <v>0</v>
      </c>
      <c r="AU8" s="445">
        <f t="shared" ref="AU8" si="13">AS8-AW8</f>
        <v>0</v>
      </c>
      <c r="AV8" s="649">
        <f>[1]Субсидия_факт!JZ10</f>
        <v>0</v>
      </c>
      <c r="AW8" s="780"/>
      <c r="AX8" s="150">
        <f>[1]Субсидия_факт!MB10</f>
        <v>0</v>
      </c>
      <c r="AY8" s="588"/>
      <c r="AZ8" s="445">
        <f t="shared" ref="AZ8" si="14">AX8-BB8</f>
        <v>0</v>
      </c>
      <c r="BA8" s="445">
        <f t="shared" ref="BA8" si="15">AY8-BC8</f>
        <v>0</v>
      </c>
      <c r="BB8" s="649">
        <f>[1]Субсидия_факт!MD10</f>
        <v>0</v>
      </c>
      <c r="BC8" s="780"/>
      <c r="BD8" s="150">
        <f>[1]Субсидия_факт!MH10</f>
        <v>0</v>
      </c>
      <c r="BE8" s="667"/>
      <c r="BF8" s="445">
        <f t="shared" ref="BF8" si="16">BD8-BH8</f>
        <v>0</v>
      </c>
      <c r="BG8" s="445">
        <f t="shared" ref="BG8" si="17">BE8-BI8</f>
        <v>0</v>
      </c>
      <c r="BH8" s="649">
        <f>[1]Субсидия_факт!MJ10</f>
        <v>0</v>
      </c>
      <c r="BI8" s="780"/>
      <c r="BJ8" s="150">
        <f>[1]Субсидия_факт!MZ10</f>
        <v>331407.98000000004</v>
      </c>
      <c r="BK8" s="667">
        <f>BL8-'Прочая  субсидия_МР  и  ГО'!BA8</f>
        <v>136011.53999999998</v>
      </c>
      <c r="BL8" s="1239">
        <v>237040.93</v>
      </c>
      <c r="BM8" s="445">
        <f t="shared" ref="BM8" si="18">BJ8-BO8</f>
        <v>331407.98000000004</v>
      </c>
      <c r="BN8" s="445">
        <f t="shared" ref="BN8" si="19">BK8-BP8</f>
        <v>136011.53999999998</v>
      </c>
      <c r="BO8" s="649">
        <f>[1]Субсидия_факт!NB10</f>
        <v>0</v>
      </c>
      <c r="BP8" s="780"/>
      <c r="BQ8" s="150">
        <f>[1]Субсидия_факт!NF10</f>
        <v>0</v>
      </c>
      <c r="BR8" s="667"/>
      <c r="BS8" s="445">
        <f t="shared" ref="BS8:BS25" si="20">BQ8-BU8</f>
        <v>0</v>
      </c>
      <c r="BT8" s="445">
        <f t="shared" ref="BT8:BT25" si="21">BR8-BV8</f>
        <v>0</v>
      </c>
      <c r="BU8" s="649">
        <f>[1]Субсидия_факт!NH10</f>
        <v>0</v>
      </c>
      <c r="BV8" s="780"/>
      <c r="BW8" s="150">
        <f>[1]Субсидия_факт!NL10</f>
        <v>0</v>
      </c>
      <c r="BX8" s="588"/>
      <c r="BY8" s="445">
        <f t="shared" ref="BY8" si="22">BW8-CA8</f>
        <v>0</v>
      </c>
      <c r="BZ8" s="445">
        <f t="shared" ref="BZ8" si="23">BX8-CB8</f>
        <v>0</v>
      </c>
      <c r="CA8" s="649">
        <f>[1]Субсидия_факт!NN10</f>
        <v>0</v>
      </c>
      <c r="CB8" s="780"/>
    </row>
    <row r="9" spans="1:80" s="151" customFormat="1" ht="21" customHeight="1" x14ac:dyDescent="0.25">
      <c r="A9" s="146" t="s">
        <v>75</v>
      </c>
      <c r="B9" s="147">
        <f t="shared" ref="B9:B25" si="24">H9+N9+T9+Z9+AF9+AL9+AR9+AX9+BD9+BJ9+BQ9+BW9</f>
        <v>48027056.75</v>
      </c>
      <c r="C9" s="147">
        <f t="shared" ref="C9:C25" si="25">I9+BK9+AA9+AY9+AS9+BE9+BX9+AM9+U9+O9+AG9+BR9</f>
        <v>449026.17000000004</v>
      </c>
      <c r="D9" s="445">
        <f t="shared" ref="D9:D25" si="26">J9+P9+V9+AB9+AH9+AN9+AT9+AZ9+BF9+BM9+BS9+BY9</f>
        <v>635393.9600000002</v>
      </c>
      <c r="E9" s="445">
        <f t="shared" ref="E9:E25" si="27">K9+Q9+W9+AC9+AI9+AO9+AU9+BA9+BG9+BN9+BT9+BZ9</f>
        <v>347015.09</v>
      </c>
      <c r="F9" s="445">
        <f t="shared" ref="F9:F25" si="28">L9+R9+X9+AD9+AJ9+AP9+AV9+BB9+BH9+BO9+BU9+CA9</f>
        <v>47391662.789999999</v>
      </c>
      <c r="G9" s="445">
        <f t="shared" ref="G9:G25" si="29">M9+S9+Y9+AE9+AK9+AQ9+AW9+BC9+BI9+BP9+BV9+CB9</f>
        <v>102011.08</v>
      </c>
      <c r="H9" s="150">
        <f>[1]Субсидия_факт!FP11</f>
        <v>0</v>
      </c>
      <c r="I9" s="667">
        <f t="shared" ref="I9:I25" si="30">H9</f>
        <v>0</v>
      </c>
      <c r="J9" s="445">
        <f t="shared" ref="J9:J25" si="31">H9-L9</f>
        <v>0</v>
      </c>
      <c r="K9" s="445">
        <f t="shared" ref="K9:K25" si="32">I9-M9</f>
        <v>0</v>
      </c>
      <c r="L9" s="649">
        <f>[1]Субсидия_факт!FR11</f>
        <v>0</v>
      </c>
      <c r="M9" s="780"/>
      <c r="N9" s="150">
        <f>[1]Субсидия_факт!GB11</f>
        <v>0</v>
      </c>
      <c r="O9" s="588"/>
      <c r="P9" s="445">
        <f t="shared" ref="P9:P25" si="33">N9-R9</f>
        <v>0</v>
      </c>
      <c r="Q9" s="445">
        <f t="shared" ref="Q9:Q25" si="34">O9-S9</f>
        <v>0</v>
      </c>
      <c r="R9" s="649">
        <f>[1]Субсидия_факт!GD11</f>
        <v>0</v>
      </c>
      <c r="S9" s="780"/>
      <c r="T9" s="150">
        <f>[1]Субсидия_факт!HF11</f>
        <v>0</v>
      </c>
      <c r="U9" s="588"/>
      <c r="V9" s="445">
        <f t="shared" ref="V9:V25" si="35">T9-X9</f>
        <v>0</v>
      </c>
      <c r="W9" s="445">
        <f t="shared" ref="W9:W25" si="36">U9-Y9</f>
        <v>0</v>
      </c>
      <c r="X9" s="649">
        <f>[1]Субсидия_факт!HH11</f>
        <v>0</v>
      </c>
      <c r="Y9" s="780"/>
      <c r="Z9" s="150">
        <f>[1]Субсидия_факт!HR11</f>
        <v>0</v>
      </c>
      <c r="AA9" s="588"/>
      <c r="AB9" s="445">
        <f t="shared" ref="AB9:AB25" si="37">Z9-AD9</f>
        <v>0</v>
      </c>
      <c r="AC9" s="445">
        <f t="shared" ref="AC9:AC25" si="38">AA9-AE9</f>
        <v>0</v>
      </c>
      <c r="AD9" s="649">
        <f>[1]Субсидия_факт!HT11</f>
        <v>0</v>
      </c>
      <c r="AE9" s="780"/>
      <c r="AF9" s="150">
        <f>[1]Субсидия_факт!JN11</f>
        <v>0</v>
      </c>
      <c r="AG9" s="588"/>
      <c r="AH9" s="445">
        <f t="shared" si="8"/>
        <v>0</v>
      </c>
      <c r="AI9" s="445">
        <f t="shared" si="9"/>
        <v>0</v>
      </c>
      <c r="AJ9" s="649"/>
      <c r="AK9" s="780"/>
      <c r="AL9" s="150">
        <f>[1]Субсидия_факт!JR11</f>
        <v>0</v>
      </c>
      <c r="AM9" s="588"/>
      <c r="AN9" s="445">
        <f t="shared" ref="AN9:AN25" si="39">AL9-AP9</f>
        <v>0</v>
      </c>
      <c r="AO9" s="445">
        <f t="shared" ref="AO9:AO25" si="40">AM9-AQ9</f>
        <v>0</v>
      </c>
      <c r="AP9" s="649">
        <f>[1]Субсидия_факт!JT11</f>
        <v>0</v>
      </c>
      <c r="AQ9" s="780"/>
      <c r="AR9" s="150">
        <f>[1]Субсидия_факт!JX11</f>
        <v>45600000</v>
      </c>
      <c r="AS9" s="588"/>
      <c r="AT9" s="445">
        <f t="shared" ref="AT9:AT25" si="41">AR9-AV9</f>
        <v>0</v>
      </c>
      <c r="AU9" s="445">
        <f t="shared" ref="AU9:AU25" si="42">AS9-AW9</f>
        <v>0</v>
      </c>
      <c r="AV9" s="649">
        <f>[1]Субсидия_факт!JZ11</f>
        <v>45600000</v>
      </c>
      <c r="AW9" s="780"/>
      <c r="AX9" s="150">
        <f>[1]Субсидия_факт!MB11</f>
        <v>1566638.35</v>
      </c>
      <c r="AY9" s="588"/>
      <c r="AZ9" s="445">
        <f t="shared" ref="AZ9:AZ25" si="43">AX9-BB9</f>
        <v>0</v>
      </c>
      <c r="BA9" s="445">
        <f t="shared" ref="BA9:BA25" si="44">AY9-BC9</f>
        <v>0</v>
      </c>
      <c r="BB9" s="649">
        <f>[1]Субсидия_факт!MD11</f>
        <v>1566638.35</v>
      </c>
      <c r="BC9" s="780"/>
      <c r="BD9" s="150">
        <f>[1]Субсидия_факт!MH11</f>
        <v>0</v>
      </c>
      <c r="BE9" s="667"/>
      <c r="BF9" s="445">
        <f t="shared" ref="BF9:BF25" si="45">BD9-BH9</f>
        <v>0</v>
      </c>
      <c r="BG9" s="445">
        <f t="shared" ref="BG9:BG25" si="46">BE9-BI9</f>
        <v>0</v>
      </c>
      <c r="BH9" s="649">
        <f>[1]Субсидия_факт!MJ11</f>
        <v>0</v>
      </c>
      <c r="BI9" s="780"/>
      <c r="BJ9" s="150">
        <f>[1]Субсидия_факт!MZ11</f>
        <v>860418.40000000026</v>
      </c>
      <c r="BK9" s="667">
        <f>BL9-'Прочая  субсидия_МР  и  ГО'!BA9</f>
        <v>449026.17000000004</v>
      </c>
      <c r="BL9" s="1239">
        <v>567106.17000000004</v>
      </c>
      <c r="BM9" s="445">
        <f t="shared" ref="BM9:BM25" si="47">BJ9-BO9</f>
        <v>635393.9600000002</v>
      </c>
      <c r="BN9" s="445">
        <f t="shared" ref="BN9:BN25" si="48">BK9-BP9</f>
        <v>347015.09</v>
      </c>
      <c r="BO9" s="649">
        <f>[1]Субсидия_факт!NB11</f>
        <v>225024.44</v>
      </c>
      <c r="BP9" s="780">
        <v>102011.08</v>
      </c>
      <c r="BQ9" s="150">
        <f>[1]Субсидия_факт!NF11</f>
        <v>0</v>
      </c>
      <c r="BR9" s="667"/>
      <c r="BS9" s="445">
        <f t="shared" si="20"/>
        <v>0</v>
      </c>
      <c r="BT9" s="445">
        <f t="shared" si="21"/>
        <v>0</v>
      </c>
      <c r="BU9" s="649">
        <f>[1]Субсидия_факт!NH11</f>
        <v>0</v>
      </c>
      <c r="BV9" s="780"/>
      <c r="BW9" s="150">
        <f>[1]Субсидия_факт!NL11</f>
        <v>0</v>
      </c>
      <c r="BX9" s="588"/>
      <c r="BY9" s="445">
        <f t="shared" ref="BY9:BY25" si="49">BW9-CA9</f>
        <v>0</v>
      </c>
      <c r="BZ9" s="445">
        <f t="shared" ref="BZ9:BZ25" si="50">BX9-CB9</f>
        <v>0</v>
      </c>
      <c r="CA9" s="649">
        <f>[1]Субсидия_факт!NN11</f>
        <v>0</v>
      </c>
      <c r="CB9" s="780"/>
    </row>
    <row r="10" spans="1:80" s="151" customFormat="1" ht="21" customHeight="1" x14ac:dyDescent="0.25">
      <c r="A10" s="146" t="s">
        <v>76</v>
      </c>
      <c r="B10" s="147">
        <f t="shared" si="24"/>
        <v>225027.24999999997</v>
      </c>
      <c r="C10" s="147">
        <f t="shared" si="25"/>
        <v>90966.29</v>
      </c>
      <c r="D10" s="445">
        <f t="shared" si="26"/>
        <v>225027.24999999997</v>
      </c>
      <c r="E10" s="445">
        <f t="shared" si="27"/>
        <v>90966.29</v>
      </c>
      <c r="F10" s="445">
        <f t="shared" si="28"/>
        <v>0</v>
      </c>
      <c r="G10" s="445">
        <f t="shared" si="29"/>
        <v>0</v>
      </c>
      <c r="H10" s="150">
        <f>[1]Субсидия_факт!FP12</f>
        <v>0</v>
      </c>
      <c r="I10" s="667">
        <f t="shared" si="30"/>
        <v>0</v>
      </c>
      <c r="J10" s="445">
        <f t="shared" si="31"/>
        <v>0</v>
      </c>
      <c r="K10" s="445">
        <f t="shared" si="32"/>
        <v>0</v>
      </c>
      <c r="L10" s="649">
        <f>[1]Субсидия_факт!FR12</f>
        <v>0</v>
      </c>
      <c r="M10" s="780"/>
      <c r="N10" s="150">
        <f>[1]Субсидия_факт!GB12</f>
        <v>0</v>
      </c>
      <c r="O10" s="588"/>
      <c r="P10" s="445">
        <f t="shared" si="33"/>
        <v>0</v>
      </c>
      <c r="Q10" s="445">
        <f t="shared" si="34"/>
        <v>0</v>
      </c>
      <c r="R10" s="649">
        <f>[1]Субсидия_факт!GD12</f>
        <v>0</v>
      </c>
      <c r="S10" s="780"/>
      <c r="T10" s="150">
        <f>[1]Субсидия_факт!HF12</f>
        <v>0</v>
      </c>
      <c r="U10" s="588"/>
      <c r="V10" s="445">
        <f t="shared" si="35"/>
        <v>0</v>
      </c>
      <c r="W10" s="445">
        <f t="shared" si="36"/>
        <v>0</v>
      </c>
      <c r="X10" s="649">
        <f>[1]Субсидия_факт!HH12</f>
        <v>0</v>
      </c>
      <c r="Y10" s="780"/>
      <c r="Z10" s="150">
        <f>[1]Субсидия_факт!HR12</f>
        <v>0</v>
      </c>
      <c r="AA10" s="588"/>
      <c r="AB10" s="445">
        <f t="shared" si="37"/>
        <v>0</v>
      </c>
      <c r="AC10" s="445">
        <f t="shared" si="38"/>
        <v>0</v>
      </c>
      <c r="AD10" s="649">
        <f>[1]Субсидия_факт!HT12</f>
        <v>0</v>
      </c>
      <c r="AE10" s="780"/>
      <c r="AF10" s="150">
        <f>[1]Субсидия_факт!JN12</f>
        <v>0</v>
      </c>
      <c r="AG10" s="588"/>
      <c r="AH10" s="445">
        <f t="shared" si="8"/>
        <v>0</v>
      </c>
      <c r="AI10" s="445">
        <f t="shared" si="9"/>
        <v>0</v>
      </c>
      <c r="AJ10" s="649"/>
      <c r="AK10" s="780"/>
      <c r="AL10" s="150">
        <f>[1]Субсидия_факт!JR12</f>
        <v>0</v>
      </c>
      <c r="AM10" s="588"/>
      <c r="AN10" s="445">
        <f t="shared" si="39"/>
        <v>0</v>
      </c>
      <c r="AO10" s="445">
        <f t="shared" si="40"/>
        <v>0</v>
      </c>
      <c r="AP10" s="649">
        <f>[1]Субсидия_факт!JT12</f>
        <v>0</v>
      </c>
      <c r="AQ10" s="780"/>
      <c r="AR10" s="150">
        <f>[1]Субсидия_факт!JX12</f>
        <v>0</v>
      </c>
      <c r="AS10" s="588"/>
      <c r="AT10" s="445">
        <f t="shared" si="41"/>
        <v>0</v>
      </c>
      <c r="AU10" s="445">
        <f t="shared" si="42"/>
        <v>0</v>
      </c>
      <c r="AV10" s="649">
        <f>[1]Субсидия_факт!JZ12</f>
        <v>0</v>
      </c>
      <c r="AW10" s="780"/>
      <c r="AX10" s="150">
        <f>[1]Субсидия_факт!MB12</f>
        <v>0</v>
      </c>
      <c r="AY10" s="588"/>
      <c r="AZ10" s="445">
        <f t="shared" si="43"/>
        <v>0</v>
      </c>
      <c r="BA10" s="445">
        <f t="shared" si="44"/>
        <v>0</v>
      </c>
      <c r="BB10" s="649">
        <f>[1]Субсидия_факт!MD12</f>
        <v>0</v>
      </c>
      <c r="BC10" s="780"/>
      <c r="BD10" s="150">
        <f>[1]Субсидия_факт!MH12</f>
        <v>0</v>
      </c>
      <c r="BE10" s="667"/>
      <c r="BF10" s="445">
        <f t="shared" si="45"/>
        <v>0</v>
      </c>
      <c r="BG10" s="445">
        <f t="shared" si="46"/>
        <v>0</v>
      </c>
      <c r="BH10" s="649">
        <f>[1]Субсидия_факт!MJ12</f>
        <v>0</v>
      </c>
      <c r="BI10" s="780"/>
      <c r="BJ10" s="150">
        <f>[1]Субсидия_факт!MZ12</f>
        <v>225027.24999999997</v>
      </c>
      <c r="BK10" s="667">
        <f>BL10-'Прочая  субсидия_МР  и  ГО'!BA10</f>
        <v>90966.29</v>
      </c>
      <c r="BL10" s="1239">
        <v>193897.49</v>
      </c>
      <c r="BM10" s="445">
        <f t="shared" si="47"/>
        <v>225027.24999999997</v>
      </c>
      <c r="BN10" s="445">
        <f t="shared" si="48"/>
        <v>90966.29</v>
      </c>
      <c r="BO10" s="649">
        <f>[1]Субсидия_факт!NB12</f>
        <v>0</v>
      </c>
      <c r="BP10" s="780"/>
      <c r="BQ10" s="150">
        <f>[1]Субсидия_факт!NF12</f>
        <v>0</v>
      </c>
      <c r="BR10" s="667"/>
      <c r="BS10" s="445">
        <f t="shared" si="20"/>
        <v>0</v>
      </c>
      <c r="BT10" s="445">
        <f t="shared" si="21"/>
        <v>0</v>
      </c>
      <c r="BU10" s="649">
        <f>[1]Субсидия_факт!NH12</f>
        <v>0</v>
      </c>
      <c r="BV10" s="780"/>
      <c r="BW10" s="150">
        <f>[1]Субсидия_факт!NL12</f>
        <v>0</v>
      </c>
      <c r="BX10" s="588"/>
      <c r="BY10" s="445">
        <f t="shared" si="49"/>
        <v>0</v>
      </c>
      <c r="BZ10" s="445">
        <f t="shared" si="50"/>
        <v>0</v>
      </c>
      <c r="CA10" s="649">
        <f>[1]Субсидия_факт!NN12</f>
        <v>0</v>
      </c>
      <c r="CB10" s="780"/>
    </row>
    <row r="11" spans="1:80" s="151" customFormat="1" ht="21" customHeight="1" x14ac:dyDescent="0.25">
      <c r="A11" s="146" t="s">
        <v>77</v>
      </c>
      <c r="B11" s="147">
        <f t="shared" si="24"/>
        <v>5595247.0499999998</v>
      </c>
      <c r="C11" s="147">
        <f t="shared" si="25"/>
        <v>1899374.4300000002</v>
      </c>
      <c r="D11" s="445">
        <f t="shared" si="26"/>
        <v>5595247.0499999998</v>
      </c>
      <c r="E11" s="445">
        <f t="shared" si="27"/>
        <v>1899374.4300000002</v>
      </c>
      <c r="F11" s="445">
        <f t="shared" si="28"/>
        <v>0</v>
      </c>
      <c r="G11" s="445">
        <f t="shared" si="29"/>
        <v>0</v>
      </c>
      <c r="H11" s="150">
        <f>[1]Субсидия_факт!FP13</f>
        <v>0</v>
      </c>
      <c r="I11" s="667">
        <f t="shared" si="30"/>
        <v>0</v>
      </c>
      <c r="J11" s="445">
        <f t="shared" si="31"/>
        <v>0</v>
      </c>
      <c r="K11" s="445">
        <f t="shared" si="32"/>
        <v>0</v>
      </c>
      <c r="L11" s="649">
        <f>[1]Субсидия_факт!FR13</f>
        <v>0</v>
      </c>
      <c r="M11" s="780"/>
      <c r="N11" s="150">
        <f>[1]Субсидия_факт!GB13</f>
        <v>0</v>
      </c>
      <c r="O11" s="588"/>
      <c r="P11" s="445">
        <f t="shared" si="33"/>
        <v>0</v>
      </c>
      <c r="Q11" s="445">
        <f t="shared" si="34"/>
        <v>0</v>
      </c>
      <c r="R11" s="649">
        <f>[1]Субсидия_факт!GD13</f>
        <v>0</v>
      </c>
      <c r="S11" s="780"/>
      <c r="T11" s="150">
        <f>[1]Субсидия_факт!HF13</f>
        <v>0</v>
      </c>
      <c r="U11" s="588"/>
      <c r="V11" s="445">
        <f t="shared" si="35"/>
        <v>0</v>
      </c>
      <c r="W11" s="445">
        <f t="shared" si="36"/>
        <v>0</v>
      </c>
      <c r="X11" s="649">
        <f>[1]Субсидия_факт!HH13</f>
        <v>0</v>
      </c>
      <c r="Y11" s="780"/>
      <c r="Z11" s="150">
        <f>[1]Субсидия_факт!HR13</f>
        <v>4032684</v>
      </c>
      <c r="AA11" s="588">
        <v>641577.62</v>
      </c>
      <c r="AB11" s="445">
        <f t="shared" si="37"/>
        <v>4032684</v>
      </c>
      <c r="AC11" s="445">
        <f t="shared" si="38"/>
        <v>641577.62</v>
      </c>
      <c r="AD11" s="649">
        <f>[1]Субсидия_факт!HT13</f>
        <v>0</v>
      </c>
      <c r="AE11" s="780"/>
      <c r="AF11" s="150">
        <f>[1]Субсидия_факт!JN13</f>
        <v>0</v>
      </c>
      <c r="AG11" s="588"/>
      <c r="AH11" s="445">
        <f t="shared" si="8"/>
        <v>0</v>
      </c>
      <c r="AI11" s="445">
        <f t="shared" si="9"/>
        <v>0</v>
      </c>
      <c r="AJ11" s="649"/>
      <c r="AK11" s="780"/>
      <c r="AL11" s="150">
        <f>[1]Субсидия_факт!JR13</f>
        <v>0</v>
      </c>
      <c r="AM11" s="588"/>
      <c r="AN11" s="445">
        <f t="shared" si="39"/>
        <v>0</v>
      </c>
      <c r="AO11" s="445">
        <f t="shared" si="40"/>
        <v>0</v>
      </c>
      <c r="AP11" s="649">
        <f>[1]Субсидия_факт!JT13</f>
        <v>0</v>
      </c>
      <c r="AQ11" s="780"/>
      <c r="AR11" s="150">
        <f>[1]Субсидия_факт!JX13</f>
        <v>0</v>
      </c>
      <c r="AS11" s="588"/>
      <c r="AT11" s="445">
        <f t="shared" si="41"/>
        <v>0</v>
      </c>
      <c r="AU11" s="445">
        <f t="shared" si="42"/>
        <v>0</v>
      </c>
      <c r="AV11" s="649">
        <f>[1]Субсидия_факт!JZ13</f>
        <v>0</v>
      </c>
      <c r="AW11" s="780"/>
      <c r="AX11" s="150">
        <f>[1]Субсидия_факт!MB13</f>
        <v>0</v>
      </c>
      <c r="AY11" s="588"/>
      <c r="AZ11" s="445">
        <f t="shared" si="43"/>
        <v>0</v>
      </c>
      <c r="BA11" s="445">
        <f t="shared" si="44"/>
        <v>0</v>
      </c>
      <c r="BB11" s="649">
        <f>[1]Субсидия_факт!MD13</f>
        <v>0</v>
      </c>
      <c r="BC11" s="780"/>
      <c r="BD11" s="150">
        <f>[1]Субсидия_факт!MH13</f>
        <v>0</v>
      </c>
      <c r="BE11" s="667"/>
      <c r="BF11" s="445">
        <f t="shared" si="45"/>
        <v>0</v>
      </c>
      <c r="BG11" s="445">
        <f t="shared" si="46"/>
        <v>0</v>
      </c>
      <c r="BH11" s="649">
        <f>[1]Субсидия_факт!MJ13</f>
        <v>0</v>
      </c>
      <c r="BI11" s="780"/>
      <c r="BJ11" s="150">
        <f>[1]Субсидия_факт!MZ13</f>
        <v>363438.68000000005</v>
      </c>
      <c r="BK11" s="667">
        <f>BL11-'Прочая  субсидия_МР  и  ГО'!BA11</f>
        <v>58672.439999999973</v>
      </c>
      <c r="BL11" s="1239">
        <v>197339.61</v>
      </c>
      <c r="BM11" s="445">
        <f t="shared" si="47"/>
        <v>363438.68000000005</v>
      </c>
      <c r="BN11" s="445">
        <f t="shared" si="48"/>
        <v>58672.439999999973</v>
      </c>
      <c r="BO11" s="649">
        <f>[1]Субсидия_факт!NB13</f>
        <v>0</v>
      </c>
      <c r="BP11" s="780"/>
      <c r="BQ11" s="150">
        <f>[1]Субсидия_факт!NF13</f>
        <v>0</v>
      </c>
      <c r="BR11" s="667"/>
      <c r="BS11" s="445">
        <f t="shared" si="20"/>
        <v>0</v>
      </c>
      <c r="BT11" s="445">
        <f t="shared" si="21"/>
        <v>0</v>
      </c>
      <c r="BU11" s="649">
        <f>[1]Субсидия_факт!NH13</f>
        <v>0</v>
      </c>
      <c r="BV11" s="780"/>
      <c r="BW11" s="150">
        <f>[1]Субсидия_факт!NL13</f>
        <v>1199124.3700000001</v>
      </c>
      <c r="BX11" s="588">
        <v>1199124.3700000001</v>
      </c>
      <c r="BY11" s="445">
        <f t="shared" si="49"/>
        <v>1199124.3700000001</v>
      </c>
      <c r="BZ11" s="445">
        <f t="shared" si="50"/>
        <v>1199124.3700000001</v>
      </c>
      <c r="CA11" s="649">
        <f>[1]Субсидия_факт!NN13</f>
        <v>0</v>
      </c>
      <c r="CB11" s="780"/>
    </row>
    <row r="12" spans="1:80" s="151" customFormat="1" ht="21" customHeight="1" x14ac:dyDescent="0.25">
      <c r="A12" s="146" t="s">
        <v>78</v>
      </c>
      <c r="B12" s="147">
        <f t="shared" si="24"/>
        <v>38836208.929999992</v>
      </c>
      <c r="C12" s="147">
        <f t="shared" si="25"/>
        <v>688896.75</v>
      </c>
      <c r="D12" s="445">
        <f t="shared" si="26"/>
        <v>38836208.929999992</v>
      </c>
      <c r="E12" s="445">
        <f t="shared" si="27"/>
        <v>688896.75</v>
      </c>
      <c r="F12" s="445">
        <f t="shared" si="28"/>
        <v>0</v>
      </c>
      <c r="G12" s="445">
        <f t="shared" si="29"/>
        <v>0</v>
      </c>
      <c r="H12" s="150">
        <f>[1]Субсидия_факт!FP14</f>
        <v>0</v>
      </c>
      <c r="I12" s="667">
        <f t="shared" si="30"/>
        <v>0</v>
      </c>
      <c r="J12" s="445">
        <f t="shared" si="31"/>
        <v>0</v>
      </c>
      <c r="K12" s="445">
        <f t="shared" si="32"/>
        <v>0</v>
      </c>
      <c r="L12" s="649">
        <f>[1]Субсидия_факт!FR14</f>
        <v>0</v>
      </c>
      <c r="M12" s="780"/>
      <c r="N12" s="150">
        <f>[1]Субсидия_факт!GB14</f>
        <v>0</v>
      </c>
      <c r="O12" s="588"/>
      <c r="P12" s="445">
        <f t="shared" si="33"/>
        <v>0</v>
      </c>
      <c r="Q12" s="445">
        <f t="shared" si="34"/>
        <v>0</v>
      </c>
      <c r="R12" s="649">
        <f>[1]Субсидия_факт!GD14</f>
        <v>0</v>
      </c>
      <c r="S12" s="780"/>
      <c r="T12" s="150">
        <f>[1]Субсидия_факт!HF14</f>
        <v>0</v>
      </c>
      <c r="U12" s="588"/>
      <c r="V12" s="445">
        <f t="shared" si="35"/>
        <v>0</v>
      </c>
      <c r="W12" s="445">
        <f t="shared" si="36"/>
        <v>0</v>
      </c>
      <c r="X12" s="649">
        <f>[1]Субсидия_факт!HH14</f>
        <v>0</v>
      </c>
      <c r="Y12" s="780"/>
      <c r="Z12" s="150">
        <f>[1]Субсидия_факт!HR14</f>
        <v>37929824.739999995</v>
      </c>
      <c r="AA12" s="588"/>
      <c r="AB12" s="445">
        <f t="shared" si="37"/>
        <v>37929824.739999995</v>
      </c>
      <c r="AC12" s="445">
        <f t="shared" si="38"/>
        <v>0</v>
      </c>
      <c r="AD12" s="649">
        <f>[1]Субсидия_факт!HT14</f>
        <v>0</v>
      </c>
      <c r="AE12" s="780"/>
      <c r="AF12" s="150">
        <f>[1]Субсидия_факт!JN14</f>
        <v>0</v>
      </c>
      <c r="AG12" s="588"/>
      <c r="AH12" s="445">
        <f t="shared" si="8"/>
        <v>0</v>
      </c>
      <c r="AI12" s="445">
        <f t="shared" si="9"/>
        <v>0</v>
      </c>
      <c r="AJ12" s="649"/>
      <c r="AK12" s="780"/>
      <c r="AL12" s="150">
        <f>[1]Субсидия_факт!JR14</f>
        <v>0</v>
      </c>
      <c r="AM12" s="588"/>
      <c r="AN12" s="445">
        <f t="shared" si="39"/>
        <v>0</v>
      </c>
      <c r="AO12" s="445">
        <f t="shared" si="40"/>
        <v>0</v>
      </c>
      <c r="AP12" s="649">
        <f>[1]Субсидия_факт!JT14</f>
        <v>0</v>
      </c>
      <c r="AQ12" s="780"/>
      <c r="AR12" s="150">
        <f>[1]Субсидия_факт!JX14</f>
        <v>563060</v>
      </c>
      <c r="AS12" s="667">
        <f>AR12</f>
        <v>563060</v>
      </c>
      <c r="AT12" s="445">
        <f t="shared" si="41"/>
        <v>563060</v>
      </c>
      <c r="AU12" s="445">
        <f t="shared" si="42"/>
        <v>563060</v>
      </c>
      <c r="AV12" s="649">
        <f>[1]Субсидия_факт!JZ14</f>
        <v>0</v>
      </c>
      <c r="AW12" s="780"/>
      <c r="AX12" s="150">
        <f>[1]Субсидия_факт!MB14</f>
        <v>0</v>
      </c>
      <c r="AY12" s="588"/>
      <c r="AZ12" s="445">
        <f t="shared" si="43"/>
        <v>0</v>
      </c>
      <c r="BA12" s="445">
        <f t="shared" si="44"/>
        <v>0</v>
      </c>
      <c r="BB12" s="649">
        <f>[1]Субсидия_факт!MD14</f>
        <v>0</v>
      </c>
      <c r="BC12" s="780"/>
      <c r="BD12" s="150">
        <f>[1]Субсидия_факт!MH14</f>
        <v>0</v>
      </c>
      <c r="BE12" s="667"/>
      <c r="BF12" s="445">
        <f t="shared" si="45"/>
        <v>0</v>
      </c>
      <c r="BG12" s="445">
        <f t="shared" si="46"/>
        <v>0</v>
      </c>
      <c r="BH12" s="649">
        <f>[1]Субсидия_факт!MJ14</f>
        <v>0</v>
      </c>
      <c r="BI12" s="780"/>
      <c r="BJ12" s="150">
        <f>[1]Субсидия_факт!MZ14</f>
        <v>343324.19000000006</v>
      </c>
      <c r="BK12" s="667">
        <f>BL12-'Прочая  субсидия_МР  и  ГО'!BA12</f>
        <v>125836.74999999999</v>
      </c>
      <c r="BL12" s="1239">
        <v>144711.29999999999</v>
      </c>
      <c r="BM12" s="445">
        <f t="shared" si="47"/>
        <v>343324.19000000006</v>
      </c>
      <c r="BN12" s="445">
        <f t="shared" si="48"/>
        <v>125836.74999999999</v>
      </c>
      <c r="BO12" s="649">
        <f>[1]Субсидия_факт!NB14</f>
        <v>0</v>
      </c>
      <c r="BP12" s="780"/>
      <c r="BQ12" s="150">
        <f>[1]Субсидия_факт!NF14</f>
        <v>0</v>
      </c>
      <c r="BR12" s="667"/>
      <c r="BS12" s="445">
        <f t="shared" si="20"/>
        <v>0</v>
      </c>
      <c r="BT12" s="445">
        <f t="shared" si="21"/>
        <v>0</v>
      </c>
      <c r="BU12" s="649">
        <f>[1]Субсидия_факт!NH14</f>
        <v>0</v>
      </c>
      <c r="BV12" s="780"/>
      <c r="BW12" s="150">
        <f>[1]Субсидия_факт!NL14</f>
        <v>0</v>
      </c>
      <c r="BX12" s="588"/>
      <c r="BY12" s="445">
        <f t="shared" si="49"/>
        <v>0</v>
      </c>
      <c r="BZ12" s="445">
        <f t="shared" si="50"/>
        <v>0</v>
      </c>
      <c r="CA12" s="649">
        <f>[1]Субсидия_факт!NN14</f>
        <v>0</v>
      </c>
      <c r="CB12" s="780"/>
    </row>
    <row r="13" spans="1:80" s="151" customFormat="1" ht="21" customHeight="1" x14ac:dyDescent="0.25">
      <c r="A13" s="146" t="s">
        <v>79</v>
      </c>
      <c r="B13" s="147">
        <f t="shared" si="24"/>
        <v>225361.84999999998</v>
      </c>
      <c r="C13" s="147">
        <f t="shared" si="25"/>
        <v>86698.62999999999</v>
      </c>
      <c r="D13" s="445">
        <f t="shared" si="26"/>
        <v>225361.84999999998</v>
      </c>
      <c r="E13" s="445">
        <f t="shared" si="27"/>
        <v>86698.62999999999</v>
      </c>
      <c r="F13" s="445">
        <f t="shared" si="28"/>
        <v>0</v>
      </c>
      <c r="G13" s="445">
        <f t="shared" si="29"/>
        <v>0</v>
      </c>
      <c r="H13" s="150">
        <f>[1]Субсидия_факт!FP15</f>
        <v>0</v>
      </c>
      <c r="I13" s="667">
        <f t="shared" si="30"/>
        <v>0</v>
      </c>
      <c r="J13" s="445">
        <f t="shared" si="31"/>
        <v>0</v>
      </c>
      <c r="K13" s="445">
        <f t="shared" si="32"/>
        <v>0</v>
      </c>
      <c r="L13" s="649">
        <f>[1]Субсидия_факт!FR15</f>
        <v>0</v>
      </c>
      <c r="M13" s="780"/>
      <c r="N13" s="150">
        <f>[1]Субсидия_факт!GB15</f>
        <v>0</v>
      </c>
      <c r="O13" s="588"/>
      <c r="P13" s="445">
        <f t="shared" si="33"/>
        <v>0</v>
      </c>
      <c r="Q13" s="445">
        <f t="shared" si="34"/>
        <v>0</v>
      </c>
      <c r="R13" s="649">
        <f>[1]Субсидия_факт!GD15</f>
        <v>0</v>
      </c>
      <c r="S13" s="780"/>
      <c r="T13" s="150">
        <f>[1]Субсидия_факт!HF15</f>
        <v>0</v>
      </c>
      <c r="U13" s="588"/>
      <c r="V13" s="445">
        <f t="shared" si="35"/>
        <v>0</v>
      </c>
      <c r="W13" s="445">
        <f t="shared" si="36"/>
        <v>0</v>
      </c>
      <c r="X13" s="649">
        <f>[1]Субсидия_факт!HH15</f>
        <v>0</v>
      </c>
      <c r="Y13" s="780"/>
      <c r="Z13" s="150">
        <f>[1]Субсидия_факт!HR15</f>
        <v>0</v>
      </c>
      <c r="AA13" s="588"/>
      <c r="AB13" s="445">
        <f t="shared" si="37"/>
        <v>0</v>
      </c>
      <c r="AC13" s="445">
        <f t="shared" si="38"/>
        <v>0</v>
      </c>
      <c r="AD13" s="649">
        <f>[1]Субсидия_факт!HT15</f>
        <v>0</v>
      </c>
      <c r="AE13" s="780"/>
      <c r="AF13" s="150">
        <f>[1]Субсидия_факт!JN15</f>
        <v>0</v>
      </c>
      <c r="AG13" s="588"/>
      <c r="AH13" s="445">
        <f t="shared" si="8"/>
        <v>0</v>
      </c>
      <c r="AI13" s="445">
        <f t="shared" si="9"/>
        <v>0</v>
      </c>
      <c r="AJ13" s="649"/>
      <c r="AK13" s="780"/>
      <c r="AL13" s="150">
        <f>[1]Субсидия_факт!JR15</f>
        <v>0</v>
      </c>
      <c r="AM13" s="588"/>
      <c r="AN13" s="445">
        <f t="shared" si="39"/>
        <v>0</v>
      </c>
      <c r="AO13" s="445">
        <f t="shared" si="40"/>
        <v>0</v>
      </c>
      <c r="AP13" s="649">
        <f>[1]Субсидия_факт!JT15</f>
        <v>0</v>
      </c>
      <c r="AQ13" s="780"/>
      <c r="AR13" s="150">
        <f>[1]Субсидия_факт!JX15</f>
        <v>0</v>
      </c>
      <c r="AS13" s="588"/>
      <c r="AT13" s="445">
        <f t="shared" si="41"/>
        <v>0</v>
      </c>
      <c r="AU13" s="445">
        <f t="shared" si="42"/>
        <v>0</v>
      </c>
      <c r="AV13" s="649">
        <f>[1]Субсидия_факт!JZ15</f>
        <v>0</v>
      </c>
      <c r="AW13" s="780"/>
      <c r="AX13" s="150">
        <f>[1]Субсидия_факт!MB15</f>
        <v>0</v>
      </c>
      <c r="AY13" s="588"/>
      <c r="AZ13" s="445">
        <f t="shared" si="43"/>
        <v>0</v>
      </c>
      <c r="BA13" s="445">
        <f t="shared" si="44"/>
        <v>0</v>
      </c>
      <c r="BB13" s="649">
        <f>[1]Субсидия_факт!MD15</f>
        <v>0</v>
      </c>
      <c r="BC13" s="780"/>
      <c r="BD13" s="150">
        <f>[1]Субсидия_факт!MH15</f>
        <v>0</v>
      </c>
      <c r="BE13" s="667"/>
      <c r="BF13" s="445">
        <f t="shared" si="45"/>
        <v>0</v>
      </c>
      <c r="BG13" s="445">
        <f t="shared" si="46"/>
        <v>0</v>
      </c>
      <c r="BH13" s="649">
        <f>[1]Субсидия_факт!MJ15</f>
        <v>0</v>
      </c>
      <c r="BI13" s="780"/>
      <c r="BJ13" s="150">
        <f>[1]Субсидия_факт!MZ15</f>
        <v>225361.84999999998</v>
      </c>
      <c r="BK13" s="667">
        <f>BL13-'Прочая  субсидия_МР  и  ГО'!BA13</f>
        <v>86698.62999999999</v>
      </c>
      <c r="BL13" s="1239">
        <v>157154.32999999999</v>
      </c>
      <c r="BM13" s="445">
        <f t="shared" si="47"/>
        <v>225361.84999999998</v>
      </c>
      <c r="BN13" s="445">
        <f t="shared" si="48"/>
        <v>86698.62999999999</v>
      </c>
      <c r="BO13" s="649">
        <f>[1]Субсидия_факт!NB15</f>
        <v>0</v>
      </c>
      <c r="BP13" s="780"/>
      <c r="BQ13" s="150">
        <f>[1]Субсидия_факт!NF15</f>
        <v>0</v>
      </c>
      <c r="BR13" s="667"/>
      <c r="BS13" s="445">
        <f t="shared" si="20"/>
        <v>0</v>
      </c>
      <c r="BT13" s="445">
        <f t="shared" si="21"/>
        <v>0</v>
      </c>
      <c r="BU13" s="649">
        <f>[1]Субсидия_факт!NH15</f>
        <v>0</v>
      </c>
      <c r="BV13" s="780"/>
      <c r="BW13" s="150">
        <f>[1]Субсидия_факт!NL15</f>
        <v>0</v>
      </c>
      <c r="BX13" s="588"/>
      <c r="BY13" s="445">
        <f t="shared" si="49"/>
        <v>0</v>
      </c>
      <c r="BZ13" s="445">
        <f t="shared" si="50"/>
        <v>0</v>
      </c>
      <c r="CA13" s="649">
        <f>[1]Субсидия_факт!NN15</f>
        <v>0</v>
      </c>
      <c r="CB13" s="780"/>
    </row>
    <row r="14" spans="1:80" s="151" customFormat="1" ht="21" customHeight="1" x14ac:dyDescent="0.25">
      <c r="A14" s="146" t="s">
        <v>80</v>
      </c>
      <c r="B14" s="147">
        <f t="shared" si="24"/>
        <v>36963391.280000001</v>
      </c>
      <c r="C14" s="147">
        <f t="shared" si="25"/>
        <v>1426382.38</v>
      </c>
      <c r="D14" s="445">
        <f t="shared" si="26"/>
        <v>36963391.280000001</v>
      </c>
      <c r="E14" s="445">
        <f t="shared" si="27"/>
        <v>1426382.38</v>
      </c>
      <c r="F14" s="445">
        <f t="shared" si="28"/>
        <v>0</v>
      </c>
      <c r="G14" s="445">
        <f t="shared" si="29"/>
        <v>0</v>
      </c>
      <c r="H14" s="150">
        <f>[1]Субсидия_факт!FP16</f>
        <v>1834.859999999999</v>
      </c>
      <c r="I14" s="667">
        <f t="shared" si="30"/>
        <v>1834.859999999999</v>
      </c>
      <c r="J14" s="445">
        <f t="shared" si="31"/>
        <v>1834.859999999999</v>
      </c>
      <c r="K14" s="445">
        <f t="shared" si="32"/>
        <v>1834.859999999999</v>
      </c>
      <c r="L14" s="649">
        <f>[1]Субсидия_факт!FR16</f>
        <v>0</v>
      </c>
      <c r="M14" s="780"/>
      <c r="N14" s="150">
        <f>[1]Субсидия_факт!GB16</f>
        <v>0</v>
      </c>
      <c r="O14" s="588"/>
      <c r="P14" s="445">
        <f t="shared" si="33"/>
        <v>0</v>
      </c>
      <c r="Q14" s="445">
        <f t="shared" si="34"/>
        <v>0</v>
      </c>
      <c r="R14" s="649">
        <f>[1]Субсидия_факт!GD16</f>
        <v>0</v>
      </c>
      <c r="S14" s="780"/>
      <c r="T14" s="150">
        <f>[1]Субсидия_факт!HF16</f>
        <v>0</v>
      </c>
      <c r="U14" s="588"/>
      <c r="V14" s="445">
        <f t="shared" si="35"/>
        <v>0</v>
      </c>
      <c r="W14" s="445">
        <f t="shared" si="36"/>
        <v>0</v>
      </c>
      <c r="X14" s="649">
        <f>[1]Субсидия_факт!HH16</f>
        <v>0</v>
      </c>
      <c r="Y14" s="780"/>
      <c r="Z14" s="150">
        <f>[1]Субсидия_факт!HR16</f>
        <v>29992373.710000001</v>
      </c>
      <c r="AA14" s="588">
        <v>1200049.6299999999</v>
      </c>
      <c r="AB14" s="445">
        <f t="shared" si="37"/>
        <v>29992373.710000001</v>
      </c>
      <c r="AC14" s="445">
        <f t="shared" si="38"/>
        <v>1200049.6299999999</v>
      </c>
      <c r="AD14" s="649">
        <f>[1]Субсидия_факт!HT16</f>
        <v>0</v>
      </c>
      <c r="AE14" s="780"/>
      <c r="AF14" s="150">
        <f>[1]Субсидия_факт!JN16</f>
        <v>0</v>
      </c>
      <c r="AG14" s="588"/>
      <c r="AH14" s="445">
        <f t="shared" si="8"/>
        <v>0</v>
      </c>
      <c r="AI14" s="445">
        <f t="shared" si="9"/>
        <v>0</v>
      </c>
      <c r="AJ14" s="649"/>
      <c r="AK14" s="780"/>
      <c r="AL14" s="150">
        <f>[1]Субсидия_факт!JR16</f>
        <v>0</v>
      </c>
      <c r="AM14" s="588"/>
      <c r="AN14" s="445">
        <f t="shared" si="39"/>
        <v>0</v>
      </c>
      <c r="AO14" s="445">
        <f t="shared" si="40"/>
        <v>0</v>
      </c>
      <c r="AP14" s="649">
        <f>[1]Субсидия_факт!JT16</f>
        <v>0</v>
      </c>
      <c r="AQ14" s="780"/>
      <c r="AR14" s="150">
        <f>[1]Субсидия_факт!JX16</f>
        <v>0</v>
      </c>
      <c r="AS14" s="588"/>
      <c r="AT14" s="445">
        <f t="shared" si="41"/>
        <v>0</v>
      </c>
      <c r="AU14" s="445">
        <f t="shared" si="42"/>
        <v>0</v>
      </c>
      <c r="AV14" s="649">
        <f>[1]Субсидия_факт!JZ16</f>
        <v>0</v>
      </c>
      <c r="AW14" s="780"/>
      <c r="AX14" s="150">
        <f>[1]Субсидия_факт!MB16</f>
        <v>0</v>
      </c>
      <c r="AY14" s="588"/>
      <c r="AZ14" s="445">
        <f t="shared" si="43"/>
        <v>0</v>
      </c>
      <c r="BA14" s="445">
        <f t="shared" si="44"/>
        <v>0</v>
      </c>
      <c r="BB14" s="649">
        <f>[1]Субсидия_факт!MD16</f>
        <v>0</v>
      </c>
      <c r="BC14" s="780"/>
      <c r="BD14" s="150">
        <f>[1]Субсидия_факт!MH16</f>
        <v>0</v>
      </c>
      <c r="BE14" s="667"/>
      <c r="BF14" s="445">
        <f t="shared" si="45"/>
        <v>0</v>
      </c>
      <c r="BG14" s="445">
        <f t="shared" si="46"/>
        <v>0</v>
      </c>
      <c r="BH14" s="649">
        <f>[1]Субсидия_факт!MJ16</f>
        <v>0</v>
      </c>
      <c r="BI14" s="780"/>
      <c r="BJ14" s="150">
        <f>[1]Субсидия_факт!MZ16</f>
        <v>443020.78</v>
      </c>
      <c r="BK14" s="667">
        <f>BL14-'Прочая  субсидия_МР  и  ГО'!BA14</f>
        <v>224497.88999999998</v>
      </c>
      <c r="BL14" s="1239">
        <v>377405.16</v>
      </c>
      <c r="BM14" s="445">
        <f t="shared" si="47"/>
        <v>443020.78</v>
      </c>
      <c r="BN14" s="445">
        <f t="shared" si="48"/>
        <v>224497.88999999998</v>
      </c>
      <c r="BO14" s="649">
        <f>[1]Субсидия_факт!NB16</f>
        <v>0</v>
      </c>
      <c r="BP14" s="780"/>
      <c r="BQ14" s="150">
        <f>[1]Субсидия_факт!NF16</f>
        <v>0</v>
      </c>
      <c r="BR14" s="667"/>
      <c r="BS14" s="445">
        <f t="shared" si="20"/>
        <v>0</v>
      </c>
      <c r="BT14" s="445">
        <f t="shared" si="21"/>
        <v>0</v>
      </c>
      <c r="BU14" s="649">
        <f>[1]Субсидия_факт!NH16</f>
        <v>0</v>
      </c>
      <c r="BV14" s="780"/>
      <c r="BW14" s="150">
        <f>[1]Субсидия_факт!NL16</f>
        <v>6526161.9299999997</v>
      </c>
      <c r="BX14" s="588"/>
      <c r="BY14" s="445">
        <f t="shared" si="49"/>
        <v>6526161.9299999997</v>
      </c>
      <c r="BZ14" s="445">
        <f t="shared" si="50"/>
        <v>0</v>
      </c>
      <c r="CA14" s="649">
        <f>[1]Субсидия_факт!NN16</f>
        <v>0</v>
      </c>
      <c r="CB14" s="780"/>
    </row>
    <row r="15" spans="1:80" s="151" customFormat="1" ht="21" customHeight="1" x14ac:dyDescent="0.25">
      <c r="A15" s="146" t="s">
        <v>81</v>
      </c>
      <c r="B15" s="147">
        <f t="shared" si="24"/>
        <v>380245.82</v>
      </c>
      <c r="C15" s="147">
        <f t="shared" si="25"/>
        <v>221948.87</v>
      </c>
      <c r="D15" s="445">
        <f t="shared" si="26"/>
        <v>312892.40999999997</v>
      </c>
      <c r="E15" s="445">
        <f t="shared" si="27"/>
        <v>201538.72</v>
      </c>
      <c r="F15" s="445">
        <f t="shared" si="28"/>
        <v>67353.41</v>
      </c>
      <c r="G15" s="445">
        <f t="shared" si="29"/>
        <v>20410.150000000001</v>
      </c>
      <c r="H15" s="150">
        <f>[1]Субсидия_факт!FP17</f>
        <v>9174.3099999999977</v>
      </c>
      <c r="I15" s="667">
        <f t="shared" si="30"/>
        <v>9174.3099999999977</v>
      </c>
      <c r="J15" s="445">
        <f t="shared" si="31"/>
        <v>3669.7199999999975</v>
      </c>
      <c r="K15" s="445">
        <f t="shared" si="32"/>
        <v>3669.7199999999975</v>
      </c>
      <c r="L15" s="649">
        <f>[1]Субсидия_факт!FR17</f>
        <v>5504.59</v>
      </c>
      <c r="M15" s="1234">
        <f>L15</f>
        <v>5504.59</v>
      </c>
      <c r="N15" s="150">
        <f>[1]Субсидия_факт!GB17</f>
        <v>0</v>
      </c>
      <c r="O15" s="588"/>
      <c r="P15" s="445">
        <f t="shared" si="33"/>
        <v>0</v>
      </c>
      <c r="Q15" s="445">
        <f t="shared" si="34"/>
        <v>0</v>
      </c>
      <c r="R15" s="649">
        <f>[1]Субсидия_факт!GD17</f>
        <v>0</v>
      </c>
      <c r="S15" s="780"/>
      <c r="T15" s="150">
        <f>[1]Субсидия_факт!HF17</f>
        <v>0</v>
      </c>
      <c r="U15" s="588"/>
      <c r="V15" s="445">
        <f t="shared" si="35"/>
        <v>0</v>
      </c>
      <c r="W15" s="445">
        <f t="shared" si="36"/>
        <v>0</v>
      </c>
      <c r="X15" s="649">
        <f>[1]Субсидия_факт!HH17</f>
        <v>0</v>
      </c>
      <c r="Y15" s="780"/>
      <c r="Z15" s="150">
        <f>[1]Субсидия_факт!HR17</f>
        <v>0</v>
      </c>
      <c r="AA15" s="588"/>
      <c r="AB15" s="445">
        <f t="shared" si="37"/>
        <v>0</v>
      </c>
      <c r="AC15" s="445">
        <f t="shared" si="38"/>
        <v>0</v>
      </c>
      <c r="AD15" s="649">
        <f>[1]Субсидия_факт!HT17</f>
        <v>0</v>
      </c>
      <c r="AE15" s="780"/>
      <c r="AF15" s="150">
        <f>[1]Субсидия_факт!JN17</f>
        <v>0</v>
      </c>
      <c r="AG15" s="588"/>
      <c r="AH15" s="445">
        <f t="shared" si="8"/>
        <v>0</v>
      </c>
      <c r="AI15" s="445">
        <f t="shared" si="9"/>
        <v>0</v>
      </c>
      <c r="AJ15" s="649"/>
      <c r="AK15" s="780"/>
      <c r="AL15" s="150">
        <f>[1]Субсидия_факт!JR17</f>
        <v>0</v>
      </c>
      <c r="AM15" s="588"/>
      <c r="AN15" s="445">
        <f t="shared" si="39"/>
        <v>0</v>
      </c>
      <c r="AO15" s="445">
        <f t="shared" si="40"/>
        <v>0</v>
      </c>
      <c r="AP15" s="649">
        <f>[1]Субсидия_факт!JT17</f>
        <v>0</v>
      </c>
      <c r="AQ15" s="780"/>
      <c r="AR15" s="150">
        <f>[1]Субсидия_факт!JX17</f>
        <v>0</v>
      </c>
      <c r="AS15" s="588"/>
      <c r="AT15" s="445">
        <f t="shared" si="41"/>
        <v>0</v>
      </c>
      <c r="AU15" s="445">
        <f t="shared" si="42"/>
        <v>0</v>
      </c>
      <c r="AV15" s="649">
        <f>[1]Субсидия_факт!JZ17</f>
        <v>0</v>
      </c>
      <c r="AW15" s="780"/>
      <c r="AX15" s="150">
        <f>[1]Субсидия_факт!MB17</f>
        <v>0</v>
      </c>
      <c r="AY15" s="588"/>
      <c r="AZ15" s="445">
        <f t="shared" si="43"/>
        <v>0</v>
      </c>
      <c r="BA15" s="445">
        <f t="shared" si="44"/>
        <v>0</v>
      </c>
      <c r="BB15" s="649">
        <f>[1]Субсидия_факт!MD17</f>
        <v>0</v>
      </c>
      <c r="BC15" s="780"/>
      <c r="BD15" s="150">
        <f>[1]Субсидия_факт!MH17</f>
        <v>0</v>
      </c>
      <c r="BE15" s="667"/>
      <c r="BF15" s="445">
        <f t="shared" si="45"/>
        <v>0</v>
      </c>
      <c r="BG15" s="445">
        <f t="shared" si="46"/>
        <v>0</v>
      </c>
      <c r="BH15" s="649">
        <f>[1]Субсидия_факт!MJ17</f>
        <v>0</v>
      </c>
      <c r="BI15" s="780"/>
      <c r="BJ15" s="150">
        <f>[1]Субсидия_факт!MZ17</f>
        <v>371071.51</v>
      </c>
      <c r="BK15" s="667">
        <f>BL15-'Прочая  субсидия_МР  и  ГО'!BA15</f>
        <v>212774.56</v>
      </c>
      <c r="BL15" s="1239">
        <v>224025.78</v>
      </c>
      <c r="BM15" s="445">
        <f t="shared" si="47"/>
        <v>309222.69</v>
      </c>
      <c r="BN15" s="445">
        <f t="shared" si="48"/>
        <v>197869</v>
      </c>
      <c r="BO15" s="649">
        <f>[1]Субсидия_факт!NB17</f>
        <v>61848.82</v>
      </c>
      <c r="BP15" s="780">
        <v>14905.56</v>
      </c>
      <c r="BQ15" s="150">
        <f>[1]Субсидия_факт!NF17</f>
        <v>0</v>
      </c>
      <c r="BR15" s="667"/>
      <c r="BS15" s="445">
        <f t="shared" si="20"/>
        <v>0</v>
      </c>
      <c r="BT15" s="445">
        <f t="shared" si="21"/>
        <v>0</v>
      </c>
      <c r="BU15" s="649">
        <f>[1]Субсидия_факт!NH17</f>
        <v>0</v>
      </c>
      <c r="BV15" s="780"/>
      <c r="BW15" s="150">
        <f>[1]Субсидия_факт!NL17</f>
        <v>0</v>
      </c>
      <c r="BX15" s="588"/>
      <c r="BY15" s="445">
        <f t="shared" si="49"/>
        <v>0</v>
      </c>
      <c r="BZ15" s="445">
        <f t="shared" si="50"/>
        <v>0</v>
      </c>
      <c r="CA15" s="649">
        <f>[1]Субсидия_факт!NN17</f>
        <v>0</v>
      </c>
      <c r="CB15" s="780"/>
    </row>
    <row r="16" spans="1:80" s="151" customFormat="1" ht="21" customHeight="1" x14ac:dyDescent="0.25">
      <c r="A16" s="146" t="s">
        <v>82</v>
      </c>
      <c r="B16" s="147">
        <f t="shared" si="24"/>
        <v>566960.51</v>
      </c>
      <c r="C16" s="147">
        <f t="shared" si="25"/>
        <v>287640.3</v>
      </c>
      <c r="D16" s="445">
        <f t="shared" si="26"/>
        <v>566960.51</v>
      </c>
      <c r="E16" s="445">
        <f t="shared" si="27"/>
        <v>287640.3</v>
      </c>
      <c r="F16" s="445">
        <f t="shared" si="28"/>
        <v>0</v>
      </c>
      <c r="G16" s="445">
        <f t="shared" si="29"/>
        <v>0</v>
      </c>
      <c r="H16" s="150">
        <f>[1]Субсидия_факт!FP18</f>
        <v>0</v>
      </c>
      <c r="I16" s="667">
        <f t="shared" si="30"/>
        <v>0</v>
      </c>
      <c r="J16" s="445">
        <f t="shared" si="31"/>
        <v>0</v>
      </c>
      <c r="K16" s="445">
        <f t="shared" si="32"/>
        <v>0</v>
      </c>
      <c r="L16" s="649">
        <f>[1]Субсидия_факт!FR18</f>
        <v>0</v>
      </c>
      <c r="M16" s="1234"/>
      <c r="N16" s="150">
        <f>[1]Субсидия_факт!GB18</f>
        <v>0</v>
      </c>
      <c r="O16" s="588"/>
      <c r="P16" s="445">
        <f t="shared" si="33"/>
        <v>0</v>
      </c>
      <c r="Q16" s="445">
        <f t="shared" si="34"/>
        <v>0</v>
      </c>
      <c r="R16" s="649">
        <f>[1]Субсидия_факт!GD18</f>
        <v>0</v>
      </c>
      <c r="S16" s="780"/>
      <c r="T16" s="150">
        <f>[1]Субсидия_факт!HF18</f>
        <v>0</v>
      </c>
      <c r="U16" s="588"/>
      <c r="V16" s="445">
        <f t="shared" si="35"/>
        <v>0</v>
      </c>
      <c r="W16" s="445">
        <f t="shared" si="36"/>
        <v>0</v>
      </c>
      <c r="X16" s="649">
        <f>[1]Субсидия_факт!HH18</f>
        <v>0</v>
      </c>
      <c r="Y16" s="780"/>
      <c r="Z16" s="150">
        <f>[1]Субсидия_факт!HR18</f>
        <v>0</v>
      </c>
      <c r="AA16" s="588"/>
      <c r="AB16" s="445">
        <f t="shared" si="37"/>
        <v>0</v>
      </c>
      <c r="AC16" s="445">
        <f t="shared" si="38"/>
        <v>0</v>
      </c>
      <c r="AD16" s="649">
        <f>[1]Субсидия_факт!HT18</f>
        <v>0</v>
      </c>
      <c r="AE16" s="780"/>
      <c r="AF16" s="150">
        <f>[1]Субсидия_факт!JN18</f>
        <v>0</v>
      </c>
      <c r="AG16" s="588"/>
      <c r="AH16" s="445">
        <f t="shared" si="8"/>
        <v>0</v>
      </c>
      <c r="AI16" s="445">
        <f t="shared" si="9"/>
        <v>0</v>
      </c>
      <c r="AJ16" s="649"/>
      <c r="AK16" s="780"/>
      <c r="AL16" s="150">
        <f>[1]Субсидия_факт!JR18</f>
        <v>0</v>
      </c>
      <c r="AM16" s="588"/>
      <c r="AN16" s="445">
        <f t="shared" si="39"/>
        <v>0</v>
      </c>
      <c r="AO16" s="445">
        <f t="shared" si="40"/>
        <v>0</v>
      </c>
      <c r="AP16" s="649">
        <f>[1]Субсидия_факт!JT18</f>
        <v>0</v>
      </c>
      <c r="AQ16" s="780"/>
      <c r="AR16" s="150">
        <f>[1]Субсидия_факт!JX18</f>
        <v>0</v>
      </c>
      <c r="AS16" s="588"/>
      <c r="AT16" s="445">
        <f t="shared" si="41"/>
        <v>0</v>
      </c>
      <c r="AU16" s="445">
        <f t="shared" si="42"/>
        <v>0</v>
      </c>
      <c r="AV16" s="649">
        <f>[1]Субсидия_факт!JZ18</f>
        <v>0</v>
      </c>
      <c r="AW16" s="780"/>
      <c r="AX16" s="150">
        <f>[1]Субсидия_факт!MB18</f>
        <v>0</v>
      </c>
      <c r="AY16" s="588"/>
      <c r="AZ16" s="445">
        <f t="shared" si="43"/>
        <v>0</v>
      </c>
      <c r="BA16" s="445">
        <f t="shared" si="44"/>
        <v>0</v>
      </c>
      <c r="BB16" s="649">
        <f>[1]Субсидия_факт!MD18</f>
        <v>0</v>
      </c>
      <c r="BC16" s="780"/>
      <c r="BD16" s="150">
        <f>[1]Субсидия_факт!MH18</f>
        <v>0</v>
      </c>
      <c r="BE16" s="667"/>
      <c r="BF16" s="445">
        <f t="shared" si="45"/>
        <v>0</v>
      </c>
      <c r="BG16" s="445">
        <f t="shared" si="46"/>
        <v>0</v>
      </c>
      <c r="BH16" s="649">
        <f>[1]Субсидия_факт!MJ18</f>
        <v>0</v>
      </c>
      <c r="BI16" s="780"/>
      <c r="BJ16" s="150">
        <f>[1]Субсидия_факт!MZ18</f>
        <v>566960.51</v>
      </c>
      <c r="BK16" s="667">
        <f>BL16-'Прочая  субсидия_МР  и  ГО'!BA16</f>
        <v>287640.3</v>
      </c>
      <c r="BL16" s="1239">
        <v>355491.31</v>
      </c>
      <c r="BM16" s="445">
        <f t="shared" si="47"/>
        <v>566960.51</v>
      </c>
      <c r="BN16" s="445">
        <f t="shared" si="48"/>
        <v>287640.3</v>
      </c>
      <c r="BO16" s="649">
        <f>[1]Субсидия_факт!NB18</f>
        <v>0</v>
      </c>
      <c r="BP16" s="780"/>
      <c r="BQ16" s="150">
        <f>[1]Субсидия_факт!NF18</f>
        <v>0</v>
      </c>
      <c r="BR16" s="667"/>
      <c r="BS16" s="445">
        <f t="shared" si="20"/>
        <v>0</v>
      </c>
      <c r="BT16" s="445">
        <f t="shared" si="21"/>
        <v>0</v>
      </c>
      <c r="BU16" s="649">
        <f>[1]Субсидия_факт!NH18</f>
        <v>0</v>
      </c>
      <c r="BV16" s="780"/>
      <c r="BW16" s="150">
        <f>[1]Субсидия_факт!NL18</f>
        <v>0</v>
      </c>
      <c r="BX16" s="588"/>
      <c r="BY16" s="445">
        <f t="shared" si="49"/>
        <v>0</v>
      </c>
      <c r="BZ16" s="445">
        <f t="shared" si="50"/>
        <v>0</v>
      </c>
      <c r="CA16" s="649">
        <f>[1]Субсидия_факт!NN18</f>
        <v>0</v>
      </c>
      <c r="CB16" s="780"/>
    </row>
    <row r="17" spans="1:80" s="151" customFormat="1" ht="21" customHeight="1" x14ac:dyDescent="0.25">
      <c r="A17" s="146" t="s">
        <v>83</v>
      </c>
      <c r="B17" s="147">
        <f t="shared" si="24"/>
        <v>274567.81000000006</v>
      </c>
      <c r="C17" s="147">
        <f t="shared" si="25"/>
        <v>119131.79</v>
      </c>
      <c r="D17" s="445">
        <f t="shared" si="26"/>
        <v>274567.81000000006</v>
      </c>
      <c r="E17" s="445">
        <f t="shared" si="27"/>
        <v>119131.79</v>
      </c>
      <c r="F17" s="445">
        <f t="shared" si="28"/>
        <v>0</v>
      </c>
      <c r="G17" s="445">
        <f t="shared" si="29"/>
        <v>0</v>
      </c>
      <c r="H17" s="150">
        <f>[1]Субсидия_факт!FP19</f>
        <v>0</v>
      </c>
      <c r="I17" s="667">
        <f t="shared" si="30"/>
        <v>0</v>
      </c>
      <c r="J17" s="445">
        <f t="shared" si="31"/>
        <v>0</v>
      </c>
      <c r="K17" s="445">
        <f t="shared" si="32"/>
        <v>0</v>
      </c>
      <c r="L17" s="649">
        <f>[1]Субсидия_факт!FR19</f>
        <v>0</v>
      </c>
      <c r="M17" s="1234"/>
      <c r="N17" s="150">
        <f>[1]Субсидия_факт!GB19</f>
        <v>0</v>
      </c>
      <c r="O17" s="588"/>
      <c r="P17" s="445">
        <f t="shared" si="33"/>
        <v>0</v>
      </c>
      <c r="Q17" s="445">
        <f t="shared" si="34"/>
        <v>0</v>
      </c>
      <c r="R17" s="649">
        <f>[1]Субсидия_факт!GD19</f>
        <v>0</v>
      </c>
      <c r="S17" s="780"/>
      <c r="T17" s="150">
        <f>[1]Субсидия_факт!HF19</f>
        <v>0</v>
      </c>
      <c r="U17" s="588"/>
      <c r="V17" s="445">
        <f t="shared" si="35"/>
        <v>0</v>
      </c>
      <c r="W17" s="445">
        <f t="shared" si="36"/>
        <v>0</v>
      </c>
      <c r="X17" s="649">
        <f>[1]Субсидия_факт!HH19</f>
        <v>0</v>
      </c>
      <c r="Y17" s="780"/>
      <c r="Z17" s="150">
        <f>[1]Субсидия_факт!HR19</f>
        <v>0</v>
      </c>
      <c r="AA17" s="588"/>
      <c r="AB17" s="445">
        <f t="shared" si="37"/>
        <v>0</v>
      </c>
      <c r="AC17" s="445">
        <f t="shared" si="38"/>
        <v>0</v>
      </c>
      <c r="AD17" s="649">
        <f>[1]Субсидия_факт!HT19</f>
        <v>0</v>
      </c>
      <c r="AE17" s="780"/>
      <c r="AF17" s="150">
        <f>[1]Субсидия_факт!JN19</f>
        <v>0</v>
      </c>
      <c r="AG17" s="588"/>
      <c r="AH17" s="445">
        <f t="shared" si="8"/>
        <v>0</v>
      </c>
      <c r="AI17" s="445">
        <f t="shared" si="9"/>
        <v>0</v>
      </c>
      <c r="AJ17" s="649"/>
      <c r="AK17" s="780"/>
      <c r="AL17" s="150">
        <f>[1]Субсидия_факт!JR19</f>
        <v>0</v>
      </c>
      <c r="AM17" s="588"/>
      <c r="AN17" s="445">
        <f t="shared" si="39"/>
        <v>0</v>
      </c>
      <c r="AO17" s="445">
        <f t="shared" si="40"/>
        <v>0</v>
      </c>
      <c r="AP17" s="649">
        <f>[1]Субсидия_факт!JT19</f>
        <v>0</v>
      </c>
      <c r="AQ17" s="780"/>
      <c r="AR17" s="150">
        <f>[1]Субсидия_факт!JX19</f>
        <v>0</v>
      </c>
      <c r="AS17" s="588"/>
      <c r="AT17" s="445">
        <f t="shared" si="41"/>
        <v>0</v>
      </c>
      <c r="AU17" s="445">
        <f t="shared" si="42"/>
        <v>0</v>
      </c>
      <c r="AV17" s="649">
        <f>[1]Субсидия_факт!JZ19</f>
        <v>0</v>
      </c>
      <c r="AW17" s="780"/>
      <c r="AX17" s="150">
        <f>[1]Субсидия_факт!MB19</f>
        <v>0</v>
      </c>
      <c r="AY17" s="588"/>
      <c r="AZ17" s="445">
        <f t="shared" si="43"/>
        <v>0</v>
      </c>
      <c r="BA17" s="445">
        <f t="shared" si="44"/>
        <v>0</v>
      </c>
      <c r="BB17" s="649">
        <f>[1]Субсидия_факт!MD19</f>
        <v>0</v>
      </c>
      <c r="BC17" s="780"/>
      <c r="BD17" s="150">
        <f>[1]Субсидия_факт!MH19</f>
        <v>0</v>
      </c>
      <c r="BE17" s="667"/>
      <c r="BF17" s="445">
        <f t="shared" si="45"/>
        <v>0</v>
      </c>
      <c r="BG17" s="445">
        <f t="shared" si="46"/>
        <v>0</v>
      </c>
      <c r="BH17" s="649">
        <f>[1]Субсидия_факт!MJ19</f>
        <v>0</v>
      </c>
      <c r="BI17" s="780"/>
      <c r="BJ17" s="150">
        <f>[1]Субсидия_факт!MZ19</f>
        <v>274567.81000000006</v>
      </c>
      <c r="BK17" s="667">
        <f>BL17-'Прочая  субсидия_МР  и  ГО'!BA17</f>
        <v>119131.79</v>
      </c>
      <c r="BL17" s="1239">
        <v>245660.87</v>
      </c>
      <c r="BM17" s="445">
        <f t="shared" si="47"/>
        <v>274567.81000000006</v>
      </c>
      <c r="BN17" s="445">
        <f t="shared" si="48"/>
        <v>119131.79</v>
      </c>
      <c r="BO17" s="649">
        <f>[1]Субсидия_факт!NB19</f>
        <v>0</v>
      </c>
      <c r="BP17" s="780"/>
      <c r="BQ17" s="150">
        <f>[1]Субсидия_факт!NF19</f>
        <v>0</v>
      </c>
      <c r="BR17" s="667"/>
      <c r="BS17" s="445">
        <f t="shared" si="20"/>
        <v>0</v>
      </c>
      <c r="BT17" s="445">
        <f t="shared" si="21"/>
        <v>0</v>
      </c>
      <c r="BU17" s="649">
        <f>[1]Субсидия_факт!NH19</f>
        <v>0</v>
      </c>
      <c r="BV17" s="780"/>
      <c r="BW17" s="150">
        <f>[1]Субсидия_факт!NL19</f>
        <v>0</v>
      </c>
      <c r="BX17" s="588"/>
      <c r="BY17" s="445">
        <f t="shared" si="49"/>
        <v>0</v>
      </c>
      <c r="BZ17" s="445">
        <f t="shared" si="50"/>
        <v>0</v>
      </c>
      <c r="CA17" s="649">
        <f>[1]Субсидия_факт!NN19</f>
        <v>0</v>
      </c>
      <c r="CB17" s="780"/>
    </row>
    <row r="18" spans="1:80" s="151" customFormat="1" ht="21" customHeight="1" x14ac:dyDescent="0.25">
      <c r="A18" s="146" t="s">
        <v>84</v>
      </c>
      <c r="B18" s="147">
        <f t="shared" si="24"/>
        <v>12014603.969999999</v>
      </c>
      <c r="C18" s="147">
        <f t="shared" si="25"/>
        <v>3963586.64</v>
      </c>
      <c r="D18" s="445">
        <f t="shared" si="26"/>
        <v>8763642.3899999987</v>
      </c>
      <c r="E18" s="445">
        <f t="shared" si="27"/>
        <v>3959916.9200000004</v>
      </c>
      <c r="F18" s="445">
        <f t="shared" si="28"/>
        <v>3250961.58</v>
      </c>
      <c r="G18" s="445">
        <f t="shared" si="29"/>
        <v>3669.72</v>
      </c>
      <c r="H18" s="150">
        <f>[1]Субсидия_факт!FP20</f>
        <v>5504.5800000000045</v>
      </c>
      <c r="I18" s="667">
        <f t="shared" si="30"/>
        <v>5504.5800000000045</v>
      </c>
      <c r="J18" s="445">
        <f t="shared" si="31"/>
        <v>1834.8600000000047</v>
      </c>
      <c r="K18" s="445">
        <f t="shared" si="32"/>
        <v>1834.8600000000047</v>
      </c>
      <c r="L18" s="649">
        <f>[1]Субсидия_факт!FR20</f>
        <v>3669.72</v>
      </c>
      <c r="M18" s="1234">
        <f>L18</f>
        <v>3669.72</v>
      </c>
      <c r="N18" s="150">
        <f>[1]Субсидия_факт!GB20</f>
        <v>0</v>
      </c>
      <c r="O18" s="588"/>
      <c r="P18" s="445">
        <f t="shared" si="33"/>
        <v>0</v>
      </c>
      <c r="Q18" s="445">
        <f t="shared" si="34"/>
        <v>0</v>
      </c>
      <c r="R18" s="649">
        <f>[1]Субсидия_факт!GD20</f>
        <v>0</v>
      </c>
      <c r="S18" s="780"/>
      <c r="T18" s="150">
        <f>[1]Субсидия_факт!HF20</f>
        <v>0</v>
      </c>
      <c r="U18" s="588"/>
      <c r="V18" s="445">
        <f t="shared" si="35"/>
        <v>0</v>
      </c>
      <c r="W18" s="445">
        <f t="shared" si="36"/>
        <v>0</v>
      </c>
      <c r="X18" s="649">
        <f>[1]Субсидия_факт!HH20</f>
        <v>0</v>
      </c>
      <c r="Y18" s="780"/>
      <c r="Z18" s="150">
        <f>[1]Субсидия_факт!HR20</f>
        <v>0</v>
      </c>
      <c r="AA18" s="588"/>
      <c r="AB18" s="445">
        <f t="shared" si="37"/>
        <v>0</v>
      </c>
      <c r="AC18" s="445">
        <f t="shared" si="38"/>
        <v>0</v>
      </c>
      <c r="AD18" s="649">
        <f>[1]Субсидия_факт!HT20</f>
        <v>0</v>
      </c>
      <c r="AE18" s="780"/>
      <c r="AF18" s="150">
        <f>[1]Субсидия_факт!JN20</f>
        <v>0</v>
      </c>
      <c r="AG18" s="588"/>
      <c r="AH18" s="445">
        <f t="shared" si="8"/>
        <v>0</v>
      </c>
      <c r="AI18" s="445">
        <f t="shared" si="9"/>
        <v>0</v>
      </c>
      <c r="AJ18" s="649"/>
      <c r="AK18" s="780"/>
      <c r="AL18" s="150">
        <f>[1]Субсидия_факт!JR20</f>
        <v>0</v>
      </c>
      <c r="AM18" s="588"/>
      <c r="AN18" s="445">
        <f t="shared" si="39"/>
        <v>0</v>
      </c>
      <c r="AO18" s="445">
        <f t="shared" si="40"/>
        <v>0</v>
      </c>
      <c r="AP18" s="649">
        <f>[1]Субсидия_факт!JT20</f>
        <v>0</v>
      </c>
      <c r="AQ18" s="780"/>
      <c r="AR18" s="150">
        <f>[1]Субсидия_факт!JX20</f>
        <v>3237629.63</v>
      </c>
      <c r="AS18" s="588"/>
      <c r="AT18" s="445">
        <f t="shared" si="41"/>
        <v>0</v>
      </c>
      <c r="AU18" s="445">
        <f t="shared" si="42"/>
        <v>0</v>
      </c>
      <c r="AV18" s="649">
        <f>[1]Субсидия_факт!JZ20</f>
        <v>3237629.63</v>
      </c>
      <c r="AW18" s="780"/>
      <c r="AX18" s="150">
        <f>[1]Субсидия_факт!MB20</f>
        <v>0</v>
      </c>
      <c r="AY18" s="588"/>
      <c r="AZ18" s="445">
        <f t="shared" si="43"/>
        <v>0</v>
      </c>
      <c r="BA18" s="445">
        <f t="shared" si="44"/>
        <v>0</v>
      </c>
      <c r="BB18" s="649">
        <f>[1]Субсидия_факт!MD20</f>
        <v>0</v>
      </c>
      <c r="BC18" s="780"/>
      <c r="BD18" s="150">
        <f>[1]Субсидия_факт!MH20</f>
        <v>0</v>
      </c>
      <c r="BE18" s="667"/>
      <c r="BF18" s="445">
        <f t="shared" si="45"/>
        <v>0</v>
      </c>
      <c r="BG18" s="445">
        <f t="shared" si="46"/>
        <v>0</v>
      </c>
      <c r="BH18" s="649">
        <f>[1]Субсидия_факт!MJ20</f>
        <v>0</v>
      </c>
      <c r="BI18" s="780"/>
      <c r="BJ18" s="150">
        <f>[1]Субсидия_факт!MZ20</f>
        <v>473687.46</v>
      </c>
      <c r="BK18" s="667">
        <f>BL18-'Прочая  субсидия_МР  и  ГО'!BA18</f>
        <v>95955.739999999991</v>
      </c>
      <c r="BL18" s="1239">
        <v>222058.83</v>
      </c>
      <c r="BM18" s="445">
        <f t="shared" si="47"/>
        <v>464025.23000000004</v>
      </c>
      <c r="BN18" s="445">
        <f t="shared" si="48"/>
        <v>95955.739999999991</v>
      </c>
      <c r="BO18" s="649">
        <f>[1]Субсидия_факт!NB20</f>
        <v>9662.23</v>
      </c>
      <c r="BP18" s="780">
        <v>0</v>
      </c>
      <c r="BQ18" s="150">
        <f>[1]Субсидия_факт!NF20</f>
        <v>0</v>
      </c>
      <c r="BR18" s="667"/>
      <c r="BS18" s="445">
        <f t="shared" si="20"/>
        <v>0</v>
      </c>
      <c r="BT18" s="445">
        <f t="shared" si="21"/>
        <v>0</v>
      </c>
      <c r="BU18" s="649">
        <f>[1]Субсидия_факт!NH20</f>
        <v>0</v>
      </c>
      <c r="BV18" s="780"/>
      <c r="BW18" s="150">
        <f>[1]Субсидия_факт!NL20</f>
        <v>8297782.2999999989</v>
      </c>
      <c r="BX18" s="588">
        <v>3862126.3200000003</v>
      </c>
      <c r="BY18" s="445">
        <f t="shared" si="49"/>
        <v>8297782.2999999989</v>
      </c>
      <c r="BZ18" s="445">
        <f t="shared" si="50"/>
        <v>3862126.3200000003</v>
      </c>
      <c r="CA18" s="649">
        <f>[1]Субсидия_факт!NN20</f>
        <v>0</v>
      </c>
      <c r="CB18" s="780"/>
    </row>
    <row r="19" spans="1:80" s="151" customFormat="1" ht="21" customHeight="1" x14ac:dyDescent="0.25">
      <c r="A19" s="146" t="s">
        <v>85</v>
      </c>
      <c r="B19" s="147">
        <f t="shared" si="24"/>
        <v>22602165.41</v>
      </c>
      <c r="C19" s="147">
        <f t="shared" si="25"/>
        <v>5433212.79</v>
      </c>
      <c r="D19" s="445">
        <f t="shared" si="26"/>
        <v>22602165.41</v>
      </c>
      <c r="E19" s="445">
        <f t="shared" si="27"/>
        <v>5433212.79</v>
      </c>
      <c r="F19" s="445">
        <f t="shared" si="28"/>
        <v>0</v>
      </c>
      <c r="G19" s="445">
        <f t="shared" si="29"/>
        <v>0</v>
      </c>
      <c r="H19" s="150">
        <f>[1]Субсидия_факт!FP21</f>
        <v>3669.719999999998</v>
      </c>
      <c r="I19" s="667">
        <f t="shared" si="30"/>
        <v>3669.719999999998</v>
      </c>
      <c r="J19" s="445">
        <f t="shared" si="31"/>
        <v>3669.719999999998</v>
      </c>
      <c r="K19" s="445">
        <f t="shared" si="32"/>
        <v>3669.719999999998</v>
      </c>
      <c r="L19" s="649">
        <f>[1]Субсидия_факт!FR21</f>
        <v>0</v>
      </c>
      <c r="M19" s="1234"/>
      <c r="N19" s="150">
        <f>[1]Субсидия_факт!GB21</f>
        <v>0</v>
      </c>
      <c r="O19" s="588"/>
      <c r="P19" s="445">
        <f t="shared" si="33"/>
        <v>0</v>
      </c>
      <c r="Q19" s="445">
        <f t="shared" si="34"/>
        <v>0</v>
      </c>
      <c r="R19" s="649">
        <f>[1]Субсидия_факт!GD21</f>
        <v>0</v>
      </c>
      <c r="S19" s="780"/>
      <c r="T19" s="150">
        <f>[1]Субсидия_факт!HF21</f>
        <v>0</v>
      </c>
      <c r="U19" s="588"/>
      <c r="V19" s="445">
        <f t="shared" si="35"/>
        <v>0</v>
      </c>
      <c r="W19" s="445">
        <f t="shared" si="36"/>
        <v>0</v>
      </c>
      <c r="X19" s="649">
        <f>[1]Субсидия_факт!HH21</f>
        <v>0</v>
      </c>
      <c r="Y19" s="780"/>
      <c r="Z19" s="150">
        <f>[1]Субсидия_факт!HR21</f>
        <v>21944719.890000001</v>
      </c>
      <c r="AA19" s="588">
        <v>5186303.49</v>
      </c>
      <c r="AB19" s="445">
        <f t="shared" si="37"/>
        <v>21944719.890000001</v>
      </c>
      <c r="AC19" s="445">
        <f t="shared" si="38"/>
        <v>5186303.49</v>
      </c>
      <c r="AD19" s="649">
        <f>[1]Субсидия_факт!HT21</f>
        <v>0</v>
      </c>
      <c r="AE19" s="780"/>
      <c r="AF19" s="150">
        <f>[1]Субсидия_факт!JN21</f>
        <v>263156.94</v>
      </c>
      <c r="AG19" s="588"/>
      <c r="AH19" s="445">
        <f t="shared" si="8"/>
        <v>263156.94</v>
      </c>
      <c r="AI19" s="445">
        <f t="shared" si="9"/>
        <v>0</v>
      </c>
      <c r="AJ19" s="649"/>
      <c r="AK19" s="780"/>
      <c r="AL19" s="150">
        <f>[1]Субсидия_факт!JR21</f>
        <v>0</v>
      </c>
      <c r="AM19" s="588"/>
      <c r="AN19" s="445">
        <f t="shared" si="39"/>
        <v>0</v>
      </c>
      <c r="AO19" s="445">
        <f t="shared" si="40"/>
        <v>0</v>
      </c>
      <c r="AP19" s="649">
        <f>[1]Субсидия_факт!JT21</f>
        <v>0</v>
      </c>
      <c r="AQ19" s="780"/>
      <c r="AR19" s="150">
        <f>[1]Субсидия_факт!JX21</f>
        <v>0</v>
      </c>
      <c r="AS19" s="588"/>
      <c r="AT19" s="445">
        <f t="shared" si="41"/>
        <v>0</v>
      </c>
      <c r="AU19" s="445">
        <f t="shared" si="42"/>
        <v>0</v>
      </c>
      <c r="AV19" s="649">
        <f>[1]Субсидия_факт!JZ21</f>
        <v>0</v>
      </c>
      <c r="AW19" s="780"/>
      <c r="AX19" s="150">
        <f>[1]Субсидия_факт!MB21</f>
        <v>0</v>
      </c>
      <c r="AY19" s="588"/>
      <c r="AZ19" s="445">
        <f t="shared" si="43"/>
        <v>0</v>
      </c>
      <c r="BA19" s="445">
        <f t="shared" si="44"/>
        <v>0</v>
      </c>
      <c r="BB19" s="649">
        <f>[1]Субсидия_факт!MD21</f>
        <v>0</v>
      </c>
      <c r="BC19" s="780"/>
      <c r="BD19" s="150">
        <f>[1]Субсидия_факт!MH21</f>
        <v>0</v>
      </c>
      <c r="BE19" s="667"/>
      <c r="BF19" s="445">
        <f t="shared" si="45"/>
        <v>0</v>
      </c>
      <c r="BG19" s="445">
        <f t="shared" si="46"/>
        <v>0</v>
      </c>
      <c r="BH19" s="649">
        <f>[1]Субсидия_факт!MJ21</f>
        <v>0</v>
      </c>
      <c r="BI19" s="780"/>
      <c r="BJ19" s="150">
        <f>[1]Субсидия_факт!MZ21</f>
        <v>390618.8600000001</v>
      </c>
      <c r="BK19" s="667">
        <f>BL19-'Прочая  субсидия_МР  и  ГО'!BA19</f>
        <v>243239.58000000002</v>
      </c>
      <c r="BL19" s="1239">
        <v>351553.88</v>
      </c>
      <c r="BM19" s="445">
        <f t="shared" si="47"/>
        <v>390618.8600000001</v>
      </c>
      <c r="BN19" s="445">
        <f t="shared" si="48"/>
        <v>243239.58000000002</v>
      </c>
      <c r="BO19" s="649">
        <f>[1]Субсидия_факт!NB21</f>
        <v>0</v>
      </c>
      <c r="BP19" s="780"/>
      <c r="BQ19" s="150">
        <f>[1]Субсидия_факт!NF21</f>
        <v>0</v>
      </c>
      <c r="BR19" s="667"/>
      <c r="BS19" s="445">
        <f t="shared" si="20"/>
        <v>0</v>
      </c>
      <c r="BT19" s="445">
        <f t="shared" si="21"/>
        <v>0</v>
      </c>
      <c r="BU19" s="649">
        <f>[1]Субсидия_факт!NH21</f>
        <v>0</v>
      </c>
      <c r="BV19" s="780"/>
      <c r="BW19" s="150">
        <f>[1]Субсидия_факт!NL21</f>
        <v>0</v>
      </c>
      <c r="BX19" s="588"/>
      <c r="BY19" s="445">
        <f t="shared" si="49"/>
        <v>0</v>
      </c>
      <c r="BZ19" s="445">
        <f t="shared" si="50"/>
        <v>0</v>
      </c>
      <c r="CA19" s="649">
        <f>[1]Субсидия_факт!NN21</f>
        <v>0</v>
      </c>
      <c r="CB19" s="780"/>
    </row>
    <row r="20" spans="1:80" s="151" customFormat="1" ht="21" customHeight="1" x14ac:dyDescent="0.25">
      <c r="A20" s="146" t="s">
        <v>86</v>
      </c>
      <c r="B20" s="147">
        <f t="shared" si="24"/>
        <v>22126277.530000001</v>
      </c>
      <c r="C20" s="147">
        <f t="shared" si="25"/>
        <v>3166906.67</v>
      </c>
      <c r="D20" s="445">
        <f t="shared" si="26"/>
        <v>22126277.530000001</v>
      </c>
      <c r="E20" s="445">
        <f t="shared" si="27"/>
        <v>3166906.67</v>
      </c>
      <c r="F20" s="445">
        <f t="shared" si="28"/>
        <v>0</v>
      </c>
      <c r="G20" s="445">
        <f t="shared" si="29"/>
        <v>0</v>
      </c>
      <c r="H20" s="150">
        <f>[1]Субсидия_факт!FP22</f>
        <v>0</v>
      </c>
      <c r="I20" s="667">
        <f t="shared" si="30"/>
        <v>0</v>
      </c>
      <c r="J20" s="445">
        <f t="shared" si="31"/>
        <v>0</v>
      </c>
      <c r="K20" s="445">
        <f t="shared" si="32"/>
        <v>0</v>
      </c>
      <c r="L20" s="649">
        <f>[1]Субсидия_факт!FR22</f>
        <v>0</v>
      </c>
      <c r="M20" s="780"/>
      <c r="N20" s="150">
        <f>[1]Субсидия_факт!GB22</f>
        <v>0</v>
      </c>
      <c r="O20" s="588"/>
      <c r="P20" s="445">
        <f t="shared" si="33"/>
        <v>0</v>
      </c>
      <c r="Q20" s="445">
        <f t="shared" si="34"/>
        <v>0</v>
      </c>
      <c r="R20" s="649">
        <f>[1]Субсидия_факт!GD22</f>
        <v>0</v>
      </c>
      <c r="S20" s="780"/>
      <c r="T20" s="150">
        <f>[1]Субсидия_факт!HF22</f>
        <v>0</v>
      </c>
      <c r="U20" s="588"/>
      <c r="V20" s="445">
        <f t="shared" si="35"/>
        <v>0</v>
      </c>
      <c r="W20" s="445">
        <f t="shared" si="36"/>
        <v>0</v>
      </c>
      <c r="X20" s="649">
        <f>[1]Субсидия_факт!HH22</f>
        <v>0</v>
      </c>
      <c r="Y20" s="780"/>
      <c r="Z20" s="150">
        <f>[1]Субсидия_факт!HR22</f>
        <v>17731358.699999999</v>
      </c>
      <c r="AA20" s="588"/>
      <c r="AB20" s="445">
        <f t="shared" si="37"/>
        <v>17731358.699999999</v>
      </c>
      <c r="AC20" s="445">
        <f t="shared" si="38"/>
        <v>0</v>
      </c>
      <c r="AD20" s="649">
        <f>[1]Субсидия_факт!HT22</f>
        <v>0</v>
      </c>
      <c r="AE20" s="780"/>
      <c r="AF20" s="150">
        <f>[1]Субсидия_факт!JN22</f>
        <v>0</v>
      </c>
      <c r="AG20" s="588"/>
      <c r="AH20" s="445">
        <f t="shared" si="8"/>
        <v>0</v>
      </c>
      <c r="AI20" s="445">
        <f t="shared" si="9"/>
        <v>0</v>
      </c>
      <c r="AJ20" s="649"/>
      <c r="AK20" s="780"/>
      <c r="AL20" s="150">
        <f>[1]Субсидия_факт!JR22</f>
        <v>0</v>
      </c>
      <c r="AM20" s="588"/>
      <c r="AN20" s="445">
        <f t="shared" si="39"/>
        <v>0</v>
      </c>
      <c r="AO20" s="445">
        <f t="shared" si="40"/>
        <v>0</v>
      </c>
      <c r="AP20" s="649">
        <f>[1]Субсидия_факт!JT22</f>
        <v>0</v>
      </c>
      <c r="AQ20" s="780"/>
      <c r="AR20" s="150">
        <f>[1]Субсидия_факт!JX22</f>
        <v>3828956.16</v>
      </c>
      <c r="AS20" s="588">
        <f>464535.71+551294.68+504808+530896.68+449706.01+369210.05</f>
        <v>2870451.13</v>
      </c>
      <c r="AT20" s="445">
        <f t="shared" si="41"/>
        <v>3828956.16</v>
      </c>
      <c r="AU20" s="445">
        <f t="shared" si="42"/>
        <v>2870451.13</v>
      </c>
      <c r="AV20" s="649">
        <f>[1]Субсидия_факт!JZ22</f>
        <v>0</v>
      </c>
      <c r="AW20" s="780"/>
      <c r="AX20" s="150">
        <f>[1]Субсидия_факт!MB22</f>
        <v>0</v>
      </c>
      <c r="AY20" s="588"/>
      <c r="AZ20" s="445">
        <f t="shared" si="43"/>
        <v>0</v>
      </c>
      <c r="BA20" s="445">
        <f t="shared" si="44"/>
        <v>0</v>
      </c>
      <c r="BB20" s="649">
        <f>[1]Субсидия_факт!MD22</f>
        <v>0</v>
      </c>
      <c r="BC20" s="780"/>
      <c r="BD20" s="150">
        <f>[1]Субсидия_факт!MH22</f>
        <v>0</v>
      </c>
      <c r="BE20" s="667"/>
      <c r="BF20" s="445">
        <f t="shared" si="45"/>
        <v>0</v>
      </c>
      <c r="BG20" s="445">
        <f t="shared" si="46"/>
        <v>0</v>
      </c>
      <c r="BH20" s="649">
        <f>[1]Субсидия_факт!MJ22</f>
        <v>0</v>
      </c>
      <c r="BI20" s="780"/>
      <c r="BJ20" s="150">
        <f>[1]Субсидия_факт!MZ22</f>
        <v>565962.67000000004</v>
      </c>
      <c r="BK20" s="667">
        <f>BL20-'Прочая  субсидия_МР  и  ГО'!BA20</f>
        <v>296455.53999999998</v>
      </c>
      <c r="BL20" s="1239">
        <v>474506.23</v>
      </c>
      <c r="BM20" s="445">
        <f t="shared" si="47"/>
        <v>565962.67000000004</v>
      </c>
      <c r="BN20" s="445">
        <f t="shared" si="48"/>
        <v>296455.53999999998</v>
      </c>
      <c r="BO20" s="649">
        <f>[1]Субсидия_факт!NB22</f>
        <v>0</v>
      </c>
      <c r="BP20" s="780"/>
      <c r="BQ20" s="150">
        <f>[1]Субсидия_факт!NF22</f>
        <v>0</v>
      </c>
      <c r="BR20" s="667"/>
      <c r="BS20" s="445">
        <f t="shared" si="20"/>
        <v>0</v>
      </c>
      <c r="BT20" s="445">
        <f t="shared" si="21"/>
        <v>0</v>
      </c>
      <c r="BU20" s="649">
        <f>[1]Субсидия_факт!NH22</f>
        <v>0</v>
      </c>
      <c r="BV20" s="780"/>
      <c r="BW20" s="150">
        <f>[1]Субсидия_факт!NL22</f>
        <v>0</v>
      </c>
      <c r="BX20" s="588"/>
      <c r="BY20" s="445">
        <f t="shared" si="49"/>
        <v>0</v>
      </c>
      <c r="BZ20" s="445">
        <f t="shared" si="50"/>
        <v>0</v>
      </c>
      <c r="CA20" s="649">
        <f>[1]Субсидия_факт!NN22</f>
        <v>0</v>
      </c>
      <c r="CB20" s="780"/>
    </row>
    <row r="21" spans="1:80" s="151" customFormat="1" ht="21" customHeight="1" x14ac:dyDescent="0.25">
      <c r="A21" s="146" t="s">
        <v>87</v>
      </c>
      <c r="B21" s="147">
        <f t="shared" si="24"/>
        <v>10390478.25</v>
      </c>
      <c r="C21" s="147">
        <f t="shared" si="25"/>
        <v>301991.87</v>
      </c>
      <c r="D21" s="445">
        <f t="shared" si="26"/>
        <v>10390478.25</v>
      </c>
      <c r="E21" s="445">
        <f t="shared" si="27"/>
        <v>301991.87</v>
      </c>
      <c r="F21" s="445">
        <f t="shared" si="28"/>
        <v>0</v>
      </c>
      <c r="G21" s="445">
        <f t="shared" si="29"/>
        <v>0</v>
      </c>
      <c r="H21" s="150">
        <f>[1]Субсидия_факт!FP23</f>
        <v>0</v>
      </c>
      <c r="I21" s="667">
        <f t="shared" si="30"/>
        <v>0</v>
      </c>
      <c r="J21" s="445">
        <f t="shared" si="31"/>
        <v>0</v>
      </c>
      <c r="K21" s="445">
        <f t="shared" si="32"/>
        <v>0</v>
      </c>
      <c r="L21" s="649">
        <f>[1]Субсидия_факт!FR23</f>
        <v>0</v>
      </c>
      <c r="M21" s="780"/>
      <c r="N21" s="150">
        <f>[1]Субсидия_факт!GB23</f>
        <v>0</v>
      </c>
      <c r="O21" s="588"/>
      <c r="P21" s="445">
        <f t="shared" si="33"/>
        <v>0</v>
      </c>
      <c r="Q21" s="445">
        <f t="shared" si="34"/>
        <v>0</v>
      </c>
      <c r="R21" s="649">
        <f>[1]Субсидия_факт!GD23</f>
        <v>0</v>
      </c>
      <c r="S21" s="780"/>
      <c r="T21" s="150">
        <f>[1]Субсидия_факт!HF23</f>
        <v>0</v>
      </c>
      <c r="U21" s="588"/>
      <c r="V21" s="445">
        <f t="shared" si="35"/>
        <v>0</v>
      </c>
      <c r="W21" s="445">
        <f t="shared" si="36"/>
        <v>0</v>
      </c>
      <c r="X21" s="649">
        <f>[1]Субсидия_факт!HH23</f>
        <v>0</v>
      </c>
      <c r="Y21" s="780"/>
      <c r="Z21" s="150">
        <f>[1]Субсидия_факт!HR23</f>
        <v>9925438.5</v>
      </c>
      <c r="AA21" s="588"/>
      <c r="AB21" s="445">
        <f t="shared" si="37"/>
        <v>9925438.5</v>
      </c>
      <c r="AC21" s="445">
        <f t="shared" si="38"/>
        <v>0</v>
      </c>
      <c r="AD21" s="649">
        <f>[1]Субсидия_факт!HT23</f>
        <v>0</v>
      </c>
      <c r="AE21" s="780"/>
      <c r="AF21" s="150">
        <f>[1]Субсидия_факт!JN23</f>
        <v>0</v>
      </c>
      <c r="AG21" s="588"/>
      <c r="AH21" s="445">
        <f t="shared" si="8"/>
        <v>0</v>
      </c>
      <c r="AI21" s="445">
        <f t="shared" si="9"/>
        <v>0</v>
      </c>
      <c r="AJ21" s="649"/>
      <c r="AK21" s="780"/>
      <c r="AL21" s="150">
        <f>[1]Субсидия_факт!JR23</f>
        <v>0</v>
      </c>
      <c r="AM21" s="588"/>
      <c r="AN21" s="445">
        <f t="shared" si="39"/>
        <v>0</v>
      </c>
      <c r="AO21" s="445">
        <f t="shared" si="40"/>
        <v>0</v>
      </c>
      <c r="AP21" s="649">
        <f>[1]Субсидия_факт!JT23</f>
        <v>0</v>
      </c>
      <c r="AQ21" s="780"/>
      <c r="AR21" s="150">
        <f>[1]Субсидия_факт!JX23</f>
        <v>0</v>
      </c>
      <c r="AS21" s="588"/>
      <c r="AT21" s="445">
        <f t="shared" si="41"/>
        <v>0</v>
      </c>
      <c r="AU21" s="445">
        <f t="shared" si="42"/>
        <v>0</v>
      </c>
      <c r="AV21" s="649">
        <f>[1]Субсидия_факт!JZ23</f>
        <v>0</v>
      </c>
      <c r="AW21" s="780"/>
      <c r="AX21" s="150">
        <f>[1]Субсидия_факт!MB23</f>
        <v>0</v>
      </c>
      <c r="AY21" s="588"/>
      <c r="AZ21" s="445">
        <f t="shared" si="43"/>
        <v>0</v>
      </c>
      <c r="BA21" s="445">
        <f t="shared" si="44"/>
        <v>0</v>
      </c>
      <c r="BB21" s="649">
        <f>[1]Субсидия_факт!MD23</f>
        <v>0</v>
      </c>
      <c r="BC21" s="780"/>
      <c r="BD21" s="150">
        <f>[1]Субсидия_факт!MH23</f>
        <v>0</v>
      </c>
      <c r="BE21" s="667"/>
      <c r="BF21" s="445">
        <f t="shared" si="45"/>
        <v>0</v>
      </c>
      <c r="BG21" s="445">
        <f t="shared" si="46"/>
        <v>0</v>
      </c>
      <c r="BH21" s="649">
        <f>[1]Субсидия_факт!MJ23</f>
        <v>0</v>
      </c>
      <c r="BI21" s="780"/>
      <c r="BJ21" s="150">
        <f>[1]Субсидия_факт!MZ23</f>
        <v>465039.74999999994</v>
      </c>
      <c r="BK21" s="667">
        <f>BL21-'Прочая  субсидия_МР  и  ГО'!BA21</f>
        <v>301991.87</v>
      </c>
      <c r="BL21" s="1239">
        <v>471902.23</v>
      </c>
      <c r="BM21" s="445">
        <f t="shared" si="47"/>
        <v>465039.74999999994</v>
      </c>
      <c r="BN21" s="445">
        <f t="shared" si="48"/>
        <v>301991.87</v>
      </c>
      <c r="BO21" s="649">
        <f>[1]Субсидия_факт!NB23</f>
        <v>0</v>
      </c>
      <c r="BP21" s="780"/>
      <c r="BQ21" s="150">
        <f>[1]Субсидия_факт!NF23</f>
        <v>0</v>
      </c>
      <c r="BR21" s="667"/>
      <c r="BS21" s="445">
        <f t="shared" si="20"/>
        <v>0</v>
      </c>
      <c r="BT21" s="445">
        <f t="shared" si="21"/>
        <v>0</v>
      </c>
      <c r="BU21" s="649">
        <f>[1]Субсидия_факт!NH23</f>
        <v>0</v>
      </c>
      <c r="BV21" s="780"/>
      <c r="BW21" s="150">
        <f>[1]Субсидия_факт!NL23</f>
        <v>0</v>
      </c>
      <c r="BX21" s="588"/>
      <c r="BY21" s="445">
        <f t="shared" si="49"/>
        <v>0</v>
      </c>
      <c r="BZ21" s="445">
        <f t="shared" si="50"/>
        <v>0</v>
      </c>
      <c r="CA21" s="649">
        <f>[1]Субсидия_факт!NN23</f>
        <v>0</v>
      </c>
      <c r="CB21" s="780"/>
    </row>
    <row r="22" spans="1:80" s="151" customFormat="1" ht="21" customHeight="1" x14ac:dyDescent="0.25">
      <c r="A22" s="146" t="s">
        <v>88</v>
      </c>
      <c r="B22" s="147">
        <f t="shared" si="24"/>
        <v>281324.06000000006</v>
      </c>
      <c r="C22" s="147">
        <f t="shared" si="25"/>
        <v>145090.16</v>
      </c>
      <c r="D22" s="445">
        <f t="shared" si="26"/>
        <v>281324.06000000006</v>
      </c>
      <c r="E22" s="445">
        <f t="shared" si="27"/>
        <v>145090.16</v>
      </c>
      <c r="F22" s="445">
        <f t="shared" si="28"/>
        <v>0</v>
      </c>
      <c r="G22" s="445">
        <f t="shared" si="29"/>
        <v>0</v>
      </c>
      <c r="H22" s="150">
        <f>[1]Субсидия_факт!FP24</f>
        <v>0</v>
      </c>
      <c r="I22" s="667">
        <f t="shared" si="30"/>
        <v>0</v>
      </c>
      <c r="J22" s="445">
        <f t="shared" si="31"/>
        <v>0</v>
      </c>
      <c r="K22" s="445">
        <f t="shared" si="32"/>
        <v>0</v>
      </c>
      <c r="L22" s="649">
        <f>[1]Субсидия_факт!FR24</f>
        <v>0</v>
      </c>
      <c r="M22" s="780"/>
      <c r="N22" s="150">
        <f>[1]Субсидия_факт!GB24</f>
        <v>0</v>
      </c>
      <c r="O22" s="588"/>
      <c r="P22" s="445">
        <f t="shared" si="33"/>
        <v>0</v>
      </c>
      <c r="Q22" s="445">
        <f t="shared" si="34"/>
        <v>0</v>
      </c>
      <c r="R22" s="649">
        <f>[1]Субсидия_факт!GD24</f>
        <v>0</v>
      </c>
      <c r="S22" s="780"/>
      <c r="T22" s="150">
        <f>[1]Субсидия_факт!HF24</f>
        <v>0</v>
      </c>
      <c r="U22" s="588"/>
      <c r="V22" s="445">
        <f t="shared" si="35"/>
        <v>0</v>
      </c>
      <c r="W22" s="445">
        <f t="shared" si="36"/>
        <v>0</v>
      </c>
      <c r="X22" s="649">
        <f>[1]Субсидия_факт!HH24</f>
        <v>0</v>
      </c>
      <c r="Y22" s="780"/>
      <c r="Z22" s="150">
        <f>[1]Субсидия_факт!HR24</f>
        <v>0</v>
      </c>
      <c r="AA22" s="588"/>
      <c r="AB22" s="445">
        <f t="shared" si="37"/>
        <v>0</v>
      </c>
      <c r="AC22" s="445">
        <f t="shared" si="38"/>
        <v>0</v>
      </c>
      <c r="AD22" s="649">
        <f>[1]Субсидия_факт!HT24</f>
        <v>0</v>
      </c>
      <c r="AE22" s="780"/>
      <c r="AF22" s="150">
        <f>[1]Субсидия_факт!JN24</f>
        <v>0</v>
      </c>
      <c r="AG22" s="588"/>
      <c r="AH22" s="445">
        <f t="shared" si="8"/>
        <v>0</v>
      </c>
      <c r="AI22" s="445">
        <f t="shared" si="9"/>
        <v>0</v>
      </c>
      <c r="AJ22" s="649"/>
      <c r="AK22" s="780"/>
      <c r="AL22" s="150">
        <f>[1]Субсидия_факт!JR24</f>
        <v>0</v>
      </c>
      <c r="AM22" s="588"/>
      <c r="AN22" s="445">
        <f t="shared" si="39"/>
        <v>0</v>
      </c>
      <c r="AO22" s="445">
        <f t="shared" si="40"/>
        <v>0</v>
      </c>
      <c r="AP22" s="649">
        <f>[1]Субсидия_факт!JT24</f>
        <v>0</v>
      </c>
      <c r="AQ22" s="780"/>
      <c r="AR22" s="150">
        <f>[1]Субсидия_факт!JX24</f>
        <v>0</v>
      </c>
      <c r="AS22" s="588"/>
      <c r="AT22" s="445">
        <f t="shared" si="41"/>
        <v>0</v>
      </c>
      <c r="AU22" s="445">
        <f t="shared" si="42"/>
        <v>0</v>
      </c>
      <c r="AV22" s="649">
        <f>[1]Субсидия_факт!JZ24</f>
        <v>0</v>
      </c>
      <c r="AW22" s="780"/>
      <c r="AX22" s="150">
        <f>[1]Субсидия_факт!MB24</f>
        <v>0</v>
      </c>
      <c r="AY22" s="588"/>
      <c r="AZ22" s="445">
        <f t="shared" si="43"/>
        <v>0</v>
      </c>
      <c r="BA22" s="445">
        <f t="shared" si="44"/>
        <v>0</v>
      </c>
      <c r="BB22" s="649">
        <f>[1]Субсидия_факт!MD24</f>
        <v>0</v>
      </c>
      <c r="BC22" s="780"/>
      <c r="BD22" s="150">
        <f>[1]Субсидия_факт!MH24</f>
        <v>0</v>
      </c>
      <c r="BE22" s="667"/>
      <c r="BF22" s="445">
        <f t="shared" si="45"/>
        <v>0</v>
      </c>
      <c r="BG22" s="445">
        <f t="shared" si="46"/>
        <v>0</v>
      </c>
      <c r="BH22" s="649">
        <f>[1]Субсидия_факт!MJ24</f>
        <v>0</v>
      </c>
      <c r="BI22" s="780"/>
      <c r="BJ22" s="150">
        <f>[1]Субсидия_факт!MZ24</f>
        <v>281324.06000000006</v>
      </c>
      <c r="BK22" s="667">
        <f>BL22-'Прочая  субсидия_МР  и  ГО'!BA22</f>
        <v>145090.16</v>
      </c>
      <c r="BL22" s="1239">
        <v>198807.06</v>
      </c>
      <c r="BM22" s="445">
        <f t="shared" si="47"/>
        <v>281324.06000000006</v>
      </c>
      <c r="BN22" s="445">
        <f t="shared" si="48"/>
        <v>145090.16</v>
      </c>
      <c r="BO22" s="649">
        <f>[1]Субсидия_факт!NB24</f>
        <v>0</v>
      </c>
      <c r="BP22" s="780"/>
      <c r="BQ22" s="150">
        <f>[1]Субсидия_факт!NF24</f>
        <v>0</v>
      </c>
      <c r="BR22" s="667"/>
      <c r="BS22" s="445">
        <f t="shared" si="20"/>
        <v>0</v>
      </c>
      <c r="BT22" s="445">
        <f t="shared" si="21"/>
        <v>0</v>
      </c>
      <c r="BU22" s="649">
        <f>[1]Субсидия_факт!NH24</f>
        <v>0</v>
      </c>
      <c r="BV22" s="780"/>
      <c r="BW22" s="150">
        <f>[1]Субсидия_факт!NL24</f>
        <v>0</v>
      </c>
      <c r="BX22" s="588"/>
      <c r="BY22" s="445">
        <f t="shared" si="49"/>
        <v>0</v>
      </c>
      <c r="BZ22" s="445">
        <f t="shared" si="50"/>
        <v>0</v>
      </c>
      <c r="CA22" s="649">
        <f>[1]Субсидия_факт!NN24</f>
        <v>0</v>
      </c>
      <c r="CB22" s="780"/>
    </row>
    <row r="23" spans="1:80" s="151" customFormat="1" ht="21" customHeight="1" x14ac:dyDescent="0.25">
      <c r="A23" s="146" t="s">
        <v>89</v>
      </c>
      <c r="B23" s="147">
        <f t="shared" si="24"/>
        <v>957304.25</v>
      </c>
      <c r="C23" s="147">
        <f t="shared" si="25"/>
        <v>273505.86</v>
      </c>
      <c r="D23" s="445">
        <f t="shared" si="26"/>
        <v>798739.53</v>
      </c>
      <c r="E23" s="445">
        <f t="shared" si="27"/>
        <v>228255.94</v>
      </c>
      <c r="F23" s="445">
        <f t="shared" si="28"/>
        <v>158564.72</v>
      </c>
      <c r="G23" s="445">
        <f t="shared" si="29"/>
        <v>45249.919999999998</v>
      </c>
      <c r="H23" s="150">
        <f>[1]Субсидия_факт!FP25</f>
        <v>0</v>
      </c>
      <c r="I23" s="667">
        <f t="shared" si="30"/>
        <v>0</v>
      </c>
      <c r="J23" s="445">
        <f t="shared" si="31"/>
        <v>0</v>
      </c>
      <c r="K23" s="445">
        <f t="shared" si="32"/>
        <v>0</v>
      </c>
      <c r="L23" s="649">
        <f>[1]Субсидия_факт!FR25</f>
        <v>0</v>
      </c>
      <c r="M23" s="780"/>
      <c r="N23" s="150">
        <f>[1]Субсидия_факт!GB25</f>
        <v>0</v>
      </c>
      <c r="O23" s="588"/>
      <c r="P23" s="445">
        <f t="shared" si="33"/>
        <v>0</v>
      </c>
      <c r="Q23" s="445">
        <f t="shared" si="34"/>
        <v>0</v>
      </c>
      <c r="R23" s="649">
        <f>[1]Субсидия_факт!GD25</f>
        <v>0</v>
      </c>
      <c r="S23" s="780"/>
      <c r="T23" s="150">
        <f>[1]Субсидия_факт!HF25</f>
        <v>0</v>
      </c>
      <c r="U23" s="588"/>
      <c r="V23" s="445">
        <f t="shared" si="35"/>
        <v>0</v>
      </c>
      <c r="W23" s="445">
        <f t="shared" si="36"/>
        <v>0</v>
      </c>
      <c r="X23" s="649">
        <f>[1]Субсидия_факт!HH25</f>
        <v>0</v>
      </c>
      <c r="Y23" s="780"/>
      <c r="Z23" s="150">
        <f>[1]Субсидия_факт!HR25</f>
        <v>0</v>
      </c>
      <c r="AA23" s="588"/>
      <c r="AB23" s="445">
        <f t="shared" si="37"/>
        <v>0</v>
      </c>
      <c r="AC23" s="445">
        <f t="shared" si="38"/>
        <v>0</v>
      </c>
      <c r="AD23" s="649">
        <f>[1]Субсидия_факт!HT25</f>
        <v>0</v>
      </c>
      <c r="AE23" s="780"/>
      <c r="AF23" s="150">
        <f>[1]Субсидия_факт!JN25</f>
        <v>257600</v>
      </c>
      <c r="AG23" s="588"/>
      <c r="AH23" s="445">
        <f t="shared" si="8"/>
        <v>257600</v>
      </c>
      <c r="AI23" s="445">
        <f t="shared" si="9"/>
        <v>0</v>
      </c>
      <c r="AJ23" s="649"/>
      <c r="AK23" s="780"/>
      <c r="AL23" s="150">
        <f>[1]Субсидия_факт!JR25</f>
        <v>0</v>
      </c>
      <c r="AM23" s="588"/>
      <c r="AN23" s="445">
        <f t="shared" si="39"/>
        <v>0</v>
      </c>
      <c r="AO23" s="445">
        <f t="shared" si="40"/>
        <v>0</v>
      </c>
      <c r="AP23" s="649">
        <f>[1]Субсидия_факт!JT25</f>
        <v>0</v>
      </c>
      <c r="AQ23" s="780"/>
      <c r="AR23" s="150">
        <f>[1]Субсидия_факт!JX25</f>
        <v>0</v>
      </c>
      <c r="AS23" s="588"/>
      <c r="AT23" s="445">
        <f t="shared" si="41"/>
        <v>0</v>
      </c>
      <c r="AU23" s="445">
        <f t="shared" si="42"/>
        <v>0</v>
      </c>
      <c r="AV23" s="649">
        <f>[1]Субсидия_факт!JZ25</f>
        <v>0</v>
      </c>
      <c r="AW23" s="780"/>
      <c r="AX23" s="150">
        <f>[1]Субсидия_факт!MB25</f>
        <v>0</v>
      </c>
      <c r="AY23" s="588"/>
      <c r="AZ23" s="445">
        <f t="shared" si="43"/>
        <v>0</v>
      </c>
      <c r="BA23" s="445">
        <f t="shared" si="44"/>
        <v>0</v>
      </c>
      <c r="BB23" s="649">
        <f>[1]Субсидия_факт!MD25</f>
        <v>0</v>
      </c>
      <c r="BC23" s="780"/>
      <c r="BD23" s="150">
        <f>[1]Субсидия_факт!MH25</f>
        <v>0</v>
      </c>
      <c r="BE23" s="667"/>
      <c r="BF23" s="445">
        <f t="shared" si="45"/>
        <v>0</v>
      </c>
      <c r="BG23" s="445">
        <f t="shared" si="46"/>
        <v>0</v>
      </c>
      <c r="BH23" s="649">
        <f>[1]Субсидия_факт!MJ25</f>
        <v>0</v>
      </c>
      <c r="BI23" s="780"/>
      <c r="BJ23" s="150">
        <f>[1]Субсидия_факт!MZ25</f>
        <v>699704.25</v>
      </c>
      <c r="BK23" s="667">
        <f>BL23-'Прочая  субсидия_МР  и  ГО'!BA23</f>
        <v>273505.86</v>
      </c>
      <c r="BL23" s="1239">
        <v>331315.26</v>
      </c>
      <c r="BM23" s="445">
        <f t="shared" si="47"/>
        <v>541139.53</v>
      </c>
      <c r="BN23" s="445">
        <f t="shared" si="48"/>
        <v>228255.94</v>
      </c>
      <c r="BO23" s="649">
        <f>[1]Субсидия_факт!NB25</f>
        <v>158564.72</v>
      </c>
      <c r="BP23" s="780">
        <v>45249.919999999998</v>
      </c>
      <c r="BQ23" s="150">
        <f>[1]Субсидия_факт!NF25</f>
        <v>0</v>
      </c>
      <c r="BR23" s="667"/>
      <c r="BS23" s="445">
        <f t="shared" si="20"/>
        <v>0</v>
      </c>
      <c r="BT23" s="445">
        <f t="shared" si="21"/>
        <v>0</v>
      </c>
      <c r="BU23" s="649">
        <f>[1]Субсидия_факт!NH25</f>
        <v>0</v>
      </c>
      <c r="BV23" s="780"/>
      <c r="BW23" s="150">
        <f>[1]Субсидия_факт!NL25</f>
        <v>0</v>
      </c>
      <c r="BX23" s="588"/>
      <c r="BY23" s="445">
        <f t="shared" si="49"/>
        <v>0</v>
      </c>
      <c r="BZ23" s="445">
        <f t="shared" si="50"/>
        <v>0</v>
      </c>
      <c r="CA23" s="649">
        <f>[1]Субсидия_факт!NN25</f>
        <v>0</v>
      </c>
      <c r="CB23" s="780"/>
    </row>
    <row r="24" spans="1:80" s="151" customFormat="1" ht="21" customHeight="1" x14ac:dyDescent="0.25">
      <c r="A24" s="146" t="s">
        <v>90</v>
      </c>
      <c r="B24" s="147">
        <f t="shared" si="24"/>
        <v>35335432.370000005</v>
      </c>
      <c r="C24" s="147">
        <f t="shared" si="25"/>
        <v>3829701.6</v>
      </c>
      <c r="D24" s="445">
        <f t="shared" si="26"/>
        <v>35335432.370000005</v>
      </c>
      <c r="E24" s="445">
        <f t="shared" si="27"/>
        <v>3829701.6</v>
      </c>
      <c r="F24" s="445">
        <f t="shared" si="28"/>
        <v>0</v>
      </c>
      <c r="G24" s="445">
        <f t="shared" si="29"/>
        <v>0</v>
      </c>
      <c r="H24" s="150">
        <f>[1]Субсидия_факт!FP26</f>
        <v>0</v>
      </c>
      <c r="I24" s="667">
        <f t="shared" si="30"/>
        <v>0</v>
      </c>
      <c r="J24" s="445">
        <f t="shared" si="31"/>
        <v>0</v>
      </c>
      <c r="K24" s="445">
        <f t="shared" si="32"/>
        <v>0</v>
      </c>
      <c r="L24" s="649">
        <f>[1]Субсидия_факт!FR26</f>
        <v>0</v>
      </c>
      <c r="M24" s="780"/>
      <c r="N24" s="150">
        <f>[1]Субсидия_факт!GB26</f>
        <v>0</v>
      </c>
      <c r="O24" s="588"/>
      <c r="P24" s="445">
        <f t="shared" si="33"/>
        <v>0</v>
      </c>
      <c r="Q24" s="445">
        <f t="shared" si="34"/>
        <v>0</v>
      </c>
      <c r="R24" s="649">
        <f>[1]Субсидия_факт!GD26</f>
        <v>0</v>
      </c>
      <c r="S24" s="780"/>
      <c r="T24" s="150">
        <f>[1]Субсидия_факт!HF26</f>
        <v>0</v>
      </c>
      <c r="U24" s="588"/>
      <c r="V24" s="445">
        <f t="shared" si="35"/>
        <v>0</v>
      </c>
      <c r="W24" s="445">
        <f t="shared" si="36"/>
        <v>0</v>
      </c>
      <c r="X24" s="649">
        <f>[1]Субсидия_факт!HH26</f>
        <v>0</v>
      </c>
      <c r="Y24" s="780"/>
      <c r="Z24" s="150">
        <f>[1]Субсидия_факт!HR26</f>
        <v>28112744.600000001</v>
      </c>
      <c r="AA24" s="588">
        <v>2067625.6</v>
      </c>
      <c r="AB24" s="445">
        <f t="shared" si="37"/>
        <v>28112744.600000001</v>
      </c>
      <c r="AC24" s="445">
        <f t="shared" si="38"/>
        <v>2067625.6</v>
      </c>
      <c r="AD24" s="649">
        <f>[1]Субсидия_факт!HT26</f>
        <v>0</v>
      </c>
      <c r="AE24" s="780"/>
      <c r="AF24" s="150">
        <f>[1]Субсидия_факт!JN26</f>
        <v>291584.5</v>
      </c>
      <c r="AG24" s="588"/>
      <c r="AH24" s="445">
        <f t="shared" si="8"/>
        <v>291584.5</v>
      </c>
      <c r="AI24" s="445">
        <f t="shared" si="9"/>
        <v>0</v>
      </c>
      <c r="AJ24" s="649"/>
      <c r="AK24" s="780"/>
      <c r="AL24" s="150">
        <f>[1]Субсидия_факт!JR26</f>
        <v>0</v>
      </c>
      <c r="AM24" s="588"/>
      <c r="AN24" s="445">
        <f t="shared" si="39"/>
        <v>0</v>
      </c>
      <c r="AO24" s="445">
        <f t="shared" si="40"/>
        <v>0</v>
      </c>
      <c r="AP24" s="649">
        <f>[1]Субсидия_факт!JT26</f>
        <v>0</v>
      </c>
      <c r="AQ24" s="780"/>
      <c r="AR24" s="150">
        <f>[1]Субсидия_факт!JX26</f>
        <v>0</v>
      </c>
      <c r="AS24" s="588"/>
      <c r="AT24" s="445">
        <f t="shared" si="41"/>
        <v>0</v>
      </c>
      <c r="AU24" s="445">
        <f t="shared" si="42"/>
        <v>0</v>
      </c>
      <c r="AV24" s="649">
        <f>[1]Субсидия_факт!JZ26</f>
        <v>0</v>
      </c>
      <c r="AW24" s="780"/>
      <c r="AX24" s="150">
        <f>[1]Субсидия_факт!MB26</f>
        <v>0</v>
      </c>
      <c r="AY24" s="588"/>
      <c r="AZ24" s="445">
        <f t="shared" si="43"/>
        <v>0</v>
      </c>
      <c r="BA24" s="445">
        <f t="shared" si="44"/>
        <v>0</v>
      </c>
      <c r="BB24" s="649">
        <f>[1]Субсидия_факт!MD26</f>
        <v>0</v>
      </c>
      <c r="BC24" s="780"/>
      <c r="BD24" s="150">
        <f>[1]Субсидия_факт!MH26</f>
        <v>0</v>
      </c>
      <c r="BE24" s="667"/>
      <c r="BF24" s="445">
        <f t="shared" si="45"/>
        <v>0</v>
      </c>
      <c r="BG24" s="445">
        <f t="shared" si="46"/>
        <v>0</v>
      </c>
      <c r="BH24" s="649">
        <f>[1]Субсидия_факт!MJ26</f>
        <v>0</v>
      </c>
      <c r="BI24" s="780"/>
      <c r="BJ24" s="150">
        <f>[1]Субсидия_факт!MZ26</f>
        <v>655817.94999999995</v>
      </c>
      <c r="BK24" s="667">
        <f>BL24-'Прочая  субсидия_МР  и  ГО'!BA24</f>
        <v>415290.19</v>
      </c>
      <c r="BL24" s="1239">
        <v>551356.01</v>
      </c>
      <c r="BM24" s="445">
        <f t="shared" si="47"/>
        <v>655817.94999999995</v>
      </c>
      <c r="BN24" s="445">
        <f t="shared" si="48"/>
        <v>415290.19</v>
      </c>
      <c r="BO24" s="649">
        <f>[1]Субсидия_факт!NB26</f>
        <v>0</v>
      </c>
      <c r="BP24" s="780"/>
      <c r="BQ24" s="150">
        <f>[1]Субсидия_факт!NF26</f>
        <v>0</v>
      </c>
      <c r="BR24" s="667"/>
      <c r="BS24" s="445">
        <f t="shared" si="20"/>
        <v>0</v>
      </c>
      <c r="BT24" s="445">
        <f t="shared" si="21"/>
        <v>0</v>
      </c>
      <c r="BU24" s="649">
        <f>[1]Субсидия_факт!NH26</f>
        <v>0</v>
      </c>
      <c r="BV24" s="780"/>
      <c r="BW24" s="150">
        <f>[1]Субсидия_факт!NL26</f>
        <v>6275285.3200000003</v>
      </c>
      <c r="BX24" s="588">
        <v>1346785.81</v>
      </c>
      <c r="BY24" s="445">
        <f t="shared" si="49"/>
        <v>6275285.3200000003</v>
      </c>
      <c r="BZ24" s="445">
        <f t="shared" si="50"/>
        <v>1346785.81</v>
      </c>
      <c r="CA24" s="649">
        <f>[1]Субсидия_факт!NN26</f>
        <v>0</v>
      </c>
      <c r="CB24" s="780"/>
    </row>
    <row r="25" spans="1:80" s="151" customFormat="1" ht="21" customHeight="1" x14ac:dyDescent="0.25">
      <c r="A25" s="152" t="s">
        <v>91</v>
      </c>
      <c r="B25" s="147">
        <f t="shared" si="24"/>
        <v>13386026.460000001</v>
      </c>
      <c r="C25" s="147">
        <f t="shared" si="25"/>
        <v>139469.15000000002</v>
      </c>
      <c r="D25" s="445">
        <f t="shared" si="26"/>
        <v>4376255.66</v>
      </c>
      <c r="E25" s="445">
        <f t="shared" si="27"/>
        <v>139469.15000000002</v>
      </c>
      <c r="F25" s="445">
        <f t="shared" si="28"/>
        <v>9009770.8000000007</v>
      </c>
      <c r="G25" s="445">
        <f t="shared" si="29"/>
        <v>0</v>
      </c>
      <c r="H25" s="150">
        <f>[1]Субсидия_факт!FP27</f>
        <v>0</v>
      </c>
      <c r="I25" s="667">
        <f t="shared" si="30"/>
        <v>0</v>
      </c>
      <c r="J25" s="445">
        <f t="shared" si="31"/>
        <v>0</v>
      </c>
      <c r="K25" s="445">
        <f t="shared" si="32"/>
        <v>0</v>
      </c>
      <c r="L25" s="649">
        <f>[1]Субсидия_факт!FR27</f>
        <v>0</v>
      </c>
      <c r="M25" s="780"/>
      <c r="N25" s="150">
        <f>[1]Субсидия_факт!GB27</f>
        <v>0</v>
      </c>
      <c r="O25" s="588"/>
      <c r="P25" s="445">
        <f t="shared" si="33"/>
        <v>0</v>
      </c>
      <c r="Q25" s="445">
        <f t="shared" si="34"/>
        <v>0</v>
      </c>
      <c r="R25" s="649">
        <f>[1]Субсидия_факт!GD27</f>
        <v>0</v>
      </c>
      <c r="S25" s="780"/>
      <c r="T25" s="150">
        <f>[1]Субсидия_факт!HF27</f>
        <v>0</v>
      </c>
      <c r="U25" s="588"/>
      <c r="V25" s="445">
        <f t="shared" si="35"/>
        <v>0</v>
      </c>
      <c r="W25" s="445">
        <f t="shared" si="36"/>
        <v>0</v>
      </c>
      <c r="X25" s="649">
        <f>[1]Субсидия_факт!HH27</f>
        <v>0</v>
      </c>
      <c r="Y25" s="780"/>
      <c r="Z25" s="150">
        <f>[1]Субсидия_факт!HR27</f>
        <v>0</v>
      </c>
      <c r="AA25" s="588"/>
      <c r="AB25" s="445">
        <f t="shared" si="37"/>
        <v>0</v>
      </c>
      <c r="AC25" s="445">
        <f t="shared" si="38"/>
        <v>0</v>
      </c>
      <c r="AD25" s="649">
        <f>[1]Субсидия_факт!HT27</f>
        <v>0</v>
      </c>
      <c r="AE25" s="780"/>
      <c r="AF25" s="150">
        <f>[1]Субсидия_факт!JN27</f>
        <v>0</v>
      </c>
      <c r="AG25" s="588"/>
      <c r="AH25" s="445">
        <f t="shared" si="8"/>
        <v>0</v>
      </c>
      <c r="AI25" s="445">
        <f t="shared" si="9"/>
        <v>0</v>
      </c>
      <c r="AJ25" s="649"/>
      <c r="AK25" s="780"/>
      <c r="AL25" s="150">
        <f>[1]Субсидия_факт!JR27</f>
        <v>0</v>
      </c>
      <c r="AM25" s="588"/>
      <c r="AN25" s="445">
        <f t="shared" si="39"/>
        <v>0</v>
      </c>
      <c r="AO25" s="445">
        <f t="shared" si="40"/>
        <v>0</v>
      </c>
      <c r="AP25" s="649">
        <f>[1]Субсидия_факт!JT27</f>
        <v>0</v>
      </c>
      <c r="AQ25" s="780"/>
      <c r="AR25" s="150">
        <f>[1]Субсидия_факт!JX27</f>
        <v>9000000</v>
      </c>
      <c r="AS25" s="588"/>
      <c r="AT25" s="445">
        <f t="shared" si="41"/>
        <v>0</v>
      </c>
      <c r="AU25" s="445">
        <f t="shared" si="42"/>
        <v>0</v>
      </c>
      <c r="AV25" s="649">
        <f>[1]Субсидия_факт!JZ27</f>
        <v>9000000</v>
      </c>
      <c r="AW25" s="780"/>
      <c r="AX25" s="150">
        <f>[1]Субсидия_факт!MB27</f>
        <v>0</v>
      </c>
      <c r="AY25" s="588"/>
      <c r="AZ25" s="445">
        <f t="shared" si="43"/>
        <v>0</v>
      </c>
      <c r="BA25" s="445">
        <f t="shared" si="44"/>
        <v>0</v>
      </c>
      <c r="BB25" s="649">
        <f>[1]Субсидия_факт!MD27</f>
        <v>0</v>
      </c>
      <c r="BC25" s="780"/>
      <c r="BD25" s="150">
        <f>[1]Субсидия_факт!MH27</f>
        <v>0</v>
      </c>
      <c r="BE25" s="667"/>
      <c r="BF25" s="445">
        <f t="shared" si="45"/>
        <v>0</v>
      </c>
      <c r="BG25" s="445">
        <f t="shared" si="46"/>
        <v>0</v>
      </c>
      <c r="BH25" s="649">
        <f>[1]Субсидия_факт!MJ27</f>
        <v>0</v>
      </c>
      <c r="BI25" s="780"/>
      <c r="BJ25" s="150">
        <f>[1]Субсидия_факт!MZ27</f>
        <v>380167.06</v>
      </c>
      <c r="BK25" s="667">
        <f>BL25-'Прочая  субсидия_МР  и  ГО'!BA25</f>
        <v>139469.15000000002</v>
      </c>
      <c r="BL25" s="1239">
        <v>199713.76</v>
      </c>
      <c r="BM25" s="445">
        <f t="shared" si="47"/>
        <v>370396.26</v>
      </c>
      <c r="BN25" s="445">
        <f t="shared" si="48"/>
        <v>139469.15000000002</v>
      </c>
      <c r="BO25" s="649">
        <f>[1]Субсидия_факт!NB27</f>
        <v>9770.7999999999993</v>
      </c>
      <c r="BP25" s="780">
        <v>0</v>
      </c>
      <c r="BQ25" s="150">
        <f>[1]Субсидия_факт!NF27</f>
        <v>0</v>
      </c>
      <c r="BR25" s="667"/>
      <c r="BS25" s="445">
        <f t="shared" si="20"/>
        <v>0</v>
      </c>
      <c r="BT25" s="445">
        <f t="shared" si="21"/>
        <v>0</v>
      </c>
      <c r="BU25" s="649">
        <f>[1]Субсидия_факт!NH27</f>
        <v>0</v>
      </c>
      <c r="BV25" s="780"/>
      <c r="BW25" s="150">
        <f>[1]Субсидия_факт!NL27</f>
        <v>4005859.4</v>
      </c>
      <c r="BX25" s="588"/>
      <c r="BY25" s="445">
        <f t="shared" si="49"/>
        <v>4005859.4</v>
      </c>
      <c r="BZ25" s="445">
        <f t="shared" si="50"/>
        <v>0</v>
      </c>
      <c r="CA25" s="649">
        <f>[1]Субсидия_факт!NN27</f>
        <v>0</v>
      </c>
      <c r="CB25" s="780"/>
    </row>
    <row r="26" spans="1:80" s="244" customFormat="1" ht="21" customHeight="1" x14ac:dyDescent="0.25">
      <c r="A26" s="146" t="s">
        <v>99</v>
      </c>
      <c r="B26" s="153">
        <f t="shared" ref="B26:C26" si="51">SUM(B8:B25)</f>
        <v>249662655.47</v>
      </c>
      <c r="C26" s="153">
        <f t="shared" si="51"/>
        <v>23803109.829999998</v>
      </c>
      <c r="D26" s="524">
        <f t="shared" ref="D26:Y26" si="52">SUM(D8:D25)</f>
        <v>189784342.17000002</v>
      </c>
      <c r="E26" s="524">
        <f t="shared" si="52"/>
        <v>23631768.960000005</v>
      </c>
      <c r="F26" s="524">
        <f t="shared" si="52"/>
        <v>59878313.299999997</v>
      </c>
      <c r="G26" s="524">
        <f t="shared" si="52"/>
        <v>171340.87</v>
      </c>
      <c r="H26" s="153">
        <f t="shared" si="52"/>
        <v>27522.91</v>
      </c>
      <c r="I26" s="149">
        <f t="shared" si="52"/>
        <v>27522.91</v>
      </c>
      <c r="J26" s="524">
        <f t="shared" si="52"/>
        <v>18348.599999999999</v>
      </c>
      <c r="K26" s="524">
        <f t="shared" si="52"/>
        <v>18348.599999999999</v>
      </c>
      <c r="L26" s="524">
        <f t="shared" si="52"/>
        <v>9174.31</v>
      </c>
      <c r="M26" s="524">
        <f t="shared" si="52"/>
        <v>9174.31</v>
      </c>
      <c r="N26" s="153">
        <f t="shared" si="52"/>
        <v>0</v>
      </c>
      <c r="O26" s="149">
        <f t="shared" si="52"/>
        <v>0</v>
      </c>
      <c r="P26" s="524">
        <f t="shared" si="52"/>
        <v>0</v>
      </c>
      <c r="Q26" s="524">
        <f t="shared" si="52"/>
        <v>0</v>
      </c>
      <c r="R26" s="524">
        <f t="shared" si="52"/>
        <v>0</v>
      </c>
      <c r="S26" s="524">
        <f t="shared" si="52"/>
        <v>0</v>
      </c>
      <c r="T26" s="153">
        <f t="shared" si="52"/>
        <v>0</v>
      </c>
      <c r="U26" s="149">
        <f t="shared" si="52"/>
        <v>0</v>
      </c>
      <c r="V26" s="524">
        <f t="shared" si="52"/>
        <v>0</v>
      </c>
      <c r="W26" s="524">
        <f t="shared" si="52"/>
        <v>0</v>
      </c>
      <c r="X26" s="524">
        <f t="shared" si="52"/>
        <v>0</v>
      </c>
      <c r="Y26" s="524">
        <f t="shared" si="52"/>
        <v>0</v>
      </c>
      <c r="Z26" s="153">
        <f t="shared" ref="Z26:AK26" si="53">SUM(Z8:Z25)</f>
        <v>150805372.63999999</v>
      </c>
      <c r="AA26" s="149">
        <f t="shared" si="53"/>
        <v>10231784.84</v>
      </c>
      <c r="AB26" s="524">
        <f t="shared" si="53"/>
        <v>150805372.63999999</v>
      </c>
      <c r="AC26" s="524">
        <f t="shared" si="53"/>
        <v>10231784.84</v>
      </c>
      <c r="AD26" s="524">
        <f t="shared" si="53"/>
        <v>0</v>
      </c>
      <c r="AE26" s="524">
        <f t="shared" si="53"/>
        <v>0</v>
      </c>
      <c r="AF26" s="153">
        <f t="shared" si="53"/>
        <v>812341.44</v>
      </c>
      <c r="AG26" s="149">
        <f t="shared" si="53"/>
        <v>0</v>
      </c>
      <c r="AH26" s="524">
        <f t="shared" si="53"/>
        <v>812341.44</v>
      </c>
      <c r="AI26" s="524">
        <f t="shared" si="53"/>
        <v>0</v>
      </c>
      <c r="AJ26" s="524">
        <f t="shared" si="53"/>
        <v>0</v>
      </c>
      <c r="AK26" s="524">
        <f t="shared" si="53"/>
        <v>0</v>
      </c>
      <c r="AL26" s="153">
        <f t="shared" ref="AL26:AQ26" si="54">SUM(AL8:AL25)</f>
        <v>0</v>
      </c>
      <c r="AM26" s="149">
        <f t="shared" si="54"/>
        <v>0</v>
      </c>
      <c r="AN26" s="524">
        <f t="shared" si="54"/>
        <v>0</v>
      </c>
      <c r="AO26" s="524">
        <f t="shared" si="54"/>
        <v>0</v>
      </c>
      <c r="AP26" s="524">
        <f t="shared" si="54"/>
        <v>0</v>
      </c>
      <c r="AQ26" s="524">
        <f t="shared" si="54"/>
        <v>0</v>
      </c>
      <c r="AR26" s="153">
        <f t="shared" ref="AR26:AW26" si="55">SUM(AR8:AR25)</f>
        <v>62229645.790000007</v>
      </c>
      <c r="AS26" s="149">
        <f t="shared" si="55"/>
        <v>3433511.13</v>
      </c>
      <c r="AT26" s="524">
        <f t="shared" si="55"/>
        <v>4392016.16</v>
      </c>
      <c r="AU26" s="524">
        <f t="shared" si="55"/>
        <v>3433511.13</v>
      </c>
      <c r="AV26" s="524">
        <f t="shared" si="55"/>
        <v>57837629.630000003</v>
      </c>
      <c r="AW26" s="524">
        <f t="shared" si="55"/>
        <v>0</v>
      </c>
      <c r="AX26" s="149">
        <f t="shared" ref="AX26:BI26" si="56">SUM(AX8:AX25)</f>
        <v>1566638.35</v>
      </c>
      <c r="AY26" s="149">
        <f t="shared" si="56"/>
        <v>0</v>
      </c>
      <c r="AZ26" s="524">
        <f t="shared" si="56"/>
        <v>0</v>
      </c>
      <c r="BA26" s="524">
        <f t="shared" si="56"/>
        <v>0</v>
      </c>
      <c r="BB26" s="524">
        <f t="shared" si="56"/>
        <v>1566638.35</v>
      </c>
      <c r="BC26" s="524">
        <f t="shared" si="56"/>
        <v>0</v>
      </c>
      <c r="BD26" s="153">
        <f t="shared" si="56"/>
        <v>0</v>
      </c>
      <c r="BE26" s="149">
        <f t="shared" si="56"/>
        <v>0</v>
      </c>
      <c r="BF26" s="524">
        <f t="shared" si="56"/>
        <v>0</v>
      </c>
      <c r="BG26" s="524">
        <f t="shared" si="56"/>
        <v>0</v>
      </c>
      <c r="BH26" s="524">
        <f t="shared" si="56"/>
        <v>0</v>
      </c>
      <c r="BI26" s="524">
        <f t="shared" si="56"/>
        <v>0</v>
      </c>
      <c r="BJ26" s="153">
        <f t="shared" ref="BJ26:BP26" si="57">SUM(BJ8:BJ25)</f>
        <v>7916921.0200000014</v>
      </c>
      <c r="BK26" s="149">
        <f t="shared" si="57"/>
        <v>3702254.45</v>
      </c>
      <c r="BL26" s="1237">
        <f t="shared" si="57"/>
        <v>5501046.209999999</v>
      </c>
      <c r="BM26" s="276">
        <f t="shared" si="57"/>
        <v>7452050.0100000016</v>
      </c>
      <c r="BN26" s="276">
        <f t="shared" si="57"/>
        <v>3540087.89</v>
      </c>
      <c r="BO26" s="276">
        <f t="shared" si="57"/>
        <v>464871.00999999995</v>
      </c>
      <c r="BP26" s="276">
        <f t="shared" si="57"/>
        <v>162166.56</v>
      </c>
      <c r="BQ26" s="153">
        <f t="shared" ref="BQ26:BV26" si="58">SUM(BQ8:BQ25)</f>
        <v>0</v>
      </c>
      <c r="BR26" s="149">
        <f t="shared" si="58"/>
        <v>0</v>
      </c>
      <c r="BS26" s="276">
        <f t="shared" si="58"/>
        <v>0</v>
      </c>
      <c r="BT26" s="276">
        <f t="shared" si="58"/>
        <v>0</v>
      </c>
      <c r="BU26" s="276">
        <f t="shared" si="58"/>
        <v>0</v>
      </c>
      <c r="BV26" s="276">
        <f t="shared" si="58"/>
        <v>0</v>
      </c>
      <c r="BW26" s="153">
        <f t="shared" ref="BW26:CB26" si="59">SUM(BW8:BW25)</f>
        <v>26304213.319999997</v>
      </c>
      <c r="BX26" s="149">
        <f t="shared" si="59"/>
        <v>6408036.5</v>
      </c>
      <c r="BY26" s="524">
        <f t="shared" si="59"/>
        <v>26304213.319999997</v>
      </c>
      <c r="BZ26" s="524">
        <f t="shared" si="59"/>
        <v>6408036.5</v>
      </c>
      <c r="CA26" s="524">
        <f t="shared" si="59"/>
        <v>0</v>
      </c>
      <c r="CB26" s="524">
        <f t="shared" si="59"/>
        <v>0</v>
      </c>
    </row>
    <row r="27" spans="1:80" s="244" customFormat="1" ht="21" customHeight="1" x14ac:dyDescent="0.25">
      <c r="A27" s="240"/>
      <c r="B27" s="260">
        <f>B26-D26-F26</f>
        <v>0</v>
      </c>
      <c r="C27" s="260">
        <f>C26-E26-G26</f>
        <v>-6.4028427004814148E-9</v>
      </c>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5"/>
      <c r="AG27" s="245"/>
      <c r="AH27" s="245"/>
      <c r="AI27" s="245"/>
      <c r="AJ27" s="245"/>
      <c r="AK27" s="245"/>
      <c r="AL27" s="245"/>
      <c r="AM27" s="245"/>
      <c r="AN27" s="245"/>
      <c r="AO27" s="245"/>
      <c r="AP27" s="245"/>
      <c r="AQ27" s="245"/>
      <c r="AR27" s="245"/>
      <c r="AS27" s="245"/>
      <c r="AT27" s="245"/>
      <c r="AU27" s="245"/>
      <c r="AV27" s="245"/>
      <c r="AW27" s="245"/>
      <c r="AX27" s="447"/>
      <c r="AY27" s="447"/>
      <c r="AZ27" s="447"/>
      <c r="BA27" s="447"/>
      <c r="BB27" s="447"/>
      <c r="BC27" s="447"/>
      <c r="BD27" s="447"/>
      <c r="BE27" s="447"/>
      <c r="BF27" s="447"/>
      <c r="BG27" s="447"/>
      <c r="BH27" s="447"/>
      <c r="BI27" s="447"/>
      <c r="BJ27" s="241"/>
      <c r="BK27" s="241"/>
      <c r="BL27" s="1257">
        <f>'Прочая  субсидия_МР  и  ГО'!BA39-'Прочая  субсидия_МР  и  ГО'!BA30-'Прочая  субсидия_БП'!BL26</f>
        <v>0</v>
      </c>
      <c r="BM27" s="241"/>
      <c r="BN27" s="241"/>
      <c r="BO27" s="241"/>
      <c r="BP27" s="241"/>
      <c r="BQ27" s="241"/>
      <c r="BR27" s="241"/>
      <c r="BS27" s="241"/>
      <c r="BT27" s="241"/>
      <c r="BU27" s="241"/>
      <c r="BV27" s="241"/>
    </row>
    <row r="28" spans="1:80" s="244" customFormat="1" ht="21" customHeight="1" x14ac:dyDescent="0.25">
      <c r="A28" s="240"/>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5"/>
      <c r="AG28" s="245"/>
      <c r="AH28" s="245"/>
      <c r="AI28" s="245"/>
      <c r="AJ28" s="245"/>
      <c r="AK28" s="245"/>
      <c r="AL28" s="245"/>
      <c r="AM28" s="245"/>
      <c r="AN28" s="245"/>
      <c r="AO28" s="245"/>
      <c r="AP28" s="245"/>
      <c r="AQ28" s="245"/>
      <c r="AR28" s="245"/>
      <c r="AS28" s="245"/>
      <c r="AT28" s="245"/>
      <c r="AU28" s="245"/>
      <c r="AV28" s="245"/>
      <c r="AW28" s="245"/>
      <c r="AX28" s="447"/>
      <c r="AY28" s="447"/>
      <c r="AZ28" s="447"/>
      <c r="BA28" s="447"/>
      <c r="BB28" s="447"/>
      <c r="BC28" s="447"/>
      <c r="BD28" s="447"/>
      <c r="BE28" s="447"/>
      <c r="BF28" s="447"/>
      <c r="BG28" s="447"/>
      <c r="BH28" s="447"/>
      <c r="BI28" s="447"/>
      <c r="BJ28" s="241"/>
      <c r="BK28" s="241"/>
      <c r="BL28" s="241"/>
      <c r="BM28" s="241"/>
      <c r="BN28" s="241"/>
      <c r="BO28" s="241"/>
      <c r="BP28" s="241"/>
      <c r="BQ28" s="241"/>
      <c r="BR28" s="241"/>
      <c r="BS28" s="241"/>
      <c r="BT28" s="241"/>
      <c r="BU28" s="241"/>
      <c r="BV28" s="241"/>
    </row>
    <row r="29" spans="1:80" s="244" customFormat="1" ht="21" customHeight="1" x14ac:dyDescent="0.25">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row>
    <row r="30" spans="1:80" s="244" customFormat="1" ht="21" customHeight="1" x14ac:dyDescent="0.25">
      <c r="A30" s="240"/>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1175"/>
      <c r="AY30" s="1175"/>
      <c r="AZ30" s="1175"/>
      <c r="BA30" s="1175"/>
      <c r="BB30" s="1175"/>
      <c r="BC30" s="1175"/>
      <c r="BD30" s="1175"/>
      <c r="BE30" s="1175"/>
      <c r="BF30" s="1175"/>
      <c r="BG30" s="1175"/>
      <c r="BH30" s="1175"/>
      <c r="BI30" s="1175"/>
      <c r="BJ30" s="241"/>
      <c r="BK30" s="241"/>
      <c r="BL30" s="241"/>
      <c r="BM30" s="241"/>
      <c r="BN30" s="241"/>
      <c r="BO30" s="241"/>
      <c r="BP30" s="241"/>
      <c r="BQ30" s="241"/>
      <c r="BR30" s="241"/>
      <c r="BS30" s="241"/>
      <c r="BT30" s="241"/>
      <c r="BU30" s="241"/>
      <c r="BV30" s="241"/>
    </row>
    <row r="31" spans="1:80" s="244" customFormat="1" ht="21" customHeight="1" x14ac:dyDescent="0.25">
      <c r="A31" s="240"/>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1175"/>
      <c r="AY31" s="1175"/>
      <c r="AZ31" s="1175"/>
      <c r="BA31" s="1175"/>
      <c r="BB31" s="1175"/>
      <c r="BC31" s="1175"/>
      <c r="BD31" s="1175"/>
      <c r="BE31" s="1175"/>
      <c r="BF31" s="1175"/>
      <c r="BG31" s="1175"/>
      <c r="BH31" s="1175"/>
      <c r="BI31" s="1175"/>
      <c r="BJ31" s="241"/>
      <c r="BK31" s="241"/>
      <c r="BL31" s="241"/>
      <c r="BM31" s="241"/>
      <c r="BN31" s="241"/>
      <c r="BO31" s="241"/>
      <c r="BP31" s="241"/>
      <c r="BQ31" s="241"/>
      <c r="BR31" s="241"/>
      <c r="BS31" s="241"/>
      <c r="BT31" s="241"/>
      <c r="BU31" s="241"/>
      <c r="BV31" s="241"/>
    </row>
    <row r="32" spans="1:80" s="84" customFormat="1" ht="15.75" x14ac:dyDescent="0.25">
      <c r="AX32" s="241"/>
      <c r="AY32" s="241"/>
      <c r="AZ32" s="241"/>
      <c r="BA32" s="241"/>
      <c r="BB32" s="241"/>
      <c r="BC32" s="241"/>
      <c r="BD32" s="241"/>
      <c r="BE32" s="241"/>
      <c r="BF32" s="241"/>
      <c r="BG32" s="241"/>
      <c r="BH32" s="241"/>
      <c r="BI32" s="241"/>
      <c r="BL32" s="1240"/>
    </row>
    <row r="33" spans="1:74" s="84" customFormat="1" ht="15.75" x14ac:dyDescent="0.25">
      <c r="AX33" s="390"/>
      <c r="AY33" s="390"/>
      <c r="AZ33" s="390"/>
      <c r="BA33" s="390"/>
      <c r="BB33" s="390"/>
      <c r="BC33" s="390"/>
      <c r="BD33" s="390"/>
      <c r="BE33" s="390"/>
      <c r="BF33" s="390"/>
      <c r="BG33" s="390"/>
      <c r="BH33" s="390"/>
      <c r="BI33" s="390"/>
      <c r="BL33" s="1240"/>
    </row>
    <row r="34" spans="1:74" s="1" customFormat="1" ht="15.75" x14ac:dyDescent="0.25">
      <c r="A34" s="84"/>
      <c r="B34" s="84"/>
      <c r="C34" s="84"/>
      <c r="D34" s="84"/>
      <c r="E34" s="84"/>
      <c r="F34" s="84"/>
      <c r="G34" s="84"/>
      <c r="AX34" s="391"/>
      <c r="AY34" s="391"/>
      <c r="AZ34" s="391"/>
      <c r="BA34" s="391"/>
      <c r="BB34" s="391"/>
      <c r="BC34" s="391"/>
      <c r="BD34" s="391"/>
      <c r="BE34" s="391"/>
      <c r="BF34" s="391"/>
      <c r="BG34" s="391"/>
      <c r="BH34" s="391"/>
      <c r="BI34" s="391"/>
    </row>
    <row r="35" spans="1:74" ht="15.75" x14ac:dyDescent="0.25">
      <c r="A35" s="84"/>
      <c r="B35" s="84"/>
      <c r="C35" s="84"/>
      <c r="D35" s="84"/>
      <c r="E35" s="84"/>
      <c r="F35" s="84"/>
      <c r="G35" s="84"/>
      <c r="AX35" s="448"/>
      <c r="AY35" s="448"/>
      <c r="AZ35" s="448"/>
      <c r="BA35" s="448"/>
      <c r="BB35" s="448"/>
      <c r="BC35" s="448"/>
      <c r="BD35" s="448"/>
      <c r="BE35" s="448"/>
      <c r="BF35" s="448"/>
      <c r="BG35" s="448"/>
      <c r="BH35" s="448"/>
      <c r="BI35" s="448"/>
    </row>
    <row r="36" spans="1:74" ht="15.75" x14ac:dyDescent="0.25">
      <c r="Z36" s="84"/>
      <c r="AA36" s="84"/>
      <c r="AB36" s="84"/>
      <c r="AC36" s="84"/>
      <c r="AD36" s="84"/>
      <c r="AE36" s="84"/>
      <c r="AX36" s="394"/>
      <c r="AY36" s="394"/>
      <c r="AZ36" s="394"/>
      <c r="BA36" s="394"/>
      <c r="BB36" s="394"/>
      <c r="BC36" s="394"/>
      <c r="BD36" s="394"/>
      <c r="BE36" s="394"/>
      <c r="BF36" s="394"/>
      <c r="BG36" s="394"/>
      <c r="BH36" s="394"/>
      <c r="BI36" s="394"/>
    </row>
    <row r="37" spans="1:74" ht="15.75" x14ac:dyDescent="0.25">
      <c r="AX37" s="241"/>
      <c r="AY37" s="241"/>
      <c r="AZ37" s="241"/>
      <c r="BA37" s="241"/>
      <c r="BB37" s="241"/>
      <c r="BC37" s="241"/>
      <c r="BD37" s="241"/>
      <c r="BE37" s="241"/>
      <c r="BF37" s="241"/>
      <c r="BG37" s="241"/>
      <c r="BH37" s="241"/>
      <c r="BI37" s="241"/>
    </row>
    <row r="38" spans="1:74" ht="15.75" x14ac:dyDescent="0.25">
      <c r="AX38" s="391"/>
      <c r="AY38" s="391"/>
      <c r="AZ38" s="391"/>
      <c r="BA38" s="391"/>
      <c r="BB38" s="391"/>
      <c r="BC38" s="391"/>
      <c r="BD38" s="391"/>
      <c r="BE38" s="391"/>
      <c r="BF38" s="391"/>
      <c r="BG38" s="391"/>
      <c r="BH38" s="391"/>
      <c r="BI38" s="391"/>
      <c r="BJ38" s="391"/>
      <c r="BK38" s="391"/>
      <c r="BL38" s="391"/>
      <c r="BM38" s="391"/>
      <c r="BN38" s="391"/>
      <c r="BO38" s="391"/>
      <c r="BP38" s="391"/>
      <c r="BQ38" s="391"/>
      <c r="BR38" s="391"/>
      <c r="BS38" s="391"/>
      <c r="BT38" s="391"/>
      <c r="BU38" s="391"/>
      <c r="BV38" s="391"/>
    </row>
    <row r="39" spans="1:74" ht="15.75" x14ac:dyDescent="0.25">
      <c r="AX39" s="407"/>
      <c r="AY39" s="407"/>
      <c r="AZ39" s="407"/>
      <c r="BA39" s="407"/>
      <c r="BB39" s="407"/>
      <c r="BC39" s="407"/>
      <c r="BD39" s="407"/>
      <c r="BE39" s="407"/>
      <c r="BF39" s="407"/>
      <c r="BG39" s="407"/>
      <c r="BH39" s="407"/>
      <c r="BI39" s="407"/>
    </row>
    <row r="40" spans="1:74" ht="15.75" x14ac:dyDescent="0.25">
      <c r="AX40" s="390"/>
      <c r="AY40" s="390"/>
      <c r="AZ40" s="390"/>
      <c r="BA40" s="390"/>
      <c r="BB40" s="390"/>
      <c r="BC40" s="390"/>
      <c r="BD40" s="390"/>
      <c r="BE40" s="390"/>
      <c r="BF40" s="390"/>
      <c r="BG40" s="390"/>
      <c r="BH40" s="390"/>
      <c r="BI40" s="390"/>
    </row>
    <row r="41" spans="1:74" ht="15.75" x14ac:dyDescent="0.25">
      <c r="AX41" s="395"/>
      <c r="AY41" s="395"/>
      <c r="AZ41" s="395"/>
      <c r="BA41" s="395"/>
      <c r="BB41" s="395"/>
      <c r="BC41" s="395"/>
      <c r="BD41" s="395"/>
      <c r="BE41" s="395"/>
      <c r="BF41" s="395"/>
      <c r="BG41" s="395"/>
      <c r="BH41" s="395"/>
      <c r="BI41" s="395"/>
    </row>
    <row r="42" spans="1:74" ht="15.75" x14ac:dyDescent="0.25">
      <c r="AX42" s="395"/>
      <c r="AY42" s="395"/>
      <c r="AZ42" s="395"/>
      <c r="BA42" s="395"/>
      <c r="BB42" s="395"/>
      <c r="BC42" s="395"/>
      <c r="BD42" s="395"/>
      <c r="BE42" s="395"/>
      <c r="BF42" s="395"/>
      <c r="BG42" s="395"/>
      <c r="BH42" s="395"/>
      <c r="BI42" s="395"/>
    </row>
    <row r="43" spans="1:74" ht="15.75" x14ac:dyDescent="0.25">
      <c r="AX43" s="395"/>
      <c r="AY43" s="395"/>
      <c r="AZ43" s="395"/>
      <c r="BA43" s="395"/>
      <c r="BB43" s="395"/>
      <c r="BC43" s="395"/>
      <c r="BD43" s="395"/>
      <c r="BE43" s="395"/>
      <c r="BF43" s="395"/>
      <c r="BG43" s="395"/>
      <c r="BH43" s="395"/>
      <c r="BI43" s="395"/>
    </row>
    <row r="44" spans="1:74" ht="15.75" x14ac:dyDescent="0.25">
      <c r="AX44" s="395"/>
      <c r="AY44" s="395"/>
      <c r="AZ44" s="395"/>
      <c r="BA44" s="395"/>
      <c r="BB44" s="395"/>
      <c r="BC44" s="395"/>
      <c r="BD44" s="395"/>
      <c r="BE44" s="395"/>
      <c r="BF44" s="395"/>
      <c r="BG44" s="395"/>
      <c r="BH44" s="395"/>
      <c r="BI44" s="395"/>
    </row>
  </sheetData>
  <mergeCells count="52">
    <mergeCell ref="AX5:AY5"/>
    <mergeCell ref="BD6:BI6"/>
    <mergeCell ref="BY5:BZ5"/>
    <mergeCell ref="Z6:AE6"/>
    <mergeCell ref="AB5:AC5"/>
    <mergeCell ref="AD5:AE5"/>
    <mergeCell ref="BH5:BI5"/>
    <mergeCell ref="BQ5:BR5"/>
    <mergeCell ref="BS5:BT5"/>
    <mergeCell ref="BU5:BV5"/>
    <mergeCell ref="BQ6:BV6"/>
    <mergeCell ref="AL6:AQ6"/>
    <mergeCell ref="AF6:AK6"/>
    <mergeCell ref="AP5:AQ5"/>
    <mergeCell ref="CA5:CB5"/>
    <mergeCell ref="BW6:CB6"/>
    <mergeCell ref="AR5:AS5"/>
    <mergeCell ref="AR6:AW6"/>
    <mergeCell ref="AT5:AU5"/>
    <mergeCell ref="AV5:AW5"/>
    <mergeCell ref="BJ6:BP6"/>
    <mergeCell ref="AZ5:BA5"/>
    <mergeCell ref="BO5:BP5"/>
    <mergeCell ref="BM5:BN5"/>
    <mergeCell ref="BJ5:BK5"/>
    <mergeCell ref="BB5:BC5"/>
    <mergeCell ref="BW5:BX5"/>
    <mergeCell ref="BD5:BE5"/>
    <mergeCell ref="BF5:BG5"/>
    <mergeCell ref="AX6:BC6"/>
    <mergeCell ref="X5:Y5"/>
    <mergeCell ref="AL5:AM5"/>
    <mergeCell ref="AN5:AO5"/>
    <mergeCell ref="AF5:AG5"/>
    <mergeCell ref="AH5:AI5"/>
    <mergeCell ref="AJ5:AK5"/>
    <mergeCell ref="T6:Y6"/>
    <mergeCell ref="Z5:AA5"/>
    <mergeCell ref="N6:S6"/>
    <mergeCell ref="A5:A6"/>
    <mergeCell ref="B5:C6"/>
    <mergeCell ref="D5:E6"/>
    <mergeCell ref="F5:G6"/>
    <mergeCell ref="J5:K5"/>
    <mergeCell ref="H5:I5"/>
    <mergeCell ref="H6:M6"/>
    <mergeCell ref="L5:M5"/>
    <mergeCell ref="N5:O5"/>
    <mergeCell ref="P5:Q5"/>
    <mergeCell ref="R5:S5"/>
    <mergeCell ref="T5:U5"/>
    <mergeCell ref="V5:W5"/>
  </mergeCells>
  <phoneticPr fontId="0" type="noConversion"/>
  <pageMargins left="0.78740157480314965" right="0.39370078740157483" top="0.78740157480314965" bottom="0.78740157480314965" header="0.51181102362204722" footer="0.51181102362204722"/>
  <pageSetup paperSize="9" scale="62" fitToWidth="18" orientation="landscape" r:id="rId1"/>
  <headerFooter alignWithMargins="0">
    <oddFooter>&amp;L&amp;P&amp;R&amp;Z&amp;F&amp;A</oddFooter>
  </headerFooter>
  <colBreaks count="6" manualBreakCount="6">
    <brk id="9" max="25" man="1"/>
    <brk id="27" max="25" man="1"/>
    <brk id="35" max="25" man="1"/>
    <brk id="43" max="25" man="1"/>
    <brk id="68" max="25" man="1"/>
    <brk id="76"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0"/>
  <dimension ref="A2:AS44"/>
  <sheetViews>
    <sheetView zoomScale="56" zoomScaleNormal="56" zoomScaleSheetLayoutView="33" zoomScalePageLayoutView="50" workbookViewId="0">
      <pane xSplit="3" ySplit="7" topLeftCell="S10" activePane="bottomRight" state="frozen"/>
      <selection pane="topRight" activeCell="D1" sqref="D1"/>
      <selection pane="bottomLeft" activeCell="A8" sqref="A8"/>
      <selection pane="bottomRight" activeCell="X31" sqref="X31:Y31"/>
    </sheetView>
  </sheetViews>
  <sheetFormatPr defaultColWidth="8.85546875" defaultRowHeight="16.5" x14ac:dyDescent="0.25"/>
  <cols>
    <col min="1" max="1" width="27" style="368" customWidth="1"/>
    <col min="2" max="2" width="28.42578125" style="368" customWidth="1"/>
    <col min="3" max="3" width="27.42578125" style="368" bestFit="1" customWidth="1"/>
    <col min="4" max="5" width="25.5703125" style="368" customWidth="1"/>
    <col min="6" max="6" width="23.42578125" style="368" bestFit="1" customWidth="1"/>
    <col min="7" max="7" width="23.7109375" style="368" customWidth="1"/>
    <col min="8" max="9" width="21.5703125" style="368" customWidth="1"/>
    <col min="10" max="10" width="25" style="368" bestFit="1" customWidth="1"/>
    <col min="11" max="11" width="25.5703125" style="368" customWidth="1"/>
    <col min="12" max="13" width="22.140625" style="368" customWidth="1"/>
    <col min="14" max="14" width="23.42578125" style="368" bestFit="1" customWidth="1"/>
    <col min="15" max="15" width="22.42578125" style="368" bestFit="1" customWidth="1"/>
    <col min="16" max="16" width="26.7109375" style="368" customWidth="1"/>
    <col min="17" max="17" width="24" style="368" customWidth="1"/>
    <col min="18" max="18" width="22.42578125" style="368" bestFit="1" customWidth="1"/>
    <col min="19" max="19" width="22.85546875" style="368" bestFit="1" customWidth="1"/>
    <col min="20" max="20" width="22.5703125" style="368" customWidth="1"/>
    <col min="21" max="21" width="24" style="368" customWidth="1"/>
    <col min="22" max="22" width="26.5703125" style="368" customWidth="1"/>
    <col min="23" max="23" width="26.85546875" style="368" customWidth="1"/>
    <col min="24" max="24" width="27.42578125" style="368" bestFit="1" customWidth="1"/>
    <col min="25" max="25" width="28.140625" style="368" bestFit="1" customWidth="1"/>
    <col min="26" max="26" width="23.42578125" style="368" customWidth="1"/>
    <col min="27" max="29" width="22.42578125" style="368" customWidth="1"/>
    <col min="30" max="30" width="22.140625" style="368" customWidth="1"/>
    <col min="31" max="31" width="22.42578125" style="368" bestFit="1" customWidth="1"/>
    <col min="32" max="32" width="24.5703125" style="368" customWidth="1"/>
    <col min="33" max="33" width="25.42578125" style="368" customWidth="1"/>
    <col min="34" max="34" width="23.42578125" style="368" bestFit="1" customWidth="1"/>
    <col min="35" max="38" width="22.42578125" style="368" customWidth="1"/>
    <col min="39" max="39" width="21.7109375" style="368" bestFit="1" customWidth="1"/>
    <col min="40" max="40" width="12.5703125" style="368" customWidth="1"/>
    <col min="41" max="41" width="8.85546875" style="368"/>
    <col min="42" max="42" width="25.140625" style="370" customWidth="1"/>
    <col min="43" max="43" width="18.5703125" style="370" customWidth="1"/>
    <col min="44" max="44" width="17.5703125" style="370" customWidth="1"/>
    <col min="45" max="45" width="18.5703125" style="370" customWidth="1"/>
    <col min="46" max="16384" width="8.85546875" style="368"/>
  </cols>
  <sheetData>
    <row r="2" spans="1:45" ht="48" customHeight="1" x14ac:dyDescent="0.25">
      <c r="C2" s="1533" t="s">
        <v>27</v>
      </c>
      <c r="D2" s="1533"/>
      <c r="E2" s="1533"/>
      <c r="F2" s="1533"/>
      <c r="G2" s="1533"/>
      <c r="H2" s="1533"/>
      <c r="I2" s="983" t="str">
        <f>'Прочая  субсидия_БП'!F2</f>
        <v>ПО  СОСТОЯНИЮ  НА  1  ИЮЛЯ  2023  ГОДА</v>
      </c>
      <c r="J2" s="984"/>
      <c r="N2" s="983"/>
      <c r="O2" s="983"/>
      <c r="AD2" s="371"/>
      <c r="AE2" s="371"/>
      <c r="AH2" s="367"/>
      <c r="AI2" s="367"/>
      <c r="AJ2" s="367"/>
      <c r="AK2" s="367"/>
    </row>
    <row r="3" spans="1:45" x14ac:dyDescent="0.25">
      <c r="B3" s="367"/>
      <c r="C3" s="367"/>
      <c r="D3" s="367"/>
      <c r="E3" s="367"/>
      <c r="N3" s="367"/>
      <c r="O3" s="367"/>
      <c r="AD3" s="367"/>
      <c r="AE3" s="367"/>
      <c r="AH3" s="367"/>
      <c r="AI3" s="367"/>
      <c r="AJ3" s="367"/>
      <c r="AK3" s="367"/>
    </row>
    <row r="4" spans="1:45" x14ac:dyDescent="0.25">
      <c r="AM4" s="368" t="s">
        <v>33</v>
      </c>
    </row>
    <row r="5" spans="1:45" s="383" customFormat="1" ht="257.25" customHeight="1" x14ac:dyDescent="0.2">
      <c r="A5" s="1372" t="s">
        <v>11</v>
      </c>
      <c r="B5" s="1372" t="s">
        <v>1</v>
      </c>
      <c r="C5" s="1372"/>
      <c r="D5" s="1430" t="s">
        <v>1296</v>
      </c>
      <c r="E5" s="1430"/>
      <c r="F5" s="1427" t="s">
        <v>1297</v>
      </c>
      <c r="G5" s="1429"/>
      <c r="H5" s="1427" t="s">
        <v>1298</v>
      </c>
      <c r="I5" s="1429"/>
      <c r="J5" s="1430" t="s">
        <v>356</v>
      </c>
      <c r="K5" s="1430"/>
      <c r="L5" s="1345" t="s">
        <v>857</v>
      </c>
      <c r="M5" s="1346"/>
      <c r="N5" s="1529" t="s">
        <v>137</v>
      </c>
      <c r="O5" s="1529"/>
      <c r="P5" s="1534" t="s">
        <v>772</v>
      </c>
      <c r="Q5" s="1534"/>
      <c r="R5" s="1430" t="s">
        <v>774</v>
      </c>
      <c r="S5" s="1430"/>
      <c r="T5" s="1372" t="s">
        <v>103</v>
      </c>
      <c r="U5" s="1345"/>
      <c r="V5" s="1372" t="s">
        <v>30</v>
      </c>
      <c r="W5" s="1372"/>
      <c r="X5" s="1427" t="s">
        <v>585</v>
      </c>
      <c r="Y5" s="1429"/>
      <c r="Z5" s="1532" t="s">
        <v>192</v>
      </c>
      <c r="AA5" s="1532"/>
      <c r="AB5" s="1534" t="s">
        <v>209</v>
      </c>
      <c r="AC5" s="1534"/>
      <c r="AD5" s="1430" t="s">
        <v>97</v>
      </c>
      <c r="AE5" s="1430"/>
      <c r="AF5" s="1531" t="s">
        <v>18</v>
      </c>
      <c r="AG5" s="1531"/>
      <c r="AH5" s="1529" t="s">
        <v>29</v>
      </c>
      <c r="AI5" s="1529"/>
      <c r="AJ5" s="1531" t="s">
        <v>584</v>
      </c>
      <c r="AK5" s="1531"/>
      <c r="AL5" s="1531" t="s">
        <v>193</v>
      </c>
      <c r="AM5" s="1531"/>
      <c r="AP5" s="369"/>
      <c r="AQ5" s="369"/>
      <c r="AR5" s="369"/>
      <c r="AS5" s="369"/>
    </row>
    <row r="6" spans="1:45" ht="25.5" customHeight="1" x14ac:dyDescent="0.25">
      <c r="A6" s="1372"/>
      <c r="B6" s="1372"/>
      <c r="C6" s="1372"/>
      <c r="D6" s="1526" t="s">
        <v>668</v>
      </c>
      <c r="E6" s="1527"/>
      <c r="F6" s="1526" t="s">
        <v>718</v>
      </c>
      <c r="G6" s="1527"/>
      <c r="H6" s="1526" t="s">
        <v>719</v>
      </c>
      <c r="I6" s="1527"/>
      <c r="J6" s="1526" t="s">
        <v>162</v>
      </c>
      <c r="K6" s="1527"/>
      <c r="L6" s="1526" t="s">
        <v>858</v>
      </c>
      <c r="M6" s="1527"/>
      <c r="N6" s="1526" t="s">
        <v>161</v>
      </c>
      <c r="O6" s="1527"/>
      <c r="P6" s="1530" t="s">
        <v>773</v>
      </c>
      <c r="Q6" s="1527"/>
      <c r="R6" s="1526" t="s">
        <v>775</v>
      </c>
      <c r="S6" s="1527"/>
      <c r="T6" s="1530" t="s">
        <v>163</v>
      </c>
      <c r="U6" s="1530"/>
      <c r="V6" s="1528" t="s">
        <v>205</v>
      </c>
      <c r="W6" s="1528"/>
      <c r="X6" s="1526" t="s">
        <v>206</v>
      </c>
      <c r="Y6" s="1527"/>
      <c r="Z6" s="1526" t="s">
        <v>207</v>
      </c>
      <c r="AA6" s="1527"/>
      <c r="AB6" s="1526" t="s">
        <v>208</v>
      </c>
      <c r="AC6" s="1527"/>
      <c r="AD6" s="1530" t="s">
        <v>164</v>
      </c>
      <c r="AE6" s="1527"/>
      <c r="AF6" s="1526" t="s">
        <v>400</v>
      </c>
      <c r="AG6" s="1527"/>
      <c r="AH6" s="1528" t="s">
        <v>165</v>
      </c>
      <c r="AI6" s="1528"/>
      <c r="AJ6" s="1526" t="s">
        <v>189</v>
      </c>
      <c r="AK6" s="1530"/>
      <c r="AL6" s="1526" t="s">
        <v>166</v>
      </c>
      <c r="AM6" s="1527"/>
    </row>
    <row r="7" spans="1:45" s="236" customFormat="1" ht="25.5" customHeight="1" x14ac:dyDescent="0.2">
      <c r="A7" s="221"/>
      <c r="B7" s="366" t="s">
        <v>144</v>
      </c>
      <c r="C7" s="366" t="s">
        <v>145</v>
      </c>
      <c r="D7" s="366" t="s">
        <v>144</v>
      </c>
      <c r="E7" s="366" t="s">
        <v>145</v>
      </c>
      <c r="F7" s="366" t="s">
        <v>144</v>
      </c>
      <c r="G7" s="366" t="s">
        <v>145</v>
      </c>
      <c r="H7" s="981" t="s">
        <v>144</v>
      </c>
      <c r="I7" s="981" t="s">
        <v>145</v>
      </c>
      <c r="J7" s="366" t="s">
        <v>144</v>
      </c>
      <c r="K7" s="366" t="s">
        <v>145</v>
      </c>
      <c r="L7" s="1146" t="s">
        <v>144</v>
      </c>
      <c r="M7" s="1146" t="s">
        <v>145</v>
      </c>
      <c r="N7" s="366" t="s">
        <v>144</v>
      </c>
      <c r="O7" s="366" t="s">
        <v>145</v>
      </c>
      <c r="P7" s="366" t="s">
        <v>144</v>
      </c>
      <c r="Q7" s="683" t="s">
        <v>145</v>
      </c>
      <c r="R7" s="366" t="s">
        <v>144</v>
      </c>
      <c r="S7" s="366" t="s">
        <v>145</v>
      </c>
      <c r="T7" s="366" t="s">
        <v>144</v>
      </c>
      <c r="U7" s="1050" t="s">
        <v>145</v>
      </c>
      <c r="V7" s="1052" t="s">
        <v>144</v>
      </c>
      <c r="W7" s="1052" t="s">
        <v>145</v>
      </c>
      <c r="X7" s="1052" t="s">
        <v>144</v>
      </c>
      <c r="Y7" s="1051" t="s">
        <v>145</v>
      </c>
      <c r="Z7" s="366" t="s">
        <v>144</v>
      </c>
      <c r="AA7" s="366" t="s">
        <v>145</v>
      </c>
      <c r="AB7" s="366" t="s">
        <v>144</v>
      </c>
      <c r="AC7" s="366" t="s">
        <v>145</v>
      </c>
      <c r="AD7" s="366" t="s">
        <v>144</v>
      </c>
      <c r="AE7" s="366" t="s">
        <v>145</v>
      </c>
      <c r="AF7" s="366" t="s">
        <v>144</v>
      </c>
      <c r="AG7" s="366" t="s">
        <v>145</v>
      </c>
      <c r="AH7" s="1052" t="s">
        <v>144</v>
      </c>
      <c r="AI7" s="1052" t="s">
        <v>145</v>
      </c>
      <c r="AJ7" s="366" t="s">
        <v>144</v>
      </c>
      <c r="AK7" s="366" t="s">
        <v>145</v>
      </c>
      <c r="AL7" s="366" t="s">
        <v>144</v>
      </c>
      <c r="AM7" s="366" t="s">
        <v>145</v>
      </c>
      <c r="AP7" s="372"/>
      <c r="AQ7" s="372"/>
      <c r="AR7" s="372"/>
      <c r="AS7" s="372"/>
    </row>
    <row r="8" spans="1:45" s="379" customFormat="1" ht="21" customHeight="1" x14ac:dyDescent="0.25">
      <c r="A8" s="378" t="s">
        <v>74</v>
      </c>
      <c r="B8" s="253">
        <f>D8+F8+H8+J8+L8+N8+P8+R8+T8+V8+X8+Z8+AB8+AD8+AF8+AH8+AJ8+AL8</f>
        <v>157599631.78999999</v>
      </c>
      <c r="C8" s="253">
        <f>E8+G8+I8+K8+M8+O8+Q8+S8+U8+W8+Y8+AA8+AC8+AE8+AG8+AI8+AK8+AM8</f>
        <v>93823798.670000002</v>
      </c>
      <c r="D8" s="207">
        <f>[1]Субвенция_факт!H9*1000</f>
        <v>7069.15</v>
      </c>
      <c r="E8" s="1246">
        <v>0</v>
      </c>
      <c r="F8" s="207">
        <f>[1]Субвенция_факт!I9*1000</f>
        <v>920304</v>
      </c>
      <c r="G8" s="779">
        <v>434000</v>
      </c>
      <c r="H8" s="207">
        <f>[1]Субвенция_факт!J9*1000</f>
        <v>310464</v>
      </c>
      <c r="I8" s="779">
        <v>155232</v>
      </c>
      <c r="J8" s="207">
        <f>[1]Субвенция_факт!L9*1000</f>
        <v>3465392.7</v>
      </c>
      <c r="K8" s="779">
        <v>1585000</v>
      </c>
      <c r="L8" s="207">
        <f>[1]Субвенция_факт!M9*1000</f>
        <v>27200</v>
      </c>
      <c r="M8" s="1150">
        <v>0</v>
      </c>
      <c r="N8" s="207">
        <f>[1]Субвенция_факт!N9*1000</f>
        <v>639522.4800000001</v>
      </c>
      <c r="O8" s="779">
        <v>360000</v>
      </c>
      <c r="P8" s="207">
        <f>[1]Субвенция_факт!Q9*1000</f>
        <v>0</v>
      </c>
      <c r="Q8" s="779"/>
      <c r="R8" s="207">
        <f>[1]Субвенция_факт!S9*1000</f>
        <v>2178077</v>
      </c>
      <c r="S8" s="779">
        <v>1250000</v>
      </c>
      <c r="T8" s="207">
        <f>[1]Субвенция_факт!T9*1000</f>
        <v>691843.99999999988</v>
      </c>
      <c r="U8" s="1054">
        <v>409400</v>
      </c>
      <c r="V8" s="207">
        <f>[1]Субвенция_факт!U9*1000</f>
        <v>17285000</v>
      </c>
      <c r="W8" s="1053">
        <v>8080000</v>
      </c>
      <c r="X8" s="207">
        <f>[1]Субвенция_факт!V9*1000</f>
        <v>127945000</v>
      </c>
      <c r="Y8" s="1056">
        <v>79650000</v>
      </c>
      <c r="Z8" s="207">
        <f>[1]Субвенция_факт!W9*1000</f>
        <v>0</v>
      </c>
      <c r="AA8" s="586"/>
      <c r="AB8" s="207">
        <f>[1]Субвенция_факт!X9*1000</f>
        <v>2500</v>
      </c>
      <c r="AC8" s="779"/>
      <c r="AD8" s="207">
        <f>[1]Субвенция_факт!Y9*1000</f>
        <v>1960400</v>
      </c>
      <c r="AE8" s="779">
        <v>1020000</v>
      </c>
      <c r="AF8" s="207">
        <f>[1]Субвенция_факт!Z9*1000</f>
        <v>0</v>
      </c>
      <c r="AG8" s="586"/>
      <c r="AH8" s="207">
        <f>[1]Субвенция_факт!AA9*1000</f>
        <v>685562.83000000007</v>
      </c>
      <c r="AI8" s="1053">
        <v>350000</v>
      </c>
      <c r="AJ8" s="207">
        <f>[1]Субвенция_факт!AB9*1000</f>
        <v>623738</v>
      </c>
      <c r="AK8" s="779">
        <v>119371.41</v>
      </c>
      <c r="AL8" s="207">
        <f>[1]Субвенция_факт!AG9*1000</f>
        <v>857557.63</v>
      </c>
      <c r="AM8" s="779">
        <v>410795.26</v>
      </c>
      <c r="AP8" s="521"/>
      <c r="AQ8" s="522"/>
      <c r="AR8" s="522"/>
      <c r="AS8" s="522"/>
    </row>
    <row r="9" spans="1:45" ht="21" customHeight="1" x14ac:dyDescent="0.25">
      <c r="A9" s="378" t="s">
        <v>75</v>
      </c>
      <c r="B9" s="253">
        <f t="shared" ref="B9:B27" si="0">D9+F9+H9+J9+L9+N9+P9+R9+T9+V9+X9+Z9+AB9+AD9+AF9+AH9+AJ9+AL9</f>
        <v>756125588.03000009</v>
      </c>
      <c r="C9" s="253">
        <f t="shared" ref="C9:C27" si="1">E9+G9+I9+K9+M9+O9+Q9+S9+U9+W9+Y9+AA9+AC9+AE9+AG9+AI9+AK9+AM9</f>
        <v>471982040.37</v>
      </c>
      <c r="D9" s="207">
        <f>[1]Субвенция_факт!H10*1000</f>
        <v>7069.15</v>
      </c>
      <c r="E9" s="1246">
        <v>0</v>
      </c>
      <c r="F9" s="207">
        <f>[1]Субвенция_факт!I10*1000</f>
        <v>1304688</v>
      </c>
      <c r="G9" s="779">
        <v>620000</v>
      </c>
      <c r="H9" s="207">
        <f>[1]Субвенция_факт!J10*1000</f>
        <v>212520</v>
      </c>
      <c r="I9" s="779">
        <v>108000</v>
      </c>
      <c r="J9" s="207">
        <f>[1]Субвенция_факт!L10*1000</f>
        <v>22168665.75</v>
      </c>
      <c r="K9" s="779">
        <v>13800000</v>
      </c>
      <c r="L9" s="207">
        <f>[1]Субвенция_факт!M10*1000</f>
        <v>897600</v>
      </c>
      <c r="M9" s="1150">
        <v>366000</v>
      </c>
      <c r="N9" s="207">
        <f>[1]Субвенция_факт!N10*1000</f>
        <v>1232640.29</v>
      </c>
      <c r="O9" s="779">
        <v>700000</v>
      </c>
      <c r="P9" s="207">
        <f>[1]Субвенция_факт!Q10*1000</f>
        <v>50000</v>
      </c>
      <c r="Q9" s="779"/>
      <c r="R9" s="207">
        <f>[1]Субвенция_факт!S10*1000</f>
        <v>6936572</v>
      </c>
      <c r="S9" s="779">
        <v>3600000</v>
      </c>
      <c r="T9" s="207">
        <f>[1]Субвенция_факт!T10*1000</f>
        <v>666444</v>
      </c>
      <c r="U9" s="1054">
        <v>406000</v>
      </c>
      <c r="V9" s="207">
        <f>[1]Субвенция_факт!U10*1000</f>
        <v>204672000</v>
      </c>
      <c r="W9" s="1053">
        <v>119672000</v>
      </c>
      <c r="X9" s="207">
        <f>[1]Субвенция_факт!V10*1000</f>
        <v>506469000</v>
      </c>
      <c r="Y9" s="1056">
        <v>329000000</v>
      </c>
      <c r="Z9" s="207">
        <f>[1]Субвенция_факт!W10*1000</f>
        <v>0</v>
      </c>
      <c r="AA9" s="586"/>
      <c r="AB9" s="207">
        <f>[1]Субвенция_факт!X10*1000</f>
        <v>11000</v>
      </c>
      <c r="AC9" s="779"/>
      <c r="AD9" s="207">
        <f>[1]Субвенция_факт!Y10*1000</f>
        <v>7887700</v>
      </c>
      <c r="AE9" s="779">
        <v>1430000</v>
      </c>
      <c r="AF9" s="207">
        <f>[1]Субвенция_факт!Z10*1000</f>
        <v>0</v>
      </c>
      <c r="AG9" s="586"/>
      <c r="AH9" s="207">
        <f>[1]Субвенция_факт!AA10*1000</f>
        <v>1351934.49</v>
      </c>
      <c r="AI9" s="1053">
        <v>500000</v>
      </c>
      <c r="AJ9" s="207">
        <f>[1]Субвенция_факт!AB10*1000</f>
        <v>1345960</v>
      </c>
      <c r="AK9" s="779">
        <v>1342126.75</v>
      </c>
      <c r="AL9" s="207">
        <f>[1]Субвенция_факт!AG10*1000</f>
        <v>911794.35</v>
      </c>
      <c r="AM9" s="779">
        <v>437913.62</v>
      </c>
      <c r="AP9" s="380"/>
      <c r="AQ9" s="252"/>
      <c r="AR9" s="252"/>
      <c r="AS9" s="252"/>
    </row>
    <row r="10" spans="1:45" ht="21" customHeight="1" x14ac:dyDescent="0.25">
      <c r="A10" s="378" t="s">
        <v>76</v>
      </c>
      <c r="B10" s="253">
        <f t="shared" si="0"/>
        <v>399615383.06999999</v>
      </c>
      <c r="C10" s="253">
        <f t="shared" si="1"/>
        <v>204940121.56</v>
      </c>
      <c r="D10" s="207">
        <f>[1]Субвенция_факт!H11*1000</f>
        <v>7069.15</v>
      </c>
      <c r="E10" s="1246">
        <v>0</v>
      </c>
      <c r="F10" s="207">
        <f>[1]Субвенция_факт!I11*1000</f>
        <v>683760</v>
      </c>
      <c r="G10" s="779">
        <v>324000</v>
      </c>
      <c r="H10" s="207">
        <f>[1]Субвенция_факт!J11*1000</f>
        <v>251328</v>
      </c>
      <c r="I10" s="779">
        <v>126950</v>
      </c>
      <c r="J10" s="207">
        <f>[1]Субвенция_факт!L11*1000</f>
        <v>10117946.300000001</v>
      </c>
      <c r="K10" s="779">
        <v>5000000</v>
      </c>
      <c r="L10" s="207">
        <f>[1]Субвенция_факт!M11*1000</f>
        <v>367200</v>
      </c>
      <c r="M10" s="1147">
        <v>120000</v>
      </c>
      <c r="N10" s="207">
        <f>[1]Субвенция_факт!N11*1000</f>
        <v>1188640.29</v>
      </c>
      <c r="O10" s="779">
        <v>564000</v>
      </c>
      <c r="P10" s="207">
        <f>[1]Субвенция_факт!Q11*1000</f>
        <v>50000</v>
      </c>
      <c r="Q10" s="779"/>
      <c r="R10" s="207">
        <f>[1]Субвенция_факт!S11*1000</f>
        <v>2852529</v>
      </c>
      <c r="S10" s="779">
        <v>1356000</v>
      </c>
      <c r="T10" s="207">
        <f>[1]Субвенция_факт!T11*1000</f>
        <v>702444</v>
      </c>
      <c r="U10" s="1054">
        <v>421200</v>
      </c>
      <c r="V10" s="207">
        <f>[1]Субвенция_факт!U11*1000</f>
        <v>141748000</v>
      </c>
      <c r="W10" s="1053">
        <v>68000000</v>
      </c>
      <c r="X10" s="207">
        <f>[1]Субвенция_факт!V11*1000</f>
        <v>232480000</v>
      </c>
      <c r="Y10" s="1056">
        <v>126000000</v>
      </c>
      <c r="Z10" s="207">
        <f>[1]Субвенция_факт!W11*1000</f>
        <v>0</v>
      </c>
      <c r="AA10" s="586"/>
      <c r="AB10" s="207">
        <f>[1]Субвенция_факт!X11*1000</f>
        <v>16500</v>
      </c>
      <c r="AC10" s="779"/>
      <c r="AD10" s="207">
        <f>[1]Субвенция_факт!Y11*1000</f>
        <v>6411075</v>
      </c>
      <c r="AE10" s="779">
        <v>1430000</v>
      </c>
      <c r="AF10" s="207">
        <f>[1]Субвенция_факт!Z11*1000</f>
        <v>0</v>
      </c>
      <c r="AG10" s="586"/>
      <c r="AH10" s="207">
        <f>[1]Субвенция_факт!AA11*1000</f>
        <v>718827.70000000007</v>
      </c>
      <c r="AI10" s="1053">
        <v>342000</v>
      </c>
      <c r="AJ10" s="207">
        <f>[1]Субвенция_факт!AB11*1000</f>
        <v>1050506</v>
      </c>
      <c r="AK10" s="779">
        <v>789176.3</v>
      </c>
      <c r="AL10" s="207">
        <f>[1]Субвенция_факт!AG11*1000</f>
        <v>969557.63</v>
      </c>
      <c r="AM10" s="779">
        <v>466795.26</v>
      </c>
      <c r="AP10" s="380"/>
      <c r="AQ10" s="252"/>
      <c r="AR10" s="252"/>
      <c r="AS10" s="252"/>
    </row>
    <row r="11" spans="1:45" ht="21" customHeight="1" x14ac:dyDescent="0.25">
      <c r="A11" s="378" t="s">
        <v>77</v>
      </c>
      <c r="B11" s="253">
        <f t="shared" si="0"/>
        <v>384916356.08999997</v>
      </c>
      <c r="C11" s="253">
        <f t="shared" si="1"/>
        <v>214679955.25</v>
      </c>
      <c r="D11" s="207">
        <f>[1]Субвенция_факт!H12*1000</f>
        <v>7069.15</v>
      </c>
      <c r="E11" s="1246">
        <v>0</v>
      </c>
      <c r="F11" s="207">
        <f>[1]Субвенция_факт!I12*1000</f>
        <v>1888656</v>
      </c>
      <c r="G11" s="779">
        <v>634000</v>
      </c>
      <c r="H11" s="207">
        <f>[1]Субвенция_факт!J12*1000</f>
        <v>528528</v>
      </c>
      <c r="I11" s="779">
        <v>264264</v>
      </c>
      <c r="J11" s="207">
        <f>[1]Субвенция_факт!L12*1000</f>
        <v>9167581.5</v>
      </c>
      <c r="K11" s="779">
        <v>5080000</v>
      </c>
      <c r="L11" s="207">
        <f>[1]Субвенция_факт!M12*1000</f>
        <v>340000</v>
      </c>
      <c r="M11" s="1147">
        <v>84000</v>
      </c>
      <c r="N11" s="207">
        <f>[1]Субвенция_факт!N12*1000</f>
        <v>1192740.29</v>
      </c>
      <c r="O11" s="779">
        <v>510000</v>
      </c>
      <c r="P11" s="207">
        <f>[1]Субвенция_факт!Q12*1000</f>
        <v>150000</v>
      </c>
      <c r="Q11" s="779"/>
      <c r="R11" s="207">
        <f>[1]Субвенция_факт!S12*1000</f>
        <v>3559541</v>
      </c>
      <c r="S11" s="779">
        <v>1880000</v>
      </c>
      <c r="T11" s="207">
        <f>[1]Субвенция_факт!T12*1000</f>
        <v>669644</v>
      </c>
      <c r="U11" s="1054">
        <v>405600</v>
      </c>
      <c r="V11" s="207">
        <f>[1]Субвенция_факт!U12*1000</f>
        <v>43968000</v>
      </c>
      <c r="W11" s="1053">
        <v>23140000</v>
      </c>
      <c r="X11" s="207">
        <f>[1]Субвенция_факт!V12*1000</f>
        <v>319501000</v>
      </c>
      <c r="Y11" s="1056">
        <v>180545000</v>
      </c>
      <c r="Z11" s="207">
        <f>[1]Субвенция_факт!W12*1000</f>
        <v>0</v>
      </c>
      <c r="AA11" s="586"/>
      <c r="AB11" s="207">
        <f>[1]Субвенция_факт!X12*1000</f>
        <v>6500</v>
      </c>
      <c r="AC11" s="779"/>
      <c r="AD11" s="207">
        <f>[1]Субвенция_факт!Y12*1000</f>
        <v>1909300</v>
      </c>
      <c r="AE11" s="779">
        <v>960000</v>
      </c>
      <c r="AF11" s="207">
        <f>[1]Субвенция_факт!Z12*1000</f>
        <v>0</v>
      </c>
      <c r="AG11" s="586"/>
      <c r="AH11" s="207">
        <f>[1]Субвенция_факт!AA12*1000</f>
        <v>725827.52</v>
      </c>
      <c r="AI11" s="1053">
        <v>370000</v>
      </c>
      <c r="AJ11" s="207">
        <f>[1]Субвенция_факт!AB12*1000</f>
        <v>361111</v>
      </c>
      <c r="AK11" s="779">
        <v>354645.99</v>
      </c>
      <c r="AL11" s="207">
        <f>[1]Субвенция_факт!AG12*1000</f>
        <v>940857.63</v>
      </c>
      <c r="AM11" s="779">
        <v>452445.26</v>
      </c>
      <c r="AP11" s="380"/>
      <c r="AQ11" s="252"/>
      <c r="AR11" s="252"/>
      <c r="AS11" s="252"/>
    </row>
    <row r="12" spans="1:45" ht="21" customHeight="1" x14ac:dyDescent="0.25">
      <c r="A12" s="378" t="s">
        <v>78</v>
      </c>
      <c r="B12" s="253">
        <f t="shared" si="0"/>
        <v>402127647.13</v>
      </c>
      <c r="C12" s="253">
        <f t="shared" si="1"/>
        <v>193665144.75999999</v>
      </c>
      <c r="D12" s="207">
        <f>[1]Субвенция_факт!H13*1000</f>
        <v>7069.15</v>
      </c>
      <c r="E12" s="1246">
        <v>0</v>
      </c>
      <c r="F12" s="207">
        <f>[1]Субвенция_факт!I13*1000</f>
        <v>1884960</v>
      </c>
      <c r="G12" s="779">
        <v>990000</v>
      </c>
      <c r="H12" s="207">
        <f>[1]Субвенция_факт!J13*1000</f>
        <v>354816</v>
      </c>
      <c r="I12" s="779">
        <v>185000</v>
      </c>
      <c r="J12" s="207">
        <f>[1]Субвенция_факт!L13*1000</f>
        <v>7641214.3499999996</v>
      </c>
      <c r="K12" s="779">
        <v>5500000</v>
      </c>
      <c r="L12" s="207">
        <f>[1]Субвенция_факт!M13*1000</f>
        <v>27200</v>
      </c>
      <c r="M12" s="1147">
        <v>25200</v>
      </c>
      <c r="N12" s="207">
        <f>[1]Субвенция_факт!N13*1000</f>
        <v>724822.4800000001</v>
      </c>
      <c r="O12" s="779">
        <v>600000</v>
      </c>
      <c r="P12" s="207">
        <f>[1]Субвенция_факт!Q13*1000</f>
        <v>0</v>
      </c>
      <c r="Q12" s="779"/>
      <c r="R12" s="207">
        <f>[1]Субвенция_факт!S13*1000</f>
        <v>2801869</v>
      </c>
      <c r="S12" s="779">
        <v>1800000</v>
      </c>
      <c r="T12" s="207">
        <f>[1]Субвенция_факт!T13*1000</f>
        <v>657444</v>
      </c>
      <c r="U12" s="1054">
        <v>403600</v>
      </c>
      <c r="V12" s="207">
        <f>[1]Субвенция_факт!U13*1000</f>
        <v>101073000</v>
      </c>
      <c r="W12" s="1053">
        <v>46000000</v>
      </c>
      <c r="X12" s="207">
        <f>[1]Субвенция_факт!V13*1000</f>
        <v>283131000</v>
      </c>
      <c r="Y12" s="1056">
        <v>136000000</v>
      </c>
      <c r="Z12" s="207">
        <f>[1]Субвенция_факт!W13*1000</f>
        <v>0</v>
      </c>
      <c r="AA12" s="586"/>
      <c r="AB12" s="207">
        <f>[1]Субвенция_факт!X13*1000</f>
        <v>7500</v>
      </c>
      <c r="AC12" s="779"/>
      <c r="AD12" s="207">
        <f>[1]Субвенция_факт!Y13*1000</f>
        <v>1832450</v>
      </c>
      <c r="AE12" s="779">
        <v>918000</v>
      </c>
      <c r="AF12" s="207">
        <f>[1]Субвенция_факт!Z13*1000</f>
        <v>0</v>
      </c>
      <c r="AG12" s="586"/>
      <c r="AH12" s="207">
        <f>[1]Субвенция_факт!AA13*1000</f>
        <v>701533.5199999999</v>
      </c>
      <c r="AI12" s="1053">
        <v>450000</v>
      </c>
      <c r="AJ12" s="207">
        <f>[1]Субвенция_факт!AB13*1000</f>
        <v>361111</v>
      </c>
      <c r="AK12" s="779">
        <v>350499.5</v>
      </c>
      <c r="AL12" s="207">
        <f>[1]Субвенция_факт!AG13*1000</f>
        <v>921657.63</v>
      </c>
      <c r="AM12" s="779">
        <v>442845.26</v>
      </c>
      <c r="AP12" s="380"/>
      <c r="AQ12" s="252"/>
      <c r="AR12" s="252"/>
      <c r="AS12" s="252"/>
    </row>
    <row r="13" spans="1:45" ht="21" customHeight="1" x14ac:dyDescent="0.25">
      <c r="A13" s="378" t="s">
        <v>79</v>
      </c>
      <c r="B13" s="253">
        <f t="shared" si="0"/>
        <v>256758403.47999999</v>
      </c>
      <c r="C13" s="253">
        <f t="shared" si="1"/>
        <v>168157707.25999999</v>
      </c>
      <c r="D13" s="207">
        <f>[1]Субвенция_факт!H14*1000</f>
        <v>7069.15</v>
      </c>
      <c r="E13" s="1246">
        <v>0</v>
      </c>
      <c r="F13" s="207">
        <f>[1]Субвенция_факт!I14*1000</f>
        <v>1278816</v>
      </c>
      <c r="G13" s="779">
        <v>598000</v>
      </c>
      <c r="H13" s="207">
        <f>[1]Субвенция_факт!J14*1000</f>
        <v>347424</v>
      </c>
      <c r="I13" s="779">
        <v>173712</v>
      </c>
      <c r="J13" s="207">
        <f>[1]Субвенция_факт!L14*1000</f>
        <v>5116026.3</v>
      </c>
      <c r="K13" s="779">
        <v>2790000</v>
      </c>
      <c r="L13" s="207">
        <f>[1]Субвенция_факт!M14*1000</f>
        <v>176800</v>
      </c>
      <c r="M13" s="1147">
        <v>80000</v>
      </c>
      <c r="N13" s="207">
        <f>[1]Субвенция_факт!N14*1000</f>
        <v>667822.4800000001</v>
      </c>
      <c r="O13" s="779">
        <v>360000</v>
      </c>
      <c r="P13" s="207">
        <f>[1]Субвенция_факт!Q14*1000</f>
        <v>0</v>
      </c>
      <c r="Q13" s="779"/>
      <c r="R13" s="207">
        <f>[1]Субвенция_факт!S14*1000</f>
        <v>2144362</v>
      </c>
      <c r="S13" s="779">
        <v>1550000</v>
      </c>
      <c r="T13" s="207">
        <f>[1]Субвенция_факт!T14*1000</f>
        <v>681444</v>
      </c>
      <c r="U13" s="1054">
        <v>407600</v>
      </c>
      <c r="V13" s="207">
        <f>[1]Субвенция_факт!U14*1000</f>
        <v>35675000</v>
      </c>
      <c r="W13" s="1053">
        <v>24500000</v>
      </c>
      <c r="X13" s="207">
        <f>[1]Субвенция_факт!V14*1000</f>
        <v>206395000</v>
      </c>
      <c r="Y13" s="1056">
        <v>135600000</v>
      </c>
      <c r="Z13" s="207">
        <f>[1]Субвенция_факт!W14*1000</f>
        <v>0</v>
      </c>
      <c r="AA13" s="586"/>
      <c r="AB13" s="207">
        <f>[1]Субвенция_факт!X14*1000</f>
        <v>4000</v>
      </c>
      <c r="AC13" s="779"/>
      <c r="AD13" s="207">
        <f>[1]Субвенция_факт!Y14*1000</f>
        <v>2178000</v>
      </c>
      <c r="AE13" s="779">
        <v>1292000</v>
      </c>
      <c r="AF13" s="207">
        <f>[1]Субвенция_факт!Z14*1000</f>
        <v>0</v>
      </c>
      <c r="AG13" s="586"/>
      <c r="AH13" s="207">
        <f>[1]Субвенция_факт!AA14*1000</f>
        <v>692628.92000000016</v>
      </c>
      <c r="AI13" s="1053">
        <v>390000</v>
      </c>
      <c r="AJ13" s="207">
        <f>[1]Субвенция_факт!AB14*1000</f>
        <v>525253</v>
      </c>
      <c r="AK13" s="779">
        <v>0</v>
      </c>
      <c r="AL13" s="207">
        <f>[1]Субвенция_факт!AG14*1000</f>
        <v>868757.63</v>
      </c>
      <c r="AM13" s="779">
        <v>416395.26</v>
      </c>
      <c r="AP13" s="380"/>
      <c r="AQ13" s="252"/>
      <c r="AR13" s="252"/>
      <c r="AS13" s="252"/>
    </row>
    <row r="14" spans="1:45" ht="21" customHeight="1" x14ac:dyDescent="0.25">
      <c r="A14" s="378" t="s">
        <v>80</v>
      </c>
      <c r="B14" s="253">
        <f t="shared" si="0"/>
        <v>398821866.91999996</v>
      </c>
      <c r="C14" s="253">
        <f t="shared" si="1"/>
        <v>210400746.44999999</v>
      </c>
      <c r="D14" s="207">
        <f>[1]Субвенция_факт!H15*1000</f>
        <v>7069.15</v>
      </c>
      <c r="E14" s="1246">
        <v>0</v>
      </c>
      <c r="F14" s="207">
        <f>[1]Субвенция_факт!I15*1000</f>
        <v>1469160</v>
      </c>
      <c r="G14" s="779">
        <v>780000</v>
      </c>
      <c r="H14" s="207">
        <f>[1]Субвенция_факт!J15*1000</f>
        <v>290136</v>
      </c>
      <c r="I14" s="779">
        <v>145068</v>
      </c>
      <c r="J14" s="207">
        <f>[1]Субвенция_факт!L15*1000</f>
        <v>7004251.0999999996</v>
      </c>
      <c r="K14" s="779">
        <v>6100000</v>
      </c>
      <c r="L14" s="207">
        <f>[1]Субвенция_факт!M15*1000</f>
        <v>272000</v>
      </c>
      <c r="M14" s="1147">
        <v>120000</v>
      </c>
      <c r="N14" s="207">
        <f>[1]Субвенция_факт!N15*1000</f>
        <v>1302440.29</v>
      </c>
      <c r="O14" s="779">
        <v>800000</v>
      </c>
      <c r="P14" s="207">
        <f>[1]Субвенция_факт!Q15*1000</f>
        <v>150000</v>
      </c>
      <c r="Q14" s="779"/>
      <c r="R14" s="207">
        <f>[1]Субвенция_факт!S15*1000</f>
        <v>3446041</v>
      </c>
      <c r="S14" s="779">
        <v>1825000</v>
      </c>
      <c r="T14" s="207">
        <f>[1]Субвенция_факт!T15*1000</f>
        <v>742644</v>
      </c>
      <c r="U14" s="1054">
        <v>417800</v>
      </c>
      <c r="V14" s="207">
        <f>[1]Субвенция_факт!U15*1000</f>
        <v>105715000</v>
      </c>
      <c r="W14" s="1053">
        <v>58000000</v>
      </c>
      <c r="X14" s="207">
        <f>[1]Субвенция_факт!V15*1000</f>
        <v>271807000</v>
      </c>
      <c r="Y14" s="1056">
        <v>140000000</v>
      </c>
      <c r="Z14" s="207">
        <f>[1]Субвенция_факт!W15*1000</f>
        <v>0</v>
      </c>
      <c r="AA14" s="586"/>
      <c r="AB14" s="207">
        <f>[1]Субвенция_факт!X15*1000</f>
        <v>1500</v>
      </c>
      <c r="AC14" s="779"/>
      <c r="AD14" s="207">
        <f>[1]Субвенция_факт!Y15*1000</f>
        <v>4417575</v>
      </c>
      <c r="AE14" s="779">
        <v>852000</v>
      </c>
      <c r="AF14" s="207">
        <f>[1]Субвенция_факт!Z15*1000</f>
        <v>0</v>
      </c>
      <c r="AG14" s="586"/>
      <c r="AH14" s="207">
        <f>[1]Субвенция_факт!AA15*1000</f>
        <v>715754.75</v>
      </c>
      <c r="AI14" s="1053">
        <v>340200</v>
      </c>
      <c r="AJ14" s="207">
        <f>[1]Субвенция_факт!AB15*1000</f>
        <v>623738</v>
      </c>
      <c r="AK14" s="779">
        <v>609883.18999999994</v>
      </c>
      <c r="AL14" s="207">
        <f>[1]Субвенция_факт!AG15*1000</f>
        <v>857557.63</v>
      </c>
      <c r="AM14" s="779">
        <v>410795.26</v>
      </c>
      <c r="AP14" s="380"/>
      <c r="AQ14" s="252"/>
      <c r="AR14" s="252"/>
      <c r="AS14" s="252"/>
    </row>
    <row r="15" spans="1:45" ht="21" customHeight="1" x14ac:dyDescent="0.25">
      <c r="A15" s="378" t="s">
        <v>81</v>
      </c>
      <c r="B15" s="253">
        <f t="shared" si="0"/>
        <v>318859858.16000003</v>
      </c>
      <c r="C15" s="253">
        <f t="shared" si="1"/>
        <v>196499026.78</v>
      </c>
      <c r="D15" s="207">
        <f>[1]Субвенция_факт!H16*1000</f>
        <v>7069.15</v>
      </c>
      <c r="E15" s="1246">
        <v>0</v>
      </c>
      <c r="F15" s="207">
        <f>[1]Субвенция_факт!I16*1000</f>
        <v>504504</v>
      </c>
      <c r="G15" s="779">
        <v>150000</v>
      </c>
      <c r="H15" s="207">
        <f>[1]Субвенция_факт!J16*1000</f>
        <v>201432</v>
      </c>
      <c r="I15" s="779">
        <v>100716</v>
      </c>
      <c r="J15" s="207">
        <f>[1]Субвенция_факт!L16*1000</f>
        <v>8761957.0500000007</v>
      </c>
      <c r="K15" s="779">
        <v>5520000</v>
      </c>
      <c r="L15" s="207">
        <f>[1]Субвенция_факт!M16*1000</f>
        <v>244800</v>
      </c>
      <c r="M15" s="1147">
        <v>92500</v>
      </c>
      <c r="N15" s="207">
        <f>[1]Субвенция_факт!N16*1000</f>
        <v>1314709.29</v>
      </c>
      <c r="O15" s="779">
        <v>625000</v>
      </c>
      <c r="P15" s="207">
        <f>[1]Субвенция_факт!Q16*1000</f>
        <v>50000</v>
      </c>
      <c r="Q15" s="779"/>
      <c r="R15" s="207">
        <f>[1]Субвенция_факт!S16*1000</f>
        <v>2793639</v>
      </c>
      <c r="S15" s="779">
        <v>1474500</v>
      </c>
      <c r="T15" s="207">
        <f>[1]Субвенция_факт!T16*1000</f>
        <v>677444</v>
      </c>
      <c r="U15" s="1054">
        <v>457000</v>
      </c>
      <c r="V15" s="207">
        <f>[1]Субвенция_факт!U16*1000</f>
        <v>81147730.579999998</v>
      </c>
      <c r="W15" s="1053">
        <v>47400000</v>
      </c>
      <c r="X15" s="207">
        <f>[1]Субвенция_факт!V16*1000</f>
        <v>218724269.41999999</v>
      </c>
      <c r="Y15" s="1056">
        <v>138200000</v>
      </c>
      <c r="Z15" s="207">
        <f>[1]Субвенция_факт!W16*1000</f>
        <v>0</v>
      </c>
      <c r="AA15" s="586"/>
      <c r="AB15" s="207">
        <f>[1]Субвенция_факт!X16*1000</f>
        <v>12000</v>
      </c>
      <c r="AC15" s="779"/>
      <c r="AD15" s="207">
        <f>[1]Субвенция_факт!Y16*1000</f>
        <v>2245000</v>
      </c>
      <c r="AE15" s="779">
        <v>1140000</v>
      </c>
      <c r="AF15" s="207">
        <f>[1]Субвенция_факт!Z16*1000</f>
        <v>0</v>
      </c>
      <c r="AG15" s="586"/>
      <c r="AH15" s="207">
        <f>[1]Субвенция_факт!AA16*1000</f>
        <v>728598.76000000013</v>
      </c>
      <c r="AI15" s="1053">
        <v>381155.79</v>
      </c>
      <c r="AJ15" s="207">
        <f>[1]Субвенция_факт!AB16*1000</f>
        <v>525253</v>
      </c>
      <c r="AK15" s="779">
        <v>515412.59</v>
      </c>
      <c r="AL15" s="207">
        <f>[1]Субвенция_факт!AG16*1000</f>
        <v>921451.91</v>
      </c>
      <c r="AM15" s="779">
        <v>442742.4</v>
      </c>
      <c r="AP15" s="380"/>
      <c r="AQ15" s="252"/>
      <c r="AR15" s="252"/>
      <c r="AS15" s="252"/>
    </row>
    <row r="16" spans="1:45" ht="21" customHeight="1" x14ac:dyDescent="0.25">
      <c r="A16" s="378" t="s">
        <v>82</v>
      </c>
      <c r="B16" s="253">
        <f t="shared" si="0"/>
        <v>225216020.72</v>
      </c>
      <c r="C16" s="253">
        <f t="shared" si="1"/>
        <v>127845598.41000001</v>
      </c>
      <c r="D16" s="207">
        <f>[1]Субвенция_факт!H17*1000</f>
        <v>7069.15</v>
      </c>
      <c r="E16" s="1246">
        <v>0</v>
      </c>
      <c r="F16" s="207">
        <f>[1]Субвенция_факт!I17*1000</f>
        <v>1212288</v>
      </c>
      <c r="G16" s="779">
        <v>630000</v>
      </c>
      <c r="H16" s="207">
        <f>[1]Субвенция_факт!J17*1000</f>
        <v>297528</v>
      </c>
      <c r="I16" s="779">
        <v>174000</v>
      </c>
      <c r="J16" s="207">
        <f>[1]Субвенция_факт!L17*1000</f>
        <v>4996449.1500000004</v>
      </c>
      <c r="K16" s="779">
        <v>3200000</v>
      </c>
      <c r="L16" s="207">
        <f>[1]Субвенция_факт!M17*1000</f>
        <v>244800</v>
      </c>
      <c r="M16" s="1147">
        <v>100000</v>
      </c>
      <c r="N16" s="207">
        <f>[1]Субвенция_факт!N17*1000</f>
        <v>619922.4800000001</v>
      </c>
      <c r="O16" s="779">
        <v>320000</v>
      </c>
      <c r="P16" s="207">
        <f>[1]Субвенция_факт!Q17*1000</f>
        <v>0</v>
      </c>
      <c r="Q16" s="779"/>
      <c r="R16" s="207">
        <f>[1]Субвенция_факт!S17*1000</f>
        <v>2165136.9999999995</v>
      </c>
      <c r="S16" s="779">
        <v>1250000</v>
      </c>
      <c r="T16" s="207">
        <f>[1]Субвенция_факт!T17*1000</f>
        <v>692044</v>
      </c>
      <c r="U16" s="1054">
        <v>409400</v>
      </c>
      <c r="V16" s="207">
        <f>[1]Субвенция_факт!U17*1000</f>
        <v>40493000</v>
      </c>
      <c r="W16" s="1053">
        <v>24000000</v>
      </c>
      <c r="X16" s="207">
        <f>[1]Субвенция_факт!V17*1000</f>
        <v>170643000</v>
      </c>
      <c r="Y16" s="1056">
        <v>96000000</v>
      </c>
      <c r="Z16" s="207">
        <f>[1]Субвенция_факт!W17*1000</f>
        <v>0</v>
      </c>
      <c r="AA16" s="586"/>
      <c r="AB16" s="207">
        <f>[1]Субвенция_факт!X17*1000</f>
        <v>4000</v>
      </c>
      <c r="AC16" s="779"/>
      <c r="AD16" s="207">
        <f>[1]Субвенция_факт!Y17*1000</f>
        <v>2031000</v>
      </c>
      <c r="AE16" s="779">
        <v>1030603.15</v>
      </c>
      <c r="AF16" s="207">
        <f>[1]Субвенция_факт!Z17*1000</f>
        <v>0</v>
      </c>
      <c r="AG16" s="586"/>
      <c r="AH16" s="207">
        <f>[1]Субвенция_факт!AA17*1000</f>
        <v>687999.30999999994</v>
      </c>
      <c r="AI16" s="1053">
        <v>320000</v>
      </c>
      <c r="AJ16" s="207">
        <f>[1]Субвенция_факт!AB17*1000</f>
        <v>262626</v>
      </c>
      <c r="AK16" s="779">
        <v>0</v>
      </c>
      <c r="AL16" s="207">
        <f>[1]Субвенция_факт!AG17*1000</f>
        <v>859157.63</v>
      </c>
      <c r="AM16" s="779">
        <v>411595.26</v>
      </c>
      <c r="AP16" s="380"/>
      <c r="AQ16" s="252"/>
      <c r="AR16" s="252"/>
      <c r="AS16" s="252"/>
    </row>
    <row r="17" spans="1:45" ht="21" customHeight="1" x14ac:dyDescent="0.25">
      <c r="A17" s="378" t="s">
        <v>83</v>
      </c>
      <c r="B17" s="253">
        <f t="shared" si="0"/>
        <v>197632266.89000002</v>
      </c>
      <c r="C17" s="253">
        <f t="shared" si="1"/>
        <v>112144216.86</v>
      </c>
      <c r="D17" s="207">
        <f>[1]Субвенция_факт!H18*1000</f>
        <v>7069.15</v>
      </c>
      <c r="E17" s="1246">
        <v>0</v>
      </c>
      <c r="F17" s="207">
        <f>[1]Субвенция_факт!I18*1000</f>
        <v>864864</v>
      </c>
      <c r="G17" s="779">
        <v>430000</v>
      </c>
      <c r="H17" s="207">
        <f>[1]Субвенция_факт!J18*1000</f>
        <v>325248</v>
      </c>
      <c r="I17" s="779">
        <v>162624</v>
      </c>
      <c r="J17" s="207">
        <f>[1]Субвенция_факт!L18*1000</f>
        <v>4811221.8</v>
      </c>
      <c r="K17" s="779">
        <v>3000000</v>
      </c>
      <c r="L17" s="207">
        <f>[1]Субвенция_факт!M18*1000</f>
        <v>244800</v>
      </c>
      <c r="M17" s="1147">
        <v>116000</v>
      </c>
      <c r="N17" s="207">
        <f>[1]Субвенция_факт!N18*1000</f>
        <v>706022.4800000001</v>
      </c>
      <c r="O17" s="779">
        <v>450000</v>
      </c>
      <c r="P17" s="207">
        <f>[1]Субвенция_факт!Q18*1000</f>
        <v>0</v>
      </c>
      <c r="Q17" s="779"/>
      <c r="R17" s="207">
        <f>[1]Субвенция_факт!S18*1000</f>
        <v>2151702</v>
      </c>
      <c r="S17" s="779">
        <v>950000</v>
      </c>
      <c r="T17" s="207">
        <f>[1]Субвенция_факт!T18*1000</f>
        <v>721544</v>
      </c>
      <c r="U17" s="1054">
        <v>414400</v>
      </c>
      <c r="V17" s="207">
        <f>[1]Субвенция_факт!U18*1000</f>
        <v>49709000</v>
      </c>
      <c r="W17" s="1053">
        <v>30500000</v>
      </c>
      <c r="X17" s="207">
        <f>[1]Субвенция_факт!V18*1000</f>
        <v>133911000</v>
      </c>
      <c r="Y17" s="1056">
        <v>74000000</v>
      </c>
      <c r="Z17" s="207">
        <f>[1]Субвенция_факт!W18*1000</f>
        <v>0</v>
      </c>
      <c r="AA17" s="586"/>
      <c r="AB17" s="207">
        <f>[1]Субвенция_факт!X18*1000</f>
        <v>2000</v>
      </c>
      <c r="AC17" s="779"/>
      <c r="AD17" s="207">
        <f>[1]Субвенция_факт!Y18*1000</f>
        <v>1907100</v>
      </c>
      <c r="AE17" s="779">
        <v>960000</v>
      </c>
      <c r="AF17" s="207">
        <f>[1]Субвенция_факт!Z18*1000</f>
        <v>0</v>
      </c>
      <c r="AG17" s="586"/>
      <c r="AH17" s="207">
        <f>[1]Субвенция_факт!AA18*1000</f>
        <v>685286.83</v>
      </c>
      <c r="AI17" s="1053">
        <v>250000</v>
      </c>
      <c r="AJ17" s="207">
        <f>[1]Субвенция_факт!AB18*1000</f>
        <v>755051</v>
      </c>
      <c r="AK17" s="779">
        <v>513997.6</v>
      </c>
      <c r="AL17" s="207">
        <f>[1]Субвенция_факт!AG18*1000</f>
        <v>830357.63</v>
      </c>
      <c r="AM17" s="779">
        <v>397195.26</v>
      </c>
      <c r="AP17" s="380"/>
      <c r="AQ17" s="252"/>
      <c r="AR17" s="252"/>
      <c r="AS17" s="252"/>
    </row>
    <row r="18" spans="1:45" ht="21" customHeight="1" x14ac:dyDescent="0.25">
      <c r="A18" s="378" t="s">
        <v>84</v>
      </c>
      <c r="B18" s="253">
        <f t="shared" si="0"/>
        <v>479262348.25999999</v>
      </c>
      <c r="C18" s="253">
        <f t="shared" si="1"/>
        <v>266235901.66</v>
      </c>
      <c r="D18" s="207">
        <f>[1]Субвенция_факт!H19*1000</f>
        <v>7069.15</v>
      </c>
      <c r="E18" s="1246">
        <v>0</v>
      </c>
      <c r="F18" s="207">
        <f>[1]Субвенция_факт!I19*1000</f>
        <v>1123584</v>
      </c>
      <c r="G18" s="779">
        <v>600000</v>
      </c>
      <c r="H18" s="207">
        <f>[1]Субвенция_факт!J19*1000</f>
        <v>249480</v>
      </c>
      <c r="I18" s="779">
        <v>124740</v>
      </c>
      <c r="J18" s="207">
        <f>[1]Субвенция_факт!L19*1000</f>
        <v>13344184.699999999</v>
      </c>
      <c r="K18" s="779">
        <v>4600000</v>
      </c>
      <c r="L18" s="207">
        <f>[1]Субвенция_факт!M19*1000</f>
        <v>462400</v>
      </c>
      <c r="M18" s="1147">
        <v>270000</v>
      </c>
      <c r="N18" s="207">
        <f>[1]Субвенция_факт!N19*1000</f>
        <v>1220240.29</v>
      </c>
      <c r="O18" s="779">
        <v>560000</v>
      </c>
      <c r="P18" s="207">
        <f>[1]Субвенция_факт!Q19*1000</f>
        <v>0</v>
      </c>
      <c r="Q18" s="779"/>
      <c r="R18" s="207">
        <f>[1]Субвенция_факт!S19*1000</f>
        <v>3544641</v>
      </c>
      <c r="S18" s="779">
        <v>1680000</v>
      </c>
      <c r="T18" s="207">
        <f>[1]Субвенция_факт!T19*1000</f>
        <v>727843.99999999988</v>
      </c>
      <c r="U18" s="1054">
        <v>415400</v>
      </c>
      <c r="V18" s="207">
        <f>[1]Субвенция_факт!U19*1000</f>
        <v>154036000</v>
      </c>
      <c r="W18" s="1053">
        <v>82800000</v>
      </c>
      <c r="X18" s="207">
        <f>[1]Субвенция_факт!V19*1000</f>
        <v>300222000</v>
      </c>
      <c r="Y18" s="1056">
        <v>172500000</v>
      </c>
      <c r="Z18" s="207">
        <f>[1]Субвенция_факт!W19*1000</f>
        <v>0</v>
      </c>
      <c r="AA18" s="586"/>
      <c r="AB18" s="207">
        <f>[1]Субвенция_факт!X19*1000</f>
        <v>14000</v>
      </c>
      <c r="AC18" s="779"/>
      <c r="AD18" s="207">
        <f>[1]Субвенция_факт!Y19*1000</f>
        <v>2100150</v>
      </c>
      <c r="AE18" s="779">
        <v>1418400</v>
      </c>
      <c r="AF18" s="207">
        <f>[1]Субвенция_факт!Z19*1000</f>
        <v>0</v>
      </c>
      <c r="AG18" s="586"/>
      <c r="AH18" s="207">
        <f>[1]Субвенция_факт!AA19*1000</f>
        <v>740716.49</v>
      </c>
      <c r="AI18" s="1053">
        <v>300000</v>
      </c>
      <c r="AJ18" s="207">
        <f>[1]Субвенция_факт!AB19*1000</f>
        <v>558081</v>
      </c>
      <c r="AK18" s="779">
        <v>529366.4</v>
      </c>
      <c r="AL18" s="207">
        <f>[1]Субвенция_факт!AG19*1000</f>
        <v>911957.63</v>
      </c>
      <c r="AM18" s="779">
        <v>437995.26</v>
      </c>
      <c r="AP18" s="380"/>
      <c r="AQ18" s="252"/>
      <c r="AR18" s="252"/>
      <c r="AS18" s="252"/>
    </row>
    <row r="19" spans="1:45" ht="21" customHeight="1" x14ac:dyDescent="0.25">
      <c r="A19" s="378" t="s">
        <v>85</v>
      </c>
      <c r="B19" s="253">
        <f t="shared" si="0"/>
        <v>283231287.03999996</v>
      </c>
      <c r="C19" s="253">
        <f t="shared" si="1"/>
        <v>165496055.20999998</v>
      </c>
      <c r="D19" s="207">
        <f>[1]Субвенция_факт!H20*1000</f>
        <v>7069.15</v>
      </c>
      <c r="E19" s="1246">
        <v>0</v>
      </c>
      <c r="F19" s="207">
        <f>[1]Субвенция_факт!I20*1000</f>
        <v>1286208</v>
      </c>
      <c r="G19" s="779">
        <v>630000</v>
      </c>
      <c r="H19" s="207">
        <f>[1]Субвенция_факт!J20*1000</f>
        <v>454608</v>
      </c>
      <c r="I19" s="779">
        <v>227304</v>
      </c>
      <c r="J19" s="207">
        <f>[1]Субвенция_факт!L20*1000</f>
        <v>5813950.4500000002</v>
      </c>
      <c r="K19" s="779">
        <v>3500000</v>
      </c>
      <c r="L19" s="207">
        <f>[1]Субвенция_факт!M20*1000</f>
        <v>108800</v>
      </c>
      <c r="M19" s="1147">
        <v>46000</v>
      </c>
      <c r="N19" s="207">
        <f>[1]Субвенция_факт!N20*1000</f>
        <v>747622.48</v>
      </c>
      <c r="O19" s="779">
        <v>360000</v>
      </c>
      <c r="P19" s="207">
        <f>[1]Субвенция_факт!Q20*1000</f>
        <v>50000</v>
      </c>
      <c r="Q19" s="779"/>
      <c r="R19" s="207">
        <f>[1]Субвенция_факт!S20*1000</f>
        <v>2106116.9999999995</v>
      </c>
      <c r="S19" s="779">
        <v>1008000</v>
      </c>
      <c r="T19" s="207">
        <f>[1]Субвенция_факт!T20*1000</f>
        <v>778843.99999999988</v>
      </c>
      <c r="U19" s="1054">
        <v>433800</v>
      </c>
      <c r="V19" s="207">
        <f>[1]Субвенция_факт!U20*1000</f>
        <v>58765000</v>
      </c>
      <c r="W19" s="1053">
        <v>35000000</v>
      </c>
      <c r="X19" s="207">
        <f>[1]Субвенция_факт!V20*1000</f>
        <v>205897000</v>
      </c>
      <c r="Y19" s="1056">
        <v>122000000</v>
      </c>
      <c r="Z19" s="207">
        <f>[1]Субвенция_факт!W20*1000</f>
        <v>0</v>
      </c>
      <c r="AA19" s="586"/>
      <c r="AB19" s="207">
        <f>[1]Субвенция_факт!X20*1000</f>
        <v>9000</v>
      </c>
      <c r="AC19" s="779"/>
      <c r="AD19" s="207">
        <f>[1]Субвенция_факт!Y20*1000</f>
        <v>5356915</v>
      </c>
      <c r="AE19" s="779">
        <v>1350000</v>
      </c>
      <c r="AF19" s="207">
        <f>[1]Субвенция_факт!Z20*1000</f>
        <v>0</v>
      </c>
      <c r="AG19" s="586"/>
      <c r="AH19" s="207">
        <f>[1]Субвенция_факт!AA20*1000</f>
        <v>691512.33000000007</v>
      </c>
      <c r="AI19" s="1053">
        <v>330000</v>
      </c>
      <c r="AJ19" s="207">
        <f>[1]Субвенция_факт!AB20*1000</f>
        <v>328283</v>
      </c>
      <c r="AK19" s="779">
        <v>213755.95</v>
      </c>
      <c r="AL19" s="207">
        <f>[1]Субвенция_факт!AG20*1000</f>
        <v>830357.63</v>
      </c>
      <c r="AM19" s="779">
        <v>397195.26</v>
      </c>
      <c r="AP19" s="380"/>
      <c r="AQ19" s="252"/>
      <c r="AR19" s="252"/>
      <c r="AS19" s="252"/>
    </row>
    <row r="20" spans="1:45" ht="21" customHeight="1" x14ac:dyDescent="0.25">
      <c r="A20" s="378" t="s">
        <v>86</v>
      </c>
      <c r="B20" s="253">
        <f t="shared" si="0"/>
        <v>722631086.27999997</v>
      </c>
      <c r="C20" s="253">
        <f t="shared" si="1"/>
        <v>413988199.59999996</v>
      </c>
      <c r="D20" s="207">
        <f>[1]Субвенция_факт!H21*1000</f>
        <v>7069.15</v>
      </c>
      <c r="E20" s="1246">
        <v>0</v>
      </c>
      <c r="F20" s="207">
        <f>[1]Субвенция_факт!I21*1000</f>
        <v>2722104</v>
      </c>
      <c r="G20" s="779">
        <v>1372000</v>
      </c>
      <c r="H20" s="207">
        <f>[1]Субвенция_факт!J21*1000</f>
        <v>498960</v>
      </c>
      <c r="I20" s="779">
        <v>239316</v>
      </c>
      <c r="J20" s="207">
        <f>[1]Субвенция_факт!L21*1000</f>
        <v>15072973.300000001</v>
      </c>
      <c r="K20" s="779">
        <v>15072973.300000001</v>
      </c>
      <c r="L20" s="207">
        <f>[1]Субвенция_факт!M21*1000</f>
        <v>707200</v>
      </c>
      <c r="M20" s="1147">
        <v>80000</v>
      </c>
      <c r="N20" s="207">
        <f>[1]Субвенция_факт!N21*1000</f>
        <v>1203969.29</v>
      </c>
      <c r="O20" s="779">
        <v>530000</v>
      </c>
      <c r="P20" s="207">
        <f>[1]Субвенция_факт!Q21*1000</f>
        <v>0</v>
      </c>
      <c r="Q20" s="779"/>
      <c r="R20" s="207">
        <f>[1]Субвенция_факт!S21*1000</f>
        <v>5340293.0000000009</v>
      </c>
      <c r="S20" s="779">
        <v>2600000</v>
      </c>
      <c r="T20" s="207">
        <f>[1]Субвенция_факт!T21*1000</f>
        <v>713944</v>
      </c>
      <c r="U20" s="1054">
        <v>413000</v>
      </c>
      <c r="V20" s="207">
        <f>[1]Субвенция_факт!U21*1000</f>
        <v>141956000</v>
      </c>
      <c r="W20" s="1053">
        <v>86874705.459999993</v>
      </c>
      <c r="X20" s="207">
        <f>[1]Субвенция_факт!V21*1000</f>
        <v>542666000</v>
      </c>
      <c r="Y20" s="1056">
        <v>303247405</v>
      </c>
      <c r="Z20" s="207">
        <f>[1]Субвенция_факт!W21*1000</f>
        <v>0</v>
      </c>
      <c r="AA20" s="586"/>
      <c r="AB20" s="207">
        <f>[1]Субвенция_факт!X21*1000</f>
        <v>500</v>
      </c>
      <c r="AC20" s="779"/>
      <c r="AD20" s="207">
        <f>[1]Субвенция_факт!Y21*1000</f>
        <v>1945100</v>
      </c>
      <c r="AE20" s="779">
        <v>1070000</v>
      </c>
      <c r="AF20" s="207">
        <f>[1]Субвенция_факт!Z21*1000</f>
        <v>0</v>
      </c>
      <c r="AG20" s="586"/>
      <c r="AH20" s="207">
        <f>[1]Субвенция_факт!AA21*1000</f>
        <v>1295500.9100000001</v>
      </c>
      <c r="AI20" s="1053">
        <v>400000</v>
      </c>
      <c r="AJ20" s="207">
        <f>[1]Субвенция_факт!AB21*1000</f>
        <v>7541415</v>
      </c>
      <c r="AK20" s="779">
        <v>1626754.58</v>
      </c>
      <c r="AL20" s="207">
        <f>[1]Субвенция_факт!AG21*1000</f>
        <v>960057.63</v>
      </c>
      <c r="AM20" s="779">
        <v>462045.26</v>
      </c>
      <c r="AP20" s="380"/>
      <c r="AQ20" s="252"/>
      <c r="AR20" s="252"/>
      <c r="AS20" s="252"/>
    </row>
    <row r="21" spans="1:45" ht="21" customHeight="1" x14ac:dyDescent="0.25">
      <c r="A21" s="378" t="s">
        <v>87</v>
      </c>
      <c r="B21" s="253">
        <f t="shared" si="0"/>
        <v>230153635.56999999</v>
      </c>
      <c r="C21" s="253">
        <f t="shared" si="1"/>
        <v>129764082.26000001</v>
      </c>
      <c r="D21" s="207">
        <f>[1]Субвенция_факт!H22*1000</f>
        <v>7069.15</v>
      </c>
      <c r="E21" s="1246">
        <v>0</v>
      </c>
      <c r="F21" s="207">
        <f>[1]Субвенция_факт!I22*1000</f>
        <v>966504</v>
      </c>
      <c r="G21" s="779">
        <v>484468</v>
      </c>
      <c r="H21" s="207">
        <f>[1]Субвенция_факт!J22*1000</f>
        <v>347424</v>
      </c>
      <c r="I21" s="779">
        <v>173712</v>
      </c>
      <c r="J21" s="207">
        <f>[1]Субвенция_факт!L22*1000</f>
        <v>4309466.7</v>
      </c>
      <c r="K21" s="779">
        <v>2184424</v>
      </c>
      <c r="L21" s="207">
        <f>[1]Субвенция_факт!M22*1000</f>
        <v>108800</v>
      </c>
      <c r="M21" s="1147">
        <v>22240</v>
      </c>
      <c r="N21" s="207">
        <f>[1]Субвенция_факт!N22*1000</f>
        <v>635702.48</v>
      </c>
      <c r="O21" s="779">
        <v>370835</v>
      </c>
      <c r="P21" s="207">
        <f>[1]Субвенция_факт!Q22*1000</f>
        <v>0</v>
      </c>
      <c r="Q21" s="779"/>
      <c r="R21" s="207">
        <f>[1]Субвенция_факт!S22*1000</f>
        <v>1996672</v>
      </c>
      <c r="S21" s="779">
        <v>947778</v>
      </c>
      <c r="T21" s="207">
        <f>[1]Субвенция_факт!T22*1000</f>
        <v>705444</v>
      </c>
      <c r="U21" s="1054">
        <v>411600</v>
      </c>
      <c r="V21" s="207">
        <f>[1]Субвенция_факт!U22*1000</f>
        <v>48197000</v>
      </c>
      <c r="W21" s="1053">
        <v>25717600</v>
      </c>
      <c r="X21" s="207">
        <f>[1]Субвенция_факт!V22*1000</f>
        <v>168474000</v>
      </c>
      <c r="Y21" s="1056">
        <v>97600000</v>
      </c>
      <c r="Z21" s="207">
        <f>[1]Субвенция_факт!W22*1000</f>
        <v>0</v>
      </c>
      <c r="AA21" s="586"/>
      <c r="AB21" s="207">
        <f>[1]Субвенция_факт!X22*1000</f>
        <v>0</v>
      </c>
      <c r="AC21" s="779"/>
      <c r="AD21" s="207">
        <f>[1]Субвенция_факт!Y22*1000</f>
        <v>2057600</v>
      </c>
      <c r="AE21" s="779">
        <v>860000</v>
      </c>
      <c r="AF21" s="207">
        <f>[1]Субвенция_факт!Z22*1000</f>
        <v>0</v>
      </c>
      <c r="AG21" s="586"/>
      <c r="AH21" s="207">
        <f>[1]Субвенция_факт!AA22*1000</f>
        <v>694472.61</v>
      </c>
      <c r="AI21" s="1053">
        <v>315000</v>
      </c>
      <c r="AJ21" s="207">
        <f>[1]Субвенция_факт!AB22*1000</f>
        <v>722223</v>
      </c>
      <c r="AK21" s="779">
        <v>228780</v>
      </c>
      <c r="AL21" s="207">
        <f>[1]Субвенция_факт!AG22*1000</f>
        <v>931257.63</v>
      </c>
      <c r="AM21" s="779">
        <v>447645.26</v>
      </c>
      <c r="AP21" s="380"/>
      <c r="AQ21" s="252"/>
      <c r="AR21" s="252"/>
      <c r="AS21" s="252"/>
    </row>
    <row r="22" spans="1:45" ht="21" customHeight="1" x14ac:dyDescent="0.25">
      <c r="A22" s="378" t="s">
        <v>88</v>
      </c>
      <c r="B22" s="253">
        <f t="shared" si="0"/>
        <v>333554084.71999997</v>
      </c>
      <c r="C22" s="253">
        <f t="shared" si="1"/>
        <v>224403181.29999998</v>
      </c>
      <c r="D22" s="207">
        <f>[1]Субвенция_факт!H23*1000</f>
        <v>7069.15</v>
      </c>
      <c r="E22" s="1246">
        <v>0</v>
      </c>
      <c r="F22" s="207">
        <f>[1]Субвенция_факт!I23*1000</f>
        <v>1550472</v>
      </c>
      <c r="G22" s="779">
        <v>745282</v>
      </c>
      <c r="H22" s="207">
        <f>[1]Субвенция_факт!J23*1000</f>
        <v>437976</v>
      </c>
      <c r="I22" s="779">
        <v>218988</v>
      </c>
      <c r="J22" s="207">
        <f>[1]Субвенция_факт!L23*1000</f>
        <v>6311016.25</v>
      </c>
      <c r="K22" s="779">
        <v>3415040</v>
      </c>
      <c r="L22" s="207">
        <f>[1]Субвенция_факт!M23*1000</f>
        <v>285600</v>
      </c>
      <c r="M22" s="1147">
        <v>109103</v>
      </c>
      <c r="N22" s="207">
        <f>[1]Субвенция_факт!N23*1000</f>
        <v>631822.4800000001</v>
      </c>
      <c r="O22" s="779">
        <v>285000</v>
      </c>
      <c r="P22" s="207">
        <f>[1]Субвенция_факт!Q23*1000</f>
        <v>100000</v>
      </c>
      <c r="Q22" s="779"/>
      <c r="R22" s="207">
        <f>[1]Субвенция_факт!S23*1000</f>
        <v>2093581.9999999998</v>
      </c>
      <c r="S22" s="779">
        <v>850000</v>
      </c>
      <c r="T22" s="207">
        <f>[1]Субвенция_факт!T23*1000</f>
        <v>688243.99999999988</v>
      </c>
      <c r="U22" s="1054">
        <v>408800</v>
      </c>
      <c r="V22" s="207">
        <f>[1]Субвенция_факт!U23*1000</f>
        <v>57527000</v>
      </c>
      <c r="W22" s="1053">
        <v>30000000</v>
      </c>
      <c r="X22" s="207">
        <f>[1]Субвенция_факт!V23*1000</f>
        <v>259145000</v>
      </c>
      <c r="Y22" s="1056">
        <v>185870000</v>
      </c>
      <c r="Z22" s="207">
        <f>[1]Субвенция_факт!W23*1000</f>
        <v>0</v>
      </c>
      <c r="AA22" s="586"/>
      <c r="AB22" s="207">
        <f>[1]Субвенция_факт!X23*1000</f>
        <v>2500</v>
      </c>
      <c r="AC22" s="779"/>
      <c r="AD22" s="207">
        <f>[1]Субвенция_факт!Y23*1000</f>
        <v>2334200</v>
      </c>
      <c r="AE22" s="779">
        <v>1200000</v>
      </c>
      <c r="AF22" s="207">
        <f>[1]Субвенция_факт!Z23*1000</f>
        <v>0</v>
      </c>
      <c r="AG22" s="586"/>
      <c r="AH22" s="207">
        <f>[1]Субвенция_факт!AA23*1000</f>
        <v>695681.21</v>
      </c>
      <c r="AI22" s="1053">
        <v>328000</v>
      </c>
      <c r="AJ22" s="207">
        <f>[1]Субвенция_факт!AB23*1000</f>
        <v>886364</v>
      </c>
      <c r="AK22" s="779">
        <v>562173.04</v>
      </c>
      <c r="AL22" s="207">
        <f>[1]Субвенция_факт!AG23*1000</f>
        <v>857557.63</v>
      </c>
      <c r="AM22" s="779">
        <v>410795.26</v>
      </c>
      <c r="AP22" s="380"/>
      <c r="AQ22" s="252"/>
      <c r="AR22" s="252"/>
      <c r="AS22" s="252"/>
    </row>
    <row r="23" spans="1:45" ht="21" customHeight="1" x14ac:dyDescent="0.25">
      <c r="A23" s="378" t="s">
        <v>89</v>
      </c>
      <c r="B23" s="253">
        <f t="shared" si="0"/>
        <v>503436718.68999994</v>
      </c>
      <c r="C23" s="253">
        <f t="shared" si="1"/>
        <v>383592335.44999999</v>
      </c>
      <c r="D23" s="207">
        <f>[1]Субвенция_факт!H24*1000</f>
        <v>7069.15</v>
      </c>
      <c r="E23" s="1246">
        <v>0</v>
      </c>
      <c r="F23" s="207">
        <f>[1]Субвенция_факт!I24*1000</f>
        <v>1145760</v>
      </c>
      <c r="G23" s="779">
        <v>564410</v>
      </c>
      <c r="H23" s="207">
        <f>[1]Субвенция_факт!J24*1000</f>
        <v>308616</v>
      </c>
      <c r="I23" s="779">
        <v>154308</v>
      </c>
      <c r="J23" s="207">
        <f>[1]Субвенция_факт!L24*1000</f>
        <v>13186311.6</v>
      </c>
      <c r="K23" s="779">
        <v>10030290</v>
      </c>
      <c r="L23" s="207">
        <f>[1]Субвенция_факт!M24*1000</f>
        <v>408000</v>
      </c>
      <c r="M23" s="1147">
        <v>210666</v>
      </c>
      <c r="N23" s="207">
        <f>[1]Субвенция_факт!N24*1000</f>
        <v>1463040.2899999998</v>
      </c>
      <c r="O23" s="779">
        <v>560000</v>
      </c>
      <c r="P23" s="207">
        <f>[1]Субвенция_факт!Q24*1000</f>
        <v>100000</v>
      </c>
      <c r="Q23" s="779"/>
      <c r="R23" s="207">
        <f>[1]Субвенция_факт!S24*1000</f>
        <v>4002888</v>
      </c>
      <c r="S23" s="779">
        <v>1825200</v>
      </c>
      <c r="T23" s="207">
        <f>[1]Субвенция_факт!T24*1000</f>
        <v>670144</v>
      </c>
      <c r="U23" s="1054">
        <v>405800</v>
      </c>
      <c r="V23" s="207">
        <f>[1]Субвенция_факт!U24*1000</f>
        <v>140615000</v>
      </c>
      <c r="W23" s="1053">
        <v>117044310</v>
      </c>
      <c r="X23" s="207">
        <f>[1]Субвенция_факт!V24*1000</f>
        <v>329990000</v>
      </c>
      <c r="Y23" s="1056">
        <v>249683046</v>
      </c>
      <c r="Z23" s="207">
        <f>[1]Субвенция_факт!W24*1000</f>
        <v>716612</v>
      </c>
      <c r="AA23" s="586">
        <v>379434</v>
      </c>
      <c r="AB23" s="207">
        <f>[1]Субвенция_факт!X24*1000</f>
        <v>11000</v>
      </c>
      <c r="AC23" s="779">
        <v>1222</v>
      </c>
      <c r="AD23" s="207">
        <f>[1]Субвенция_факт!Y24*1000</f>
        <v>8380582</v>
      </c>
      <c r="AE23" s="779">
        <v>1320000</v>
      </c>
      <c r="AF23" s="207">
        <f>[1]Субвенция_факт!Z24*1000</f>
        <v>0</v>
      </c>
      <c r="AG23" s="586"/>
      <c r="AH23" s="207">
        <f>[1]Субвенция_факт!AA24*1000</f>
        <v>950413.02</v>
      </c>
      <c r="AI23" s="1053">
        <v>450000</v>
      </c>
      <c r="AJ23" s="207">
        <f>[1]Субвенция_факт!AB24*1000</f>
        <v>492425</v>
      </c>
      <c r="AK23" s="779">
        <v>487204.19</v>
      </c>
      <c r="AL23" s="207">
        <f>[1]Субвенция_факт!AG24*1000</f>
        <v>988857.63</v>
      </c>
      <c r="AM23" s="779">
        <v>476445.26</v>
      </c>
      <c r="AP23" s="380"/>
      <c r="AQ23" s="252"/>
      <c r="AR23" s="252"/>
      <c r="AS23" s="252"/>
    </row>
    <row r="24" spans="1:45" ht="21" customHeight="1" x14ac:dyDescent="0.25">
      <c r="A24" s="378" t="s">
        <v>90</v>
      </c>
      <c r="B24" s="253">
        <f t="shared" si="0"/>
        <v>262358282.16</v>
      </c>
      <c r="C24" s="253">
        <f t="shared" si="1"/>
        <v>174019329.25999999</v>
      </c>
      <c r="D24" s="207">
        <f>[1]Субвенция_факт!H25*1000</f>
        <v>7069.15</v>
      </c>
      <c r="E24" s="1246">
        <v>0</v>
      </c>
      <c r="F24" s="207">
        <f>[1]Субвенция_факт!I25*1000</f>
        <v>1496880</v>
      </c>
      <c r="G24" s="779">
        <v>750000</v>
      </c>
      <c r="H24" s="207">
        <f>[1]Субвенция_факт!J25*1000</f>
        <v>482328</v>
      </c>
      <c r="I24" s="779">
        <v>241164</v>
      </c>
      <c r="J24" s="207">
        <f>[1]Субвенция_факт!L25*1000</f>
        <v>6103905.5</v>
      </c>
      <c r="K24" s="779">
        <v>2800000</v>
      </c>
      <c r="L24" s="207">
        <f>[1]Субвенция_факт!M25*1000</f>
        <v>68000</v>
      </c>
      <c r="M24" s="1147">
        <v>49130</v>
      </c>
      <c r="N24" s="207">
        <f>[1]Субвенция_факт!N25*1000</f>
        <v>658622.48</v>
      </c>
      <c r="O24" s="779">
        <v>330000</v>
      </c>
      <c r="P24" s="207">
        <f>[1]Субвенция_факт!Q25*1000</f>
        <v>0</v>
      </c>
      <c r="Q24" s="779"/>
      <c r="R24" s="207">
        <f>[1]Субвенция_факт!S25*1000</f>
        <v>2124217</v>
      </c>
      <c r="S24" s="779">
        <v>1200000</v>
      </c>
      <c r="T24" s="207">
        <f>[1]Субвенция_факт!T25*1000</f>
        <v>644743.99999999988</v>
      </c>
      <c r="U24" s="1054">
        <v>401600</v>
      </c>
      <c r="V24" s="207">
        <f>[1]Субвенция_факт!U25*1000</f>
        <v>42868000</v>
      </c>
      <c r="W24" s="1053">
        <v>26000000</v>
      </c>
      <c r="X24" s="207">
        <f>[1]Субвенция_факт!V25*1000</f>
        <v>200263000</v>
      </c>
      <c r="Y24" s="1056">
        <v>140000000</v>
      </c>
      <c r="Z24" s="207">
        <f>[1]Субвенция_факт!W25*1000</f>
        <v>0</v>
      </c>
      <c r="AA24" s="586"/>
      <c r="AB24" s="207">
        <f>[1]Субвенция_факт!X25*1000</f>
        <v>3500</v>
      </c>
      <c r="AC24" s="779"/>
      <c r="AD24" s="207">
        <f>[1]Субвенция_факт!Y25*1000</f>
        <v>5400278</v>
      </c>
      <c r="AE24" s="779">
        <v>1200000</v>
      </c>
      <c r="AF24" s="207">
        <f>[1]Субвенция_факт!Z25*1000</f>
        <v>0</v>
      </c>
      <c r="AG24" s="586"/>
      <c r="AH24" s="207">
        <f>[1]Субвенция_факт!AA25*1000</f>
        <v>700786.39999999991</v>
      </c>
      <c r="AI24" s="1053">
        <v>350000</v>
      </c>
      <c r="AJ24" s="207">
        <f>[1]Субвенция_факт!AB25*1000</f>
        <v>689394</v>
      </c>
      <c r="AK24" s="779">
        <v>291640</v>
      </c>
      <c r="AL24" s="207">
        <f>[1]Субвенция_факт!AG25*1000</f>
        <v>847557.63</v>
      </c>
      <c r="AM24" s="779">
        <v>405795.26</v>
      </c>
      <c r="AP24" s="380"/>
      <c r="AQ24" s="252"/>
      <c r="AR24" s="252"/>
      <c r="AS24" s="252"/>
    </row>
    <row r="25" spans="1:45" ht="21" customHeight="1" x14ac:dyDescent="0.25">
      <c r="A25" s="378" t="s">
        <v>91</v>
      </c>
      <c r="B25" s="253">
        <f t="shared" si="0"/>
        <v>357943172.68999994</v>
      </c>
      <c r="C25" s="253">
        <f t="shared" si="1"/>
        <v>199417461.09999999</v>
      </c>
      <c r="D25" s="207">
        <f>[1]Субвенция_факт!H26*1000</f>
        <v>7069.15</v>
      </c>
      <c r="E25" s="1246">
        <v>0</v>
      </c>
      <c r="F25" s="207">
        <f>[1]Субвенция_факт!I26*1000</f>
        <v>933288</v>
      </c>
      <c r="G25" s="779">
        <v>435000</v>
      </c>
      <c r="H25" s="207">
        <f>[1]Субвенция_факт!J26*1000</f>
        <v>258720.00000000003</v>
      </c>
      <c r="I25" s="779">
        <v>129360</v>
      </c>
      <c r="J25" s="207">
        <f>[1]Субвенция_факт!L26*1000</f>
        <v>8590797.5999999996</v>
      </c>
      <c r="K25" s="779">
        <v>5000000</v>
      </c>
      <c r="L25" s="207">
        <f>[1]Субвенция_факт!M26*1000</f>
        <v>272000</v>
      </c>
      <c r="M25" s="1147">
        <v>60000</v>
      </c>
      <c r="N25" s="207">
        <f>[1]Субвенция_факт!N26*1000</f>
        <v>1302230.29</v>
      </c>
      <c r="O25" s="779">
        <v>618000</v>
      </c>
      <c r="P25" s="207">
        <f>[1]Субвенция_факт!Q26*1000</f>
        <v>50000</v>
      </c>
      <c r="Q25" s="779"/>
      <c r="R25" s="207">
        <f>[1]Субвенция_факт!S26*1000</f>
        <v>2849449</v>
      </c>
      <c r="S25" s="779">
        <v>1583400</v>
      </c>
      <c r="T25" s="207">
        <f>[1]Субвенция_факт!T26*1000</f>
        <v>683444</v>
      </c>
      <c r="U25" s="1054">
        <v>408000</v>
      </c>
      <c r="V25" s="207">
        <f>[1]Субвенция_факт!U26*1000</f>
        <v>83326000</v>
      </c>
      <c r="W25" s="1053">
        <v>41000000</v>
      </c>
      <c r="X25" s="207">
        <f>[1]Субвенция_факт!V26*1000</f>
        <v>254842000</v>
      </c>
      <c r="Y25" s="1056">
        <v>147000000</v>
      </c>
      <c r="Z25" s="207">
        <f>[1]Субвенция_факт!W26*1000</f>
        <v>0</v>
      </c>
      <c r="AA25" s="586"/>
      <c r="AB25" s="207">
        <f>[1]Субвенция_факт!X26*1000</f>
        <v>7000</v>
      </c>
      <c r="AC25" s="779"/>
      <c r="AD25" s="207">
        <f>[1]Субвенция_факт!Y26*1000</f>
        <v>2441650</v>
      </c>
      <c r="AE25" s="779">
        <v>1955000</v>
      </c>
      <c r="AF25" s="207">
        <f>[1]Субвенция_факт!Z26*1000</f>
        <v>0</v>
      </c>
      <c r="AG25" s="586"/>
      <c r="AH25" s="207">
        <f>[1]Субвенция_факт!AA26*1000</f>
        <v>719773.02000000014</v>
      </c>
      <c r="AI25" s="1053">
        <v>342000</v>
      </c>
      <c r="AJ25" s="207">
        <f>[1]Субвенция_факт!AB26*1000</f>
        <v>689394</v>
      </c>
      <c r="AK25" s="779">
        <v>419505.84</v>
      </c>
      <c r="AL25" s="207">
        <f>[1]Субвенция_факт!AG26*1000</f>
        <v>970357.63</v>
      </c>
      <c r="AM25" s="779">
        <v>467195.26</v>
      </c>
      <c r="AP25" s="380"/>
      <c r="AQ25" s="252"/>
      <c r="AR25" s="252"/>
      <c r="AS25" s="252"/>
    </row>
    <row r="26" spans="1:45" ht="21" customHeight="1" x14ac:dyDescent="0.25">
      <c r="A26" s="378" t="s">
        <v>6</v>
      </c>
      <c r="B26" s="253">
        <f t="shared" si="0"/>
        <v>5816398706.4499998</v>
      </c>
      <c r="C26" s="253">
        <f t="shared" si="1"/>
        <v>3189352741.1199999</v>
      </c>
      <c r="D26" s="207">
        <f>[1]Субвенция_факт!H30*1000</f>
        <v>402941.56</v>
      </c>
      <c r="E26" s="1246">
        <v>152059.88</v>
      </c>
      <c r="F26" s="207">
        <f>[1]Субвенция_факт!I30*1000</f>
        <v>0</v>
      </c>
      <c r="G26" s="779"/>
      <c r="H26" s="207">
        <f>[1]Субвенция_факт!J30*1000</f>
        <v>0</v>
      </c>
      <c r="I26" s="779"/>
      <c r="J26" s="207">
        <f>[1]Субвенция_факт!L30*1000</f>
        <v>161359818.34</v>
      </c>
      <c r="K26" s="779">
        <v>75211570</v>
      </c>
      <c r="L26" s="207">
        <f>[1]Субвенция_факт!M30*1000</f>
        <v>5018400</v>
      </c>
      <c r="M26" s="1147">
        <v>1354642</v>
      </c>
      <c r="N26" s="207">
        <f>[1]Субвенция_факт!N30*1000</f>
        <v>7096463.4100000001</v>
      </c>
      <c r="O26" s="779">
        <v>3060000</v>
      </c>
      <c r="P26" s="207">
        <f>[1]Субвенция_факт!Q30*1000</f>
        <v>1000000</v>
      </c>
      <c r="Q26" s="779">
        <v>250000</v>
      </c>
      <c r="R26" s="207">
        <f>[1]Субвенция_факт!S30*1000</f>
        <v>30248044</v>
      </c>
      <c r="S26" s="779">
        <v>16603000</v>
      </c>
      <c r="T26" s="207">
        <f>[1]Субвенция_факт!T30*1000</f>
        <v>1708992</v>
      </c>
      <c r="U26" s="1054">
        <v>1050000</v>
      </c>
      <c r="V26" s="207">
        <f>[1]Субвенция_факт!U30*1000</f>
        <v>2373427380</v>
      </c>
      <c r="W26" s="1053">
        <v>1213036000</v>
      </c>
      <c r="X26" s="207">
        <f>[1]Субвенция_факт!V30*1000</f>
        <v>3156270000</v>
      </c>
      <c r="Y26" s="1056">
        <v>1834546550</v>
      </c>
      <c r="Z26" s="207">
        <f>[1]Субвенция_факт!W30*1000</f>
        <v>26526278</v>
      </c>
      <c r="AA26" s="586">
        <v>14848603</v>
      </c>
      <c r="AB26" s="207">
        <f>[1]Субвенция_факт!X30*1000</f>
        <v>64000</v>
      </c>
      <c r="AC26" s="779"/>
      <c r="AD26" s="207">
        <f>[1]Субвенция_факт!Y30*1000</f>
        <v>9341500</v>
      </c>
      <c r="AE26" s="779">
        <v>7199000</v>
      </c>
      <c r="AF26" s="207">
        <f>[1]Субвенция_факт!Z30*1000</f>
        <v>20000000</v>
      </c>
      <c r="AG26" s="586">
        <v>19006316.239999998</v>
      </c>
      <c r="AH26" s="207">
        <f>[1]Субвенция_факт!AA30*1000</f>
        <v>6535890.1399999997</v>
      </c>
      <c r="AI26" s="1053">
        <v>3035000</v>
      </c>
      <c r="AJ26" s="207">
        <f>[1]Субвенция_факт!AB30*1000</f>
        <v>17398999</v>
      </c>
      <c r="AK26" s="779">
        <v>0</v>
      </c>
      <c r="AL26" s="207">
        <f>[1]Субвенция_факт!AG30*1000</f>
        <v>0</v>
      </c>
      <c r="AM26" s="779"/>
      <c r="AN26" s="377"/>
      <c r="AP26" s="380"/>
      <c r="AQ26" s="252"/>
      <c r="AR26" s="252"/>
      <c r="AS26" s="252"/>
    </row>
    <row r="27" spans="1:45" ht="21" customHeight="1" x14ac:dyDescent="0.25">
      <c r="A27" s="378" t="s">
        <v>5</v>
      </c>
      <c r="B27" s="253">
        <f t="shared" si="0"/>
        <v>1012781417.96</v>
      </c>
      <c r="C27" s="253">
        <f t="shared" si="1"/>
        <v>536072089.25</v>
      </c>
      <c r="D27" s="207">
        <f>[1]Субвенция_факт!H29*1000</f>
        <v>42414.9</v>
      </c>
      <c r="E27" s="1246">
        <v>0</v>
      </c>
      <c r="F27" s="207">
        <f>[1]Субвенция_факт!I29*1000</f>
        <v>0</v>
      </c>
      <c r="G27" s="779"/>
      <c r="H27" s="207">
        <f>[1]Субвенция_факт!J29*1000</f>
        <v>0</v>
      </c>
      <c r="I27" s="779"/>
      <c r="J27" s="207">
        <f>[1]Субвенция_факт!L29*1000</f>
        <v>30721167.399999999</v>
      </c>
      <c r="K27" s="779">
        <v>21800000</v>
      </c>
      <c r="L27" s="207">
        <f>[1]Субвенция_факт!M29*1000</f>
        <v>639200</v>
      </c>
      <c r="M27" s="1147">
        <v>300000</v>
      </c>
      <c r="N27" s="207">
        <f>[1]Субвенция_факт!N29*1000</f>
        <v>1297142.6200000001</v>
      </c>
      <c r="O27" s="779">
        <v>600000</v>
      </c>
      <c r="P27" s="207">
        <f>[1]Субвенция_факт!Q29*1000</f>
        <v>350000</v>
      </c>
      <c r="Q27" s="779">
        <v>100000</v>
      </c>
      <c r="R27" s="207">
        <f>[1]Субвенция_факт!S29*1000</f>
        <v>5648433</v>
      </c>
      <c r="S27" s="779">
        <v>2500000</v>
      </c>
      <c r="T27" s="207">
        <f>[1]Субвенция_факт!T29*1000</f>
        <v>1403887</v>
      </c>
      <c r="U27" s="1054">
        <v>882200</v>
      </c>
      <c r="V27" s="207">
        <f>[1]Субвенция_факт!U29*1000</f>
        <v>454182000</v>
      </c>
      <c r="W27" s="1053">
        <v>230000000</v>
      </c>
      <c r="X27" s="207">
        <f>[1]Субвенция_факт!V29*1000</f>
        <v>483758000</v>
      </c>
      <c r="Y27" s="1056">
        <v>260000000</v>
      </c>
      <c r="Z27" s="207">
        <f>[1]Субвенция_факт!W29*1000</f>
        <v>13090110</v>
      </c>
      <c r="AA27" s="586">
        <v>7200000</v>
      </c>
      <c r="AB27" s="207">
        <f>[1]Субвенция_факт!X29*1000</f>
        <v>24500</v>
      </c>
      <c r="AC27" s="779"/>
      <c r="AD27" s="207">
        <f>[1]Субвенция_факт!Y29*1000</f>
        <v>4216000</v>
      </c>
      <c r="AE27" s="779">
        <v>2160000</v>
      </c>
      <c r="AF27" s="207">
        <f>[1]Субвенция_факт!Z29*1000</f>
        <v>13000000</v>
      </c>
      <c r="AG27" s="586">
        <v>9335658.5999999996</v>
      </c>
      <c r="AH27" s="207">
        <f>[1]Субвенция_факт!AA29*1000</f>
        <v>1421188.04</v>
      </c>
      <c r="AI27" s="1053">
        <v>620000</v>
      </c>
      <c r="AJ27" s="207">
        <f>[1]Субвенция_факт!AB29*1000</f>
        <v>2987375</v>
      </c>
      <c r="AK27" s="779">
        <v>574230.65</v>
      </c>
      <c r="AL27" s="207">
        <f>[1]Субвенция_факт!AG29*1000</f>
        <v>0</v>
      </c>
      <c r="AM27" s="779"/>
      <c r="AN27" s="377"/>
      <c r="AP27" s="380"/>
      <c r="AQ27" s="252"/>
      <c r="AR27" s="252"/>
      <c r="AS27" s="252"/>
    </row>
    <row r="28" spans="1:45" s="373" customFormat="1" ht="21" customHeight="1" x14ac:dyDescent="0.25">
      <c r="A28" s="375" t="s">
        <v>34</v>
      </c>
      <c r="B28" s="253">
        <f t="shared" ref="B28:AM28" si="2">SUM(B8:B27)</f>
        <v>13499423762.099998</v>
      </c>
      <c r="C28" s="253">
        <f t="shared" si="2"/>
        <v>7676479732.5799999</v>
      </c>
      <c r="D28" s="253">
        <f t="shared" si="2"/>
        <v>572601.16</v>
      </c>
      <c r="E28" s="253">
        <f t="shared" si="2"/>
        <v>152059.88</v>
      </c>
      <c r="F28" s="253">
        <f t="shared" si="2"/>
        <v>23236800</v>
      </c>
      <c r="G28" s="253">
        <f t="shared" si="2"/>
        <v>11171160</v>
      </c>
      <c r="H28" s="253">
        <f t="shared" si="2"/>
        <v>6157536</v>
      </c>
      <c r="I28" s="253">
        <f t="shared" si="2"/>
        <v>3104458</v>
      </c>
      <c r="J28" s="253">
        <f t="shared" si="2"/>
        <v>348064297.83999997</v>
      </c>
      <c r="K28" s="253">
        <f t="shared" si="2"/>
        <v>195189297.30000001</v>
      </c>
      <c r="L28" s="1148">
        <f t="shared" si="2"/>
        <v>10920800</v>
      </c>
      <c r="M28" s="1148">
        <f t="shared" si="2"/>
        <v>3605481</v>
      </c>
      <c r="N28" s="253">
        <f t="shared" si="2"/>
        <v>25846138.960000001</v>
      </c>
      <c r="O28" s="253">
        <f t="shared" si="2"/>
        <v>12562835</v>
      </c>
      <c r="P28" s="253">
        <f t="shared" si="2"/>
        <v>2100000</v>
      </c>
      <c r="Q28" s="253">
        <f t="shared" si="2"/>
        <v>350000</v>
      </c>
      <c r="R28" s="253">
        <f t="shared" si="2"/>
        <v>90983805</v>
      </c>
      <c r="S28" s="253">
        <f t="shared" si="2"/>
        <v>47732878</v>
      </c>
      <c r="T28" s="253">
        <f t="shared" si="2"/>
        <v>15628471</v>
      </c>
      <c r="U28" s="1055">
        <f t="shared" si="2"/>
        <v>9382200</v>
      </c>
      <c r="V28" s="253">
        <f t="shared" si="2"/>
        <v>4376385110.5799999</v>
      </c>
      <c r="W28" s="253">
        <f t="shared" si="2"/>
        <v>2336764615.46</v>
      </c>
      <c r="X28" s="253">
        <f t="shared" si="2"/>
        <v>8372533269.4200001</v>
      </c>
      <c r="Y28" s="1057">
        <f t="shared" si="2"/>
        <v>4947442001</v>
      </c>
      <c r="Z28" s="253">
        <f t="shared" si="2"/>
        <v>40333000</v>
      </c>
      <c r="AA28" s="253">
        <f t="shared" si="2"/>
        <v>22428037</v>
      </c>
      <c r="AB28" s="253">
        <f t="shared" si="2"/>
        <v>203500</v>
      </c>
      <c r="AC28" s="253">
        <f t="shared" si="2"/>
        <v>1222</v>
      </c>
      <c r="AD28" s="253">
        <f t="shared" si="2"/>
        <v>76353575</v>
      </c>
      <c r="AE28" s="253">
        <f t="shared" si="2"/>
        <v>30765003.149999999</v>
      </c>
      <c r="AF28" s="253">
        <f t="shared" si="2"/>
        <v>33000000</v>
      </c>
      <c r="AG28" s="253">
        <f t="shared" si="2"/>
        <v>28341974.839999996</v>
      </c>
      <c r="AH28" s="253">
        <f t="shared" si="2"/>
        <v>22139888.799999997</v>
      </c>
      <c r="AI28" s="253">
        <f t="shared" si="2"/>
        <v>10163355.789999999</v>
      </c>
      <c r="AJ28" s="253">
        <f t="shared" si="2"/>
        <v>38728300</v>
      </c>
      <c r="AK28" s="253">
        <f t="shared" si="2"/>
        <v>9528523.9800000023</v>
      </c>
      <c r="AL28" s="253">
        <f t="shared" si="2"/>
        <v>16236668.340000007</v>
      </c>
      <c r="AM28" s="253">
        <f t="shared" si="2"/>
        <v>7794630.1799999978</v>
      </c>
      <c r="AP28" s="380"/>
      <c r="AQ28" s="252"/>
      <c r="AR28" s="252"/>
      <c r="AS28" s="252"/>
    </row>
    <row r="29" spans="1:45" x14ac:dyDescent="0.25">
      <c r="B29" s="385"/>
      <c r="C29" s="385"/>
      <c r="D29" s="385"/>
      <c r="E29" s="385"/>
      <c r="F29" s="385"/>
      <c r="G29" s="385"/>
      <c r="H29" s="385"/>
      <c r="I29" s="385"/>
      <c r="J29" s="385"/>
      <c r="K29" s="385"/>
      <c r="L29" s="1149"/>
      <c r="M29" s="1149"/>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P29" s="380"/>
      <c r="AQ29" s="252"/>
      <c r="AR29" s="252"/>
      <c r="AS29" s="252"/>
    </row>
    <row r="30" spans="1:45" x14ac:dyDescent="0.25">
      <c r="B30" s="385"/>
      <c r="C30" s="385"/>
      <c r="D30" s="385"/>
      <c r="E30" s="385"/>
      <c r="F30" s="385"/>
      <c r="G30" s="385"/>
      <c r="H30" s="385"/>
      <c r="I30" s="385"/>
      <c r="J30" s="385"/>
      <c r="K30" s="385"/>
      <c r="L30" s="1149"/>
      <c r="M30" s="1149"/>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P30" s="380"/>
      <c r="AQ30" s="252"/>
      <c r="AR30" s="252"/>
      <c r="AS30" s="252"/>
    </row>
    <row r="31" spans="1:45" ht="21" customHeight="1" x14ac:dyDescent="0.25">
      <c r="A31" s="382" t="s">
        <v>55</v>
      </c>
      <c r="B31" s="253">
        <f>SUM(B8:B25)</f>
        <v>6670243637.6899986</v>
      </c>
      <c r="C31" s="253">
        <f t="shared" ref="C31:AM31" si="3">SUM(C8:C25)</f>
        <v>3951054902.2099996</v>
      </c>
      <c r="D31" s="253">
        <f t="shared" si="3"/>
        <v>127244.69999999995</v>
      </c>
      <c r="E31" s="253">
        <f t="shared" si="3"/>
        <v>0</v>
      </c>
      <c r="F31" s="253">
        <f t="shared" si="3"/>
        <v>23236800</v>
      </c>
      <c r="G31" s="253">
        <f t="shared" si="3"/>
        <v>11171160</v>
      </c>
      <c r="H31" s="253">
        <f t="shared" si="3"/>
        <v>6157536</v>
      </c>
      <c r="I31" s="253">
        <f t="shared" si="3"/>
        <v>3104458</v>
      </c>
      <c r="J31" s="253">
        <f t="shared" si="3"/>
        <v>155983312.09999999</v>
      </c>
      <c r="K31" s="253">
        <f t="shared" si="3"/>
        <v>98177727.299999997</v>
      </c>
      <c r="L31" s="253">
        <f t="shared" si="3"/>
        <v>5263200</v>
      </c>
      <c r="M31" s="253">
        <f t="shared" si="3"/>
        <v>1950839</v>
      </c>
      <c r="N31" s="253">
        <f t="shared" si="3"/>
        <v>17452532.93</v>
      </c>
      <c r="O31" s="253">
        <f t="shared" si="3"/>
        <v>8902835</v>
      </c>
      <c r="P31" s="253">
        <f t="shared" si="3"/>
        <v>750000</v>
      </c>
      <c r="Q31" s="253">
        <f t="shared" si="3"/>
        <v>0</v>
      </c>
      <c r="R31" s="253">
        <f t="shared" si="3"/>
        <v>55087328</v>
      </c>
      <c r="S31" s="253">
        <f t="shared" si="3"/>
        <v>28629878</v>
      </c>
      <c r="T31" s="253">
        <f t="shared" si="3"/>
        <v>12515592</v>
      </c>
      <c r="U31" s="253">
        <f t="shared" si="3"/>
        <v>7450000</v>
      </c>
      <c r="V31" s="253">
        <f t="shared" si="3"/>
        <v>1548775730.5799999</v>
      </c>
      <c r="W31" s="253">
        <f t="shared" si="3"/>
        <v>893728615.46000004</v>
      </c>
      <c r="X31" s="253">
        <f t="shared" si="3"/>
        <v>4732505269.4200001</v>
      </c>
      <c r="Y31" s="253">
        <f t="shared" si="3"/>
        <v>2852895451</v>
      </c>
      <c r="Z31" s="253">
        <f t="shared" si="3"/>
        <v>716612</v>
      </c>
      <c r="AA31" s="253">
        <f t="shared" si="3"/>
        <v>379434</v>
      </c>
      <c r="AB31" s="253">
        <f t="shared" si="3"/>
        <v>115000</v>
      </c>
      <c r="AC31" s="253">
        <f t="shared" si="3"/>
        <v>1222</v>
      </c>
      <c r="AD31" s="253">
        <f t="shared" si="3"/>
        <v>62796075</v>
      </c>
      <c r="AE31" s="253">
        <f t="shared" si="3"/>
        <v>21406003.149999999</v>
      </c>
      <c r="AF31" s="253">
        <f t="shared" si="3"/>
        <v>0</v>
      </c>
      <c r="AG31" s="253">
        <f t="shared" si="3"/>
        <v>0</v>
      </c>
      <c r="AH31" s="253">
        <f t="shared" si="3"/>
        <v>14182810.619999999</v>
      </c>
      <c r="AI31" s="253">
        <f t="shared" si="3"/>
        <v>6508355.79</v>
      </c>
      <c r="AJ31" s="253">
        <f t="shared" si="3"/>
        <v>18341926</v>
      </c>
      <c r="AK31" s="253">
        <f t="shared" si="3"/>
        <v>8954293.3300000019</v>
      </c>
      <c r="AL31" s="253">
        <f t="shared" si="3"/>
        <v>16236668.340000007</v>
      </c>
      <c r="AM31" s="253">
        <f t="shared" si="3"/>
        <v>7794630.1799999978</v>
      </c>
      <c r="AP31" s="380"/>
      <c r="AQ31" s="252"/>
      <c r="AR31" s="252"/>
      <c r="AS31" s="252"/>
    </row>
    <row r="32" spans="1:45" ht="21" customHeight="1" x14ac:dyDescent="0.25">
      <c r="A32" s="382" t="s">
        <v>119</v>
      </c>
      <c r="B32" s="253">
        <f>SUM(B26:B27)</f>
        <v>6829180124.4099998</v>
      </c>
      <c r="C32" s="253">
        <f t="shared" ref="C32:AM32" si="4">SUM(C26:C27)</f>
        <v>3725424830.3699999</v>
      </c>
      <c r="D32" s="253">
        <f t="shared" si="4"/>
        <v>445356.46</v>
      </c>
      <c r="E32" s="253">
        <f t="shared" si="4"/>
        <v>152059.88</v>
      </c>
      <c r="F32" s="253">
        <f t="shared" si="4"/>
        <v>0</v>
      </c>
      <c r="G32" s="253">
        <f t="shared" si="4"/>
        <v>0</v>
      </c>
      <c r="H32" s="253">
        <f t="shared" si="4"/>
        <v>0</v>
      </c>
      <c r="I32" s="253">
        <f t="shared" si="4"/>
        <v>0</v>
      </c>
      <c r="J32" s="253">
        <f t="shared" si="4"/>
        <v>192080985.74000001</v>
      </c>
      <c r="K32" s="253">
        <f t="shared" si="4"/>
        <v>97011570</v>
      </c>
      <c r="L32" s="253">
        <f t="shared" si="4"/>
        <v>5657600</v>
      </c>
      <c r="M32" s="253">
        <f t="shared" si="4"/>
        <v>1654642</v>
      </c>
      <c r="N32" s="253">
        <f t="shared" si="4"/>
        <v>8393606.0300000012</v>
      </c>
      <c r="O32" s="253">
        <f t="shared" si="4"/>
        <v>3660000</v>
      </c>
      <c r="P32" s="253">
        <f t="shared" si="4"/>
        <v>1350000</v>
      </c>
      <c r="Q32" s="253">
        <f t="shared" si="4"/>
        <v>350000</v>
      </c>
      <c r="R32" s="253">
        <f t="shared" si="4"/>
        <v>35896477</v>
      </c>
      <c r="S32" s="253">
        <f t="shared" si="4"/>
        <v>19103000</v>
      </c>
      <c r="T32" s="253">
        <f t="shared" si="4"/>
        <v>3112879</v>
      </c>
      <c r="U32" s="253">
        <f t="shared" si="4"/>
        <v>1932200</v>
      </c>
      <c r="V32" s="253">
        <f t="shared" si="4"/>
        <v>2827609380</v>
      </c>
      <c r="W32" s="253">
        <f t="shared" si="4"/>
        <v>1443036000</v>
      </c>
      <c r="X32" s="253">
        <f t="shared" si="4"/>
        <v>3640028000</v>
      </c>
      <c r="Y32" s="253">
        <f t="shared" si="4"/>
        <v>2094546550</v>
      </c>
      <c r="Z32" s="253">
        <f t="shared" si="4"/>
        <v>39616388</v>
      </c>
      <c r="AA32" s="253">
        <f t="shared" si="4"/>
        <v>22048603</v>
      </c>
      <c r="AB32" s="253">
        <f t="shared" si="4"/>
        <v>88500</v>
      </c>
      <c r="AC32" s="253">
        <f t="shared" si="4"/>
        <v>0</v>
      </c>
      <c r="AD32" s="253">
        <f t="shared" si="4"/>
        <v>13557500</v>
      </c>
      <c r="AE32" s="253">
        <f t="shared" si="4"/>
        <v>9359000</v>
      </c>
      <c r="AF32" s="253">
        <f t="shared" si="4"/>
        <v>33000000</v>
      </c>
      <c r="AG32" s="253">
        <f t="shared" si="4"/>
        <v>28341974.839999996</v>
      </c>
      <c r="AH32" s="253">
        <f t="shared" si="4"/>
        <v>7957078.1799999997</v>
      </c>
      <c r="AI32" s="253">
        <f t="shared" si="4"/>
        <v>3655000</v>
      </c>
      <c r="AJ32" s="253">
        <f t="shared" si="4"/>
        <v>20386374</v>
      </c>
      <c r="AK32" s="253">
        <f t="shared" si="4"/>
        <v>574230.65</v>
      </c>
      <c r="AL32" s="253">
        <f t="shared" si="4"/>
        <v>0</v>
      </c>
      <c r="AM32" s="253">
        <f t="shared" si="4"/>
        <v>0</v>
      </c>
      <c r="AP32" s="380"/>
      <c r="AQ32" s="252"/>
      <c r="AR32" s="252"/>
      <c r="AS32" s="252"/>
    </row>
    <row r="33" spans="1:45" ht="17.25" customHeight="1" x14ac:dyDescent="0.25">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P33" s="380"/>
      <c r="AQ33" s="252"/>
      <c r="AR33" s="252"/>
      <c r="AS33" s="252"/>
    </row>
    <row r="34" spans="1:45" ht="17.25" customHeight="1" x14ac:dyDescent="0.25">
      <c r="A34" s="381"/>
      <c r="AP34" s="380"/>
      <c r="AQ34" s="252"/>
      <c r="AR34" s="252"/>
      <c r="AS34" s="252"/>
    </row>
    <row r="35" spans="1:45" ht="17.25" customHeight="1" x14ac:dyDescent="0.25">
      <c r="A35" s="381"/>
      <c r="AP35" s="380"/>
      <c r="AQ35" s="252"/>
      <c r="AR35" s="252"/>
      <c r="AS35" s="252"/>
    </row>
    <row r="36" spans="1:45" x14ac:dyDescent="0.25">
      <c r="A36" s="381"/>
      <c r="B36" s="384"/>
      <c r="C36" s="384"/>
      <c r="D36" s="384"/>
      <c r="E36" s="384"/>
      <c r="AP36" s="380"/>
      <c r="AQ36" s="252"/>
      <c r="AR36" s="252"/>
      <c r="AS36" s="252"/>
    </row>
    <row r="37" spans="1:45" ht="17.25" customHeight="1" x14ac:dyDescent="0.25">
      <c r="A37" s="381"/>
      <c r="B37" s="384"/>
      <c r="C37" s="384"/>
      <c r="D37" s="384"/>
      <c r="E37" s="384"/>
      <c r="AP37" s="380"/>
      <c r="AQ37" s="252"/>
      <c r="AR37" s="252"/>
      <c r="AS37" s="252"/>
    </row>
    <row r="38" spans="1:45" ht="17.25" customHeight="1" x14ac:dyDescent="0.25">
      <c r="A38" s="381"/>
      <c r="B38" s="384"/>
      <c r="C38" s="384"/>
      <c r="D38" s="384"/>
      <c r="E38" s="384"/>
      <c r="AP38" s="380"/>
      <c r="AQ38" s="252"/>
      <c r="AR38" s="252"/>
      <c r="AS38" s="252"/>
    </row>
    <row r="39" spans="1:45" ht="17.25" customHeight="1" x14ac:dyDescent="0.25">
      <c r="A39" s="381"/>
      <c r="B39" s="384"/>
      <c r="C39" s="384"/>
      <c r="D39" s="384"/>
      <c r="E39" s="384"/>
      <c r="AP39" s="380"/>
      <c r="AQ39" s="252"/>
      <c r="AR39" s="252"/>
      <c r="AS39" s="252"/>
    </row>
    <row r="40" spans="1:45" ht="17.25" customHeight="1" x14ac:dyDescent="0.25">
      <c r="AP40" s="380"/>
      <c r="AQ40" s="252"/>
      <c r="AR40" s="252"/>
      <c r="AS40" s="252"/>
    </row>
    <row r="41" spans="1:45" ht="17.25" customHeight="1" x14ac:dyDescent="0.25">
      <c r="AP41" s="380"/>
      <c r="AQ41" s="252"/>
      <c r="AR41" s="252"/>
      <c r="AS41" s="252"/>
    </row>
    <row r="42" spans="1:45" ht="17.25" customHeight="1" x14ac:dyDescent="0.25">
      <c r="AP42" s="380"/>
      <c r="AQ42" s="252"/>
      <c r="AR42" s="252"/>
      <c r="AS42" s="252"/>
    </row>
    <row r="43" spans="1:45" ht="17.25" customHeight="1" x14ac:dyDescent="0.25">
      <c r="AP43" s="380"/>
      <c r="AQ43" s="252"/>
      <c r="AR43" s="252"/>
      <c r="AS43" s="252"/>
    </row>
    <row r="44" spans="1:45" ht="17.25" customHeight="1" x14ac:dyDescent="0.25">
      <c r="AP44" s="376"/>
      <c r="AQ44" s="374"/>
      <c r="AR44" s="374"/>
      <c r="AS44" s="374"/>
    </row>
  </sheetData>
  <mergeCells count="39">
    <mergeCell ref="A5:A6"/>
    <mergeCell ref="B5:C6"/>
    <mergeCell ref="J6:K6"/>
    <mergeCell ref="J5:K5"/>
    <mergeCell ref="F6:G6"/>
    <mergeCell ref="D5:E5"/>
    <mergeCell ref="D6:E6"/>
    <mergeCell ref="F5:G5"/>
    <mergeCell ref="H5:I5"/>
    <mergeCell ref="C2:H2"/>
    <mergeCell ref="H6:I6"/>
    <mergeCell ref="AL6:AM6"/>
    <mergeCell ref="P6:Q6"/>
    <mergeCell ref="AD6:AE6"/>
    <mergeCell ref="R5:S5"/>
    <mergeCell ref="AL5:AM5"/>
    <mergeCell ref="AH6:AI6"/>
    <mergeCell ref="P5:Q5"/>
    <mergeCell ref="AB6:AC6"/>
    <mergeCell ref="V5:W5"/>
    <mergeCell ref="AB5:AC5"/>
    <mergeCell ref="Z6:AA6"/>
    <mergeCell ref="T6:U6"/>
    <mergeCell ref="AJ5:AK5"/>
    <mergeCell ref="R6:S6"/>
    <mergeCell ref="AJ6:AK6"/>
    <mergeCell ref="AF5:AG5"/>
    <mergeCell ref="AF6:AG6"/>
    <mergeCell ref="Z5:AA5"/>
    <mergeCell ref="AD5:AE5"/>
    <mergeCell ref="AH5:AI5"/>
    <mergeCell ref="L5:M5"/>
    <mergeCell ref="L6:M6"/>
    <mergeCell ref="X5:Y5"/>
    <mergeCell ref="X6:Y6"/>
    <mergeCell ref="V6:W6"/>
    <mergeCell ref="N6:O6"/>
    <mergeCell ref="N5:O5"/>
    <mergeCell ref="T5:U5"/>
  </mergeCells>
  <phoneticPr fontId="0" type="noConversion"/>
  <pageMargins left="0.78740157480314965" right="0.39370078740157483" top="0.78740157480314965" bottom="0.59055118110236227" header="0.51181102362204722" footer="0.51181102362204722"/>
  <pageSetup paperSize="9" scale="47" fitToWidth="15" orientation="landscape" r:id="rId1"/>
  <headerFooter alignWithMargins="0">
    <oddFooter>&amp;L&amp;P&amp;R&amp;Z&amp;F&amp;A</oddFooter>
  </headerFooter>
  <colBreaks count="3" manualBreakCount="3">
    <brk id="11" max="31" man="1"/>
    <brk id="21" max="31" man="1"/>
    <brk id="3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
  <dimension ref="A2:DT40"/>
  <sheetViews>
    <sheetView topLeftCell="A2" zoomScale="40" zoomScaleNormal="40" zoomScaleSheetLayoutView="40" workbookViewId="0">
      <pane xSplit="3" ySplit="9" topLeftCell="D11" activePane="bottomRight" state="frozen"/>
      <selection activeCell="A2" sqref="A2"/>
      <selection pane="topRight" activeCell="D2" sqref="D2"/>
      <selection pane="bottomLeft" activeCell="A11" sqref="A11"/>
      <selection pane="bottomRight" activeCell="D40" sqref="D40"/>
    </sheetView>
  </sheetViews>
  <sheetFormatPr defaultColWidth="9.140625" defaultRowHeight="12.75" x14ac:dyDescent="0.2"/>
  <cols>
    <col min="1" max="1" width="24.140625" style="87" customWidth="1"/>
    <col min="2" max="2" width="25" style="87" customWidth="1"/>
    <col min="3" max="3" width="25.7109375" style="87" customWidth="1"/>
    <col min="4" max="4" width="26.42578125" style="87" customWidth="1"/>
    <col min="5" max="5" width="23.42578125" style="87" customWidth="1"/>
    <col min="6" max="15" width="24.85546875" style="87" customWidth="1"/>
    <col min="16" max="23" width="26.85546875" style="87" customWidth="1"/>
    <col min="24" max="25" width="24.85546875" style="87" customWidth="1"/>
    <col min="26" max="27" width="26.85546875" style="87" customWidth="1"/>
    <col min="28" max="37" width="24.85546875" style="87" customWidth="1"/>
    <col min="38" max="38" width="23.5703125" style="1138" customWidth="1"/>
    <col min="39" max="39" width="23.42578125" style="1138" customWidth="1"/>
    <col min="40" max="47" width="24.85546875" style="87" customWidth="1"/>
    <col min="48" max="48" width="26.85546875" style="87" customWidth="1"/>
    <col min="49" max="53" width="24.85546875" style="87" customWidth="1"/>
    <col min="54" max="55" width="26.85546875" style="87" customWidth="1"/>
    <col min="56" max="57" width="26.140625" style="87" customWidth="1"/>
    <col min="58" max="59" width="24" style="87" customWidth="1"/>
    <col min="60" max="61" width="25.140625" style="87" customWidth="1"/>
    <col min="62" max="63" width="28.85546875" style="87" customWidth="1"/>
    <col min="64" max="65" width="25.5703125" style="87" customWidth="1"/>
    <col min="66" max="71" width="24.85546875" style="87" customWidth="1"/>
    <col min="72" max="75" width="25.5703125" style="87" customWidth="1"/>
    <col min="76" max="77" width="34.42578125" style="87" customWidth="1"/>
    <col min="78" max="79" width="36" style="87" customWidth="1"/>
    <col min="80" max="87" width="25.5703125" style="87" customWidth="1"/>
    <col min="88" max="88" width="24.140625" style="87" customWidth="1"/>
    <col min="89" max="89" width="24.5703125" style="87" customWidth="1"/>
    <col min="90" max="90" width="22.85546875" style="87" customWidth="1"/>
    <col min="91" max="91" width="22.28515625" style="87" bestFit="1" customWidth="1"/>
    <col min="92" max="95" width="20.42578125" style="87" customWidth="1"/>
    <col min="96" max="97" width="20.5703125" style="87" customWidth="1"/>
    <col min="98" max="98" width="22.28515625" style="87" bestFit="1" customWidth="1"/>
    <col min="99" max="99" width="20.5703125" style="87" customWidth="1"/>
    <col min="100" max="100" width="24.42578125" style="87" customWidth="1"/>
    <col min="101" max="101" width="24" style="87" customWidth="1"/>
    <col min="102" max="103" width="21.85546875" style="87" customWidth="1"/>
    <col min="104" max="104" width="26.140625" style="87" bestFit="1" customWidth="1"/>
    <col min="105" max="105" width="24.42578125" style="87" customWidth="1"/>
    <col min="106" max="111" width="22.7109375" style="1138" customWidth="1"/>
    <col min="112" max="113" width="23.85546875" style="87" customWidth="1"/>
    <col min="114" max="119" width="25.5703125" style="87" customWidth="1"/>
    <col min="120" max="120" width="9.140625" style="87"/>
    <col min="121" max="122" width="16.85546875" style="87" bestFit="1" customWidth="1"/>
    <col min="123" max="123" width="19.140625" style="87" bestFit="1" customWidth="1"/>
    <col min="124" max="124" width="16.85546875" style="87" bestFit="1" customWidth="1"/>
    <col min="125" max="16384" width="9.140625" style="87"/>
  </cols>
  <sheetData>
    <row r="2" spans="1:124" ht="19.5" x14ac:dyDescent="0.3">
      <c r="E2" s="85" t="s">
        <v>222</v>
      </c>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1187"/>
      <c r="AM2" s="1187"/>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row>
    <row r="3" spans="1:124" ht="19.5" x14ac:dyDescent="0.3">
      <c r="F3" s="449" t="str">
        <f>'Район  и  поселения'!E3</f>
        <v>ПО  СОСТОЯНИЮ  НА  1  ИЮЛЯ  2023  ГОДА</v>
      </c>
    </row>
    <row r="4" spans="1:124" ht="15.75" x14ac:dyDescent="0.25">
      <c r="B4" s="88"/>
      <c r="C4" s="88"/>
    </row>
    <row r="5" spans="1:124" ht="17.25" thickBot="1" x14ac:dyDescent="0.3">
      <c r="D5" s="89"/>
      <c r="DL5" s="704"/>
      <c r="DM5" s="704"/>
      <c r="DN5" s="704" t="s">
        <v>19</v>
      </c>
      <c r="DO5" s="704"/>
    </row>
    <row r="6" spans="1:124" ht="27" customHeight="1" thickBot="1" x14ac:dyDescent="0.25">
      <c r="A6" s="1555" t="s">
        <v>59</v>
      </c>
      <c r="B6" s="1588" t="s">
        <v>1</v>
      </c>
      <c r="C6" s="1589"/>
      <c r="D6" s="770"/>
      <c r="E6" s="771"/>
      <c r="F6" s="771"/>
      <c r="G6" s="771"/>
      <c r="H6" s="771"/>
      <c r="I6" s="771" t="s">
        <v>36</v>
      </c>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c r="AJ6" s="771"/>
      <c r="AK6" s="771"/>
      <c r="AL6" s="1139"/>
      <c r="AM6" s="1139"/>
      <c r="AN6" s="771"/>
      <c r="AO6" s="771"/>
      <c r="AP6" s="771"/>
      <c r="AQ6" s="771"/>
      <c r="AR6" s="771"/>
      <c r="AS6" s="771"/>
      <c r="AT6" s="771"/>
      <c r="AU6" s="771"/>
      <c r="AV6" s="771"/>
      <c r="AW6" s="771"/>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c r="BW6" s="771"/>
      <c r="BX6" s="771"/>
      <c r="BY6" s="771"/>
      <c r="BZ6" s="771"/>
      <c r="CA6" s="771"/>
      <c r="CB6" s="771"/>
      <c r="CC6" s="771"/>
      <c r="CD6" s="771"/>
      <c r="CE6" s="771"/>
      <c r="CF6" s="771"/>
      <c r="CG6" s="771"/>
      <c r="CH6" s="771"/>
      <c r="CI6" s="771"/>
      <c r="CJ6" s="771"/>
      <c r="CK6" s="771"/>
      <c r="CL6" s="771"/>
      <c r="CM6" s="771"/>
      <c r="CN6" s="771"/>
      <c r="CO6" s="771"/>
      <c r="CP6" s="771"/>
      <c r="CQ6" s="771"/>
      <c r="CR6" s="771"/>
      <c r="CS6" s="771"/>
      <c r="CT6" s="771"/>
      <c r="CU6" s="771"/>
      <c r="CV6" s="771"/>
      <c r="CW6" s="771"/>
      <c r="CX6" s="771"/>
      <c r="CY6" s="771"/>
      <c r="CZ6" s="771"/>
      <c r="DA6" s="771"/>
      <c r="DB6" s="1139"/>
      <c r="DC6" s="1139"/>
      <c r="DD6" s="1139"/>
      <c r="DE6" s="1139"/>
      <c r="DF6" s="1139"/>
      <c r="DG6" s="1139"/>
      <c r="DH6" s="771"/>
      <c r="DI6" s="771"/>
      <c r="DJ6" s="771"/>
      <c r="DK6" s="771"/>
      <c r="DL6" s="771"/>
      <c r="DM6" s="771"/>
      <c r="DN6" s="771"/>
      <c r="DO6" s="772"/>
    </row>
    <row r="7" spans="1:124" ht="47.1" customHeight="1" thickBot="1" x14ac:dyDescent="0.25">
      <c r="A7" s="1556"/>
      <c r="B7" s="1590"/>
      <c r="C7" s="1591"/>
      <c r="D7" s="1601" t="s">
        <v>528</v>
      </c>
      <c r="E7" s="1602"/>
      <c r="F7" s="1602"/>
      <c r="G7" s="1602"/>
      <c r="H7" s="1602"/>
      <c r="I7" s="1602"/>
      <c r="J7" s="1602"/>
      <c r="K7" s="1602"/>
      <c r="L7" s="1602"/>
      <c r="M7" s="1602"/>
      <c r="N7" s="1602"/>
      <c r="O7" s="1602"/>
      <c r="P7" s="1602"/>
      <c r="Q7" s="1602"/>
      <c r="R7" s="767"/>
      <c r="S7" s="767"/>
      <c r="T7" s="767"/>
      <c r="U7" s="767"/>
      <c r="V7" s="767"/>
      <c r="W7" s="767"/>
      <c r="X7" s="767"/>
      <c r="Y7" s="767"/>
      <c r="Z7" s="767"/>
      <c r="AA7" s="767"/>
      <c r="AB7" s="767"/>
      <c r="AC7" s="767"/>
      <c r="AD7" s="767"/>
      <c r="AE7" s="767"/>
      <c r="AF7" s="767"/>
      <c r="AG7" s="767"/>
      <c r="AH7" s="767"/>
      <c r="AI7" s="767"/>
      <c r="AJ7" s="767"/>
      <c r="AK7" s="767"/>
      <c r="AL7" s="1188"/>
      <c r="AM7" s="1188"/>
      <c r="AN7" s="767"/>
      <c r="AO7" s="767"/>
      <c r="AP7" s="767"/>
      <c r="AQ7" s="767"/>
      <c r="AR7" s="767"/>
      <c r="AS7" s="767"/>
      <c r="AT7" s="767"/>
      <c r="AU7" s="767"/>
      <c r="AV7" s="767"/>
      <c r="AW7" s="767"/>
      <c r="AX7" s="767"/>
      <c r="AY7" s="767"/>
      <c r="AZ7" s="767"/>
      <c r="BA7" s="767"/>
      <c r="BB7" s="767"/>
      <c r="BC7" s="767"/>
      <c r="BD7" s="767"/>
      <c r="BE7" s="767"/>
      <c r="BF7" s="767"/>
      <c r="BG7" s="767"/>
      <c r="BH7" s="767"/>
      <c r="BI7" s="767"/>
      <c r="BJ7" s="767"/>
      <c r="BK7" s="767"/>
      <c r="BL7" s="767"/>
      <c r="BM7" s="767"/>
      <c r="BN7" s="767"/>
      <c r="BO7" s="767"/>
      <c r="BP7" s="767"/>
      <c r="BQ7" s="767"/>
      <c r="BR7" s="767"/>
      <c r="BS7" s="767"/>
      <c r="BT7" s="767"/>
      <c r="BU7" s="767"/>
      <c r="BV7" s="767"/>
      <c r="BW7" s="767"/>
      <c r="BX7" s="767"/>
      <c r="BY7" s="767"/>
      <c r="BZ7" s="767"/>
      <c r="CA7" s="767"/>
      <c r="CB7" s="767"/>
      <c r="CC7" s="767"/>
      <c r="CD7" s="767"/>
      <c r="CE7" s="767"/>
      <c r="CF7" s="767"/>
      <c r="CG7" s="767"/>
      <c r="CH7" s="767"/>
      <c r="CI7" s="767"/>
      <c r="CJ7" s="1567" t="s">
        <v>527</v>
      </c>
      <c r="CK7" s="1568"/>
      <c r="CL7" s="1568"/>
      <c r="CM7" s="1568"/>
      <c r="CN7" s="1568"/>
      <c r="CO7" s="1568"/>
      <c r="CP7" s="928"/>
      <c r="CQ7" s="928"/>
      <c r="CR7" s="928"/>
      <c r="CS7" s="928"/>
      <c r="CT7" s="928"/>
      <c r="CU7" s="928"/>
      <c r="CV7" s="928"/>
      <c r="CW7" s="928"/>
      <c r="CX7" s="928"/>
      <c r="CY7" s="934"/>
      <c r="CZ7" s="1565" t="s">
        <v>345</v>
      </c>
      <c r="DA7" s="1566"/>
      <c r="DB7" s="1566"/>
      <c r="DC7" s="1566"/>
      <c r="DD7" s="1566"/>
      <c r="DE7" s="1566"/>
      <c r="DF7" s="1566"/>
      <c r="DG7" s="1566"/>
      <c r="DH7" s="927"/>
      <c r="DI7" s="927"/>
      <c r="DJ7" s="771"/>
      <c r="DK7" s="771"/>
      <c r="DL7" s="771"/>
      <c r="DM7" s="771"/>
      <c r="DN7" s="771"/>
      <c r="DO7" s="772"/>
    </row>
    <row r="8" spans="1:124" ht="117" customHeight="1" thickBot="1" x14ac:dyDescent="0.25">
      <c r="A8" s="1556"/>
      <c r="B8" s="1590"/>
      <c r="C8" s="1592"/>
      <c r="D8" s="1556" t="s">
        <v>15</v>
      </c>
      <c r="E8" s="1556" t="s">
        <v>16</v>
      </c>
      <c r="F8" s="1595" t="s">
        <v>942</v>
      </c>
      <c r="G8" s="1596"/>
      <c r="H8" s="1575" t="s">
        <v>439</v>
      </c>
      <c r="I8" s="1586"/>
      <c r="J8" s="1586"/>
      <c r="K8" s="1586"/>
      <c r="L8" s="1586"/>
      <c r="M8" s="1576"/>
      <c r="N8" s="1599" t="s">
        <v>1277</v>
      </c>
      <c r="O8" s="1599"/>
      <c r="P8" s="1565" t="s">
        <v>350</v>
      </c>
      <c r="Q8" s="1566"/>
      <c r="R8" s="1566"/>
      <c r="S8" s="1566"/>
      <c r="T8" s="1566"/>
      <c r="U8" s="1605"/>
      <c r="V8" s="1612" t="s">
        <v>366</v>
      </c>
      <c r="W8" s="1613"/>
      <c r="X8" s="1547" t="s">
        <v>462</v>
      </c>
      <c r="Y8" s="1548"/>
      <c r="Z8" s="1539" t="s">
        <v>1301</v>
      </c>
      <c r="AA8" s="1540"/>
      <c r="AB8" s="1539" t="s">
        <v>568</v>
      </c>
      <c r="AC8" s="1540"/>
      <c r="AD8" s="1539" t="s">
        <v>669</v>
      </c>
      <c r="AE8" s="1540"/>
      <c r="AF8" s="1547" t="s">
        <v>573</v>
      </c>
      <c r="AG8" s="1548"/>
      <c r="AH8" s="1545" t="s">
        <v>555</v>
      </c>
      <c r="AI8" s="1546"/>
      <c r="AJ8" s="1545" t="s">
        <v>1289</v>
      </c>
      <c r="AK8" s="1546"/>
      <c r="AL8" s="1539" t="s">
        <v>963</v>
      </c>
      <c r="AM8" s="1551"/>
      <c r="AN8" s="1545" t="s">
        <v>796</v>
      </c>
      <c r="AO8" s="1546"/>
      <c r="AP8" s="1545" t="s">
        <v>1324</v>
      </c>
      <c r="AQ8" s="1546"/>
      <c r="AR8" s="1545" t="s">
        <v>339</v>
      </c>
      <c r="AS8" s="1546"/>
      <c r="AT8" s="1547" t="s">
        <v>511</v>
      </c>
      <c r="AU8" s="1548"/>
      <c r="AV8" s="1603" t="s">
        <v>421</v>
      </c>
      <c r="AW8" s="1604"/>
      <c r="AX8" s="1575" t="s">
        <v>683</v>
      </c>
      <c r="AY8" s="1576"/>
      <c r="AZ8" s="1545" t="s">
        <v>703</v>
      </c>
      <c r="BA8" s="1546"/>
      <c r="BB8" s="1575" t="s">
        <v>306</v>
      </c>
      <c r="BC8" s="1586"/>
      <c r="BD8" s="1586"/>
      <c r="BE8" s="1586"/>
      <c r="BF8" s="1586"/>
      <c r="BG8" s="1576"/>
      <c r="BH8" s="1547" t="s">
        <v>303</v>
      </c>
      <c r="BI8" s="1548"/>
      <c r="BJ8" s="1575" t="s">
        <v>504</v>
      </c>
      <c r="BK8" s="1611"/>
      <c r="BL8" s="1565" t="s">
        <v>483</v>
      </c>
      <c r="BM8" s="1605"/>
      <c r="BN8" s="1545" t="s">
        <v>964</v>
      </c>
      <c r="BO8" s="1546"/>
      <c r="BP8" s="1545" t="s">
        <v>871</v>
      </c>
      <c r="BQ8" s="1546"/>
      <c r="BR8" s="1584" t="s">
        <v>846</v>
      </c>
      <c r="BS8" s="1585"/>
      <c r="BT8" s="1580" t="s">
        <v>888</v>
      </c>
      <c r="BU8" s="1581"/>
      <c r="BV8" s="1557" t="s">
        <v>781</v>
      </c>
      <c r="BW8" s="1558"/>
      <c r="BX8" s="1575" t="s">
        <v>461</v>
      </c>
      <c r="BY8" s="1576"/>
      <c r="BZ8" s="1565" t="s">
        <v>480</v>
      </c>
      <c r="CA8" s="1566"/>
      <c r="CB8" s="1566"/>
      <c r="CC8" s="1566"/>
      <c r="CD8" s="1566"/>
      <c r="CE8" s="1566"/>
      <c r="CF8" s="1566"/>
      <c r="CG8" s="1566"/>
      <c r="CH8" s="927"/>
      <c r="CI8" s="979"/>
      <c r="CJ8" s="1545" t="s">
        <v>15</v>
      </c>
      <c r="CK8" s="1555" t="s">
        <v>16</v>
      </c>
      <c r="CL8" s="1539" t="s">
        <v>340</v>
      </c>
      <c r="CM8" s="1540"/>
      <c r="CN8" s="1539" t="s">
        <v>341</v>
      </c>
      <c r="CO8" s="1540"/>
      <c r="CP8" s="1539" t="s">
        <v>342</v>
      </c>
      <c r="CQ8" s="1540"/>
      <c r="CR8" s="1539" t="s">
        <v>344</v>
      </c>
      <c r="CS8" s="1540"/>
      <c r="CT8" s="1607" t="s">
        <v>276</v>
      </c>
      <c r="CU8" s="1608"/>
      <c r="CV8" s="1577" t="s">
        <v>586</v>
      </c>
      <c r="CW8" s="1578"/>
      <c r="CX8" s="1557" t="s">
        <v>343</v>
      </c>
      <c r="CY8" s="1558"/>
      <c r="CZ8" s="1545" t="s">
        <v>15</v>
      </c>
      <c r="DA8" s="1555" t="s">
        <v>16</v>
      </c>
      <c r="DB8" s="1569" t="s">
        <v>821</v>
      </c>
      <c r="DC8" s="1570"/>
      <c r="DD8" s="1561" t="s">
        <v>933</v>
      </c>
      <c r="DE8" s="1562"/>
      <c r="DF8" s="1569" t="s">
        <v>863</v>
      </c>
      <c r="DG8" s="1570"/>
      <c r="DH8" s="1561" t="s">
        <v>645</v>
      </c>
      <c r="DI8" s="1562"/>
      <c r="DJ8" s="1561" t="s">
        <v>607</v>
      </c>
      <c r="DK8" s="1562"/>
      <c r="DL8" s="1607" t="s">
        <v>444</v>
      </c>
      <c r="DM8" s="1608"/>
      <c r="DN8" s="1607" t="s">
        <v>450</v>
      </c>
      <c r="DO8" s="1608"/>
    </row>
    <row r="9" spans="1:124" ht="205.5" customHeight="1" thickBot="1" x14ac:dyDescent="0.25">
      <c r="A9" s="1556"/>
      <c r="B9" s="1593"/>
      <c r="C9" s="1594"/>
      <c r="D9" s="1556"/>
      <c r="E9" s="1556"/>
      <c r="F9" s="1597"/>
      <c r="G9" s="1598"/>
      <c r="H9" s="1549" t="s">
        <v>749</v>
      </c>
      <c r="I9" s="1550"/>
      <c r="J9" s="1541" t="s">
        <v>752</v>
      </c>
      <c r="K9" s="1542"/>
      <c r="L9" s="1549" t="s">
        <v>885</v>
      </c>
      <c r="M9" s="1550"/>
      <c r="N9" s="1600"/>
      <c r="O9" s="1600"/>
      <c r="P9" s="1603" t="s">
        <v>406</v>
      </c>
      <c r="Q9" s="1604"/>
      <c r="R9" s="1606" t="s">
        <v>408</v>
      </c>
      <c r="S9" s="1604"/>
      <c r="T9" s="1575" t="s">
        <v>665</v>
      </c>
      <c r="U9" s="1576"/>
      <c r="V9" s="1603" t="s">
        <v>410</v>
      </c>
      <c r="W9" s="1604"/>
      <c r="X9" s="1549"/>
      <c r="Y9" s="1550"/>
      <c r="Z9" s="1541"/>
      <c r="AA9" s="1542"/>
      <c r="AB9" s="1541"/>
      <c r="AC9" s="1542"/>
      <c r="AD9" s="1541"/>
      <c r="AE9" s="1542"/>
      <c r="AF9" s="1549"/>
      <c r="AG9" s="1550"/>
      <c r="AH9" s="1541"/>
      <c r="AI9" s="1542"/>
      <c r="AJ9" s="1541"/>
      <c r="AK9" s="1542"/>
      <c r="AL9" s="1541"/>
      <c r="AM9" s="1552"/>
      <c r="AN9" s="1541"/>
      <c r="AO9" s="1542"/>
      <c r="AP9" s="1541"/>
      <c r="AQ9" s="1542"/>
      <c r="AR9" s="1541"/>
      <c r="AS9" s="1542"/>
      <c r="AT9" s="1549"/>
      <c r="AU9" s="1550"/>
      <c r="AV9" s="1603" t="s">
        <v>426</v>
      </c>
      <c r="AW9" s="1604"/>
      <c r="AX9" s="1575" t="s">
        <v>684</v>
      </c>
      <c r="AY9" s="1576"/>
      <c r="AZ9" s="1541"/>
      <c r="BA9" s="1542"/>
      <c r="BB9" s="1552" t="s">
        <v>697</v>
      </c>
      <c r="BC9" s="1542"/>
      <c r="BD9" s="1575" t="s">
        <v>699</v>
      </c>
      <c r="BE9" s="1576"/>
      <c r="BF9" s="1541" t="s">
        <v>698</v>
      </c>
      <c r="BG9" s="1542"/>
      <c r="BH9" s="1549"/>
      <c r="BI9" s="1550"/>
      <c r="BJ9" s="1575" t="s">
        <v>469</v>
      </c>
      <c r="BK9" s="1611"/>
      <c r="BL9" s="1575" t="s">
        <v>482</v>
      </c>
      <c r="BM9" s="1576"/>
      <c r="BN9" s="1541"/>
      <c r="BO9" s="1542"/>
      <c r="BP9" s="1541"/>
      <c r="BQ9" s="1542"/>
      <c r="BR9" s="1549"/>
      <c r="BS9" s="1550"/>
      <c r="BT9" s="1582"/>
      <c r="BU9" s="1583"/>
      <c r="BV9" s="1559"/>
      <c r="BW9" s="1560"/>
      <c r="BX9" s="1575" t="s">
        <v>463</v>
      </c>
      <c r="BY9" s="1576"/>
      <c r="BZ9" s="1586" t="s">
        <v>761</v>
      </c>
      <c r="CA9" s="1576"/>
      <c r="CB9" s="1603" t="s">
        <v>223</v>
      </c>
      <c r="CC9" s="1606"/>
      <c r="CD9" s="1575" t="s">
        <v>680</v>
      </c>
      <c r="CE9" s="1576"/>
      <c r="CF9" s="1549" t="s">
        <v>764</v>
      </c>
      <c r="CG9" s="1550"/>
      <c r="CH9" s="1606" t="s">
        <v>484</v>
      </c>
      <c r="CI9" s="1604"/>
      <c r="CJ9" s="1539"/>
      <c r="CK9" s="1556"/>
      <c r="CL9" s="1541"/>
      <c r="CM9" s="1542"/>
      <c r="CN9" s="1541"/>
      <c r="CO9" s="1542"/>
      <c r="CP9" s="1541"/>
      <c r="CQ9" s="1542"/>
      <c r="CR9" s="1541"/>
      <c r="CS9" s="1542"/>
      <c r="CT9" s="1563"/>
      <c r="CU9" s="1564"/>
      <c r="CV9" s="1559"/>
      <c r="CW9" s="1579"/>
      <c r="CX9" s="1559"/>
      <c r="CY9" s="1560"/>
      <c r="CZ9" s="1539"/>
      <c r="DA9" s="1556"/>
      <c r="DB9" s="1571"/>
      <c r="DC9" s="1572"/>
      <c r="DD9" s="1563"/>
      <c r="DE9" s="1564"/>
      <c r="DF9" s="1571"/>
      <c r="DG9" s="1572"/>
      <c r="DH9" s="1563"/>
      <c r="DI9" s="1564"/>
      <c r="DJ9" s="1563"/>
      <c r="DK9" s="1564"/>
      <c r="DL9" s="1563"/>
      <c r="DM9" s="1564"/>
      <c r="DN9" s="1563"/>
      <c r="DO9" s="1564"/>
    </row>
    <row r="10" spans="1:124" ht="21" customHeight="1" thickBot="1" x14ac:dyDescent="0.3">
      <c r="A10" s="1587"/>
      <c r="B10" s="93" t="s">
        <v>144</v>
      </c>
      <c r="C10" s="93" t="s">
        <v>145</v>
      </c>
      <c r="D10" s="1587"/>
      <c r="E10" s="1587"/>
      <c r="F10" s="90" t="s">
        <v>144</v>
      </c>
      <c r="G10" s="92" t="s">
        <v>145</v>
      </c>
      <c r="H10" s="92" t="s">
        <v>144</v>
      </c>
      <c r="I10" s="90" t="s">
        <v>145</v>
      </c>
      <c r="J10" s="92" t="s">
        <v>144</v>
      </c>
      <c r="K10" s="90" t="s">
        <v>145</v>
      </c>
      <c r="L10" s="92" t="s">
        <v>144</v>
      </c>
      <c r="M10" s="90" t="s">
        <v>145</v>
      </c>
      <c r="N10" s="90" t="s">
        <v>144</v>
      </c>
      <c r="O10" s="92" t="s">
        <v>145</v>
      </c>
      <c r="P10" s="92" t="s">
        <v>144</v>
      </c>
      <c r="Q10" s="90" t="s">
        <v>145</v>
      </c>
      <c r="R10" s="94" t="s">
        <v>144</v>
      </c>
      <c r="S10" s="90" t="s">
        <v>145</v>
      </c>
      <c r="T10" s="92" t="s">
        <v>144</v>
      </c>
      <c r="U10" s="90" t="s">
        <v>145</v>
      </c>
      <c r="V10" s="92" t="s">
        <v>144</v>
      </c>
      <c r="W10" s="90" t="s">
        <v>145</v>
      </c>
      <c r="X10" s="92" t="s">
        <v>144</v>
      </c>
      <c r="Y10" s="92" t="s">
        <v>145</v>
      </c>
      <c r="Z10" s="90" t="s">
        <v>144</v>
      </c>
      <c r="AA10" s="90" t="s">
        <v>145</v>
      </c>
      <c r="AB10" s="92" t="s">
        <v>144</v>
      </c>
      <c r="AC10" s="90" t="s">
        <v>145</v>
      </c>
      <c r="AD10" s="92" t="s">
        <v>144</v>
      </c>
      <c r="AE10" s="90" t="s">
        <v>145</v>
      </c>
      <c r="AF10" s="92" t="s">
        <v>144</v>
      </c>
      <c r="AG10" s="90" t="s">
        <v>145</v>
      </c>
      <c r="AH10" s="92" t="s">
        <v>144</v>
      </c>
      <c r="AI10" s="92" t="s">
        <v>145</v>
      </c>
      <c r="AJ10" s="92" t="s">
        <v>144</v>
      </c>
      <c r="AK10" s="90" t="s">
        <v>145</v>
      </c>
      <c r="AL10" s="1018" t="s">
        <v>144</v>
      </c>
      <c r="AM10" s="1019" t="s">
        <v>145</v>
      </c>
      <c r="AN10" s="1018" t="s">
        <v>144</v>
      </c>
      <c r="AO10" s="1019" t="s">
        <v>145</v>
      </c>
      <c r="AP10" s="92" t="s">
        <v>144</v>
      </c>
      <c r="AQ10" s="90" t="s">
        <v>145</v>
      </c>
      <c r="AR10" s="92" t="s">
        <v>144</v>
      </c>
      <c r="AS10" s="90" t="s">
        <v>145</v>
      </c>
      <c r="AT10" s="92" t="s">
        <v>144</v>
      </c>
      <c r="AU10" s="90" t="s">
        <v>145</v>
      </c>
      <c r="AV10" s="92" t="s">
        <v>144</v>
      </c>
      <c r="AW10" s="90" t="s">
        <v>145</v>
      </c>
      <c r="AX10" s="92" t="s">
        <v>144</v>
      </c>
      <c r="AY10" s="90" t="s">
        <v>145</v>
      </c>
      <c r="AZ10" s="92" t="s">
        <v>144</v>
      </c>
      <c r="BA10" s="90" t="s">
        <v>145</v>
      </c>
      <c r="BB10" s="94" t="s">
        <v>144</v>
      </c>
      <c r="BC10" s="90" t="s">
        <v>145</v>
      </c>
      <c r="BD10" s="92" t="s">
        <v>144</v>
      </c>
      <c r="BE10" s="90" t="s">
        <v>145</v>
      </c>
      <c r="BF10" s="92" t="s">
        <v>144</v>
      </c>
      <c r="BG10" s="90" t="s">
        <v>145</v>
      </c>
      <c r="BH10" s="92" t="s">
        <v>144</v>
      </c>
      <c r="BI10" s="90" t="s">
        <v>145</v>
      </c>
      <c r="BJ10" s="94" t="s">
        <v>144</v>
      </c>
      <c r="BK10" s="90" t="s">
        <v>145</v>
      </c>
      <c r="BL10" s="92" t="s">
        <v>144</v>
      </c>
      <c r="BM10" s="90" t="s">
        <v>145</v>
      </c>
      <c r="BN10" s="92" t="s">
        <v>144</v>
      </c>
      <c r="BO10" s="90" t="s">
        <v>145</v>
      </c>
      <c r="BP10" s="92" t="s">
        <v>144</v>
      </c>
      <c r="BQ10" s="90" t="s">
        <v>145</v>
      </c>
      <c r="BR10" s="92" t="s">
        <v>144</v>
      </c>
      <c r="BS10" s="90" t="s">
        <v>145</v>
      </c>
      <c r="BT10" s="1018" t="s">
        <v>144</v>
      </c>
      <c r="BU10" s="1019" t="s">
        <v>145</v>
      </c>
      <c r="BV10" s="1018" t="s">
        <v>144</v>
      </c>
      <c r="BW10" s="1019" t="s">
        <v>145</v>
      </c>
      <c r="BX10" s="91" t="s">
        <v>144</v>
      </c>
      <c r="BY10" s="91" t="s">
        <v>145</v>
      </c>
      <c r="BZ10" s="92" t="s">
        <v>144</v>
      </c>
      <c r="CA10" s="90" t="s">
        <v>145</v>
      </c>
      <c r="CB10" s="935" t="s">
        <v>144</v>
      </c>
      <c r="CC10" s="935" t="s">
        <v>145</v>
      </c>
      <c r="CD10" s="92" t="s">
        <v>144</v>
      </c>
      <c r="CE10" s="90" t="s">
        <v>145</v>
      </c>
      <c r="CF10" s="1018" t="s">
        <v>144</v>
      </c>
      <c r="CG10" s="1019" t="s">
        <v>145</v>
      </c>
      <c r="CH10" s="94" t="s">
        <v>144</v>
      </c>
      <c r="CI10" s="90" t="s">
        <v>145</v>
      </c>
      <c r="CJ10" s="1539"/>
      <c r="CK10" s="1556"/>
      <c r="CL10" s="92" t="s">
        <v>144</v>
      </c>
      <c r="CM10" s="90" t="s">
        <v>145</v>
      </c>
      <c r="CN10" s="91" t="s">
        <v>144</v>
      </c>
      <c r="CO10" s="91" t="s">
        <v>145</v>
      </c>
      <c r="CP10" s="92" t="s">
        <v>144</v>
      </c>
      <c r="CQ10" s="90" t="s">
        <v>145</v>
      </c>
      <c r="CR10" s="94" t="s">
        <v>144</v>
      </c>
      <c r="CS10" s="90" t="s">
        <v>145</v>
      </c>
      <c r="CT10" s="94" t="s">
        <v>144</v>
      </c>
      <c r="CU10" s="90" t="s">
        <v>145</v>
      </c>
      <c r="CV10" s="92" t="s">
        <v>144</v>
      </c>
      <c r="CW10" s="92" t="s">
        <v>145</v>
      </c>
      <c r="CX10" s="92" t="s">
        <v>144</v>
      </c>
      <c r="CY10" s="90" t="s">
        <v>145</v>
      </c>
      <c r="CZ10" s="1539"/>
      <c r="DA10" s="1556"/>
      <c r="DB10" s="1018" t="s">
        <v>144</v>
      </c>
      <c r="DC10" s="1019" t="s">
        <v>145</v>
      </c>
      <c r="DD10" s="1018" t="s">
        <v>144</v>
      </c>
      <c r="DE10" s="1019" t="s">
        <v>145</v>
      </c>
      <c r="DF10" s="1018" t="s">
        <v>144</v>
      </c>
      <c r="DG10" s="1019" t="s">
        <v>145</v>
      </c>
      <c r="DH10" s="92" t="s">
        <v>144</v>
      </c>
      <c r="DI10" s="90" t="s">
        <v>145</v>
      </c>
      <c r="DJ10" s="92" t="s">
        <v>144</v>
      </c>
      <c r="DK10" s="90" t="s">
        <v>145</v>
      </c>
      <c r="DL10" s="92" t="s">
        <v>144</v>
      </c>
      <c r="DM10" s="90" t="s">
        <v>145</v>
      </c>
      <c r="DN10" s="92" t="s">
        <v>144</v>
      </c>
      <c r="DO10" s="90" t="s">
        <v>145</v>
      </c>
      <c r="DQ10" s="1535" t="s">
        <v>255</v>
      </c>
      <c r="DR10" s="1536"/>
      <c r="DS10" s="1535" t="s">
        <v>1295</v>
      </c>
      <c r="DT10" s="1536"/>
    </row>
    <row r="11" spans="1:124" ht="25.5" customHeight="1" x14ac:dyDescent="0.25">
      <c r="A11" s="95" t="s">
        <v>74</v>
      </c>
      <c r="B11" s="97">
        <f t="shared" ref="B11:B28" si="0">D11+CJ11+CZ11</f>
        <v>16154926.51</v>
      </c>
      <c r="C11" s="97">
        <f t="shared" ref="C11:C28" si="1">E11+CK11+DA11</f>
        <v>8546638.1000000015</v>
      </c>
      <c r="D11" s="263">
        <f>N11+BB11+AT11+BJ11+F11+BH11+CB11+AR11+P11+AZ11+R11+X11+BX11+V11+Z11+AB11+AV11+AH11+H11+BL11+BZ11+CH11+AF11+BD11+BF11+T11+AD11+CD11+J11+CF11+BV11+AN11+BP11+BR11+AX11+L11+BT11+AL11+BN11+AJ11+AP11</f>
        <v>732247.42</v>
      </c>
      <c r="E11" s="263">
        <f>O11+BC11+AU11+BK11+G11+BI11+CC11+AS11+Q11+BA11+S11+Y11+BY11+W11+AA11+AC11+AW11+AI11+I11+BM11+CA11+CI11+AG11+BE11+BG11+U11+AE11+CE11+K11+CG11+BW11+AO11+BQ11+BS11+AY11+M11+BU11+AM11+BO11+AK11+AQ11</f>
        <v>143097.5</v>
      </c>
      <c r="F11" s="546">
        <f>'Проверочная  таблица'!CM12+'Проверочная  таблица'!CO12</f>
        <v>0</v>
      </c>
      <c r="G11" s="97">
        <f>'Проверочная  таблица'!CN12+'Проверочная  таблица'!CP12</f>
        <v>0</v>
      </c>
      <c r="H11" s="97">
        <f>'Проверочная  таблица'!DK12</f>
        <v>0</v>
      </c>
      <c r="I11" s="97">
        <f>'Проверочная  таблица'!DX12</f>
        <v>0</v>
      </c>
      <c r="J11" s="97">
        <f>'Проверочная  таблица'!DM12</f>
        <v>0</v>
      </c>
      <c r="K11" s="97">
        <f>'Проверочная  таблица'!DZ12</f>
        <v>0</v>
      </c>
      <c r="L11" s="97">
        <f>'Проверочная  таблица'!DO12</f>
        <v>0</v>
      </c>
      <c r="M11" s="96">
        <f>'Проверочная  таблица'!EB12</f>
        <v>0</v>
      </c>
      <c r="N11" s="546">
        <f>'Проверочная  таблица'!ES12</f>
        <v>0</v>
      </c>
      <c r="O11" s="97">
        <f>'Проверочная  таблица'!EV12</f>
        <v>0</v>
      </c>
      <c r="P11" s="97">
        <f>'Проверочная  таблица'!EY12</f>
        <v>0</v>
      </c>
      <c r="Q11" s="97">
        <f>'Проверочная  таблица'!FF12</f>
        <v>0</v>
      </c>
      <c r="R11" s="97">
        <f>'Проверочная  таблица'!FA12</f>
        <v>0</v>
      </c>
      <c r="S11" s="97">
        <f>'Проверочная  таблица'!FH12</f>
        <v>0</v>
      </c>
      <c r="T11" s="97">
        <f>'Проверочная  таблица'!FC12</f>
        <v>0</v>
      </c>
      <c r="U11" s="96">
        <f>'Проверочная  таблица'!FJ12</f>
        <v>0</v>
      </c>
      <c r="V11" s="98">
        <f>'Проверочная  таблица'!FM12</f>
        <v>0</v>
      </c>
      <c r="W11" s="96">
        <f>'Проверочная  таблица'!FP12</f>
        <v>0</v>
      </c>
      <c r="X11" s="98">
        <f>'Проверочная  таблица'!FS12</f>
        <v>0</v>
      </c>
      <c r="Y11" s="97">
        <f>'Проверочная  таблица'!FV12</f>
        <v>0</v>
      </c>
      <c r="Z11" s="96">
        <f>'Проверочная  таблица'!FY12</f>
        <v>0</v>
      </c>
      <c r="AA11" s="96">
        <f>'Проверочная  таблица'!GB12</f>
        <v>0</v>
      </c>
      <c r="AB11" s="97">
        <f>'Проверочная  таблица'!GE12+'Проверочная  таблица'!GK12</f>
        <v>0</v>
      </c>
      <c r="AC11" s="97">
        <f>'Проверочная  таблица'!GH12+'Проверочная  таблица'!GN12</f>
        <v>0</v>
      </c>
      <c r="AD11" s="97">
        <f>'Проверочная  таблица'!GU12</f>
        <v>0</v>
      </c>
      <c r="AE11" s="96">
        <f>'Проверочная  таблица'!GX12</f>
        <v>0</v>
      </c>
      <c r="AF11" s="98">
        <f>'Проверочная  таблица'!HA12</f>
        <v>0</v>
      </c>
      <c r="AG11" s="96">
        <f>'Проверочная  таблица'!HD12</f>
        <v>0</v>
      </c>
      <c r="AH11" s="98">
        <f>'Проверочная  таблица'!HG12+'Проверочная  таблица'!HM12</f>
        <v>170199.92</v>
      </c>
      <c r="AI11" s="97">
        <f>'Проверочная  таблица'!HJ12+'Проверочная  таблица'!HP12</f>
        <v>0</v>
      </c>
      <c r="AJ11" s="97">
        <f>'Проверочная  таблица'!IE12</f>
        <v>0</v>
      </c>
      <c r="AK11" s="96">
        <f>'Проверочная  таблица'!IH12</f>
        <v>0</v>
      </c>
      <c r="AL11" s="1076">
        <f>'Проверочная  таблица'!IK12</f>
        <v>0</v>
      </c>
      <c r="AM11" s="1021">
        <f>'Проверочная  таблица'!IN12</f>
        <v>0</v>
      </c>
      <c r="AN11" s="1108">
        <f>'Проверочная  таблица'!IQ12</f>
        <v>0</v>
      </c>
      <c r="AO11" s="1020">
        <f>'Проверочная  таблица'!IT12</f>
        <v>0</v>
      </c>
      <c r="AP11" s="97">
        <f>'Проверочная  таблица'!IW12</f>
        <v>0</v>
      </c>
      <c r="AQ11" s="96">
        <f>'Проверочная  таблица'!IZ12</f>
        <v>0</v>
      </c>
      <c r="AR11" s="98">
        <f>'Проверочная  таблица'!JC12</f>
        <v>0</v>
      </c>
      <c r="AS11" s="96">
        <f>'Проверочная  таблица'!JF12</f>
        <v>0</v>
      </c>
      <c r="AT11" s="98">
        <f>'Проверочная  таблица'!JI12+'Проверочная  таблица'!JO12</f>
        <v>0</v>
      </c>
      <c r="AU11" s="97">
        <f>'Проверочная  таблица'!JL12+'Проверочная  таблица'!JR12</f>
        <v>0</v>
      </c>
      <c r="AV11" s="97">
        <f>'Проверочная  таблица'!KG12</f>
        <v>0</v>
      </c>
      <c r="AW11" s="97">
        <f>'Проверочная  таблица'!KJ12</f>
        <v>0</v>
      </c>
      <c r="AX11" s="97">
        <f>'Проверочная  таблица'!KM12+'Проверочная  таблица'!KS12</f>
        <v>0</v>
      </c>
      <c r="AY11" s="96">
        <f>'Проверочная  таблица'!KV12+'Проверочная  таблица'!KP12</f>
        <v>0</v>
      </c>
      <c r="AZ11" s="98">
        <f>'Проверочная  таблица'!LL12+'Проверочная  таблица'!LT12</f>
        <v>0</v>
      </c>
      <c r="BA11" s="96">
        <f>'Проверочная  таблица'!LX12+'Проверочная  таблица'!LP12</f>
        <v>0</v>
      </c>
      <c r="BB11" s="98">
        <f>'Проверочная  таблица'!MV12+'Проверочная  таблица'!NG12</f>
        <v>143097.5</v>
      </c>
      <c r="BC11" s="97">
        <f>'Проверочная  таблица'!NJ12+'Проверочная  таблица'!ND12</f>
        <v>143097.5</v>
      </c>
      <c r="BD11" s="97">
        <f>'Проверочная  таблица'!MS12</f>
        <v>0</v>
      </c>
      <c r="BE11" s="96">
        <f>'Проверочная  таблица'!NA12</f>
        <v>0</v>
      </c>
      <c r="BF11" s="97">
        <f>'Проверочная  таблица'!MQ12</f>
        <v>0</v>
      </c>
      <c r="BG11" s="96">
        <f>'Проверочная  таблица'!MY12</f>
        <v>0</v>
      </c>
      <c r="BH11" s="98">
        <f>'Проверочная  таблица'!NY12</f>
        <v>0</v>
      </c>
      <c r="BI11" s="96">
        <f>'Проверочная  таблица'!OC12</f>
        <v>0</v>
      </c>
      <c r="BJ11" s="98">
        <f>'Проверочная  таблица'!OG12+'Проверочная  таблица'!OO12</f>
        <v>0</v>
      </c>
      <c r="BK11" s="96">
        <f>'Проверочная  таблица'!OK12+'Проверочная  таблица'!OS12</f>
        <v>0</v>
      </c>
      <c r="BL11" s="97">
        <f>'Проверочная  таблица'!PM12</f>
        <v>418950</v>
      </c>
      <c r="BM11" s="97">
        <f>'Проверочная  таблица'!PP12</f>
        <v>0</v>
      </c>
      <c r="BN11" s="97">
        <f>'Проверочная  таблица'!QE12</f>
        <v>0</v>
      </c>
      <c r="BO11" s="96">
        <f>'Проверочная  таблица'!QH12</f>
        <v>0</v>
      </c>
      <c r="BP11" s="98">
        <f>'Проверочная  таблица'!QK12+'Проверочная  таблица'!QQ12</f>
        <v>0</v>
      </c>
      <c r="BQ11" s="96">
        <f>'Проверочная  таблица'!QN12+'Проверочная  таблица'!QT12</f>
        <v>0</v>
      </c>
      <c r="BR11" s="98">
        <f>'Проверочная  таблица'!RI12</f>
        <v>0</v>
      </c>
      <c r="BS11" s="97">
        <f>'Проверочная  таблица'!RL12</f>
        <v>0</v>
      </c>
      <c r="BT11" s="1020">
        <f>'Проверочная  таблица'!RO12</f>
        <v>0</v>
      </c>
      <c r="BU11" s="1021">
        <f>'Проверочная  таблица'!RR12</f>
        <v>0</v>
      </c>
      <c r="BV11" s="1076">
        <f>'Проверочная  таблица'!RU12</f>
        <v>0</v>
      </c>
      <c r="BW11" s="1021">
        <f>'Проверочная  таблица'!RX12</f>
        <v>0</v>
      </c>
      <c r="BX11" s="752">
        <f>'Проверочная  таблица'!SA12</f>
        <v>0</v>
      </c>
      <c r="BY11" s="263">
        <f>'Проверочная  таблица'!SD12</f>
        <v>0</v>
      </c>
      <c r="BZ11" s="97">
        <f>'Проверочная  таблица'!SY12</f>
        <v>0</v>
      </c>
      <c r="CA11" s="96">
        <f>'Проверочная  таблица'!TH12</f>
        <v>0</v>
      </c>
      <c r="CB11" s="97">
        <f>'Проверочная  таблица'!SG12+'Проверочная  таблица'!TA12</f>
        <v>0</v>
      </c>
      <c r="CC11" s="97">
        <f>'Проверочная  таблица'!SP12+'Проверочная  таблица'!TJ12</f>
        <v>0</v>
      </c>
      <c r="CD11" s="97">
        <f>'Проверочная  таблица'!SI12+'Проверочная  таблица'!TC12</f>
        <v>0</v>
      </c>
      <c r="CE11" s="97">
        <f>'Проверочная  таблица'!TL12+'Проверочная  таблица'!SR12</f>
        <v>0</v>
      </c>
      <c r="CF11" s="1020">
        <f>'Проверочная  таблица'!SK12</f>
        <v>0</v>
      </c>
      <c r="CG11" s="1021">
        <f>'Проверочная  таблица'!ST12</f>
        <v>0</v>
      </c>
      <c r="CH11" s="98">
        <f>'Проверочная  таблица'!TE12+'Проверочная  таблица'!SM12</f>
        <v>0</v>
      </c>
      <c r="CI11" s="97">
        <f>'Проверочная  таблица'!TN12+'Проверочная  таблица'!SV12</f>
        <v>0</v>
      </c>
      <c r="CJ11" s="97">
        <f>CX11+CL11+CR11+CN11+CP11+CT11+CV11</f>
        <v>5633910</v>
      </c>
      <c r="CK11" s="96">
        <f>CY11+CM11+CS11+CO11+CQ11+CU11+CW11</f>
        <v>2695699.4000000004</v>
      </c>
      <c r="CL11" s="98">
        <f>'Проверочная  таблица'!VS12</f>
        <v>1979000</v>
      </c>
      <c r="CM11" s="96">
        <f>'Проверочная  таблица'!VT12</f>
        <v>866292.04</v>
      </c>
      <c r="CN11" s="99">
        <f>'Проверочная  таблица'!VU12</f>
        <v>0</v>
      </c>
      <c r="CO11" s="99">
        <f>'Проверочная  таблица'!VV12</f>
        <v>0</v>
      </c>
      <c r="CP11" s="264">
        <f>'Проверочная  таблица'!VW12</f>
        <v>0</v>
      </c>
      <c r="CQ11" s="417">
        <f>'Проверочная  таблица'!VX12</f>
        <v>0</v>
      </c>
      <c r="CR11" s="170">
        <f>'Проверочная  таблица'!VY12</f>
        <v>0</v>
      </c>
      <c r="CS11" s="417">
        <f>'Проверочная  таблица'!VZ12</f>
        <v>0</v>
      </c>
      <c r="CT11" s="170">
        <f>'Проверочная  таблица'!WA12</f>
        <v>0</v>
      </c>
      <c r="CU11" s="264">
        <f>'Проверочная  таблица'!WB12</f>
        <v>0</v>
      </c>
      <c r="CV11" s="97">
        <f>'Проверочная  таблица'!WE12</f>
        <v>2942240</v>
      </c>
      <c r="CW11" s="97">
        <f>'Проверочная  таблица'!WH12</f>
        <v>1478537.76</v>
      </c>
      <c r="CX11" s="97">
        <f>'Проверочная  таблица'!WK12</f>
        <v>712670</v>
      </c>
      <c r="CY11" s="97">
        <f>'Проверочная  таблица'!WN12</f>
        <v>350869.6</v>
      </c>
      <c r="CZ11" s="97">
        <f>DL11+DN11+DJ11+DH11+DB11+DF11+DD11</f>
        <v>9788769.0899999999</v>
      </c>
      <c r="DA11" s="96">
        <f>DM11+DO11+DK11+DI11+DC11+DG11+DE11</f>
        <v>5707841.2000000002</v>
      </c>
      <c r="DB11" s="1076">
        <f>'Проверочная  таблица'!WS12</f>
        <v>0</v>
      </c>
      <c r="DC11" s="1020">
        <f>'Проверочная  таблица'!WV12</f>
        <v>0</v>
      </c>
      <c r="DD11" s="1020">
        <f>'Проверочная  таблица'!WY12</f>
        <v>0</v>
      </c>
      <c r="DE11" s="1021">
        <f>'Проверочная  таблица'!XB12</f>
        <v>0</v>
      </c>
      <c r="DF11" s="1076">
        <f>'Проверочная  таблица'!XE12</f>
        <v>1039329.09</v>
      </c>
      <c r="DG11" s="1021">
        <f>'Проверочная  таблица'!XH12</f>
        <v>684070.2</v>
      </c>
      <c r="DH11" s="98">
        <f>'Проверочная  таблица'!XK12</f>
        <v>8749440</v>
      </c>
      <c r="DI11" s="96">
        <f>'Проверочная  таблица'!XN12</f>
        <v>5023771</v>
      </c>
      <c r="DJ11" s="97">
        <f>'Проверочная  таблица'!YC12+'Проверочная  таблица'!YI12</f>
        <v>0</v>
      </c>
      <c r="DK11" s="96">
        <f>'Проверочная  таблица'!YF12+'Проверочная  таблица'!YL12</f>
        <v>0</v>
      </c>
      <c r="DL11" s="97">
        <f>'Проверочная  таблица'!YS12</f>
        <v>0</v>
      </c>
      <c r="DM11" s="97">
        <f>'Проверочная  таблица'!YV12</f>
        <v>0</v>
      </c>
      <c r="DN11" s="97">
        <f>'Проверочная  таблица'!YY12</f>
        <v>0</v>
      </c>
      <c r="DO11" s="96">
        <f>'Проверочная  таблица'!ZB12</f>
        <v>0</v>
      </c>
      <c r="DQ11" s="685">
        <f t="shared" ref="DQ11:DQ36" si="2">(CJ11-CL11)/1000</f>
        <v>3654.91</v>
      </c>
      <c r="DR11" s="685">
        <f t="shared" ref="DR11:DR36" si="3">(CK11-CM11)/1000</f>
        <v>1829.4073600000004</v>
      </c>
      <c r="DS11" s="685">
        <f>(CZ11-DJ11)/1000</f>
        <v>9788.7690899999998</v>
      </c>
      <c r="DT11" s="685">
        <f>(DA11-DK11)/1000</f>
        <v>5707.8411999999998</v>
      </c>
    </row>
    <row r="12" spans="1:124" ht="25.5" customHeight="1" x14ac:dyDescent="0.25">
      <c r="A12" s="101" t="s">
        <v>75</v>
      </c>
      <c r="B12" s="102">
        <f t="shared" si="0"/>
        <v>142041743.82999998</v>
      </c>
      <c r="C12" s="102">
        <f t="shared" si="1"/>
        <v>74585852.329999998</v>
      </c>
      <c r="D12" s="263">
        <f t="shared" ref="D12:D28" si="4">N12+BB12+AT12+BJ12+F12+BH12+CB12+AR12+P12+AZ12+R12+X12+BX12+V12+Z12+AB12+AV12+AH12+H12+BL12+BZ12+CH12+AF12+BD12+BF12+T12+AD12+CD12+J12+CF12+BV12+AN12+BP12+BR12+AX12+L12+BT12+AL12+BN12+AJ12+AP12</f>
        <v>71201190.099999994</v>
      </c>
      <c r="E12" s="263">
        <f t="shared" ref="E12:E28" si="5">O12+BC12+AU12+BK12+G12+BI12+CC12+AS12+Q12+BA12+S12+Y12+BY12+W12+AA12+AC12+AW12+AI12+I12+BM12+CA12+CI12+AG12+BE12+BG12+U12+AE12+CE12+K12+CG12+BW12+AO12+BQ12+BS12+AY12+M12+BU12+AM12+BO12+AK12+AQ12</f>
        <v>32586500.940000001</v>
      </c>
      <c r="F12" s="99">
        <f>'Проверочная  таблица'!CM13+'Проверочная  таблица'!CO13</f>
        <v>37804652.670000002</v>
      </c>
      <c r="G12" s="102">
        <f>'Проверочная  таблица'!CN13+'Проверочная  таблица'!CP13</f>
        <v>0</v>
      </c>
      <c r="H12" s="102">
        <f>'Проверочная  таблица'!DK13</f>
        <v>0</v>
      </c>
      <c r="I12" s="102">
        <f>'Проверочная  таблица'!DX13</f>
        <v>0</v>
      </c>
      <c r="J12" s="102">
        <f>'Проверочная  таблица'!DM13</f>
        <v>0</v>
      </c>
      <c r="K12" s="102">
        <f>'Проверочная  таблица'!DZ13</f>
        <v>0</v>
      </c>
      <c r="L12" s="102">
        <f>'Проверочная  таблица'!DO13</f>
        <v>0</v>
      </c>
      <c r="M12" s="100">
        <f>'Проверочная  таблица'!EB13</f>
        <v>0</v>
      </c>
      <c r="N12" s="99">
        <f>'Проверочная  таблица'!ES13</f>
        <v>0</v>
      </c>
      <c r="O12" s="102">
        <f>'Проверочная  таблица'!EV13</f>
        <v>0</v>
      </c>
      <c r="P12" s="102">
        <f>'Проверочная  таблица'!EY13</f>
        <v>0</v>
      </c>
      <c r="Q12" s="102">
        <f>'Проверочная  таблица'!FF13</f>
        <v>0</v>
      </c>
      <c r="R12" s="102">
        <f>'Проверочная  таблица'!FA13</f>
        <v>0</v>
      </c>
      <c r="S12" s="102">
        <f>'Проверочная  таблица'!FH13</f>
        <v>0</v>
      </c>
      <c r="T12" s="102">
        <f>'Проверочная  таблица'!FC13</f>
        <v>0</v>
      </c>
      <c r="U12" s="100">
        <f>'Проверочная  таблица'!FJ13</f>
        <v>0</v>
      </c>
      <c r="V12" s="103">
        <f>'Проверочная  таблица'!FM13</f>
        <v>0</v>
      </c>
      <c r="W12" s="100">
        <f>'Проверочная  таблица'!FP13</f>
        <v>0</v>
      </c>
      <c r="X12" s="103">
        <f>'Проверочная  таблица'!FS13</f>
        <v>0</v>
      </c>
      <c r="Y12" s="102">
        <f>'Проверочная  таблица'!FV13</f>
        <v>0</v>
      </c>
      <c r="Z12" s="100">
        <f>'Проверочная  таблица'!FY13</f>
        <v>0</v>
      </c>
      <c r="AA12" s="100">
        <f>'Проверочная  таблица'!GB13</f>
        <v>0</v>
      </c>
      <c r="AB12" s="102">
        <f>'Проверочная  таблица'!GE13+'Проверочная  таблица'!GK13</f>
        <v>0</v>
      </c>
      <c r="AC12" s="102">
        <f>'Проверочная  таблица'!GH13+'Проверочная  таблица'!GN13</f>
        <v>0</v>
      </c>
      <c r="AD12" s="102">
        <f>'Проверочная  таблица'!GU13</f>
        <v>0</v>
      </c>
      <c r="AE12" s="100">
        <f>'Проверочная  таблица'!GX13</f>
        <v>0</v>
      </c>
      <c r="AF12" s="103">
        <f>'Проверочная  таблица'!HA13</f>
        <v>0</v>
      </c>
      <c r="AG12" s="100">
        <f>'Проверочная  таблица'!HD13</f>
        <v>0</v>
      </c>
      <c r="AH12" s="103">
        <f>'Проверочная  таблица'!HG13+'Проверочная  таблица'!HM13</f>
        <v>0</v>
      </c>
      <c r="AI12" s="102">
        <f>'Проверочная  таблица'!HJ13+'Проверочная  таблица'!HP13</f>
        <v>0</v>
      </c>
      <c r="AJ12" s="102">
        <f>'Проверочная  таблица'!IE13</f>
        <v>0</v>
      </c>
      <c r="AK12" s="100">
        <f>'Проверочная  таблица'!IH13</f>
        <v>0</v>
      </c>
      <c r="AL12" s="1077">
        <f>'Проверочная  таблица'!IK13</f>
        <v>0</v>
      </c>
      <c r="AM12" s="1023">
        <f>'Проверочная  таблица'!IN13</f>
        <v>0</v>
      </c>
      <c r="AN12" s="1109">
        <f>'Проверочная  таблица'!IQ13</f>
        <v>0</v>
      </c>
      <c r="AO12" s="1022">
        <f>'Проверочная  таблица'!IT13</f>
        <v>0</v>
      </c>
      <c r="AP12" s="102">
        <f>'Проверочная  таблица'!IW13</f>
        <v>0</v>
      </c>
      <c r="AQ12" s="100">
        <f>'Проверочная  таблица'!IZ13</f>
        <v>0</v>
      </c>
      <c r="AR12" s="103">
        <f>'Проверочная  таблица'!JC13</f>
        <v>0</v>
      </c>
      <c r="AS12" s="100">
        <f>'Проверочная  таблица'!JF13</f>
        <v>0</v>
      </c>
      <c r="AT12" s="103">
        <f>'Проверочная  таблица'!JI13+'Проверочная  таблица'!JO13</f>
        <v>0</v>
      </c>
      <c r="AU12" s="102">
        <f>'Проверочная  таблица'!JL13+'Проверочная  таблица'!JR13</f>
        <v>0</v>
      </c>
      <c r="AV12" s="102">
        <f>'Проверочная  таблица'!KG13</f>
        <v>0</v>
      </c>
      <c r="AW12" s="102">
        <f>'Проверочная  таблица'!KJ13</f>
        <v>0</v>
      </c>
      <c r="AX12" s="102">
        <f>'Проверочная  таблица'!KM13+'Проверочная  таблица'!KS13</f>
        <v>0</v>
      </c>
      <c r="AY12" s="100">
        <f>'Проверочная  таблица'!KV13+'Проверочная  таблица'!KP13</f>
        <v>0</v>
      </c>
      <c r="AZ12" s="103">
        <f>'Проверочная  таблица'!LL13+'Проверочная  таблица'!LT13</f>
        <v>0</v>
      </c>
      <c r="BA12" s="100">
        <f>'Проверочная  таблица'!LX13+'Проверочная  таблица'!LP13</f>
        <v>0</v>
      </c>
      <c r="BB12" s="103">
        <f>'Проверочная  таблица'!MV13+'Проверочная  таблица'!NG13</f>
        <v>210437.5</v>
      </c>
      <c r="BC12" s="102">
        <f>'Проверочная  таблица'!NJ13+'Проверочная  таблица'!ND13</f>
        <v>210437.5</v>
      </c>
      <c r="BD12" s="102">
        <f>'Проверочная  таблица'!MS13</f>
        <v>0</v>
      </c>
      <c r="BE12" s="100">
        <f>'Проверочная  таблица'!NA13</f>
        <v>0</v>
      </c>
      <c r="BF12" s="102">
        <f>'Проверочная  таблица'!MQ13</f>
        <v>4392271.43</v>
      </c>
      <c r="BG12" s="100">
        <f>'Проверочная  таблица'!MY13</f>
        <v>4392271.4400000004</v>
      </c>
      <c r="BH12" s="103">
        <f>'Проверочная  таблица'!NY13</f>
        <v>0</v>
      </c>
      <c r="BI12" s="100">
        <f>'Проверочная  таблица'!OC13</f>
        <v>0</v>
      </c>
      <c r="BJ12" s="103">
        <f>'Проверочная  таблица'!OG13+'Проверочная  таблица'!OO13</f>
        <v>27461900</v>
      </c>
      <c r="BK12" s="100">
        <f>'Проверочная  таблица'!OK13+'Проверочная  таблица'!OS13</f>
        <v>27461900</v>
      </c>
      <c r="BL12" s="102">
        <f>'Проверочная  таблица'!PM13</f>
        <v>1331928.5</v>
      </c>
      <c r="BM12" s="102">
        <f>'Проверочная  таблица'!PP13</f>
        <v>521892</v>
      </c>
      <c r="BN12" s="102">
        <f>'Проверочная  таблица'!QE13</f>
        <v>0</v>
      </c>
      <c r="BO12" s="100">
        <f>'Проверочная  таблица'!QH13</f>
        <v>0</v>
      </c>
      <c r="BP12" s="103">
        <f>'Проверочная  таблица'!QK13+'Проверочная  таблица'!QQ13</f>
        <v>0</v>
      </c>
      <c r="BQ12" s="100">
        <f>'Проверочная  таблица'!QN13+'Проверочная  таблица'!QT13</f>
        <v>0</v>
      </c>
      <c r="BR12" s="103">
        <f>'Проверочная  таблица'!RI13</f>
        <v>0</v>
      </c>
      <c r="BS12" s="102">
        <f>'Проверочная  таблица'!RL13</f>
        <v>0</v>
      </c>
      <c r="BT12" s="1022">
        <f>'Проверочная  таблица'!RO13</f>
        <v>0</v>
      </c>
      <c r="BU12" s="1023">
        <f>'Проверочная  таблица'!RR13</f>
        <v>0</v>
      </c>
      <c r="BV12" s="1077">
        <f>'Проверочная  таблица'!RU13</f>
        <v>0</v>
      </c>
      <c r="BW12" s="1023">
        <f>'Проверочная  таблица'!RX13</f>
        <v>0</v>
      </c>
      <c r="BX12" s="99">
        <f>'Проверочная  таблица'!SA13</f>
        <v>0</v>
      </c>
      <c r="BY12" s="100">
        <f>'Проверочная  таблица'!SD13</f>
        <v>0</v>
      </c>
      <c r="BZ12" s="102">
        <f>'Проверочная  таблица'!SY13</f>
        <v>0</v>
      </c>
      <c r="CA12" s="100">
        <f>'Проверочная  таблица'!TH13</f>
        <v>0</v>
      </c>
      <c r="CB12" s="102">
        <f>'Проверочная  таблица'!SG13+'Проверочная  таблица'!TA13</f>
        <v>0</v>
      </c>
      <c r="CC12" s="102">
        <f>'Проверочная  таблица'!SP13+'Проверочная  таблица'!TJ13</f>
        <v>0</v>
      </c>
      <c r="CD12" s="102">
        <f>'Проверочная  таблица'!SI13+'Проверочная  таблица'!TC13</f>
        <v>0</v>
      </c>
      <c r="CE12" s="102">
        <f>'Проверочная  таблица'!TL13+'Проверочная  таблица'!SR13</f>
        <v>0</v>
      </c>
      <c r="CF12" s="1022">
        <f>'Проверочная  таблица'!SK13</f>
        <v>0</v>
      </c>
      <c r="CG12" s="1023">
        <f>'Проверочная  таблица'!ST13</f>
        <v>0</v>
      </c>
      <c r="CH12" s="103">
        <f>'Проверочная  таблица'!TE13+'Проверочная  таблица'!SM13</f>
        <v>0</v>
      </c>
      <c r="CI12" s="102">
        <f>'Проверочная  таблица'!TN13+'Проверочная  таблица'!SV13</f>
        <v>0</v>
      </c>
      <c r="CJ12" s="102">
        <f t="shared" ref="CJ12:CJ28" si="6">CX12+CL12+CR12+CN12+CP12+CT12+CV12</f>
        <v>34682916</v>
      </c>
      <c r="CK12" s="100">
        <f t="shared" ref="CK12:CK28" si="7">CY12+CM12+CS12+CO12+CQ12+CU12+CW12</f>
        <v>17909873.66</v>
      </c>
      <c r="CL12" s="103">
        <f>'Проверочная  таблица'!VS13</f>
        <v>2784000</v>
      </c>
      <c r="CM12" s="100">
        <f>'Проверочная  таблица'!VT13</f>
        <v>1180711.81</v>
      </c>
      <c r="CN12" s="99">
        <f>'Проверочная  таблица'!VU13</f>
        <v>0</v>
      </c>
      <c r="CO12" s="99">
        <f>'Проверочная  таблица'!VV13</f>
        <v>0</v>
      </c>
      <c r="CP12" s="265">
        <f>'Проверочная  таблица'!VW13</f>
        <v>3040450</v>
      </c>
      <c r="CQ12" s="169">
        <f>'Проверочная  таблица'!VX13</f>
        <v>0</v>
      </c>
      <c r="CR12" s="171">
        <f>'Проверочная  таблица'!VY13</f>
        <v>0</v>
      </c>
      <c r="CS12" s="169">
        <f>'Проверочная  таблица'!VZ13</f>
        <v>0</v>
      </c>
      <c r="CT12" s="171">
        <f>'Проверочная  таблица'!WA13</f>
        <v>0</v>
      </c>
      <c r="CU12" s="265">
        <f>'Проверочная  таблица'!WB13</f>
        <v>0</v>
      </c>
      <c r="CV12" s="102">
        <f>'Проверочная  таблица'!WE13</f>
        <v>27824296</v>
      </c>
      <c r="CW12" s="102">
        <f>'Проверочная  таблица'!WH13</f>
        <v>16222792.82</v>
      </c>
      <c r="CX12" s="102">
        <f>'Проверочная  таблица'!WK13</f>
        <v>1034170.0000000001</v>
      </c>
      <c r="CY12" s="102">
        <f>'Проверочная  таблица'!WN13</f>
        <v>506369.03</v>
      </c>
      <c r="CZ12" s="102">
        <f t="shared" ref="CZ12:CZ28" si="8">DL12+DN12+DJ12+DH12+DB12+DF12+DD12</f>
        <v>36157637.729999997</v>
      </c>
      <c r="DA12" s="100">
        <f t="shared" ref="DA12:DA28" si="9">DM12+DO12+DK12+DI12+DC12+DG12+DE12</f>
        <v>24089477.73</v>
      </c>
      <c r="DB12" s="1077">
        <f>'Проверочная  таблица'!WS13</f>
        <v>0</v>
      </c>
      <c r="DC12" s="1022">
        <f>'Проверочная  таблица'!WV13</f>
        <v>0</v>
      </c>
      <c r="DD12" s="1022">
        <f>'Проверочная  таблица'!WY13</f>
        <v>0</v>
      </c>
      <c r="DE12" s="1023">
        <f>'Проверочная  таблица'!XB13</f>
        <v>0</v>
      </c>
      <c r="DF12" s="1077">
        <f>'Проверочная  таблица'!XE13</f>
        <v>5456477.7299999995</v>
      </c>
      <c r="DG12" s="1023">
        <f>'Проверочная  таблица'!XH13</f>
        <v>3689477.73</v>
      </c>
      <c r="DH12" s="103">
        <f>'Проверочная  таблица'!XK13</f>
        <v>30701160</v>
      </c>
      <c r="DI12" s="100">
        <f>'Проверочная  таблица'!XN13</f>
        <v>20400000</v>
      </c>
      <c r="DJ12" s="102">
        <f>'Проверочная  таблица'!YC13+'Проверочная  таблица'!YI13</f>
        <v>0</v>
      </c>
      <c r="DK12" s="100">
        <f>'Проверочная  таблица'!YF13+'Проверочная  таблица'!YL13</f>
        <v>0</v>
      </c>
      <c r="DL12" s="102">
        <f>'Проверочная  таблица'!YS13</f>
        <v>0</v>
      </c>
      <c r="DM12" s="102">
        <f>'Проверочная  таблица'!YV13</f>
        <v>0</v>
      </c>
      <c r="DN12" s="102">
        <f>'Проверочная  таблица'!YY13</f>
        <v>0</v>
      </c>
      <c r="DO12" s="100">
        <f>'Проверочная  таблица'!ZB13</f>
        <v>0</v>
      </c>
      <c r="DQ12" s="685">
        <f t="shared" si="2"/>
        <v>31898.916000000001</v>
      </c>
      <c r="DR12" s="685">
        <f t="shared" si="3"/>
        <v>16729.16185</v>
      </c>
      <c r="DS12" s="685">
        <f t="shared" ref="DS12:DS36" si="10">(CZ12-DJ12)/1000</f>
        <v>36157.637729999995</v>
      </c>
      <c r="DT12" s="685">
        <f t="shared" ref="DT12:DT36" si="11">(DA12-DK12)/1000</f>
        <v>24089.477729999999</v>
      </c>
    </row>
    <row r="13" spans="1:124" ht="25.5" customHeight="1" x14ac:dyDescent="0.25">
      <c r="A13" s="104" t="s">
        <v>76</v>
      </c>
      <c r="B13" s="102">
        <f t="shared" si="0"/>
        <v>64602311.609999999</v>
      </c>
      <c r="C13" s="102">
        <f t="shared" si="1"/>
        <v>32957277.959999997</v>
      </c>
      <c r="D13" s="263">
        <f t="shared" si="4"/>
        <v>33484391.25</v>
      </c>
      <c r="E13" s="263">
        <f t="shared" si="5"/>
        <v>14862999.75</v>
      </c>
      <c r="F13" s="99">
        <f>'Проверочная  таблица'!CM14+'Проверочная  таблица'!CO14</f>
        <v>1163077.3199999998</v>
      </c>
      <c r="G13" s="102">
        <f>'Проверочная  таблица'!CN14+'Проверочная  таблица'!CP14</f>
        <v>0</v>
      </c>
      <c r="H13" s="102">
        <f>'Проверочная  таблица'!DK14</f>
        <v>0</v>
      </c>
      <c r="I13" s="102">
        <f>'Проверочная  таблица'!DX14</f>
        <v>0</v>
      </c>
      <c r="J13" s="102">
        <f>'Проверочная  таблица'!DM14</f>
        <v>0</v>
      </c>
      <c r="K13" s="102">
        <f>'Проверочная  таблица'!DZ14</f>
        <v>0</v>
      </c>
      <c r="L13" s="102">
        <f>'Проверочная  таблица'!DO14</f>
        <v>0</v>
      </c>
      <c r="M13" s="100">
        <f>'Проверочная  таблица'!EB14</f>
        <v>0</v>
      </c>
      <c r="N13" s="99">
        <f>'Проверочная  таблица'!ES14</f>
        <v>0</v>
      </c>
      <c r="O13" s="102">
        <f>'Проверочная  таблица'!EV14</f>
        <v>0</v>
      </c>
      <c r="P13" s="102">
        <f>'Проверочная  таблица'!EY14</f>
        <v>0</v>
      </c>
      <c r="Q13" s="102">
        <f>'Проверочная  таблица'!FF14</f>
        <v>0</v>
      </c>
      <c r="R13" s="102">
        <f>'Проверочная  таблица'!FA14</f>
        <v>0</v>
      </c>
      <c r="S13" s="102">
        <f>'Проверочная  таблица'!FH14</f>
        <v>0</v>
      </c>
      <c r="T13" s="102">
        <f>'Проверочная  таблица'!FC14</f>
        <v>0</v>
      </c>
      <c r="U13" s="100">
        <f>'Проверочная  таблица'!FJ14</f>
        <v>0</v>
      </c>
      <c r="V13" s="103">
        <f>'Проверочная  таблица'!FM14</f>
        <v>0</v>
      </c>
      <c r="W13" s="100">
        <f>'Проверочная  таблица'!FP14</f>
        <v>0</v>
      </c>
      <c r="X13" s="103">
        <f>'Проверочная  таблица'!FS14</f>
        <v>0</v>
      </c>
      <c r="Y13" s="102">
        <f>'Проверочная  таблица'!FV14</f>
        <v>0</v>
      </c>
      <c r="Z13" s="100">
        <f>'Проверочная  таблица'!FY14</f>
        <v>0</v>
      </c>
      <c r="AA13" s="100">
        <f>'Проверочная  таблица'!GB14</f>
        <v>0</v>
      </c>
      <c r="AB13" s="102">
        <f>'Проверочная  таблица'!GE14+'Проверочная  таблица'!GK14</f>
        <v>0</v>
      </c>
      <c r="AC13" s="102">
        <f>'Проверочная  таблица'!GH14+'Проверочная  таблица'!GN14</f>
        <v>0</v>
      </c>
      <c r="AD13" s="102">
        <f>'Проверочная  таблица'!GU14</f>
        <v>0</v>
      </c>
      <c r="AE13" s="100">
        <f>'Проверочная  таблица'!GX14</f>
        <v>0</v>
      </c>
      <c r="AF13" s="103">
        <f>'Проверочная  таблица'!HA14</f>
        <v>0</v>
      </c>
      <c r="AG13" s="100">
        <f>'Проверочная  таблица'!HD14</f>
        <v>0</v>
      </c>
      <c r="AH13" s="103">
        <f>'Проверочная  таблица'!HG14+'Проверочная  таблица'!HM14</f>
        <v>0</v>
      </c>
      <c r="AI13" s="102">
        <f>'Проверочная  таблица'!HJ14+'Проверочная  таблица'!HP14</f>
        <v>0</v>
      </c>
      <c r="AJ13" s="102">
        <f>'Проверочная  таблица'!IE14</f>
        <v>0</v>
      </c>
      <c r="AK13" s="100">
        <f>'Проверочная  таблица'!IH14</f>
        <v>0</v>
      </c>
      <c r="AL13" s="1077">
        <f>'Проверочная  таблица'!IK14</f>
        <v>0</v>
      </c>
      <c r="AM13" s="1023">
        <f>'Проверочная  таблица'!IN14</f>
        <v>0</v>
      </c>
      <c r="AN13" s="1109">
        <f>'Проверочная  таблица'!IQ14</f>
        <v>0</v>
      </c>
      <c r="AO13" s="1022">
        <f>'Проверочная  таблица'!IT14</f>
        <v>0</v>
      </c>
      <c r="AP13" s="102">
        <f>'Проверочная  таблица'!IW14</f>
        <v>0</v>
      </c>
      <c r="AQ13" s="100">
        <f>'Проверочная  таблица'!IZ14</f>
        <v>0</v>
      </c>
      <c r="AR13" s="103">
        <f>'Проверочная  таблица'!JC14</f>
        <v>0</v>
      </c>
      <c r="AS13" s="100">
        <f>'Проверочная  таблица'!JF14</f>
        <v>0</v>
      </c>
      <c r="AT13" s="103">
        <f>'Проверочная  таблица'!JI14+'Проверочная  таблица'!JO14</f>
        <v>0</v>
      </c>
      <c r="AU13" s="102">
        <f>'Проверочная  таблица'!JL14+'Проверочная  таблица'!JR14</f>
        <v>0</v>
      </c>
      <c r="AV13" s="102">
        <f>'Проверочная  таблица'!KG14</f>
        <v>0</v>
      </c>
      <c r="AW13" s="102">
        <f>'Проверочная  таблица'!KJ14</f>
        <v>0</v>
      </c>
      <c r="AX13" s="102">
        <f>'Проверочная  таблица'!KM14+'Проверочная  таблица'!KS14</f>
        <v>11600</v>
      </c>
      <c r="AY13" s="100">
        <f>'Проверочная  таблица'!KV14+'Проверочная  таблица'!KP14</f>
        <v>0</v>
      </c>
      <c r="AZ13" s="103">
        <f>'Проверочная  таблица'!LL14+'Проверочная  таблица'!LT14</f>
        <v>11126500</v>
      </c>
      <c r="BA13" s="100">
        <f>'Проверочная  таблица'!LX14+'Проверочная  таблица'!LP14</f>
        <v>1823865.87</v>
      </c>
      <c r="BB13" s="103">
        <f>'Проверочная  таблица'!MV14+'Проверочная  таблица'!NG14</f>
        <v>260942.5</v>
      </c>
      <c r="BC13" s="102">
        <f>'Проверочная  таблица'!NJ14+'Проверочная  таблица'!ND14</f>
        <v>260942.5</v>
      </c>
      <c r="BD13" s="102">
        <f>'Проверочная  таблица'!MS14</f>
        <v>0</v>
      </c>
      <c r="BE13" s="100">
        <f>'Проверочная  таблица'!NA14</f>
        <v>0</v>
      </c>
      <c r="BF13" s="102">
        <f>'Проверочная  таблица'!MQ14</f>
        <v>4392271.43</v>
      </c>
      <c r="BG13" s="100">
        <f>'Проверочная  таблица'!MY14</f>
        <v>4392271.41</v>
      </c>
      <c r="BH13" s="103">
        <f>'Проверочная  таблица'!NY14</f>
        <v>0</v>
      </c>
      <c r="BI13" s="100">
        <f>'Проверочная  таблица'!OC14</f>
        <v>0</v>
      </c>
      <c r="BJ13" s="103">
        <f>'Проверочная  таблица'!OG14+'Проверочная  таблица'!OO14</f>
        <v>16530000</v>
      </c>
      <c r="BK13" s="100">
        <f>'Проверочная  таблица'!OK14+'Проверочная  таблица'!OS14</f>
        <v>8385919.9699999997</v>
      </c>
      <c r="BL13" s="102">
        <f>'Проверочная  таблица'!PM14</f>
        <v>0</v>
      </c>
      <c r="BM13" s="102">
        <f>'Проверочная  таблица'!PP14</f>
        <v>0</v>
      </c>
      <c r="BN13" s="102">
        <f>'Проверочная  таблица'!QE14</f>
        <v>0</v>
      </c>
      <c r="BO13" s="100">
        <f>'Проверочная  таблица'!QH14</f>
        <v>0</v>
      </c>
      <c r="BP13" s="103">
        <f>'Проверочная  таблица'!QK14+'Проверочная  таблица'!QQ14</f>
        <v>0</v>
      </c>
      <c r="BQ13" s="100">
        <f>'Проверочная  таблица'!QN14+'Проверочная  таблица'!QT14</f>
        <v>0</v>
      </c>
      <c r="BR13" s="103">
        <f>'Проверочная  таблица'!RI14</f>
        <v>0</v>
      </c>
      <c r="BS13" s="102">
        <f>'Проверочная  таблица'!RL14</f>
        <v>0</v>
      </c>
      <c r="BT13" s="1022">
        <f>'Проверочная  таблица'!RO14</f>
        <v>0</v>
      </c>
      <c r="BU13" s="1023">
        <f>'Проверочная  таблица'!RR14</f>
        <v>0</v>
      </c>
      <c r="BV13" s="1077">
        <f>'Проверочная  таблица'!RU14</f>
        <v>0</v>
      </c>
      <c r="BW13" s="1023">
        <f>'Проверочная  таблица'!RX14</f>
        <v>0</v>
      </c>
      <c r="BX13" s="99">
        <f>'Проверочная  таблица'!SA14</f>
        <v>0</v>
      </c>
      <c r="BY13" s="100">
        <f>'Проверочная  таблица'!SD14</f>
        <v>0</v>
      </c>
      <c r="BZ13" s="102">
        <f>'Проверочная  таблица'!SY14</f>
        <v>0</v>
      </c>
      <c r="CA13" s="100">
        <f>'Проверочная  таблица'!TH14</f>
        <v>0</v>
      </c>
      <c r="CB13" s="102">
        <f>'Проверочная  таблица'!SG14+'Проверочная  таблица'!TA14</f>
        <v>0</v>
      </c>
      <c r="CC13" s="102">
        <f>'Проверочная  таблица'!SP14+'Проверочная  таблица'!TJ14</f>
        <v>0</v>
      </c>
      <c r="CD13" s="102">
        <f>'Проверочная  таблица'!SI14+'Проверочная  таблица'!TC14</f>
        <v>0</v>
      </c>
      <c r="CE13" s="102">
        <f>'Проверочная  таблица'!TL14+'Проверочная  таблица'!SR14</f>
        <v>0</v>
      </c>
      <c r="CF13" s="1022">
        <f>'Проверочная  таблица'!SK14</f>
        <v>0</v>
      </c>
      <c r="CG13" s="1023">
        <f>'Проверочная  таблица'!ST14</f>
        <v>0</v>
      </c>
      <c r="CH13" s="103">
        <f>'Проверочная  таблица'!TE14+'Проверочная  таблица'!SM14</f>
        <v>0</v>
      </c>
      <c r="CI13" s="102">
        <f>'Проверочная  таблица'!TN14+'Проверочная  таблица'!SV14</f>
        <v>0</v>
      </c>
      <c r="CJ13" s="102">
        <f t="shared" si="6"/>
        <v>14663479</v>
      </c>
      <c r="CK13" s="100">
        <f t="shared" si="7"/>
        <v>7024169.1899999995</v>
      </c>
      <c r="CL13" s="103">
        <f>'Проверочная  таблица'!VS14</f>
        <v>1740600</v>
      </c>
      <c r="CM13" s="100">
        <f>'Проверочная  таблица'!VT14</f>
        <v>522969.18</v>
      </c>
      <c r="CN13" s="99">
        <f>'Проверочная  таблица'!VU14</f>
        <v>0</v>
      </c>
      <c r="CO13" s="99">
        <f>'Проверочная  таблица'!VV14</f>
        <v>0</v>
      </c>
      <c r="CP13" s="265">
        <f>'Проверочная  таблица'!VW14</f>
        <v>0</v>
      </c>
      <c r="CQ13" s="169">
        <f>'Проверочная  таблица'!VX14</f>
        <v>0</v>
      </c>
      <c r="CR13" s="171">
        <f>'Проверочная  таблица'!VY14</f>
        <v>0</v>
      </c>
      <c r="CS13" s="169">
        <f>'Проверочная  таблица'!VZ14</f>
        <v>0</v>
      </c>
      <c r="CT13" s="171">
        <f>'Проверочная  таблица'!WA14</f>
        <v>1394755</v>
      </c>
      <c r="CU13" s="265">
        <f>'Проверочная  таблица'!WB14</f>
        <v>0</v>
      </c>
      <c r="CV13" s="102">
        <f>'Проверочная  таблица'!WE14</f>
        <v>10706024</v>
      </c>
      <c r="CW13" s="102">
        <f>'Проверочная  таблица'!WH14</f>
        <v>6090200.0099999998</v>
      </c>
      <c r="CX13" s="102">
        <f>'Проверочная  таблица'!WK14</f>
        <v>822100</v>
      </c>
      <c r="CY13" s="102">
        <f>'Проверочная  таблица'!WN14</f>
        <v>411000</v>
      </c>
      <c r="CZ13" s="102">
        <f t="shared" si="8"/>
        <v>16454441.359999999</v>
      </c>
      <c r="DA13" s="100">
        <f t="shared" si="9"/>
        <v>11070109.02</v>
      </c>
      <c r="DB13" s="1077">
        <f>'Проверочная  таблица'!WS14</f>
        <v>0</v>
      </c>
      <c r="DC13" s="1022">
        <f>'Проверочная  таблица'!WV14</f>
        <v>0</v>
      </c>
      <c r="DD13" s="1022">
        <f>'Проверочная  таблица'!WY14</f>
        <v>0</v>
      </c>
      <c r="DE13" s="1023">
        <f>'Проверочная  таблица'!XB14</f>
        <v>0</v>
      </c>
      <c r="DF13" s="1077">
        <f>'Проверочная  таблица'!XE14</f>
        <v>1299161.3600000001</v>
      </c>
      <c r="DG13" s="1023">
        <f>'Проверочная  таблица'!XH14</f>
        <v>866109.02</v>
      </c>
      <c r="DH13" s="103">
        <f>'Проверочная  таблица'!XK14</f>
        <v>15155280</v>
      </c>
      <c r="DI13" s="100">
        <f>'Проверочная  таблица'!XN14</f>
        <v>10204000</v>
      </c>
      <c r="DJ13" s="102">
        <f>'Проверочная  таблица'!YC14+'Проверочная  таблица'!YI14</f>
        <v>0</v>
      </c>
      <c r="DK13" s="100">
        <f>'Проверочная  таблица'!YF14+'Проверочная  таблица'!YL14</f>
        <v>0</v>
      </c>
      <c r="DL13" s="102">
        <f>'Проверочная  таблица'!YS14</f>
        <v>0</v>
      </c>
      <c r="DM13" s="102">
        <f>'Проверочная  таблица'!YV14</f>
        <v>0</v>
      </c>
      <c r="DN13" s="102">
        <f>'Проверочная  таблица'!YY14</f>
        <v>0</v>
      </c>
      <c r="DO13" s="100">
        <f>'Проверочная  таблица'!ZB14</f>
        <v>0</v>
      </c>
      <c r="DQ13" s="685">
        <f t="shared" si="2"/>
        <v>12922.879000000001</v>
      </c>
      <c r="DR13" s="685">
        <f t="shared" si="3"/>
        <v>6501.2000099999996</v>
      </c>
      <c r="DS13" s="685">
        <f t="shared" si="10"/>
        <v>16454.441360000001</v>
      </c>
      <c r="DT13" s="685">
        <f t="shared" si="11"/>
        <v>11070.10902</v>
      </c>
    </row>
    <row r="14" spans="1:124" ht="25.5" customHeight="1" x14ac:dyDescent="0.25">
      <c r="A14" s="101" t="s">
        <v>77</v>
      </c>
      <c r="B14" s="102">
        <f t="shared" si="0"/>
        <v>35375624.530000001</v>
      </c>
      <c r="C14" s="102">
        <f t="shared" si="1"/>
        <v>18510066.199999999</v>
      </c>
      <c r="D14" s="263">
        <f t="shared" si="4"/>
        <v>7232395.1699999999</v>
      </c>
      <c r="E14" s="263">
        <f t="shared" si="5"/>
        <v>1918697.35</v>
      </c>
      <c r="F14" s="99">
        <f>'Проверочная  таблица'!CM15+'Проверочная  таблица'!CO15</f>
        <v>0</v>
      </c>
      <c r="G14" s="102">
        <f>'Проверочная  таблица'!CN15+'Проверочная  таблица'!CP15</f>
        <v>0</v>
      </c>
      <c r="H14" s="102">
        <f>'Проверочная  таблица'!DK15</f>
        <v>0</v>
      </c>
      <c r="I14" s="102">
        <f>'Проверочная  таблица'!DX15</f>
        <v>0</v>
      </c>
      <c r="J14" s="102">
        <f>'Проверочная  таблица'!DM15</f>
        <v>0</v>
      </c>
      <c r="K14" s="102">
        <f>'Проверочная  таблица'!DZ15</f>
        <v>0</v>
      </c>
      <c r="L14" s="102">
        <f>'Проверочная  таблица'!DO15</f>
        <v>0</v>
      </c>
      <c r="M14" s="100">
        <f>'Проверочная  таблица'!EB15</f>
        <v>0</v>
      </c>
      <c r="N14" s="99">
        <f>'Проверочная  таблица'!ES15</f>
        <v>2477900</v>
      </c>
      <c r="O14" s="102">
        <f>'Проверочная  таблица'!EV15</f>
        <v>0</v>
      </c>
      <c r="P14" s="102">
        <f>'Проверочная  таблица'!EY15</f>
        <v>0</v>
      </c>
      <c r="Q14" s="102">
        <f>'Проверочная  таблица'!FF15</f>
        <v>0</v>
      </c>
      <c r="R14" s="102">
        <f>'Проверочная  таблица'!FA15</f>
        <v>0</v>
      </c>
      <c r="S14" s="102">
        <f>'Проверочная  таблица'!FH15</f>
        <v>0</v>
      </c>
      <c r="T14" s="102">
        <f>'Проверочная  таблица'!FC15</f>
        <v>2848500</v>
      </c>
      <c r="U14" s="100">
        <f>'Проверочная  таблица'!FJ15</f>
        <v>1674589.85</v>
      </c>
      <c r="V14" s="103">
        <f>'Проверочная  таблица'!FM15</f>
        <v>0</v>
      </c>
      <c r="W14" s="100">
        <f>'Проверочная  таблица'!FP15</f>
        <v>0</v>
      </c>
      <c r="X14" s="103">
        <f>'Проверочная  таблица'!FS15</f>
        <v>0</v>
      </c>
      <c r="Y14" s="102">
        <f>'Проверочная  таблица'!FV15</f>
        <v>0</v>
      </c>
      <c r="Z14" s="100">
        <f>'Проверочная  таблица'!FY15</f>
        <v>0</v>
      </c>
      <c r="AA14" s="100">
        <f>'Проверочная  таблица'!GB15</f>
        <v>0</v>
      </c>
      <c r="AB14" s="102">
        <f>'Проверочная  таблица'!GE15+'Проверочная  таблица'!GK15</f>
        <v>0</v>
      </c>
      <c r="AC14" s="102">
        <f>'Проверочная  таблица'!GH15+'Проверочная  таблица'!GN15</f>
        <v>0</v>
      </c>
      <c r="AD14" s="102">
        <f>'Проверочная  таблица'!GU15</f>
        <v>0</v>
      </c>
      <c r="AE14" s="100">
        <f>'Проверочная  таблица'!GX15</f>
        <v>0</v>
      </c>
      <c r="AF14" s="103">
        <f>'Проверочная  таблица'!HA15</f>
        <v>0</v>
      </c>
      <c r="AG14" s="100">
        <f>'Проверочная  таблица'!HD15</f>
        <v>0</v>
      </c>
      <c r="AH14" s="103">
        <f>'Проверочная  таблица'!HG15+'Проверочная  таблица'!HM15</f>
        <v>0</v>
      </c>
      <c r="AI14" s="102">
        <f>'Проверочная  таблица'!HJ15+'Проверочная  таблица'!HP15</f>
        <v>0</v>
      </c>
      <c r="AJ14" s="102">
        <f>'Проверочная  таблица'!IE15</f>
        <v>0</v>
      </c>
      <c r="AK14" s="100">
        <f>'Проверочная  таблица'!IH15</f>
        <v>0</v>
      </c>
      <c r="AL14" s="1077">
        <f>'Проверочная  таблица'!IK15</f>
        <v>0</v>
      </c>
      <c r="AM14" s="1023">
        <f>'Проверочная  таблица'!IN15</f>
        <v>0</v>
      </c>
      <c r="AN14" s="1109">
        <f>'Проверочная  таблица'!IQ15</f>
        <v>0</v>
      </c>
      <c r="AO14" s="1022">
        <f>'Проверочная  таблица'!IT15</f>
        <v>0</v>
      </c>
      <c r="AP14" s="102">
        <f>'Проверочная  таблица'!IW15</f>
        <v>0</v>
      </c>
      <c r="AQ14" s="100">
        <f>'Проверочная  таблица'!IZ15</f>
        <v>0</v>
      </c>
      <c r="AR14" s="103">
        <f>'Проверочная  таблица'!JC15</f>
        <v>0</v>
      </c>
      <c r="AS14" s="100">
        <f>'Проверочная  таблица'!JF15</f>
        <v>0</v>
      </c>
      <c r="AT14" s="103">
        <f>'Проверочная  таблица'!JI15+'Проверочная  таблица'!JO15</f>
        <v>0</v>
      </c>
      <c r="AU14" s="102">
        <f>'Проверочная  таблица'!JL15+'Проверочная  таблица'!JR15</f>
        <v>0</v>
      </c>
      <c r="AV14" s="102">
        <f>'Проверочная  таблица'!KG15</f>
        <v>0</v>
      </c>
      <c r="AW14" s="102">
        <f>'Проверочная  таблица'!KJ15</f>
        <v>0</v>
      </c>
      <c r="AX14" s="102">
        <f>'Проверочная  таблица'!KM15+'Проверочная  таблица'!KS15</f>
        <v>0</v>
      </c>
      <c r="AY14" s="100">
        <f>'Проверочная  таблица'!KV15+'Проверочная  таблица'!KP15</f>
        <v>0</v>
      </c>
      <c r="AZ14" s="103">
        <f>'Проверочная  таблица'!LL15+'Проверочная  таблица'!LT15</f>
        <v>0</v>
      </c>
      <c r="BA14" s="100">
        <f>'Проверочная  таблица'!LX15+'Проверочная  таблица'!LP15</f>
        <v>0</v>
      </c>
      <c r="BB14" s="103">
        <f>'Проверочная  таблица'!MV15+'Проверочная  таблица'!NG15</f>
        <v>244107.5</v>
      </c>
      <c r="BC14" s="102">
        <f>'Проверочная  таблица'!NJ15+'Проверочная  таблица'!ND15</f>
        <v>244107.5</v>
      </c>
      <c r="BD14" s="102">
        <f>'Проверочная  таблица'!MS15</f>
        <v>0</v>
      </c>
      <c r="BE14" s="100">
        <f>'Проверочная  таблица'!NA15</f>
        <v>0</v>
      </c>
      <c r="BF14" s="102">
        <f>'Проверочная  таблица'!MQ15</f>
        <v>0</v>
      </c>
      <c r="BG14" s="100">
        <f>'Проверочная  таблица'!MY15</f>
        <v>0</v>
      </c>
      <c r="BH14" s="103">
        <f>'Проверочная  таблица'!NY15</f>
        <v>0</v>
      </c>
      <c r="BI14" s="100">
        <f>'Проверочная  таблица'!OC15</f>
        <v>0</v>
      </c>
      <c r="BJ14" s="103">
        <f>'Проверочная  таблица'!OG15+'Проверочная  таблица'!OO15</f>
        <v>0</v>
      </c>
      <c r="BK14" s="100">
        <f>'Проверочная  таблица'!OK15+'Проверочная  таблица'!OS15</f>
        <v>0</v>
      </c>
      <c r="BL14" s="102">
        <f>'Проверочная  таблица'!PM15</f>
        <v>1661887.67</v>
      </c>
      <c r="BM14" s="102">
        <f>'Проверочная  таблица'!PP15</f>
        <v>0</v>
      </c>
      <c r="BN14" s="102">
        <f>'Проверочная  таблица'!QE15</f>
        <v>0</v>
      </c>
      <c r="BO14" s="100">
        <f>'Проверочная  таблица'!QH15</f>
        <v>0</v>
      </c>
      <c r="BP14" s="103">
        <f>'Проверочная  таблица'!QK15+'Проверочная  таблица'!QQ15</f>
        <v>0</v>
      </c>
      <c r="BQ14" s="100">
        <f>'Проверочная  таблица'!QN15+'Проверочная  таблица'!QT15</f>
        <v>0</v>
      </c>
      <c r="BR14" s="103">
        <f>'Проверочная  таблица'!RI15</f>
        <v>0</v>
      </c>
      <c r="BS14" s="102">
        <f>'Проверочная  таблица'!RL15</f>
        <v>0</v>
      </c>
      <c r="BT14" s="1022">
        <f>'Проверочная  таблица'!RO15</f>
        <v>0</v>
      </c>
      <c r="BU14" s="1023">
        <f>'Проверочная  таблица'!RR15</f>
        <v>0</v>
      </c>
      <c r="BV14" s="1077">
        <f>'Проверочная  таблица'!RU15</f>
        <v>0</v>
      </c>
      <c r="BW14" s="1023">
        <f>'Проверочная  таблица'!RX15</f>
        <v>0</v>
      </c>
      <c r="BX14" s="99">
        <f>'Проверочная  таблица'!SA15</f>
        <v>0</v>
      </c>
      <c r="BY14" s="100">
        <f>'Проверочная  таблица'!SD15</f>
        <v>0</v>
      </c>
      <c r="BZ14" s="102">
        <f>'Проверочная  таблица'!SY15</f>
        <v>0</v>
      </c>
      <c r="CA14" s="100">
        <f>'Проверочная  таблица'!TH15</f>
        <v>0</v>
      </c>
      <c r="CB14" s="102">
        <f>'Проверочная  таблица'!SG15+'Проверочная  таблица'!TA15</f>
        <v>0</v>
      </c>
      <c r="CC14" s="102">
        <f>'Проверочная  таблица'!SP15+'Проверочная  таблица'!TJ15</f>
        <v>0</v>
      </c>
      <c r="CD14" s="102">
        <f>'Проверочная  таблица'!SI15+'Проверочная  таблица'!TC15</f>
        <v>0</v>
      </c>
      <c r="CE14" s="102">
        <f>'Проверочная  таблица'!TL15+'Проверочная  таблица'!SR15</f>
        <v>0</v>
      </c>
      <c r="CF14" s="1022">
        <f>'Проверочная  таблица'!SK15</f>
        <v>0</v>
      </c>
      <c r="CG14" s="1023">
        <f>'Проверочная  таблица'!ST15</f>
        <v>0</v>
      </c>
      <c r="CH14" s="103">
        <f>'Проверочная  таблица'!TE15+'Проверочная  таблица'!SM15</f>
        <v>0</v>
      </c>
      <c r="CI14" s="102">
        <f>'Проверочная  таблица'!TN15+'Проверочная  таблица'!SV15</f>
        <v>0</v>
      </c>
      <c r="CJ14" s="102">
        <f t="shared" si="6"/>
        <v>12313748</v>
      </c>
      <c r="CK14" s="100">
        <f t="shared" si="7"/>
        <v>7249238.8300000001</v>
      </c>
      <c r="CL14" s="103">
        <f>'Проверочная  таблица'!VS15</f>
        <v>2451900</v>
      </c>
      <c r="CM14" s="100">
        <f>'Проверочная  таблица'!VT15</f>
        <v>1042675.49</v>
      </c>
      <c r="CN14" s="99">
        <f>'Проверочная  таблица'!VU15</f>
        <v>0</v>
      </c>
      <c r="CO14" s="99">
        <f>'Проверочная  таблица'!VV15</f>
        <v>0</v>
      </c>
      <c r="CP14" s="265">
        <f>'Проверочная  таблица'!VW15</f>
        <v>0</v>
      </c>
      <c r="CQ14" s="169">
        <f>'Проверочная  таблица'!VX15</f>
        <v>0</v>
      </c>
      <c r="CR14" s="171">
        <f>'Проверочная  таблица'!VY15</f>
        <v>0</v>
      </c>
      <c r="CS14" s="169">
        <f>'Проверочная  таблица'!VZ15</f>
        <v>0</v>
      </c>
      <c r="CT14" s="171">
        <f>'Проверочная  таблица'!WA15</f>
        <v>0</v>
      </c>
      <c r="CU14" s="265">
        <f>'Проверочная  таблица'!WB15</f>
        <v>0</v>
      </c>
      <c r="CV14" s="102">
        <f>'Проверочная  таблица'!WE15</f>
        <v>9039248</v>
      </c>
      <c r="CW14" s="102">
        <f>'Проверочная  таблица'!WH15</f>
        <v>5871278.4000000004</v>
      </c>
      <c r="CX14" s="102">
        <f>'Проверочная  таблица'!WK15</f>
        <v>822600</v>
      </c>
      <c r="CY14" s="102">
        <f>'Проверочная  таблица'!WN15</f>
        <v>335284.94</v>
      </c>
      <c r="CZ14" s="102">
        <f t="shared" si="8"/>
        <v>15829481.359999999</v>
      </c>
      <c r="DA14" s="100">
        <f t="shared" si="9"/>
        <v>9342130.0199999996</v>
      </c>
      <c r="DB14" s="1077">
        <f>'Проверочная  таблица'!WS15</f>
        <v>0</v>
      </c>
      <c r="DC14" s="1022">
        <f>'Проверочная  таблица'!WV15</f>
        <v>0</v>
      </c>
      <c r="DD14" s="1022">
        <f>'Проверочная  таблица'!WY15</f>
        <v>0</v>
      </c>
      <c r="DE14" s="1023">
        <f>'Проверочная  таблица'!XB15</f>
        <v>0</v>
      </c>
      <c r="DF14" s="1077">
        <f>'Проверочная  таблица'!XE15</f>
        <v>1299161.3600000001</v>
      </c>
      <c r="DG14" s="1023">
        <f>'Проверочная  таблица'!XH15</f>
        <v>866110.02</v>
      </c>
      <c r="DH14" s="103">
        <f>'Проверочная  таблица'!XK15</f>
        <v>14530320</v>
      </c>
      <c r="DI14" s="100">
        <f>'Проверочная  таблица'!XN15</f>
        <v>8476020</v>
      </c>
      <c r="DJ14" s="102">
        <f>'Проверочная  таблица'!YC15+'Проверочная  таблица'!YI15</f>
        <v>0</v>
      </c>
      <c r="DK14" s="100">
        <f>'Проверочная  таблица'!YF15+'Проверочная  таблица'!YL15</f>
        <v>0</v>
      </c>
      <c r="DL14" s="102">
        <f>'Проверочная  таблица'!YS15</f>
        <v>0</v>
      </c>
      <c r="DM14" s="102">
        <f>'Проверочная  таблица'!YV15</f>
        <v>0</v>
      </c>
      <c r="DN14" s="102">
        <f>'Проверочная  таблица'!YY15</f>
        <v>0</v>
      </c>
      <c r="DO14" s="100">
        <f>'Проверочная  таблица'!ZB15</f>
        <v>0</v>
      </c>
      <c r="DQ14" s="685">
        <f t="shared" si="2"/>
        <v>9861.848</v>
      </c>
      <c r="DR14" s="685">
        <f t="shared" si="3"/>
        <v>6206.5633399999997</v>
      </c>
      <c r="DS14" s="685">
        <f t="shared" si="10"/>
        <v>15829.48136</v>
      </c>
      <c r="DT14" s="685">
        <f t="shared" si="11"/>
        <v>9342.1300199999987</v>
      </c>
    </row>
    <row r="15" spans="1:124" ht="25.5" customHeight="1" x14ac:dyDescent="0.25">
      <c r="A15" s="104" t="s">
        <v>78</v>
      </c>
      <c r="B15" s="102">
        <f t="shared" si="0"/>
        <v>286524366.13999999</v>
      </c>
      <c r="C15" s="102">
        <f t="shared" si="1"/>
        <v>102899572.27999999</v>
      </c>
      <c r="D15" s="263">
        <f t="shared" si="4"/>
        <v>258010733.44999999</v>
      </c>
      <c r="E15" s="263">
        <f t="shared" si="5"/>
        <v>83321443.669999987</v>
      </c>
      <c r="F15" s="99">
        <f>'Проверочная  таблица'!CM16+'Проверочная  таблица'!CO16</f>
        <v>0</v>
      </c>
      <c r="G15" s="102">
        <f>'Проверочная  таблица'!CN16+'Проверочная  таблица'!CP16</f>
        <v>0</v>
      </c>
      <c r="H15" s="102">
        <f>'Проверочная  таблица'!DK16</f>
        <v>0</v>
      </c>
      <c r="I15" s="102">
        <f>'Проверочная  таблица'!DX16</f>
        <v>0</v>
      </c>
      <c r="J15" s="102">
        <f>'Проверочная  таблица'!DM16</f>
        <v>51498700</v>
      </c>
      <c r="K15" s="102">
        <f>'Проверочная  таблица'!DZ16</f>
        <v>317974.63</v>
      </c>
      <c r="L15" s="102">
        <f>'Проверочная  таблица'!DO16</f>
        <v>0</v>
      </c>
      <c r="M15" s="100">
        <f>'Проверочная  таблица'!EB16</f>
        <v>0</v>
      </c>
      <c r="N15" s="99">
        <f>'Проверочная  таблица'!ES16</f>
        <v>0</v>
      </c>
      <c r="O15" s="102">
        <f>'Проверочная  таблица'!EV16</f>
        <v>0</v>
      </c>
      <c r="P15" s="102">
        <f>'Проверочная  таблица'!EY16</f>
        <v>0</v>
      </c>
      <c r="Q15" s="102">
        <f>'Проверочная  таблица'!FF16</f>
        <v>0</v>
      </c>
      <c r="R15" s="102">
        <f>'Проверочная  таблица'!FA16</f>
        <v>0</v>
      </c>
      <c r="S15" s="102">
        <f>'Проверочная  таблица'!FH16</f>
        <v>0</v>
      </c>
      <c r="T15" s="102">
        <f>'Проверочная  таблица'!FC16</f>
        <v>0</v>
      </c>
      <c r="U15" s="100">
        <f>'Проверочная  таблица'!FJ16</f>
        <v>0</v>
      </c>
      <c r="V15" s="103">
        <f>'Проверочная  таблица'!FM16</f>
        <v>0</v>
      </c>
      <c r="W15" s="100">
        <f>'Проверочная  таблица'!FP16</f>
        <v>0</v>
      </c>
      <c r="X15" s="103">
        <f>'Проверочная  таблица'!FS16</f>
        <v>0</v>
      </c>
      <c r="Y15" s="102">
        <f>'Проверочная  таблица'!FV16</f>
        <v>0</v>
      </c>
      <c r="Z15" s="100">
        <f>'Проверочная  таблица'!FY16</f>
        <v>0</v>
      </c>
      <c r="AA15" s="100">
        <f>'Проверочная  таблица'!GB16</f>
        <v>0</v>
      </c>
      <c r="AB15" s="102">
        <f>'Проверочная  таблица'!GE16+'Проверочная  таблица'!GK16</f>
        <v>0</v>
      </c>
      <c r="AC15" s="102">
        <f>'Проверочная  таблица'!GH16+'Проверочная  таблица'!GN16</f>
        <v>0</v>
      </c>
      <c r="AD15" s="102">
        <f>'Проверочная  таблица'!GU16</f>
        <v>0</v>
      </c>
      <c r="AE15" s="100">
        <f>'Проверочная  таблица'!GX16</f>
        <v>0</v>
      </c>
      <c r="AF15" s="103">
        <f>'Проверочная  таблица'!HA16</f>
        <v>0</v>
      </c>
      <c r="AG15" s="100">
        <f>'Проверочная  таблица'!HD16</f>
        <v>0</v>
      </c>
      <c r="AH15" s="103">
        <f>'Проверочная  таблица'!HG16+'Проверочная  таблица'!HM16</f>
        <v>0</v>
      </c>
      <c r="AI15" s="102">
        <f>'Проверочная  таблица'!HJ16+'Проверочная  таблица'!HP16</f>
        <v>0</v>
      </c>
      <c r="AJ15" s="102">
        <f>'Проверочная  таблица'!IE16</f>
        <v>0</v>
      </c>
      <c r="AK15" s="100">
        <f>'Проверочная  таблица'!IH16</f>
        <v>0</v>
      </c>
      <c r="AL15" s="1077">
        <f>'Проверочная  таблица'!IK16</f>
        <v>102925152.14</v>
      </c>
      <c r="AM15" s="1023">
        <f>'Проверочная  таблица'!IN16</f>
        <v>64741594.849999994</v>
      </c>
      <c r="AN15" s="1109">
        <f>'Проверочная  таблица'!IQ16</f>
        <v>0</v>
      </c>
      <c r="AO15" s="1022">
        <f>'Проверочная  таблица'!IT16</f>
        <v>0</v>
      </c>
      <c r="AP15" s="102">
        <f>'Проверочная  таблица'!IW16</f>
        <v>0</v>
      </c>
      <c r="AQ15" s="100">
        <f>'Проверочная  таблица'!IZ16</f>
        <v>0</v>
      </c>
      <c r="AR15" s="103">
        <f>'Проверочная  таблица'!JC16</f>
        <v>0</v>
      </c>
      <c r="AS15" s="100">
        <f>'Проверочная  таблица'!JF16</f>
        <v>0</v>
      </c>
      <c r="AT15" s="103">
        <f>'Проверочная  таблица'!JI16+'Проверочная  таблица'!JO16</f>
        <v>0</v>
      </c>
      <c r="AU15" s="102">
        <f>'Проверочная  таблица'!JL16+'Проверочная  таблица'!JR16</f>
        <v>0</v>
      </c>
      <c r="AV15" s="102">
        <f>'Проверочная  таблица'!KG16</f>
        <v>0</v>
      </c>
      <c r="AW15" s="102">
        <f>'Проверочная  таблица'!KJ16</f>
        <v>0</v>
      </c>
      <c r="AX15" s="102">
        <f>'Проверочная  таблица'!KM16+'Проверочная  таблица'!KS16</f>
        <v>0</v>
      </c>
      <c r="AY15" s="100">
        <f>'Проверочная  таблица'!KV16+'Проверочная  таблица'!KP16</f>
        <v>0</v>
      </c>
      <c r="AZ15" s="103">
        <f>'Проверочная  таблица'!LL16+'Проверочная  таблица'!LT16</f>
        <v>0</v>
      </c>
      <c r="BA15" s="100">
        <f>'Проверочная  таблица'!LX16+'Проверочная  таблица'!LP16</f>
        <v>0</v>
      </c>
      <c r="BB15" s="103">
        <f>'Проверочная  таблица'!MV16+'Проверочная  таблица'!NG16</f>
        <v>227272.5</v>
      </c>
      <c r="BC15" s="102">
        <f>'Проверочная  таблица'!NJ16+'Проверочная  таблица'!ND16</f>
        <v>227272.5</v>
      </c>
      <c r="BD15" s="102">
        <f>'Проверочная  таблица'!MS16</f>
        <v>0</v>
      </c>
      <c r="BE15" s="100">
        <f>'Проверочная  таблица'!NA16</f>
        <v>0</v>
      </c>
      <c r="BF15" s="102">
        <f>'Проверочная  таблица'!MQ16</f>
        <v>0</v>
      </c>
      <c r="BG15" s="100">
        <f>'Проверочная  таблица'!MY16</f>
        <v>0</v>
      </c>
      <c r="BH15" s="103">
        <f>'Проверочная  таблица'!NY16</f>
        <v>0</v>
      </c>
      <c r="BI15" s="100">
        <f>'Проверочная  таблица'!OC16</f>
        <v>0</v>
      </c>
      <c r="BJ15" s="103">
        <f>'Проверочная  таблица'!OG16+'Проверочная  таблица'!OO16</f>
        <v>0</v>
      </c>
      <c r="BK15" s="100">
        <f>'Проверочная  таблица'!OK16+'Проверочная  таблица'!OS16</f>
        <v>0</v>
      </c>
      <c r="BL15" s="102">
        <f>'Проверочная  таблица'!PM16</f>
        <v>6347306.2999999998</v>
      </c>
      <c r="BM15" s="102">
        <f>'Проверочная  таблица'!PP16</f>
        <v>4613064.7699999996</v>
      </c>
      <c r="BN15" s="102">
        <f>'Проверочная  таблица'!QE16</f>
        <v>0</v>
      </c>
      <c r="BO15" s="100">
        <f>'Проверочная  таблица'!QH16</f>
        <v>0</v>
      </c>
      <c r="BP15" s="103">
        <f>'Проверочная  таблица'!QK16+'Проверочная  таблица'!QQ16</f>
        <v>0</v>
      </c>
      <c r="BQ15" s="100">
        <f>'Проверочная  таблица'!QN16+'Проверочная  таблица'!QT16</f>
        <v>0</v>
      </c>
      <c r="BR15" s="103">
        <f>'Проверочная  таблица'!RI16</f>
        <v>0</v>
      </c>
      <c r="BS15" s="102">
        <f>'Проверочная  таблица'!RL16</f>
        <v>0</v>
      </c>
      <c r="BT15" s="1022">
        <f>'Проверочная  таблица'!RO16</f>
        <v>0</v>
      </c>
      <c r="BU15" s="1023">
        <f>'Проверочная  таблица'!RR16</f>
        <v>0</v>
      </c>
      <c r="BV15" s="1077">
        <f>'Проверочная  таблица'!RU16</f>
        <v>0</v>
      </c>
      <c r="BW15" s="1023">
        <f>'Проверочная  таблица'!RX16</f>
        <v>0</v>
      </c>
      <c r="BX15" s="99">
        <f>'Проверочная  таблица'!SA16</f>
        <v>0</v>
      </c>
      <c r="BY15" s="100">
        <f>'Проверочная  таблица'!SD16</f>
        <v>0</v>
      </c>
      <c r="BZ15" s="102">
        <f>'Проверочная  таблица'!SY16</f>
        <v>35190002.509999998</v>
      </c>
      <c r="CA15" s="100">
        <f>'Проверочная  таблица'!TH16</f>
        <v>4396767.7699999996</v>
      </c>
      <c r="CB15" s="102">
        <f>'Проверочная  таблица'!SG16+'Проверочная  таблица'!TA16</f>
        <v>0</v>
      </c>
      <c r="CC15" s="102">
        <f>'Проверочная  таблица'!SP16+'Проверочная  таблица'!TJ16</f>
        <v>0</v>
      </c>
      <c r="CD15" s="102">
        <f>'Проверочная  таблица'!SI16+'Проверочная  таблица'!TC16</f>
        <v>61822300</v>
      </c>
      <c r="CE15" s="102">
        <f>'Проверочная  таблица'!TL16+'Проверочная  таблица'!SR16</f>
        <v>9024769.1500000004</v>
      </c>
      <c r="CF15" s="1022">
        <f>'Проверочная  таблица'!SK16</f>
        <v>0</v>
      </c>
      <c r="CG15" s="1023">
        <f>'Проверочная  таблица'!ST16</f>
        <v>0</v>
      </c>
      <c r="CH15" s="103">
        <f>'Проверочная  таблица'!TE16+'Проверочная  таблица'!SM16</f>
        <v>0</v>
      </c>
      <c r="CI15" s="102">
        <f>'Проверочная  таблица'!TN16+'Проверочная  таблица'!SV16</f>
        <v>0</v>
      </c>
      <c r="CJ15" s="102">
        <f t="shared" si="6"/>
        <v>10371133.140000001</v>
      </c>
      <c r="CK15" s="100">
        <f t="shared" si="7"/>
        <v>7003449.0799999991</v>
      </c>
      <c r="CL15" s="103">
        <f>'Проверочная  таблица'!VS16</f>
        <v>2279200</v>
      </c>
      <c r="CM15" s="100">
        <f>'Проверочная  таблица'!VT16</f>
        <v>887939.89999999991</v>
      </c>
      <c r="CN15" s="99">
        <f>'Проверочная  таблица'!VU16</f>
        <v>0</v>
      </c>
      <c r="CO15" s="99">
        <f>'Проверочная  таблица'!VV16</f>
        <v>0</v>
      </c>
      <c r="CP15" s="265">
        <f>'Проверочная  таблица'!VW16</f>
        <v>0</v>
      </c>
      <c r="CQ15" s="169">
        <f>'Проверочная  таблица'!VX16</f>
        <v>0</v>
      </c>
      <c r="CR15" s="171">
        <f>'Проверочная  таблица'!VY16</f>
        <v>0</v>
      </c>
      <c r="CS15" s="169">
        <f>'Проверочная  таблица'!VZ16</f>
        <v>0</v>
      </c>
      <c r="CT15" s="171">
        <f>'Проверочная  таблица'!WA16</f>
        <v>0</v>
      </c>
      <c r="CU15" s="265">
        <f>'Проверочная  таблица'!WB16</f>
        <v>0</v>
      </c>
      <c r="CV15" s="102">
        <f>'Проверочная  таблица'!WE16</f>
        <v>7379033.1399999997</v>
      </c>
      <c r="CW15" s="102">
        <f>'Проверочная  таблица'!WH16</f>
        <v>5765875.0199999996</v>
      </c>
      <c r="CX15" s="102">
        <f>'Проверочная  таблица'!WK16</f>
        <v>712900</v>
      </c>
      <c r="CY15" s="102">
        <f>'Проверочная  таблица'!WN16</f>
        <v>349634.16</v>
      </c>
      <c r="CZ15" s="102">
        <f t="shared" si="8"/>
        <v>18142499.550000001</v>
      </c>
      <c r="DA15" s="100">
        <f t="shared" si="9"/>
        <v>12574679.529999999</v>
      </c>
      <c r="DB15" s="1077">
        <f>'Проверочная  таблица'!WS16</f>
        <v>0</v>
      </c>
      <c r="DC15" s="1022">
        <f>'Проверочная  таблица'!WV16</f>
        <v>0</v>
      </c>
      <c r="DD15" s="1022">
        <f>'Проверочная  таблица'!WY16</f>
        <v>0</v>
      </c>
      <c r="DE15" s="1023">
        <f>'Проверочная  таблица'!XB16</f>
        <v>0</v>
      </c>
      <c r="DF15" s="1077">
        <f>'Проверочная  таблица'!XE16</f>
        <v>3377819.5500000003</v>
      </c>
      <c r="DG15" s="1023">
        <f>'Проверочная  таблица'!XH16</f>
        <v>2284249.5299999998</v>
      </c>
      <c r="DH15" s="103">
        <f>'Проверочная  таблица'!XK16</f>
        <v>14764680</v>
      </c>
      <c r="DI15" s="100">
        <f>'Проверочная  таблица'!XN16</f>
        <v>10290430</v>
      </c>
      <c r="DJ15" s="102">
        <f>'Проверочная  таблица'!YC16+'Проверочная  таблица'!YI16</f>
        <v>0</v>
      </c>
      <c r="DK15" s="100">
        <f>'Проверочная  таблица'!YF16+'Проверочная  таблица'!YL16</f>
        <v>0</v>
      </c>
      <c r="DL15" s="102">
        <f>'Проверочная  таблица'!YS16</f>
        <v>0</v>
      </c>
      <c r="DM15" s="102">
        <f>'Проверочная  таблица'!YV16</f>
        <v>0</v>
      </c>
      <c r="DN15" s="102">
        <f>'Проверочная  таблица'!YY16</f>
        <v>0</v>
      </c>
      <c r="DO15" s="100">
        <f>'Проверочная  таблица'!ZB16</f>
        <v>0</v>
      </c>
      <c r="DQ15" s="685">
        <f t="shared" si="2"/>
        <v>8091.933140000001</v>
      </c>
      <c r="DR15" s="685">
        <f t="shared" si="3"/>
        <v>6115.50918</v>
      </c>
      <c r="DS15" s="685">
        <f t="shared" si="10"/>
        <v>18142.49955</v>
      </c>
      <c r="DT15" s="685">
        <f t="shared" si="11"/>
        <v>12574.679529999999</v>
      </c>
    </row>
    <row r="16" spans="1:124" ht="25.5" customHeight="1" x14ac:dyDescent="0.25">
      <c r="A16" s="101" t="s">
        <v>79</v>
      </c>
      <c r="B16" s="102">
        <f t="shared" si="0"/>
        <v>20914633.300000001</v>
      </c>
      <c r="C16" s="102">
        <f t="shared" si="1"/>
        <v>11941365.93</v>
      </c>
      <c r="D16" s="263">
        <f t="shared" si="4"/>
        <v>1627959.39</v>
      </c>
      <c r="E16" s="263">
        <f t="shared" si="5"/>
        <v>425925.38</v>
      </c>
      <c r="F16" s="99">
        <f>'Проверочная  таблица'!CM17+'Проверочная  таблица'!CO17</f>
        <v>0</v>
      </c>
      <c r="G16" s="102">
        <f>'Проверочная  таблица'!CN17+'Проверочная  таблица'!CP17</f>
        <v>0</v>
      </c>
      <c r="H16" s="102">
        <f>'Проверочная  таблица'!DK17</f>
        <v>0</v>
      </c>
      <c r="I16" s="102">
        <f>'Проверочная  таблица'!DX17</f>
        <v>0</v>
      </c>
      <c r="J16" s="102">
        <f>'Проверочная  таблица'!DM17</f>
        <v>0</v>
      </c>
      <c r="K16" s="102">
        <f>'Проверочная  таблица'!DZ17</f>
        <v>0</v>
      </c>
      <c r="L16" s="102">
        <f>'Проверочная  таблица'!DO17</f>
        <v>0</v>
      </c>
      <c r="M16" s="100">
        <f>'Проверочная  таблица'!EB17</f>
        <v>0</v>
      </c>
      <c r="N16" s="99">
        <f>'Проверочная  таблица'!ES17</f>
        <v>0</v>
      </c>
      <c r="O16" s="102">
        <f>'Проверочная  таблица'!EV17</f>
        <v>0</v>
      </c>
      <c r="P16" s="102">
        <f>'Проверочная  таблица'!EY17</f>
        <v>0</v>
      </c>
      <c r="Q16" s="102">
        <f>'Проверочная  таблица'!FF17</f>
        <v>0</v>
      </c>
      <c r="R16" s="102">
        <f>'Проверочная  таблица'!FA17</f>
        <v>0</v>
      </c>
      <c r="S16" s="102">
        <f>'Проверочная  таблица'!FH17</f>
        <v>0</v>
      </c>
      <c r="T16" s="102">
        <f>'Проверочная  таблица'!FC17</f>
        <v>0</v>
      </c>
      <c r="U16" s="100">
        <f>'Проверочная  таблица'!FJ17</f>
        <v>0</v>
      </c>
      <c r="V16" s="103">
        <f>'Проверочная  таблица'!FM17</f>
        <v>0</v>
      </c>
      <c r="W16" s="100">
        <f>'Проверочная  таблица'!FP17</f>
        <v>0</v>
      </c>
      <c r="X16" s="103">
        <f>'Проверочная  таблица'!FS17</f>
        <v>0</v>
      </c>
      <c r="Y16" s="102">
        <f>'Проверочная  таблица'!FV17</f>
        <v>0</v>
      </c>
      <c r="Z16" s="100">
        <f>'Проверочная  таблица'!FY17</f>
        <v>0</v>
      </c>
      <c r="AA16" s="100">
        <f>'Проверочная  таблица'!GB17</f>
        <v>0</v>
      </c>
      <c r="AB16" s="102">
        <f>'Проверочная  таблица'!GE17+'Проверочная  таблица'!GK17</f>
        <v>0</v>
      </c>
      <c r="AC16" s="102">
        <f>'Проверочная  таблица'!GH17+'Проверочная  таблица'!GN17</f>
        <v>0</v>
      </c>
      <c r="AD16" s="102">
        <f>'Проверочная  таблица'!GU17</f>
        <v>0</v>
      </c>
      <c r="AE16" s="100">
        <f>'Проверочная  таблица'!GX17</f>
        <v>0</v>
      </c>
      <c r="AF16" s="103">
        <f>'Проверочная  таблица'!HA17</f>
        <v>0</v>
      </c>
      <c r="AG16" s="100">
        <f>'Проверочная  таблица'!HD17</f>
        <v>0</v>
      </c>
      <c r="AH16" s="103">
        <f>'Проверочная  таблица'!HG17+'Проверочная  таблица'!HM17</f>
        <v>1484861.89</v>
      </c>
      <c r="AI16" s="102">
        <f>'Проверочная  таблица'!HJ17+'Проверочная  таблица'!HP17</f>
        <v>282827.88</v>
      </c>
      <c r="AJ16" s="102">
        <f>'Проверочная  таблица'!IE17</f>
        <v>0</v>
      </c>
      <c r="AK16" s="100">
        <f>'Проверочная  таблица'!IH17</f>
        <v>0</v>
      </c>
      <c r="AL16" s="1077">
        <f>'Проверочная  таблица'!IK17</f>
        <v>0</v>
      </c>
      <c r="AM16" s="1023">
        <f>'Проверочная  таблица'!IN17</f>
        <v>0</v>
      </c>
      <c r="AN16" s="1109">
        <f>'Проверочная  таблица'!IQ17</f>
        <v>0</v>
      </c>
      <c r="AO16" s="1022">
        <f>'Проверочная  таблица'!IT17</f>
        <v>0</v>
      </c>
      <c r="AP16" s="102">
        <f>'Проверочная  таблица'!IW17</f>
        <v>0</v>
      </c>
      <c r="AQ16" s="100">
        <f>'Проверочная  таблица'!IZ17</f>
        <v>0</v>
      </c>
      <c r="AR16" s="103">
        <f>'Проверочная  таблица'!JC17</f>
        <v>0</v>
      </c>
      <c r="AS16" s="100">
        <f>'Проверочная  таблица'!JF17</f>
        <v>0</v>
      </c>
      <c r="AT16" s="103">
        <f>'Проверочная  таблица'!JI17+'Проверочная  таблица'!JO17</f>
        <v>0</v>
      </c>
      <c r="AU16" s="102">
        <f>'Проверочная  таблица'!JL17+'Проверочная  таблица'!JR17</f>
        <v>0</v>
      </c>
      <c r="AV16" s="102">
        <f>'Проверочная  таблица'!KG17</f>
        <v>0</v>
      </c>
      <c r="AW16" s="102">
        <f>'Проверочная  таблица'!KJ17</f>
        <v>0</v>
      </c>
      <c r="AX16" s="102">
        <f>'Проверочная  таблица'!KM17+'Проверочная  таблица'!KS17</f>
        <v>0</v>
      </c>
      <c r="AY16" s="100">
        <f>'Проверочная  таблица'!KV17+'Проверочная  таблица'!KP17</f>
        <v>0</v>
      </c>
      <c r="AZ16" s="103">
        <f>'Проверочная  таблица'!LL17+'Проверочная  таблица'!LT17</f>
        <v>0</v>
      </c>
      <c r="BA16" s="100">
        <f>'Проверочная  таблица'!LX17+'Проверочная  таблица'!LP17</f>
        <v>0</v>
      </c>
      <c r="BB16" s="103">
        <f>'Проверочная  таблица'!MV17+'Проверочная  таблица'!NG17</f>
        <v>143097.5</v>
      </c>
      <c r="BC16" s="102">
        <f>'Проверочная  таблица'!NJ17+'Проверочная  таблица'!ND17</f>
        <v>143097.5</v>
      </c>
      <c r="BD16" s="102">
        <f>'Проверочная  таблица'!MS17</f>
        <v>0</v>
      </c>
      <c r="BE16" s="100">
        <f>'Проверочная  таблица'!NA17</f>
        <v>0</v>
      </c>
      <c r="BF16" s="102">
        <f>'Проверочная  таблица'!MQ17</f>
        <v>0</v>
      </c>
      <c r="BG16" s="100">
        <f>'Проверочная  таблица'!MY17</f>
        <v>0</v>
      </c>
      <c r="BH16" s="103">
        <f>'Проверочная  таблица'!NY17</f>
        <v>0</v>
      </c>
      <c r="BI16" s="100">
        <f>'Проверочная  таблица'!OC17</f>
        <v>0</v>
      </c>
      <c r="BJ16" s="103">
        <f>'Проверочная  таблица'!OG17+'Проверочная  таблица'!OO17</f>
        <v>0</v>
      </c>
      <c r="BK16" s="100">
        <f>'Проверочная  таблица'!OK17+'Проверочная  таблица'!OS17</f>
        <v>0</v>
      </c>
      <c r="BL16" s="102">
        <f>'Проверочная  таблица'!PM17</f>
        <v>0</v>
      </c>
      <c r="BM16" s="102">
        <f>'Проверочная  таблица'!PP17</f>
        <v>0</v>
      </c>
      <c r="BN16" s="102">
        <f>'Проверочная  таблица'!QE17</f>
        <v>0</v>
      </c>
      <c r="BO16" s="100">
        <f>'Проверочная  таблица'!QH17</f>
        <v>0</v>
      </c>
      <c r="BP16" s="103">
        <f>'Проверочная  таблица'!QK17+'Проверочная  таблица'!QQ17</f>
        <v>0</v>
      </c>
      <c r="BQ16" s="100">
        <f>'Проверочная  таблица'!QN17+'Проверочная  таблица'!QT17</f>
        <v>0</v>
      </c>
      <c r="BR16" s="103">
        <f>'Проверочная  таблица'!RI17</f>
        <v>0</v>
      </c>
      <c r="BS16" s="102">
        <f>'Проверочная  таблица'!RL17</f>
        <v>0</v>
      </c>
      <c r="BT16" s="1022">
        <f>'Проверочная  таблица'!RO17</f>
        <v>0</v>
      </c>
      <c r="BU16" s="1023">
        <f>'Проверочная  таблица'!RR17</f>
        <v>0</v>
      </c>
      <c r="BV16" s="1077">
        <f>'Проверочная  таблица'!RU17</f>
        <v>0</v>
      </c>
      <c r="BW16" s="1023">
        <f>'Проверочная  таблица'!RX17</f>
        <v>0</v>
      </c>
      <c r="BX16" s="99">
        <f>'Проверочная  таблица'!SA17</f>
        <v>0</v>
      </c>
      <c r="BY16" s="100">
        <f>'Проверочная  таблица'!SD17</f>
        <v>0</v>
      </c>
      <c r="BZ16" s="102">
        <f>'Проверочная  таблица'!SY17</f>
        <v>0</v>
      </c>
      <c r="CA16" s="100">
        <f>'Проверочная  таблица'!TH17</f>
        <v>0</v>
      </c>
      <c r="CB16" s="102">
        <f>'Проверочная  таблица'!SG17+'Проверочная  таблица'!TA17</f>
        <v>0</v>
      </c>
      <c r="CC16" s="102">
        <f>'Проверочная  таблица'!SP17+'Проверочная  таблица'!TJ17</f>
        <v>0</v>
      </c>
      <c r="CD16" s="102">
        <f>'Проверочная  таблица'!SI17+'Проверочная  таблица'!TC17</f>
        <v>0</v>
      </c>
      <c r="CE16" s="102">
        <f>'Проверочная  таблица'!TL17+'Проверочная  таблица'!SR17</f>
        <v>0</v>
      </c>
      <c r="CF16" s="1022">
        <f>'Проверочная  таблица'!SK17</f>
        <v>0</v>
      </c>
      <c r="CG16" s="1023">
        <f>'Проверочная  таблица'!ST17</f>
        <v>0</v>
      </c>
      <c r="CH16" s="103">
        <f>'Проверочная  таблица'!TE17+'Проверочная  таблица'!SM17</f>
        <v>0</v>
      </c>
      <c r="CI16" s="102">
        <f>'Проверочная  таблица'!TN17+'Проверочная  таблица'!SV17</f>
        <v>0</v>
      </c>
      <c r="CJ16" s="102">
        <f t="shared" si="6"/>
        <v>7077888</v>
      </c>
      <c r="CK16" s="100">
        <f t="shared" si="7"/>
        <v>3671420.67</v>
      </c>
      <c r="CL16" s="103">
        <f>'Проверочная  таблица'!VS17</f>
        <v>1461200</v>
      </c>
      <c r="CM16" s="100">
        <f>'Проверочная  таблица'!VT17</f>
        <v>622895.92999999993</v>
      </c>
      <c r="CN16" s="99">
        <f>'Проверочная  таблица'!VU17</f>
        <v>0</v>
      </c>
      <c r="CO16" s="99">
        <f>'Проверочная  таблица'!VV17</f>
        <v>0</v>
      </c>
      <c r="CP16" s="265">
        <f>'Проверочная  таблица'!VW17</f>
        <v>0</v>
      </c>
      <c r="CQ16" s="169">
        <f>'Проверочная  таблица'!VX17</f>
        <v>0</v>
      </c>
      <c r="CR16" s="171">
        <f>'Проверочная  таблица'!VY17</f>
        <v>0</v>
      </c>
      <c r="CS16" s="169">
        <f>'Проверочная  таблица'!VZ17</f>
        <v>0</v>
      </c>
      <c r="CT16" s="171">
        <f>'Проверочная  таблица'!WA17</f>
        <v>0</v>
      </c>
      <c r="CU16" s="265">
        <f>'Проверочная  таблица'!WB17</f>
        <v>0</v>
      </c>
      <c r="CV16" s="102">
        <f>'Проверочная  таблица'!WE17</f>
        <v>4899688</v>
      </c>
      <c r="CW16" s="102">
        <f>'Проверочная  таблица'!WH17</f>
        <v>2797200</v>
      </c>
      <c r="CX16" s="102">
        <f>'Проверочная  таблица'!WK17</f>
        <v>717000</v>
      </c>
      <c r="CY16" s="102">
        <f>'Проверочная  таблица'!WN17</f>
        <v>251324.74</v>
      </c>
      <c r="CZ16" s="102">
        <f t="shared" si="8"/>
        <v>12208785.91</v>
      </c>
      <c r="DA16" s="100">
        <f t="shared" si="9"/>
        <v>7844019.8799999999</v>
      </c>
      <c r="DB16" s="1077">
        <f>'Проверочная  таблица'!WS17</f>
        <v>0</v>
      </c>
      <c r="DC16" s="1022">
        <f>'Проверочная  таблица'!WV17</f>
        <v>0</v>
      </c>
      <c r="DD16" s="1022">
        <f>'Проверочная  таблица'!WY17</f>
        <v>0</v>
      </c>
      <c r="DE16" s="1023">
        <f>'Проверочная  таблица'!XB17</f>
        <v>0</v>
      </c>
      <c r="DF16" s="1077">
        <f>'Проверочная  таблица'!XE17</f>
        <v>1818825.91</v>
      </c>
      <c r="DG16" s="1023">
        <f>'Проверочная  таблица'!XH17</f>
        <v>1017263.26</v>
      </c>
      <c r="DH16" s="103">
        <f>'Проверочная  таблица'!XK17</f>
        <v>10389960</v>
      </c>
      <c r="DI16" s="100">
        <f>'Проверочная  таблица'!XN17</f>
        <v>6826756.6200000001</v>
      </c>
      <c r="DJ16" s="102">
        <f>'Проверочная  таблица'!YC17+'Проверочная  таблица'!YI17</f>
        <v>0</v>
      </c>
      <c r="DK16" s="100">
        <f>'Проверочная  таблица'!YF17+'Проверочная  таблица'!YL17</f>
        <v>0</v>
      </c>
      <c r="DL16" s="102">
        <f>'Проверочная  таблица'!YS17</f>
        <v>0</v>
      </c>
      <c r="DM16" s="102">
        <f>'Проверочная  таблица'!YV17</f>
        <v>0</v>
      </c>
      <c r="DN16" s="102">
        <f>'Проверочная  таблица'!YY17</f>
        <v>0</v>
      </c>
      <c r="DO16" s="100">
        <f>'Проверочная  таблица'!ZB17</f>
        <v>0</v>
      </c>
      <c r="DQ16" s="685">
        <f t="shared" si="2"/>
        <v>5616.6880000000001</v>
      </c>
      <c r="DR16" s="685">
        <f t="shared" si="3"/>
        <v>3048.5247400000003</v>
      </c>
      <c r="DS16" s="685">
        <f t="shared" si="10"/>
        <v>12208.785910000001</v>
      </c>
      <c r="DT16" s="685">
        <f t="shared" si="11"/>
        <v>7844.0198799999998</v>
      </c>
    </row>
    <row r="17" spans="1:124" ht="25.5" customHeight="1" x14ac:dyDescent="0.25">
      <c r="A17" s="104" t="s">
        <v>80</v>
      </c>
      <c r="B17" s="102">
        <f t="shared" si="0"/>
        <v>74646847.340000004</v>
      </c>
      <c r="C17" s="102">
        <f t="shared" si="1"/>
        <v>56685441.829999998</v>
      </c>
      <c r="D17" s="263">
        <f t="shared" si="4"/>
        <v>44556623.980000004</v>
      </c>
      <c r="E17" s="263">
        <f t="shared" si="5"/>
        <v>42221167.5</v>
      </c>
      <c r="F17" s="99">
        <f>'Проверочная  таблица'!CM18+'Проверочная  таблица'!CO18</f>
        <v>0</v>
      </c>
      <c r="G17" s="102">
        <f>'Проверочная  таблица'!CN18+'Проверочная  таблица'!CP18</f>
        <v>0</v>
      </c>
      <c r="H17" s="102">
        <f>'Проверочная  таблица'!DK18</f>
        <v>0</v>
      </c>
      <c r="I17" s="102">
        <f>'Проверочная  таблица'!DX18</f>
        <v>0</v>
      </c>
      <c r="J17" s="102">
        <f>'Проверочная  таблица'!DM18</f>
        <v>0</v>
      </c>
      <c r="K17" s="102">
        <f>'Проверочная  таблица'!DZ18</f>
        <v>0</v>
      </c>
      <c r="L17" s="102">
        <f>'Проверочная  таблица'!DO18</f>
        <v>0</v>
      </c>
      <c r="M17" s="100">
        <f>'Проверочная  таблица'!EB18</f>
        <v>0</v>
      </c>
      <c r="N17" s="99">
        <f>'Проверочная  таблица'!ES18</f>
        <v>0</v>
      </c>
      <c r="O17" s="102">
        <f>'Проверочная  таблица'!EV18</f>
        <v>0</v>
      </c>
      <c r="P17" s="102">
        <f>'Проверочная  таблица'!EY18</f>
        <v>0</v>
      </c>
      <c r="Q17" s="102">
        <f>'Проверочная  таблица'!FF18</f>
        <v>0</v>
      </c>
      <c r="R17" s="102">
        <f>'Проверочная  таблица'!FA18</f>
        <v>0</v>
      </c>
      <c r="S17" s="102">
        <f>'Проверочная  таблица'!FH18</f>
        <v>0</v>
      </c>
      <c r="T17" s="102">
        <f>'Проверочная  таблица'!FC18</f>
        <v>0</v>
      </c>
      <c r="U17" s="100">
        <f>'Проверочная  таблица'!FJ18</f>
        <v>0</v>
      </c>
      <c r="V17" s="103">
        <f>'Проверочная  таблица'!FM18</f>
        <v>0</v>
      </c>
      <c r="W17" s="100">
        <f>'Проверочная  таблица'!FP18</f>
        <v>0</v>
      </c>
      <c r="X17" s="103">
        <f>'Проверочная  таблица'!FS18</f>
        <v>0</v>
      </c>
      <c r="Y17" s="102">
        <f>'Проверочная  таблица'!FV18</f>
        <v>0</v>
      </c>
      <c r="Z17" s="100">
        <f>'Проверочная  таблица'!FY18</f>
        <v>0</v>
      </c>
      <c r="AA17" s="100">
        <f>'Проверочная  таблица'!GB18</f>
        <v>0</v>
      </c>
      <c r="AB17" s="102">
        <f>'Проверочная  таблица'!GE18+'Проверочная  таблица'!GK18</f>
        <v>0</v>
      </c>
      <c r="AC17" s="102">
        <f>'Проверочная  таблица'!GH18+'Проверочная  таблица'!GN18</f>
        <v>0</v>
      </c>
      <c r="AD17" s="102">
        <f>'Проверочная  таблица'!GU18</f>
        <v>0</v>
      </c>
      <c r="AE17" s="100">
        <f>'Проверочная  таблица'!GX18</f>
        <v>0</v>
      </c>
      <c r="AF17" s="103">
        <f>'Проверочная  таблица'!HA18</f>
        <v>0</v>
      </c>
      <c r="AG17" s="100">
        <f>'Проверочная  таблица'!HD18</f>
        <v>0</v>
      </c>
      <c r="AH17" s="103">
        <f>'Проверочная  таблица'!HG18+'Проверочная  таблица'!HM18</f>
        <v>435799.13</v>
      </c>
      <c r="AI17" s="102">
        <f>'Проверочная  таблица'!HJ18+'Проверочная  таблица'!HP18</f>
        <v>0</v>
      </c>
      <c r="AJ17" s="102">
        <f>'Проверочная  таблица'!IE18</f>
        <v>0</v>
      </c>
      <c r="AK17" s="100">
        <f>'Проверочная  таблица'!IH18</f>
        <v>0</v>
      </c>
      <c r="AL17" s="1077">
        <f>'Проверочная  таблица'!IK18</f>
        <v>0</v>
      </c>
      <c r="AM17" s="1023">
        <f>'Проверочная  таблица'!IN18</f>
        <v>0</v>
      </c>
      <c r="AN17" s="1109">
        <f>'Проверочная  таблица'!IQ18</f>
        <v>0</v>
      </c>
      <c r="AO17" s="1022">
        <f>'Проверочная  таблица'!IT18</f>
        <v>0</v>
      </c>
      <c r="AP17" s="102">
        <f>'Проверочная  таблица'!IW18</f>
        <v>0</v>
      </c>
      <c r="AQ17" s="100">
        <f>'Проверочная  таблица'!IZ18</f>
        <v>0</v>
      </c>
      <c r="AR17" s="103">
        <f>'Проверочная  таблица'!JC18</f>
        <v>0</v>
      </c>
      <c r="AS17" s="100">
        <f>'Проверочная  таблица'!JF18</f>
        <v>0</v>
      </c>
      <c r="AT17" s="103">
        <f>'Проверочная  таблица'!JI18+'Проверочная  таблица'!JO18</f>
        <v>0</v>
      </c>
      <c r="AU17" s="102">
        <f>'Проверочная  таблица'!JL18+'Проверочная  таблица'!JR18</f>
        <v>0</v>
      </c>
      <c r="AV17" s="102">
        <f>'Проверочная  таблица'!KG18</f>
        <v>0</v>
      </c>
      <c r="AW17" s="102">
        <f>'Проверочная  таблица'!KJ18</f>
        <v>0</v>
      </c>
      <c r="AX17" s="102">
        <f>'Проверочная  таблица'!KM18+'Проверочная  таблица'!KS18</f>
        <v>0</v>
      </c>
      <c r="AY17" s="100">
        <f>'Проверочная  таблица'!KV18+'Проверочная  таблица'!KP18</f>
        <v>0</v>
      </c>
      <c r="AZ17" s="103">
        <f>'Проверочная  таблица'!LL18+'Проверочная  таблица'!LT18</f>
        <v>0</v>
      </c>
      <c r="BA17" s="100">
        <f>'Проверочная  таблица'!LX18+'Проверочная  таблица'!LP18</f>
        <v>0</v>
      </c>
      <c r="BB17" s="103">
        <f>'Проверочная  таблица'!MV18+'Проверочная  таблица'!NG18</f>
        <v>176767.5</v>
      </c>
      <c r="BC17" s="102">
        <f>'Проверочная  таблица'!NJ18+'Проверочная  таблица'!ND18</f>
        <v>176767.5</v>
      </c>
      <c r="BD17" s="102">
        <f>'Проверочная  таблица'!MS18</f>
        <v>0</v>
      </c>
      <c r="BE17" s="100">
        <f>'Проверочная  таблица'!NA18</f>
        <v>0</v>
      </c>
      <c r="BF17" s="102">
        <f>'Проверочная  таблица'!MQ18</f>
        <v>0</v>
      </c>
      <c r="BG17" s="100">
        <f>'Проверочная  таблица'!MY18</f>
        <v>0</v>
      </c>
      <c r="BH17" s="103">
        <f>'Проверочная  таблица'!NY18</f>
        <v>0</v>
      </c>
      <c r="BI17" s="100">
        <f>'Проверочная  таблица'!OC18</f>
        <v>0</v>
      </c>
      <c r="BJ17" s="103">
        <f>'Проверочная  таблица'!OG18+'Проверочная  таблица'!OO18</f>
        <v>0</v>
      </c>
      <c r="BK17" s="100">
        <f>'Проверочная  таблица'!OK18+'Проверочная  таблица'!OS18</f>
        <v>0</v>
      </c>
      <c r="BL17" s="102">
        <f>'Проверочная  таблица'!PM18</f>
        <v>1899657.35</v>
      </c>
      <c r="BM17" s="102">
        <f>'Проверочная  таблица'!PP18</f>
        <v>0</v>
      </c>
      <c r="BN17" s="102">
        <f>'Проверочная  таблица'!QE18</f>
        <v>0</v>
      </c>
      <c r="BO17" s="100">
        <f>'Проверочная  таблица'!QH18</f>
        <v>0</v>
      </c>
      <c r="BP17" s="103">
        <f>'Проверочная  таблица'!QK18+'Проверочная  таблица'!QQ18</f>
        <v>0</v>
      </c>
      <c r="BQ17" s="100">
        <f>'Проверочная  таблица'!QN18+'Проверочная  таблица'!QT18</f>
        <v>0</v>
      </c>
      <c r="BR17" s="103">
        <f>'Проверочная  таблица'!RI18</f>
        <v>0</v>
      </c>
      <c r="BS17" s="102">
        <f>'Проверочная  таблица'!RL18</f>
        <v>0</v>
      </c>
      <c r="BT17" s="1022">
        <f>'Проверочная  таблица'!RO18</f>
        <v>0</v>
      </c>
      <c r="BU17" s="1023">
        <f>'Проверочная  таблица'!RR18</f>
        <v>0</v>
      </c>
      <c r="BV17" s="1077">
        <f>'Проверочная  таблица'!RU18</f>
        <v>0</v>
      </c>
      <c r="BW17" s="1023">
        <f>'Проверочная  таблица'!RX18</f>
        <v>0</v>
      </c>
      <c r="BX17" s="99">
        <f>'Проверочная  таблица'!SA18</f>
        <v>42044400</v>
      </c>
      <c r="BY17" s="100">
        <f>'Проверочная  таблица'!SD18</f>
        <v>42044400</v>
      </c>
      <c r="BZ17" s="102">
        <f>'Проверочная  таблица'!SY18</f>
        <v>0</v>
      </c>
      <c r="CA17" s="100">
        <f>'Проверочная  таблица'!TH18</f>
        <v>0</v>
      </c>
      <c r="CB17" s="102">
        <f>'Проверочная  таблица'!SG18+'Проверочная  таблица'!TA18</f>
        <v>0</v>
      </c>
      <c r="CC17" s="102">
        <f>'Проверочная  таблица'!SP18+'Проверочная  таблица'!TJ18</f>
        <v>0</v>
      </c>
      <c r="CD17" s="102">
        <f>'Проверочная  таблица'!SI18+'Проверочная  таблица'!TC18</f>
        <v>0</v>
      </c>
      <c r="CE17" s="102">
        <f>'Проверочная  таблица'!TL18+'Проверочная  таблица'!SR18</f>
        <v>0</v>
      </c>
      <c r="CF17" s="1022">
        <f>'Проверочная  таблица'!SK18</f>
        <v>0</v>
      </c>
      <c r="CG17" s="1023">
        <f>'Проверочная  таблица'!ST18</f>
        <v>0</v>
      </c>
      <c r="CH17" s="103">
        <f>'Проверочная  таблица'!TE18+'Проверочная  таблица'!SM18</f>
        <v>0</v>
      </c>
      <c r="CI17" s="102">
        <f>'Проверочная  таблица'!TN18+'Проверочная  таблица'!SV18</f>
        <v>0</v>
      </c>
      <c r="CJ17" s="102">
        <f t="shared" si="6"/>
        <v>14026382</v>
      </c>
      <c r="CK17" s="100">
        <f t="shared" si="7"/>
        <v>5455024.5800000001</v>
      </c>
      <c r="CL17" s="103">
        <f>'Проверочная  таблица'!VS18</f>
        <v>2317700</v>
      </c>
      <c r="CM17" s="100">
        <f>'Проверочная  таблица'!VT18</f>
        <v>1058540.8999999999</v>
      </c>
      <c r="CN17" s="99">
        <f>'Проверочная  таблица'!VU18</f>
        <v>0</v>
      </c>
      <c r="CO17" s="99">
        <f>'Проверочная  таблица'!VV18</f>
        <v>0</v>
      </c>
      <c r="CP17" s="265">
        <f>'Проверочная  таблица'!VW18</f>
        <v>3040450</v>
      </c>
      <c r="CQ17" s="169">
        <f>'Проверочная  таблица'!VX18</f>
        <v>0</v>
      </c>
      <c r="CR17" s="171">
        <f>'Проверочная  таблица'!VY18</f>
        <v>0</v>
      </c>
      <c r="CS17" s="169">
        <f>'Проверочная  таблица'!VZ18</f>
        <v>0</v>
      </c>
      <c r="CT17" s="171">
        <f>'Проверочная  таблица'!WA18</f>
        <v>0</v>
      </c>
      <c r="CU17" s="265">
        <f>'Проверочная  таблица'!WB18</f>
        <v>0</v>
      </c>
      <c r="CV17" s="102">
        <f>'Проверочная  таблица'!WE18</f>
        <v>7843112</v>
      </c>
      <c r="CW17" s="102">
        <f>'Проверочная  таблица'!WH18</f>
        <v>3985418.01</v>
      </c>
      <c r="CX17" s="102">
        <f>'Проверочная  таблица'!WK18</f>
        <v>825120</v>
      </c>
      <c r="CY17" s="102">
        <f>'Проверочная  таблица'!WN18</f>
        <v>411065.67</v>
      </c>
      <c r="CZ17" s="102">
        <f t="shared" si="8"/>
        <v>16063841.359999999</v>
      </c>
      <c r="DA17" s="100">
        <f t="shared" si="9"/>
        <v>9009249.75</v>
      </c>
      <c r="DB17" s="1077">
        <f>'Проверочная  таблица'!WS18</f>
        <v>0</v>
      </c>
      <c r="DC17" s="1022">
        <f>'Проверочная  таблица'!WV18</f>
        <v>0</v>
      </c>
      <c r="DD17" s="1022">
        <f>'Проверочная  таблица'!WY18</f>
        <v>0</v>
      </c>
      <c r="DE17" s="1023">
        <f>'Проверочная  таблица'!XB18</f>
        <v>0</v>
      </c>
      <c r="DF17" s="1077">
        <f>'Проверочная  таблица'!XE18</f>
        <v>1299161.3600000001</v>
      </c>
      <c r="DG17" s="1023">
        <f>'Проверочная  таблица'!XH18</f>
        <v>757824.75</v>
      </c>
      <c r="DH17" s="103">
        <f>'Проверочная  таблица'!XK18</f>
        <v>14764680</v>
      </c>
      <c r="DI17" s="100">
        <f>'Проверочная  таблица'!XN18</f>
        <v>8251425</v>
      </c>
      <c r="DJ17" s="102">
        <f>'Проверочная  таблица'!YC18+'Проверочная  таблица'!YI18</f>
        <v>0</v>
      </c>
      <c r="DK17" s="100">
        <f>'Проверочная  таблица'!YF18+'Проверочная  таблица'!YL18</f>
        <v>0</v>
      </c>
      <c r="DL17" s="102">
        <f>'Проверочная  таблица'!YS18</f>
        <v>0</v>
      </c>
      <c r="DM17" s="102">
        <f>'Проверочная  таблица'!YV18</f>
        <v>0</v>
      </c>
      <c r="DN17" s="102">
        <f>'Проверочная  таблица'!YY18</f>
        <v>0</v>
      </c>
      <c r="DO17" s="100">
        <f>'Проверочная  таблица'!ZB18</f>
        <v>0</v>
      </c>
      <c r="DQ17" s="685">
        <f t="shared" si="2"/>
        <v>11708.682000000001</v>
      </c>
      <c r="DR17" s="685">
        <f t="shared" si="3"/>
        <v>4396.4836799999994</v>
      </c>
      <c r="DS17" s="685">
        <f t="shared" si="10"/>
        <v>16063.841359999999</v>
      </c>
      <c r="DT17" s="685">
        <f t="shared" si="11"/>
        <v>9009.2497500000009</v>
      </c>
    </row>
    <row r="18" spans="1:124" ht="25.5" customHeight="1" x14ac:dyDescent="0.25">
      <c r="A18" s="101" t="s">
        <v>81</v>
      </c>
      <c r="B18" s="102">
        <f t="shared" si="0"/>
        <v>128815718.90000001</v>
      </c>
      <c r="C18" s="102">
        <f t="shared" si="1"/>
        <v>23309255.59</v>
      </c>
      <c r="D18" s="263">
        <f t="shared" si="4"/>
        <v>27157951.260000002</v>
      </c>
      <c r="E18" s="263">
        <f t="shared" si="5"/>
        <v>5985984.3899999997</v>
      </c>
      <c r="F18" s="99">
        <f>'Проверочная  таблица'!CM19+'Проверочная  таблица'!CO19</f>
        <v>2146783.9299999997</v>
      </c>
      <c r="G18" s="102">
        <f>'Проверочная  таблица'!CN19+'Проверочная  таблица'!CP19</f>
        <v>407359.02</v>
      </c>
      <c r="H18" s="102">
        <f>'Проверочная  таблица'!DK19</f>
        <v>0</v>
      </c>
      <c r="I18" s="102">
        <f>'Проверочная  таблица'!DX19</f>
        <v>0</v>
      </c>
      <c r="J18" s="102">
        <f>'Проверочная  таблица'!DM19</f>
        <v>0</v>
      </c>
      <c r="K18" s="102">
        <f>'Проверочная  таблица'!DZ19</f>
        <v>0</v>
      </c>
      <c r="L18" s="102">
        <f>'Проверочная  таблица'!DO19</f>
        <v>0</v>
      </c>
      <c r="M18" s="100">
        <f>'Проверочная  таблица'!EB19</f>
        <v>0</v>
      </c>
      <c r="N18" s="99">
        <f>'Проверочная  таблица'!ES19</f>
        <v>2477900</v>
      </c>
      <c r="O18" s="102">
        <f>'Проверочная  таблица'!EV19</f>
        <v>0</v>
      </c>
      <c r="P18" s="102">
        <f>'Проверочная  таблица'!EY19</f>
        <v>0</v>
      </c>
      <c r="Q18" s="102">
        <f>'Проверочная  таблица'!FF19</f>
        <v>0</v>
      </c>
      <c r="R18" s="102">
        <f>'Проверочная  таблица'!FA19</f>
        <v>0</v>
      </c>
      <c r="S18" s="102">
        <f>'Проверочная  таблица'!FH19</f>
        <v>0</v>
      </c>
      <c r="T18" s="102">
        <f>'Проверочная  таблица'!FC19</f>
        <v>0</v>
      </c>
      <c r="U18" s="100">
        <f>'Проверочная  таблица'!FJ19</f>
        <v>0</v>
      </c>
      <c r="V18" s="103">
        <f>'Проверочная  таблица'!FM19</f>
        <v>0</v>
      </c>
      <c r="W18" s="100">
        <f>'Проверочная  таблица'!FP19</f>
        <v>0</v>
      </c>
      <c r="X18" s="103">
        <f>'Проверочная  таблица'!FS19</f>
        <v>0</v>
      </c>
      <c r="Y18" s="102">
        <f>'Проверочная  таблица'!FV19</f>
        <v>0</v>
      </c>
      <c r="Z18" s="100">
        <f>'Проверочная  таблица'!FY19</f>
        <v>0</v>
      </c>
      <c r="AA18" s="100">
        <f>'Проверочная  таблица'!GB19</f>
        <v>0</v>
      </c>
      <c r="AB18" s="102">
        <f>'Проверочная  таблица'!GE19+'Проверочная  таблица'!GK19</f>
        <v>0</v>
      </c>
      <c r="AC18" s="102">
        <f>'Проверочная  таблица'!GH19+'Проверочная  таблица'!GN19</f>
        <v>0</v>
      </c>
      <c r="AD18" s="102">
        <f>'Проверочная  таблица'!GU19</f>
        <v>0</v>
      </c>
      <c r="AE18" s="100">
        <f>'Проверочная  таблица'!GX19</f>
        <v>0</v>
      </c>
      <c r="AF18" s="103">
        <f>'Проверочная  таблица'!HA19</f>
        <v>0</v>
      </c>
      <c r="AG18" s="100">
        <f>'Проверочная  таблица'!HD19</f>
        <v>0</v>
      </c>
      <c r="AH18" s="103">
        <f>'Проверочная  таблица'!HG19+'Проверочная  таблица'!HM19</f>
        <v>1044434.8</v>
      </c>
      <c r="AI18" s="102">
        <f>'Проверочная  таблица'!HJ19+'Проверочная  таблица'!HP19</f>
        <v>0</v>
      </c>
      <c r="AJ18" s="102">
        <f>'Проверочная  таблица'!IE19</f>
        <v>0</v>
      </c>
      <c r="AK18" s="100">
        <f>'Проверочная  таблица'!IH19</f>
        <v>0</v>
      </c>
      <c r="AL18" s="1077">
        <f>'Проверочная  таблица'!IK19</f>
        <v>0</v>
      </c>
      <c r="AM18" s="1023">
        <f>'Проверочная  таблица'!IN19</f>
        <v>0</v>
      </c>
      <c r="AN18" s="1109">
        <f>'Проверочная  таблица'!IQ19</f>
        <v>0</v>
      </c>
      <c r="AO18" s="1022">
        <f>'Проверочная  таблица'!IT19</f>
        <v>0</v>
      </c>
      <c r="AP18" s="102">
        <f>'Проверочная  таблица'!IW19</f>
        <v>0</v>
      </c>
      <c r="AQ18" s="100">
        <f>'Проверочная  таблица'!IZ19</f>
        <v>0</v>
      </c>
      <c r="AR18" s="103">
        <f>'Проверочная  таблица'!JC19</f>
        <v>0</v>
      </c>
      <c r="AS18" s="100">
        <f>'Проверочная  таблица'!JF19</f>
        <v>0</v>
      </c>
      <c r="AT18" s="103">
        <f>'Проверочная  таблица'!JI19+'Проверочная  таблица'!JO19</f>
        <v>0</v>
      </c>
      <c r="AU18" s="102">
        <f>'Проверочная  таблица'!JL19+'Проверочная  таблица'!JR19</f>
        <v>0</v>
      </c>
      <c r="AV18" s="102">
        <f>'Проверочная  таблица'!KG19</f>
        <v>0</v>
      </c>
      <c r="AW18" s="102">
        <f>'Проверочная  таблица'!KJ19</f>
        <v>0</v>
      </c>
      <c r="AX18" s="102">
        <f>'Проверочная  таблица'!KM19+'Проверочная  таблица'!KS19</f>
        <v>0</v>
      </c>
      <c r="AY18" s="100">
        <f>'Проверочная  таблица'!KV19+'Проверочная  таблица'!KP19</f>
        <v>0</v>
      </c>
      <c r="AZ18" s="103">
        <f>'Проверочная  таблица'!LL19+'Проверочная  таблица'!LT19</f>
        <v>0</v>
      </c>
      <c r="BA18" s="100">
        <f>'Проверочная  таблица'!LX19+'Проверочная  таблица'!LP19</f>
        <v>0</v>
      </c>
      <c r="BB18" s="103">
        <f>'Проверочная  таблица'!MV19+'Проверочная  таблица'!NG19</f>
        <v>193602.5</v>
      </c>
      <c r="BC18" s="102">
        <f>'Проверочная  таблица'!NJ19+'Проверочная  таблица'!ND19</f>
        <v>193602.5</v>
      </c>
      <c r="BD18" s="102">
        <f>'Проверочная  таблица'!MS19</f>
        <v>0</v>
      </c>
      <c r="BE18" s="100">
        <f>'Проверочная  таблица'!NA19</f>
        <v>0</v>
      </c>
      <c r="BF18" s="102">
        <f>'Проверочная  таблица'!MQ19</f>
        <v>4392271.43</v>
      </c>
      <c r="BG18" s="100">
        <f>'Проверочная  таблица'!MY19</f>
        <v>4392271.43</v>
      </c>
      <c r="BH18" s="103">
        <f>'Проверочная  таблица'!NY19</f>
        <v>0</v>
      </c>
      <c r="BI18" s="100">
        <f>'Проверочная  таблица'!OC19</f>
        <v>0</v>
      </c>
      <c r="BJ18" s="103">
        <f>'Проверочная  таблица'!OG19+'Проверочная  таблица'!OO19</f>
        <v>16530000</v>
      </c>
      <c r="BK18" s="100">
        <f>'Проверочная  таблица'!OK19+'Проверочная  таблица'!OS19</f>
        <v>992751.44</v>
      </c>
      <c r="BL18" s="102">
        <f>'Проверочная  таблица'!PM19</f>
        <v>372958.6</v>
      </c>
      <c r="BM18" s="102">
        <f>'Проверочная  таблица'!PP19</f>
        <v>0</v>
      </c>
      <c r="BN18" s="102">
        <f>'Проверочная  таблица'!QE19</f>
        <v>0</v>
      </c>
      <c r="BO18" s="100">
        <f>'Проверочная  таблица'!QH19</f>
        <v>0</v>
      </c>
      <c r="BP18" s="103">
        <f>'Проверочная  таблица'!QK19+'Проверочная  таблица'!QQ19</f>
        <v>0</v>
      </c>
      <c r="BQ18" s="100">
        <f>'Проверочная  таблица'!QN19+'Проверочная  таблица'!QT19</f>
        <v>0</v>
      </c>
      <c r="BR18" s="103">
        <f>'Проверочная  таблица'!RI19</f>
        <v>0</v>
      </c>
      <c r="BS18" s="102">
        <f>'Проверочная  таблица'!RL19</f>
        <v>0</v>
      </c>
      <c r="BT18" s="1022">
        <f>'Проверочная  таблица'!RO19</f>
        <v>0</v>
      </c>
      <c r="BU18" s="1023">
        <f>'Проверочная  таблица'!RR19</f>
        <v>0</v>
      </c>
      <c r="BV18" s="1077">
        <f>'Проверочная  таблица'!RU19</f>
        <v>0</v>
      </c>
      <c r="BW18" s="1023">
        <f>'Проверочная  таблица'!RX19</f>
        <v>0</v>
      </c>
      <c r="BX18" s="99">
        <f>'Проверочная  таблица'!SA19</f>
        <v>0</v>
      </c>
      <c r="BY18" s="100">
        <f>'Проверочная  таблица'!SD19</f>
        <v>0</v>
      </c>
      <c r="BZ18" s="102">
        <f>'Проверочная  таблица'!SY19</f>
        <v>0</v>
      </c>
      <c r="CA18" s="100">
        <f>'Проверочная  таблица'!TH19</f>
        <v>0</v>
      </c>
      <c r="CB18" s="102">
        <f>'Проверочная  таблица'!SG19+'Проверочная  таблица'!TA19</f>
        <v>0</v>
      </c>
      <c r="CC18" s="102">
        <f>'Проверочная  таблица'!SP19+'Проверочная  таблица'!TJ19</f>
        <v>0</v>
      </c>
      <c r="CD18" s="102">
        <f>'Проверочная  таблица'!SI19+'Проверочная  таблица'!TC19</f>
        <v>0</v>
      </c>
      <c r="CE18" s="102">
        <f>'Проверочная  таблица'!TL19+'Проверочная  таблица'!SR19</f>
        <v>0</v>
      </c>
      <c r="CF18" s="1022">
        <f>'Проверочная  таблица'!SK19</f>
        <v>0</v>
      </c>
      <c r="CG18" s="1023">
        <f>'Проверочная  таблица'!ST19</f>
        <v>0</v>
      </c>
      <c r="CH18" s="103">
        <f>'Проверочная  таблица'!TE19+'Проверочная  таблица'!SM19</f>
        <v>0</v>
      </c>
      <c r="CI18" s="102">
        <f>'Проверочная  таблица'!TN19+'Проверочная  таблица'!SV19</f>
        <v>0</v>
      </c>
      <c r="CJ18" s="102">
        <f t="shared" si="6"/>
        <v>15177694</v>
      </c>
      <c r="CK18" s="100">
        <f t="shared" si="7"/>
        <v>7984968.1999999993</v>
      </c>
      <c r="CL18" s="103">
        <f>'Проверочная  таблица'!VS19</f>
        <v>2245800</v>
      </c>
      <c r="CM18" s="100">
        <f>'Проверочная  таблица'!VT19</f>
        <v>950864.19999999984</v>
      </c>
      <c r="CN18" s="99">
        <f>'Проверочная  таблица'!VU19</f>
        <v>0</v>
      </c>
      <c r="CO18" s="99">
        <f>'Проверочная  таблица'!VV19</f>
        <v>0</v>
      </c>
      <c r="CP18" s="265">
        <f>'Проверочная  таблица'!VW19</f>
        <v>0</v>
      </c>
      <c r="CQ18" s="169">
        <f>'Проверочная  таблица'!VX19</f>
        <v>0</v>
      </c>
      <c r="CR18" s="171">
        <f>'Проверочная  таблица'!VY19</f>
        <v>0</v>
      </c>
      <c r="CS18" s="169">
        <f>'Проверочная  таблица'!VZ19</f>
        <v>0</v>
      </c>
      <c r="CT18" s="171">
        <f>'Проверочная  таблица'!WA19</f>
        <v>2789514</v>
      </c>
      <c r="CU18" s="265">
        <f>'Проверочная  таблица'!WB19</f>
        <v>1461330</v>
      </c>
      <c r="CV18" s="102">
        <f>'Проверочная  таблица'!WE19</f>
        <v>9318080</v>
      </c>
      <c r="CW18" s="102">
        <f>'Проверочная  таблица'!WH19</f>
        <v>5161574</v>
      </c>
      <c r="CX18" s="102">
        <f>'Проверочная  таблица'!WK19</f>
        <v>824300</v>
      </c>
      <c r="CY18" s="102">
        <f>'Проверочная  таблица'!WN19</f>
        <v>411200</v>
      </c>
      <c r="CZ18" s="102">
        <f t="shared" si="8"/>
        <v>86480073.640000001</v>
      </c>
      <c r="DA18" s="100">
        <f t="shared" si="9"/>
        <v>9338303</v>
      </c>
      <c r="DB18" s="1077">
        <f>'Проверочная  таблица'!WS19</f>
        <v>0</v>
      </c>
      <c r="DC18" s="1022">
        <f>'Проверочная  таблица'!WV19</f>
        <v>0</v>
      </c>
      <c r="DD18" s="1022">
        <f>'Проверочная  таблица'!WY19</f>
        <v>0</v>
      </c>
      <c r="DE18" s="1023">
        <f>'Проверочная  таблица'!XB19</f>
        <v>0</v>
      </c>
      <c r="DF18" s="1077">
        <f>'Проверочная  таблица'!XE19</f>
        <v>1558993.64</v>
      </c>
      <c r="DG18" s="1023">
        <f>'Проверочная  таблица'!XH19</f>
        <v>987543</v>
      </c>
      <c r="DH18" s="103">
        <f>'Проверочная  таблица'!XK19</f>
        <v>12421080</v>
      </c>
      <c r="DI18" s="100">
        <f>'Проверочная  таблица'!XN19</f>
        <v>8350760</v>
      </c>
      <c r="DJ18" s="102">
        <f>'Проверочная  таблица'!YC19+'Проверочная  таблица'!YI19</f>
        <v>70000000</v>
      </c>
      <c r="DK18" s="100">
        <f>'Проверочная  таблица'!YF19+'Проверочная  таблица'!YL19</f>
        <v>0</v>
      </c>
      <c r="DL18" s="102">
        <f>'Проверочная  таблица'!YS19</f>
        <v>2500000</v>
      </c>
      <c r="DM18" s="102">
        <f>'Проверочная  таблица'!YV19</f>
        <v>0</v>
      </c>
      <c r="DN18" s="102">
        <f>'Проверочная  таблица'!YY19</f>
        <v>0</v>
      </c>
      <c r="DO18" s="100">
        <f>'Проверочная  таблица'!ZB19</f>
        <v>0</v>
      </c>
      <c r="DQ18" s="685">
        <f t="shared" si="2"/>
        <v>12931.894</v>
      </c>
      <c r="DR18" s="685">
        <f t="shared" si="3"/>
        <v>7034.1039999999994</v>
      </c>
      <c r="DS18" s="685">
        <f t="shared" si="10"/>
        <v>16480.073640000002</v>
      </c>
      <c r="DT18" s="685">
        <f t="shared" si="11"/>
        <v>9338.3029999999999</v>
      </c>
    </row>
    <row r="19" spans="1:124" ht="25.5" customHeight="1" x14ac:dyDescent="0.25">
      <c r="A19" s="104" t="s">
        <v>82</v>
      </c>
      <c r="B19" s="102">
        <f t="shared" si="0"/>
        <v>22656588.34</v>
      </c>
      <c r="C19" s="102">
        <f t="shared" si="1"/>
        <v>12057478.65</v>
      </c>
      <c r="D19" s="263">
        <f t="shared" si="4"/>
        <v>3449139.16</v>
      </c>
      <c r="E19" s="263">
        <f t="shared" si="5"/>
        <v>151515</v>
      </c>
      <c r="F19" s="99">
        <f>'Проверочная  таблица'!CM20+'Проверочная  таблица'!CO20</f>
        <v>0</v>
      </c>
      <c r="G19" s="102">
        <f>'Проверочная  таблица'!CN20+'Проверочная  таблица'!CP20</f>
        <v>0</v>
      </c>
      <c r="H19" s="102">
        <f>'Проверочная  таблица'!DK20</f>
        <v>0</v>
      </c>
      <c r="I19" s="102">
        <f>'Проверочная  таблица'!DX20</f>
        <v>0</v>
      </c>
      <c r="J19" s="102">
        <f>'Проверочная  таблица'!DM20</f>
        <v>0</v>
      </c>
      <c r="K19" s="102">
        <f>'Проверочная  таблица'!DZ20</f>
        <v>0</v>
      </c>
      <c r="L19" s="102">
        <f>'Проверочная  таблица'!DO20</f>
        <v>0</v>
      </c>
      <c r="M19" s="100">
        <f>'Проверочная  таблица'!EB20</f>
        <v>0</v>
      </c>
      <c r="N19" s="99">
        <f>'Проверочная  таблица'!ES20</f>
        <v>0</v>
      </c>
      <c r="O19" s="102">
        <f>'Проверочная  таблица'!EV20</f>
        <v>0</v>
      </c>
      <c r="P19" s="102">
        <f>'Проверочная  таблица'!EY20</f>
        <v>0</v>
      </c>
      <c r="Q19" s="102">
        <f>'Проверочная  таблица'!FF20</f>
        <v>0</v>
      </c>
      <c r="R19" s="102">
        <f>'Проверочная  таблица'!FA20</f>
        <v>0</v>
      </c>
      <c r="S19" s="102">
        <f>'Проверочная  таблица'!FH20</f>
        <v>0</v>
      </c>
      <c r="T19" s="102">
        <f>'Проверочная  таблица'!FC20</f>
        <v>0</v>
      </c>
      <c r="U19" s="100">
        <f>'Проверочная  таблица'!FJ20</f>
        <v>0</v>
      </c>
      <c r="V19" s="103">
        <f>'Проверочная  таблица'!FM20</f>
        <v>0</v>
      </c>
      <c r="W19" s="100">
        <f>'Проверочная  таблица'!FP20</f>
        <v>0</v>
      </c>
      <c r="X19" s="103">
        <f>'Проверочная  таблица'!FS20</f>
        <v>0</v>
      </c>
      <c r="Y19" s="102">
        <f>'Проверочная  таблица'!FV20</f>
        <v>0</v>
      </c>
      <c r="Z19" s="100">
        <f>'Проверочная  таблица'!FY20</f>
        <v>0</v>
      </c>
      <c r="AA19" s="100">
        <f>'Проверочная  таблица'!GB20</f>
        <v>0</v>
      </c>
      <c r="AB19" s="102">
        <f>'Проверочная  таблица'!GE20+'Проверочная  таблица'!GK20</f>
        <v>0</v>
      </c>
      <c r="AC19" s="102">
        <f>'Проверочная  таблица'!GH20+'Проверочная  таблица'!GN20</f>
        <v>0</v>
      </c>
      <c r="AD19" s="102">
        <f>'Проверочная  таблица'!GU20</f>
        <v>0</v>
      </c>
      <c r="AE19" s="100">
        <f>'Проверочная  таблица'!GX20</f>
        <v>0</v>
      </c>
      <c r="AF19" s="103">
        <f>'Проверочная  таблица'!HA20</f>
        <v>0</v>
      </c>
      <c r="AG19" s="100">
        <f>'Проверочная  таблица'!HD20</f>
        <v>0</v>
      </c>
      <c r="AH19" s="103">
        <f>'Проверочная  таблица'!HG20+'Проверочная  таблица'!HM20</f>
        <v>1126744.96</v>
      </c>
      <c r="AI19" s="102">
        <f>'Проверочная  таблица'!HJ20+'Проверочная  таблица'!HP20</f>
        <v>0</v>
      </c>
      <c r="AJ19" s="102">
        <f>'Проверочная  таблица'!IE20</f>
        <v>0</v>
      </c>
      <c r="AK19" s="100">
        <f>'Проверочная  таблица'!IH20</f>
        <v>0</v>
      </c>
      <c r="AL19" s="1077">
        <f>'Проверочная  таблица'!IK20</f>
        <v>0</v>
      </c>
      <c r="AM19" s="1023">
        <f>'Проверочная  таблица'!IN20</f>
        <v>0</v>
      </c>
      <c r="AN19" s="1109">
        <f>'Проверочная  таблица'!IQ20</f>
        <v>0</v>
      </c>
      <c r="AO19" s="1022">
        <f>'Проверочная  таблица'!IT20</f>
        <v>0</v>
      </c>
      <c r="AP19" s="102">
        <f>'Проверочная  таблица'!IW20</f>
        <v>0</v>
      </c>
      <c r="AQ19" s="100">
        <f>'Проверочная  таблица'!IZ20</f>
        <v>0</v>
      </c>
      <c r="AR19" s="103">
        <f>'Проверочная  таблица'!JC20</f>
        <v>0</v>
      </c>
      <c r="AS19" s="100">
        <f>'Проверочная  таблица'!JF20</f>
        <v>0</v>
      </c>
      <c r="AT19" s="103">
        <f>'Проверочная  таблица'!JI20+'Проверочная  таблица'!JO20</f>
        <v>0</v>
      </c>
      <c r="AU19" s="102">
        <f>'Проверочная  таблица'!JL20+'Проверочная  таблица'!JR20</f>
        <v>0</v>
      </c>
      <c r="AV19" s="102">
        <f>'Проверочная  таблица'!KG20</f>
        <v>0</v>
      </c>
      <c r="AW19" s="102">
        <f>'Проверочная  таблица'!KJ20</f>
        <v>0</v>
      </c>
      <c r="AX19" s="102">
        <f>'Проверочная  таблица'!KM20+'Проверочная  таблица'!KS20</f>
        <v>0</v>
      </c>
      <c r="AY19" s="100">
        <f>'Проверочная  таблица'!KV20+'Проверочная  таблица'!KP20</f>
        <v>0</v>
      </c>
      <c r="AZ19" s="103">
        <f>'Проверочная  таблица'!LL20+'Проверочная  таблица'!LT20</f>
        <v>0</v>
      </c>
      <c r="BA19" s="100">
        <f>'Проверочная  таблица'!LX20+'Проверочная  таблица'!LP20</f>
        <v>0</v>
      </c>
      <c r="BB19" s="103">
        <f>'Проверочная  таблица'!MV20+'Проверочная  таблица'!NG20</f>
        <v>151515</v>
      </c>
      <c r="BC19" s="102">
        <f>'Проверочная  таблица'!NJ20+'Проверочная  таблица'!ND20</f>
        <v>151515</v>
      </c>
      <c r="BD19" s="102">
        <f>'Проверочная  таблица'!MS20</f>
        <v>0</v>
      </c>
      <c r="BE19" s="100">
        <f>'Проверочная  таблица'!NA20</f>
        <v>0</v>
      </c>
      <c r="BF19" s="102">
        <f>'Проверочная  таблица'!MQ20</f>
        <v>0</v>
      </c>
      <c r="BG19" s="100">
        <f>'Проверочная  таблица'!MY20</f>
        <v>0</v>
      </c>
      <c r="BH19" s="103">
        <f>'Проверочная  таблица'!NY20</f>
        <v>0</v>
      </c>
      <c r="BI19" s="100">
        <f>'Проверочная  таблица'!OC20</f>
        <v>0</v>
      </c>
      <c r="BJ19" s="103">
        <f>'Проверочная  таблица'!OG20+'Проверочная  таблица'!OO20</f>
        <v>0</v>
      </c>
      <c r="BK19" s="100">
        <f>'Проверочная  таблица'!OK20+'Проверочная  таблица'!OS20</f>
        <v>0</v>
      </c>
      <c r="BL19" s="102">
        <f>'Проверочная  таблица'!PM20</f>
        <v>2170879.2000000002</v>
      </c>
      <c r="BM19" s="102">
        <f>'Проверочная  таблица'!PP20</f>
        <v>0</v>
      </c>
      <c r="BN19" s="102">
        <f>'Проверочная  таблица'!QE20</f>
        <v>0</v>
      </c>
      <c r="BO19" s="100">
        <f>'Проверочная  таблица'!QH20</f>
        <v>0</v>
      </c>
      <c r="BP19" s="103">
        <f>'Проверочная  таблица'!QK20+'Проверочная  таблица'!QQ20</f>
        <v>0</v>
      </c>
      <c r="BQ19" s="100">
        <f>'Проверочная  таблица'!QN20+'Проверочная  таблица'!QT20</f>
        <v>0</v>
      </c>
      <c r="BR19" s="103">
        <f>'Проверочная  таблица'!RI20</f>
        <v>0</v>
      </c>
      <c r="BS19" s="102">
        <f>'Проверочная  таблица'!RL20</f>
        <v>0</v>
      </c>
      <c r="BT19" s="1022">
        <f>'Проверочная  таблица'!RO20</f>
        <v>0</v>
      </c>
      <c r="BU19" s="1023">
        <f>'Проверочная  таблица'!RR20</f>
        <v>0</v>
      </c>
      <c r="BV19" s="1077">
        <f>'Проверочная  таблица'!RU20</f>
        <v>0</v>
      </c>
      <c r="BW19" s="1023">
        <f>'Проверочная  таблица'!RX20</f>
        <v>0</v>
      </c>
      <c r="BX19" s="99">
        <f>'Проверочная  таблица'!SA20</f>
        <v>0</v>
      </c>
      <c r="BY19" s="100">
        <f>'Проверочная  таблица'!SD20</f>
        <v>0</v>
      </c>
      <c r="BZ19" s="102">
        <f>'Проверочная  таблица'!SY20</f>
        <v>0</v>
      </c>
      <c r="CA19" s="100">
        <f>'Проверочная  таблица'!TH20</f>
        <v>0</v>
      </c>
      <c r="CB19" s="102">
        <f>'Проверочная  таблица'!SG20+'Проверочная  таблица'!TA20</f>
        <v>0</v>
      </c>
      <c r="CC19" s="102">
        <f>'Проверочная  таблица'!SP20+'Проверочная  таблица'!TJ20</f>
        <v>0</v>
      </c>
      <c r="CD19" s="102">
        <f>'Проверочная  таблица'!SI20+'Проверочная  таблица'!TC20</f>
        <v>0</v>
      </c>
      <c r="CE19" s="102">
        <f>'Проверочная  таблица'!TL20+'Проверочная  таблица'!SR20</f>
        <v>0</v>
      </c>
      <c r="CF19" s="1022">
        <f>'Проверочная  таблица'!SK20</f>
        <v>0</v>
      </c>
      <c r="CG19" s="1023">
        <f>'Проверочная  таблица'!ST20</f>
        <v>0</v>
      </c>
      <c r="CH19" s="103">
        <f>'Проверочная  таблица'!TE20+'Проверочная  таблица'!SM20</f>
        <v>0</v>
      </c>
      <c r="CI19" s="102">
        <f>'Проверочная  таблица'!TN20+'Проверочная  таблица'!SV20</f>
        <v>0</v>
      </c>
      <c r="CJ19" s="102">
        <f t="shared" si="6"/>
        <v>8066871</v>
      </c>
      <c r="CK19" s="100">
        <f t="shared" si="7"/>
        <v>4559559.6500000004</v>
      </c>
      <c r="CL19" s="103">
        <f>'Проверочная  таблица'!VS20</f>
        <v>1688300</v>
      </c>
      <c r="CM19" s="100">
        <f>'Проверочная  таблица'!VT20</f>
        <v>662804.65</v>
      </c>
      <c r="CN19" s="99">
        <f>'Проверочная  таблица'!VU20</f>
        <v>0</v>
      </c>
      <c r="CO19" s="99">
        <f>'Проверочная  таблица'!VV20</f>
        <v>0</v>
      </c>
      <c r="CP19" s="265">
        <f>'Проверочная  таблица'!VW20</f>
        <v>0</v>
      </c>
      <c r="CQ19" s="169">
        <f>'Проверочная  таблица'!VX20</f>
        <v>0</v>
      </c>
      <c r="CR19" s="171">
        <f>'Проверочная  таблица'!VY20</f>
        <v>0</v>
      </c>
      <c r="CS19" s="169">
        <f>'Проверочная  таблица'!VZ20</f>
        <v>0</v>
      </c>
      <c r="CT19" s="171">
        <f>'Проверочная  таблица'!WA20</f>
        <v>1394755</v>
      </c>
      <c r="CU19" s="265">
        <f>'Проверочная  таблица'!WB20</f>
        <v>1394755</v>
      </c>
      <c r="CV19" s="102">
        <f>'Проверочная  таблица'!WE20</f>
        <v>4270096</v>
      </c>
      <c r="CW19" s="102">
        <f>'Проверочная  таблица'!WH20</f>
        <v>2146000</v>
      </c>
      <c r="CX19" s="102">
        <f>'Проверочная  таблица'!WK20</f>
        <v>713720</v>
      </c>
      <c r="CY19" s="102">
        <f>'Проверочная  таблица'!WN20</f>
        <v>356000</v>
      </c>
      <c r="CZ19" s="102">
        <f t="shared" si="8"/>
        <v>11140578.18</v>
      </c>
      <c r="DA19" s="100">
        <f t="shared" si="9"/>
        <v>7346404</v>
      </c>
      <c r="DB19" s="1077">
        <f>'Проверочная  таблица'!WS20</f>
        <v>0</v>
      </c>
      <c r="DC19" s="1022">
        <f>'Проверочная  таблица'!WV20</f>
        <v>0</v>
      </c>
      <c r="DD19" s="1022">
        <f>'Проверочная  таблица'!WY20</f>
        <v>0</v>
      </c>
      <c r="DE19" s="1023">
        <f>'Проверочная  таблица'!XB20</f>
        <v>0</v>
      </c>
      <c r="DF19" s="1077">
        <f>'Проверочная  таблица'!XE20</f>
        <v>2078658.18</v>
      </c>
      <c r="DG19" s="1023">
        <f>'Проверочная  таблица'!XH20</f>
        <v>1212554</v>
      </c>
      <c r="DH19" s="103">
        <f>'Проверочная  таблица'!XK20</f>
        <v>9061920</v>
      </c>
      <c r="DI19" s="100">
        <f>'Проверочная  таблица'!XN20</f>
        <v>6133850</v>
      </c>
      <c r="DJ19" s="102">
        <f>'Проверочная  таблица'!YC20+'Проверочная  таблица'!YI20</f>
        <v>0</v>
      </c>
      <c r="DK19" s="100">
        <f>'Проверочная  таблица'!YF20+'Проверочная  таблица'!YL20</f>
        <v>0</v>
      </c>
      <c r="DL19" s="102">
        <f>'Проверочная  таблица'!YS20</f>
        <v>0</v>
      </c>
      <c r="DM19" s="102">
        <f>'Проверочная  таблица'!YV20</f>
        <v>0</v>
      </c>
      <c r="DN19" s="102">
        <f>'Проверочная  таблица'!YY20</f>
        <v>0</v>
      </c>
      <c r="DO19" s="100">
        <f>'Проверочная  таблица'!ZB20</f>
        <v>0</v>
      </c>
      <c r="DQ19" s="685">
        <f t="shared" si="2"/>
        <v>6378.5709999999999</v>
      </c>
      <c r="DR19" s="685">
        <f t="shared" si="3"/>
        <v>3896.7550000000006</v>
      </c>
      <c r="DS19" s="685">
        <f t="shared" si="10"/>
        <v>11140.57818</v>
      </c>
      <c r="DT19" s="685">
        <f t="shared" si="11"/>
        <v>7346.4040000000005</v>
      </c>
    </row>
    <row r="20" spans="1:124" ht="25.5" customHeight="1" x14ac:dyDescent="0.25">
      <c r="A20" s="101" t="s">
        <v>83</v>
      </c>
      <c r="B20" s="102">
        <f t="shared" si="0"/>
        <v>26702924.75</v>
      </c>
      <c r="C20" s="102">
        <f t="shared" si="1"/>
        <v>11491479.949999999</v>
      </c>
      <c r="D20" s="263">
        <f t="shared" si="4"/>
        <v>12424462.960000001</v>
      </c>
      <c r="E20" s="263">
        <f t="shared" si="5"/>
        <v>2278066.96</v>
      </c>
      <c r="F20" s="99">
        <f>'Проверочная  таблица'!CM21+'Проверочная  таблица'!CO21</f>
        <v>0</v>
      </c>
      <c r="G20" s="102">
        <f>'Проверочная  таблица'!CN21+'Проверочная  таблица'!CP21</f>
        <v>0</v>
      </c>
      <c r="H20" s="102">
        <f>'Проверочная  таблица'!DK21</f>
        <v>0</v>
      </c>
      <c r="I20" s="102">
        <f>'Проверочная  таблица'!DX21</f>
        <v>0</v>
      </c>
      <c r="J20" s="102">
        <f>'Проверочная  таблица'!DM21</f>
        <v>0</v>
      </c>
      <c r="K20" s="102">
        <f>'Проверочная  таблица'!DZ21</f>
        <v>0</v>
      </c>
      <c r="L20" s="102">
        <f>'Проверочная  таблица'!DO21</f>
        <v>0</v>
      </c>
      <c r="M20" s="100">
        <f>'Проверочная  таблица'!EB21</f>
        <v>0</v>
      </c>
      <c r="N20" s="99">
        <f>'Проверочная  таблица'!ES21</f>
        <v>0</v>
      </c>
      <c r="O20" s="102">
        <f>'Проверочная  таблица'!EV21</f>
        <v>0</v>
      </c>
      <c r="P20" s="102">
        <f>'Проверочная  таблица'!EY21</f>
        <v>0</v>
      </c>
      <c r="Q20" s="102">
        <f>'Проверочная  таблица'!FF21</f>
        <v>0</v>
      </c>
      <c r="R20" s="102">
        <f>'Проверочная  таблица'!FA21</f>
        <v>0</v>
      </c>
      <c r="S20" s="102">
        <f>'Проверочная  таблица'!FH21</f>
        <v>0</v>
      </c>
      <c r="T20" s="102">
        <f>'Проверочная  таблица'!FC21</f>
        <v>2205600</v>
      </c>
      <c r="U20" s="100">
        <f>'Проверочная  таблица'!FJ21</f>
        <v>0</v>
      </c>
      <c r="V20" s="103">
        <f>'Проверочная  таблица'!FM21</f>
        <v>0</v>
      </c>
      <c r="W20" s="100">
        <f>'Проверочная  таблица'!FP21</f>
        <v>0</v>
      </c>
      <c r="X20" s="103">
        <f>'Проверочная  таблица'!FS21</f>
        <v>0</v>
      </c>
      <c r="Y20" s="102">
        <f>'Проверочная  таблица'!FV21</f>
        <v>0</v>
      </c>
      <c r="Z20" s="100">
        <f>'Проверочная  таблица'!FY21</f>
        <v>0</v>
      </c>
      <c r="AA20" s="100">
        <f>'Проверочная  таблица'!GB21</f>
        <v>0</v>
      </c>
      <c r="AB20" s="102">
        <f>'Проверочная  таблица'!GE21+'Проверочная  таблица'!GK21</f>
        <v>0</v>
      </c>
      <c r="AC20" s="102">
        <f>'Проверочная  таблица'!GH21+'Проверочная  таблица'!GN21</f>
        <v>0</v>
      </c>
      <c r="AD20" s="102">
        <f>'Проверочная  таблица'!GU21</f>
        <v>0</v>
      </c>
      <c r="AE20" s="100">
        <f>'Проверочная  таблица'!GX21</f>
        <v>0</v>
      </c>
      <c r="AF20" s="103">
        <f>'Проверочная  таблица'!HA21</f>
        <v>0</v>
      </c>
      <c r="AG20" s="100">
        <f>'Проверочная  таблица'!HD21</f>
        <v>0</v>
      </c>
      <c r="AH20" s="103">
        <f>'Проверочная  таблица'!HG21+'Проверочная  таблица'!HM21</f>
        <v>221999.9</v>
      </c>
      <c r="AI20" s="102">
        <f>'Проверочная  таблица'!HJ21+'Проверочная  таблица'!HP21</f>
        <v>221999.9</v>
      </c>
      <c r="AJ20" s="102">
        <f>'Проверочная  таблица'!IE21</f>
        <v>0</v>
      </c>
      <c r="AK20" s="100">
        <f>'Проверочная  таблица'!IH21</f>
        <v>0</v>
      </c>
      <c r="AL20" s="1077">
        <f>'Проверочная  таблица'!IK21</f>
        <v>0</v>
      </c>
      <c r="AM20" s="1023">
        <f>'Проверочная  таблица'!IN21</f>
        <v>0</v>
      </c>
      <c r="AN20" s="1109">
        <f>'Проверочная  таблица'!IQ21</f>
        <v>0</v>
      </c>
      <c r="AO20" s="1022">
        <f>'Проверочная  таблица'!IT21</f>
        <v>0</v>
      </c>
      <c r="AP20" s="102">
        <f>'Проверочная  таблица'!IW21</f>
        <v>0</v>
      </c>
      <c r="AQ20" s="100">
        <f>'Проверочная  таблица'!IZ21</f>
        <v>0</v>
      </c>
      <c r="AR20" s="103">
        <f>'Проверочная  таблица'!JC21</f>
        <v>0</v>
      </c>
      <c r="AS20" s="100">
        <f>'Проверочная  таблица'!JF21</f>
        <v>0</v>
      </c>
      <c r="AT20" s="103">
        <f>'Проверочная  таблица'!JI21+'Проверочная  таблица'!JO21</f>
        <v>0</v>
      </c>
      <c r="AU20" s="102">
        <f>'Проверочная  таблица'!JL21+'Проверочная  таблица'!JR21</f>
        <v>0</v>
      </c>
      <c r="AV20" s="102">
        <f>'Проверочная  таблица'!KG21</f>
        <v>0</v>
      </c>
      <c r="AW20" s="102">
        <f>'Проверочная  таблица'!KJ21</f>
        <v>0</v>
      </c>
      <c r="AX20" s="102">
        <f>'Проверочная  таблица'!KM21+'Проверочная  таблица'!KS21</f>
        <v>0</v>
      </c>
      <c r="AY20" s="100">
        <f>'Проверочная  таблица'!KV21+'Проверочная  таблица'!KP21</f>
        <v>0</v>
      </c>
      <c r="AZ20" s="103">
        <f>'Проверочная  таблица'!LL21+'Проверочная  таблица'!LT21</f>
        <v>0</v>
      </c>
      <c r="BA20" s="100">
        <f>'Проверочная  таблица'!LX21+'Проверочная  таблица'!LP21</f>
        <v>0</v>
      </c>
      <c r="BB20" s="103">
        <f>'Проверочная  таблица'!MV21+'Проверочная  таблица'!NG21</f>
        <v>159932.5</v>
      </c>
      <c r="BC20" s="102">
        <f>'Проверочная  таблица'!NJ21+'Проверочная  таблица'!ND21</f>
        <v>159932.5</v>
      </c>
      <c r="BD20" s="102">
        <f>'Проверочная  таблица'!MS21</f>
        <v>0</v>
      </c>
      <c r="BE20" s="100">
        <f>'Проверочная  таблица'!NA21</f>
        <v>0</v>
      </c>
      <c r="BF20" s="102">
        <f>'Проверочная  таблица'!MQ21</f>
        <v>0</v>
      </c>
      <c r="BG20" s="100">
        <f>'Проверочная  таблица'!MY21</f>
        <v>0</v>
      </c>
      <c r="BH20" s="103">
        <f>'Проверочная  таблица'!NY21</f>
        <v>0</v>
      </c>
      <c r="BI20" s="100">
        <f>'Проверочная  таблица'!OC21</f>
        <v>0</v>
      </c>
      <c r="BJ20" s="103">
        <f>'Проверочная  таблица'!OG21+'Проверочная  таблица'!OO21</f>
        <v>0</v>
      </c>
      <c r="BK20" s="100">
        <f>'Проверочная  таблица'!OK21+'Проверочная  таблица'!OS21</f>
        <v>0</v>
      </c>
      <c r="BL20" s="102">
        <f>'Проверочная  таблица'!PM21</f>
        <v>1039431.58</v>
      </c>
      <c r="BM20" s="102">
        <f>'Проверочная  таблица'!PP21</f>
        <v>0</v>
      </c>
      <c r="BN20" s="102">
        <f>'Проверочная  таблица'!QE21</f>
        <v>0</v>
      </c>
      <c r="BO20" s="100">
        <f>'Проверочная  таблица'!QH21</f>
        <v>0</v>
      </c>
      <c r="BP20" s="103">
        <f>'Проверочная  таблица'!QK21+'Проверочная  таблица'!QQ21</f>
        <v>0</v>
      </c>
      <c r="BQ20" s="100">
        <f>'Проверочная  таблица'!QN21+'Проверочная  таблица'!QT21</f>
        <v>0</v>
      </c>
      <c r="BR20" s="103">
        <f>'Проверочная  таблица'!RI21</f>
        <v>0</v>
      </c>
      <c r="BS20" s="102">
        <f>'Проверочная  таблица'!RL21</f>
        <v>0</v>
      </c>
      <c r="BT20" s="1022">
        <f>'Проверочная  таблица'!RO21</f>
        <v>0</v>
      </c>
      <c r="BU20" s="1023">
        <f>'Проверочная  таблица'!RR21</f>
        <v>0</v>
      </c>
      <c r="BV20" s="1077">
        <f>'Проверочная  таблица'!RU21</f>
        <v>0</v>
      </c>
      <c r="BW20" s="1023">
        <f>'Проверочная  таблица'!RX21</f>
        <v>0</v>
      </c>
      <c r="BX20" s="99">
        <f>'Проверочная  таблица'!SA21</f>
        <v>0</v>
      </c>
      <c r="BY20" s="100">
        <f>'Проверочная  таблица'!SD21</f>
        <v>0</v>
      </c>
      <c r="BZ20" s="102">
        <f>'Проверочная  таблица'!SY21</f>
        <v>8797498.9800000004</v>
      </c>
      <c r="CA20" s="100">
        <f>'Проверочная  таблица'!TH21</f>
        <v>1896134.56</v>
      </c>
      <c r="CB20" s="102">
        <f>'Проверочная  таблица'!SG21+'Проверочная  таблица'!TA21</f>
        <v>0</v>
      </c>
      <c r="CC20" s="102">
        <f>'Проверочная  таблица'!SP21+'Проверочная  таблица'!TJ21</f>
        <v>0</v>
      </c>
      <c r="CD20" s="102">
        <f>'Проверочная  таблица'!SI21+'Проверочная  таблица'!TC21</f>
        <v>0</v>
      </c>
      <c r="CE20" s="102">
        <f>'Проверочная  таблица'!TL21+'Проверочная  таблица'!SR21</f>
        <v>0</v>
      </c>
      <c r="CF20" s="1022">
        <f>'Проверочная  таблица'!SK21</f>
        <v>0</v>
      </c>
      <c r="CG20" s="1023">
        <f>'Проверочная  таблица'!ST21</f>
        <v>0</v>
      </c>
      <c r="CH20" s="103">
        <f>'Проверочная  таблица'!TE21+'Проверочная  таблица'!SM21</f>
        <v>0</v>
      </c>
      <c r="CI20" s="102">
        <f>'Проверочная  таблица'!TN21+'Проверочная  таблица'!SV21</f>
        <v>0</v>
      </c>
      <c r="CJ20" s="102">
        <f t="shared" si="6"/>
        <v>6911412.7000000002</v>
      </c>
      <c r="CK20" s="100">
        <f t="shared" si="7"/>
        <v>4381683.9800000004</v>
      </c>
      <c r="CL20" s="103">
        <f>'Проверочная  таблица'!VS21</f>
        <v>943200</v>
      </c>
      <c r="CM20" s="100">
        <f>'Проверочная  таблица'!VT21</f>
        <v>432645.79000000004</v>
      </c>
      <c r="CN20" s="99">
        <f>'Проверочная  таблица'!VU21</f>
        <v>0</v>
      </c>
      <c r="CO20" s="99">
        <f>'Проверочная  таблица'!VV21</f>
        <v>0</v>
      </c>
      <c r="CP20" s="265">
        <f>'Проверочная  таблица'!VW21</f>
        <v>0</v>
      </c>
      <c r="CQ20" s="169">
        <f>'Проверочная  таблица'!VX21</f>
        <v>0</v>
      </c>
      <c r="CR20" s="171">
        <f>'Проверочная  таблица'!VY21</f>
        <v>0</v>
      </c>
      <c r="CS20" s="169">
        <f>'Проверочная  таблица'!VZ21</f>
        <v>0</v>
      </c>
      <c r="CT20" s="171">
        <f>'Проверочная  таблица'!WA21</f>
        <v>1394755</v>
      </c>
      <c r="CU20" s="265">
        <f>'Проверочная  таблица'!WB21</f>
        <v>1394755</v>
      </c>
      <c r="CV20" s="102">
        <f>'Проверочная  таблица'!WE21</f>
        <v>3859737.7</v>
      </c>
      <c r="CW20" s="102">
        <f>'Проверочная  таблица'!WH21</f>
        <v>2205200</v>
      </c>
      <c r="CX20" s="102">
        <f>'Проверочная  таблица'!WK21</f>
        <v>713720</v>
      </c>
      <c r="CY20" s="102">
        <f>'Проверочная  таблица'!WN21</f>
        <v>349083.19</v>
      </c>
      <c r="CZ20" s="102">
        <f t="shared" si="8"/>
        <v>7367049.0899999999</v>
      </c>
      <c r="DA20" s="100">
        <f t="shared" si="9"/>
        <v>4831729.01</v>
      </c>
      <c r="DB20" s="1077">
        <f>'Проверочная  таблица'!WS21</f>
        <v>0</v>
      </c>
      <c r="DC20" s="1022">
        <f>'Проверочная  таблица'!WV21</f>
        <v>0</v>
      </c>
      <c r="DD20" s="1022">
        <f>'Проверочная  таблица'!WY21</f>
        <v>0</v>
      </c>
      <c r="DE20" s="1023">
        <f>'Проверочная  таблица'!XB21</f>
        <v>0</v>
      </c>
      <c r="DF20" s="1077">
        <f>'Проверочная  таблица'!XE21</f>
        <v>1039329.09</v>
      </c>
      <c r="DG20" s="1023">
        <f>'Проверочная  таблица'!XH21</f>
        <v>544833.01</v>
      </c>
      <c r="DH20" s="103">
        <f>'Проверочная  таблица'!XK21</f>
        <v>6327720</v>
      </c>
      <c r="DI20" s="100">
        <f>'Проверочная  таблица'!XN21</f>
        <v>4286896</v>
      </c>
      <c r="DJ20" s="102">
        <f>'Проверочная  таблица'!YC21+'Проверочная  таблица'!YI21</f>
        <v>0</v>
      </c>
      <c r="DK20" s="100">
        <f>'Проверочная  таблица'!YF21+'Проверочная  таблица'!YL21</f>
        <v>0</v>
      </c>
      <c r="DL20" s="102">
        <f>'Проверочная  таблица'!YS21</f>
        <v>0</v>
      </c>
      <c r="DM20" s="102">
        <f>'Проверочная  таблица'!YV21</f>
        <v>0</v>
      </c>
      <c r="DN20" s="102">
        <f>'Проверочная  таблица'!YY21</f>
        <v>0</v>
      </c>
      <c r="DO20" s="100">
        <f>'Проверочная  таблица'!ZB21</f>
        <v>0</v>
      </c>
      <c r="DQ20" s="685">
        <f t="shared" si="2"/>
        <v>5968.2127</v>
      </c>
      <c r="DR20" s="685">
        <f t="shared" si="3"/>
        <v>3949.0381900000002</v>
      </c>
      <c r="DS20" s="685">
        <f t="shared" si="10"/>
        <v>7367.0490899999995</v>
      </c>
      <c r="DT20" s="685">
        <f t="shared" si="11"/>
        <v>4831.72901</v>
      </c>
    </row>
    <row r="21" spans="1:124" ht="25.5" customHeight="1" x14ac:dyDescent="0.25">
      <c r="A21" s="104" t="s">
        <v>84</v>
      </c>
      <c r="B21" s="102">
        <f t="shared" si="0"/>
        <v>144350515.31</v>
      </c>
      <c r="C21" s="102">
        <f t="shared" si="1"/>
        <v>56451250.189999998</v>
      </c>
      <c r="D21" s="263">
        <f t="shared" si="4"/>
        <v>35230738.579999998</v>
      </c>
      <c r="E21" s="263">
        <f t="shared" si="5"/>
        <v>11354728.33</v>
      </c>
      <c r="F21" s="99">
        <f>'Проверочная  таблица'!CM22+'Проверочная  таблица'!CO22</f>
        <v>4993409.2799999993</v>
      </c>
      <c r="G21" s="102">
        <f>'Проверочная  таблица'!CN22+'Проверочная  таблица'!CP22</f>
        <v>0</v>
      </c>
      <c r="H21" s="102">
        <f>'Проверочная  таблица'!DK22</f>
        <v>0</v>
      </c>
      <c r="I21" s="102">
        <f>'Проверочная  таблица'!DX22</f>
        <v>0</v>
      </c>
      <c r="J21" s="102">
        <f>'Проверочная  таблица'!DM22</f>
        <v>0</v>
      </c>
      <c r="K21" s="102">
        <f>'Проверочная  таблица'!DZ22</f>
        <v>0</v>
      </c>
      <c r="L21" s="102">
        <f>'Проверочная  таблица'!DO22</f>
        <v>0</v>
      </c>
      <c r="M21" s="100">
        <f>'Проверочная  таблица'!EB22</f>
        <v>0</v>
      </c>
      <c r="N21" s="99">
        <f>'Проверочная  таблица'!ES22</f>
        <v>0</v>
      </c>
      <c r="O21" s="102">
        <f>'Проверочная  таблица'!EV22</f>
        <v>0</v>
      </c>
      <c r="P21" s="102">
        <f>'Проверочная  таблица'!EY22</f>
        <v>0</v>
      </c>
      <c r="Q21" s="102">
        <f>'Проверочная  таблица'!FF22</f>
        <v>0</v>
      </c>
      <c r="R21" s="102">
        <f>'Проверочная  таблица'!FA22</f>
        <v>0</v>
      </c>
      <c r="S21" s="102">
        <f>'Проверочная  таблица'!FH22</f>
        <v>0</v>
      </c>
      <c r="T21" s="102">
        <f>'Проверочная  таблица'!FC22</f>
        <v>2205600</v>
      </c>
      <c r="U21" s="100">
        <f>'Проверочная  таблица'!FJ22</f>
        <v>1210009.49</v>
      </c>
      <c r="V21" s="103">
        <f>'Проверочная  таблица'!FM22</f>
        <v>0</v>
      </c>
      <c r="W21" s="100">
        <f>'Проверочная  таблица'!FP22</f>
        <v>0</v>
      </c>
      <c r="X21" s="103">
        <f>'Проверочная  таблица'!FS22</f>
        <v>0</v>
      </c>
      <c r="Y21" s="102">
        <f>'Проверочная  таблица'!FV22</f>
        <v>0</v>
      </c>
      <c r="Z21" s="100">
        <f>'Проверочная  таблица'!FY22</f>
        <v>0</v>
      </c>
      <c r="AA21" s="100">
        <f>'Проверочная  таблица'!GB22</f>
        <v>0</v>
      </c>
      <c r="AB21" s="102">
        <f>'Проверочная  таблица'!GE22+'Проверочная  таблица'!GK22</f>
        <v>0</v>
      </c>
      <c r="AC21" s="102">
        <f>'Проверочная  таблица'!GH22+'Проверочная  таблица'!GN22</f>
        <v>0</v>
      </c>
      <c r="AD21" s="102">
        <f>'Проверочная  таблица'!GU22</f>
        <v>0</v>
      </c>
      <c r="AE21" s="100">
        <f>'Проверочная  таблица'!GX22</f>
        <v>0</v>
      </c>
      <c r="AF21" s="103">
        <f>'Проверочная  таблица'!HA22</f>
        <v>0</v>
      </c>
      <c r="AG21" s="100">
        <f>'Проверочная  таблица'!HD22</f>
        <v>0</v>
      </c>
      <c r="AH21" s="103">
        <f>'Проверочная  таблица'!HG22+'Проверочная  таблица'!HM22</f>
        <v>0</v>
      </c>
      <c r="AI21" s="102">
        <f>'Проверочная  таблица'!HJ22+'Проверочная  таблица'!HP22</f>
        <v>0</v>
      </c>
      <c r="AJ21" s="102">
        <f>'Проверочная  таблица'!IE22</f>
        <v>0</v>
      </c>
      <c r="AK21" s="100">
        <f>'Проверочная  таблица'!IH22</f>
        <v>0</v>
      </c>
      <c r="AL21" s="1077">
        <f>'Проверочная  таблица'!IK22</f>
        <v>0</v>
      </c>
      <c r="AM21" s="1023">
        <f>'Проверочная  таблица'!IN22</f>
        <v>0</v>
      </c>
      <c r="AN21" s="1109">
        <f>'Проверочная  таблица'!IQ22</f>
        <v>0</v>
      </c>
      <c r="AO21" s="1022">
        <f>'Проверочная  таблица'!IT22</f>
        <v>0</v>
      </c>
      <c r="AP21" s="102">
        <f>'Проверочная  таблица'!IW22</f>
        <v>0</v>
      </c>
      <c r="AQ21" s="100">
        <f>'Проверочная  таблица'!IZ22</f>
        <v>0</v>
      </c>
      <c r="AR21" s="103">
        <f>'Проверочная  таблица'!JC22</f>
        <v>0</v>
      </c>
      <c r="AS21" s="100">
        <f>'Проверочная  таблица'!JF22</f>
        <v>0</v>
      </c>
      <c r="AT21" s="103">
        <f>'Проверочная  таблица'!JI22+'Проверочная  таблица'!JO22</f>
        <v>0</v>
      </c>
      <c r="AU21" s="102">
        <f>'Проверочная  таблица'!JL22+'Проверочная  таблица'!JR22</f>
        <v>0</v>
      </c>
      <c r="AV21" s="102">
        <f>'Проверочная  таблица'!KG22</f>
        <v>0</v>
      </c>
      <c r="AW21" s="102">
        <f>'Проверочная  таблица'!KJ22</f>
        <v>0</v>
      </c>
      <c r="AX21" s="102">
        <f>'Проверочная  таблица'!KM22+'Проверочная  таблица'!KS22</f>
        <v>0</v>
      </c>
      <c r="AY21" s="100">
        <f>'Проверочная  таблица'!KV22+'Проверочная  таблица'!KP22</f>
        <v>0</v>
      </c>
      <c r="AZ21" s="103">
        <f>'Проверочная  таблица'!LL22+'Проверочная  таблица'!LT22</f>
        <v>0</v>
      </c>
      <c r="BA21" s="100">
        <f>'Проверочная  таблица'!LX22+'Проверочная  таблица'!LP22</f>
        <v>0</v>
      </c>
      <c r="BB21" s="103">
        <f>'Проверочная  таблица'!MV22+'Проверочная  таблица'!NG22</f>
        <v>311447.5</v>
      </c>
      <c r="BC21" s="102">
        <f>'Проверочная  таблица'!NJ22+'Проверочная  таблица'!ND22</f>
        <v>311447.5</v>
      </c>
      <c r="BD21" s="102">
        <f>'Проверочная  таблица'!MS22</f>
        <v>0</v>
      </c>
      <c r="BE21" s="100">
        <f>'Проверочная  таблица'!NA22</f>
        <v>0</v>
      </c>
      <c r="BF21" s="102">
        <f>'Проверочная  таблица'!MQ22</f>
        <v>4392271.42</v>
      </c>
      <c r="BG21" s="100">
        <f>'Проверочная  таблица'!MY22</f>
        <v>4392271.42</v>
      </c>
      <c r="BH21" s="103">
        <f>'Проверочная  таблица'!NY22</f>
        <v>0</v>
      </c>
      <c r="BI21" s="100">
        <f>'Проверочная  таблица'!OC22</f>
        <v>0</v>
      </c>
      <c r="BJ21" s="103">
        <f>'Проверочная  таблица'!OG22+'Проверочная  таблица'!OO22</f>
        <v>16530000</v>
      </c>
      <c r="BK21" s="100">
        <f>'Проверочная  таблица'!OK22+'Проверочная  таблица'!OS22</f>
        <v>3026851.58</v>
      </c>
      <c r="BL21" s="102">
        <f>'Проверочная  таблица'!PM22</f>
        <v>983310.38</v>
      </c>
      <c r="BM21" s="102">
        <f>'Проверочная  таблица'!PP22</f>
        <v>978121.73</v>
      </c>
      <c r="BN21" s="102">
        <f>'Проверочная  таблица'!QE22</f>
        <v>0</v>
      </c>
      <c r="BO21" s="100">
        <f>'Проверочная  таблица'!QH22</f>
        <v>0</v>
      </c>
      <c r="BP21" s="103">
        <f>'Проверочная  таблица'!QK22+'Проверочная  таблица'!QQ22</f>
        <v>5814700</v>
      </c>
      <c r="BQ21" s="100">
        <f>'Проверочная  таблица'!QN22+'Проверочная  таблица'!QT22</f>
        <v>1436026.61</v>
      </c>
      <c r="BR21" s="103">
        <f>'Проверочная  таблица'!RI22</f>
        <v>0</v>
      </c>
      <c r="BS21" s="102">
        <f>'Проверочная  таблица'!RL22</f>
        <v>0</v>
      </c>
      <c r="BT21" s="1022">
        <f>'Проверочная  таблица'!RO22</f>
        <v>0</v>
      </c>
      <c r="BU21" s="1023">
        <f>'Проверочная  таблица'!RR22</f>
        <v>0</v>
      </c>
      <c r="BV21" s="1077">
        <f>'Проверочная  таблица'!RU22</f>
        <v>0</v>
      </c>
      <c r="BW21" s="1023">
        <f>'Проверочная  таблица'!RX22</f>
        <v>0</v>
      </c>
      <c r="BX21" s="99">
        <f>'Проверочная  таблица'!SA22</f>
        <v>0</v>
      </c>
      <c r="BY21" s="100">
        <f>'Проверочная  таблица'!SD22</f>
        <v>0</v>
      </c>
      <c r="BZ21" s="102">
        <f>'Проверочная  таблица'!SY22</f>
        <v>0</v>
      </c>
      <c r="CA21" s="100">
        <f>'Проверочная  таблица'!TH22</f>
        <v>0</v>
      </c>
      <c r="CB21" s="102">
        <f>'Проверочная  таблица'!SG22+'Проверочная  таблица'!TA22</f>
        <v>0</v>
      </c>
      <c r="CC21" s="102">
        <f>'Проверочная  таблица'!SP22+'Проверочная  таблица'!TJ22</f>
        <v>0</v>
      </c>
      <c r="CD21" s="102">
        <f>'Проверочная  таблица'!SI22+'Проверочная  таблица'!TC22</f>
        <v>0</v>
      </c>
      <c r="CE21" s="102">
        <f>'Проверочная  таблица'!TL22+'Проверочная  таблица'!SR22</f>
        <v>0</v>
      </c>
      <c r="CF21" s="1022">
        <f>'Проверочная  таблица'!SK22</f>
        <v>0</v>
      </c>
      <c r="CG21" s="1023">
        <f>'Проверочная  таблица'!ST22</f>
        <v>0</v>
      </c>
      <c r="CH21" s="103">
        <f>'Проверочная  таблица'!TE22+'Проверочная  таблица'!SM22</f>
        <v>0</v>
      </c>
      <c r="CI21" s="102">
        <f>'Проверочная  таблица'!TN22+'Проверочная  таблица'!SV22</f>
        <v>0</v>
      </c>
      <c r="CJ21" s="102">
        <f t="shared" si="6"/>
        <v>17382054</v>
      </c>
      <c r="CK21" s="100">
        <f t="shared" si="7"/>
        <v>9226166.9700000007</v>
      </c>
      <c r="CL21" s="103">
        <f>'Проверочная  таблица'!VS22</f>
        <v>2344800</v>
      </c>
      <c r="CM21" s="100">
        <f>'Проверочная  таблица'!VT22</f>
        <v>900306.4</v>
      </c>
      <c r="CN21" s="99">
        <f>'Проверочная  таблица'!VU22</f>
        <v>0</v>
      </c>
      <c r="CO21" s="99">
        <f>'Проверочная  таблица'!VV22</f>
        <v>0</v>
      </c>
      <c r="CP21" s="265">
        <f>'Проверочная  таблица'!VW22</f>
        <v>0</v>
      </c>
      <c r="CQ21" s="169">
        <f>'Проверочная  таблица'!VX22</f>
        <v>0</v>
      </c>
      <c r="CR21" s="171">
        <f>'Проверочная  таблица'!VY22</f>
        <v>0</v>
      </c>
      <c r="CS21" s="169">
        <f>'Проверочная  таблица'!VZ22</f>
        <v>0</v>
      </c>
      <c r="CT21" s="171">
        <f>'Проверочная  таблица'!WA22</f>
        <v>0</v>
      </c>
      <c r="CU21" s="265">
        <f>'Проверочная  таблица'!WB22</f>
        <v>0</v>
      </c>
      <c r="CV21" s="102">
        <f>'Проверочная  таблица'!WE22</f>
        <v>14212144</v>
      </c>
      <c r="CW21" s="102">
        <f>'Проверочная  таблица'!WH22</f>
        <v>7918000</v>
      </c>
      <c r="CX21" s="102">
        <f>'Проверочная  таблица'!WK22</f>
        <v>825110</v>
      </c>
      <c r="CY21" s="102">
        <f>'Проверочная  таблица'!WN22</f>
        <v>407860.57</v>
      </c>
      <c r="CZ21" s="102">
        <f t="shared" si="8"/>
        <v>91737722.730000004</v>
      </c>
      <c r="DA21" s="100">
        <f t="shared" si="9"/>
        <v>35870354.889999993</v>
      </c>
      <c r="DB21" s="1077">
        <f>'Проверочная  таблица'!WS22</f>
        <v>0</v>
      </c>
      <c r="DC21" s="1022">
        <f>'Проверочная  таблица'!WV22</f>
        <v>0</v>
      </c>
      <c r="DD21" s="1022">
        <f>'Проверочная  таблица'!WY22</f>
        <v>0</v>
      </c>
      <c r="DE21" s="1023">
        <f>'Проверочная  таблица'!XB22</f>
        <v>0</v>
      </c>
      <c r="DF21" s="1077">
        <f>'Проверочная  таблица'!XE22</f>
        <v>2598322.73</v>
      </c>
      <c r="DG21" s="1023">
        <f>'Проверочная  таблица'!XH22</f>
        <v>1436108.01</v>
      </c>
      <c r="DH21" s="103">
        <f>'Проверочная  таблица'!XK22</f>
        <v>19139400</v>
      </c>
      <c r="DI21" s="100">
        <f>'Проверочная  таблица'!XN22</f>
        <v>9531900</v>
      </c>
      <c r="DJ21" s="102">
        <f>'Проверочная  таблица'!YC22+'Проверочная  таблица'!YI22</f>
        <v>70000000</v>
      </c>
      <c r="DK21" s="100">
        <f>'Проверочная  таблица'!YF22+'Проверочная  таблица'!YL22</f>
        <v>24902346.879999999</v>
      </c>
      <c r="DL21" s="102">
        <f>'Проверочная  таблица'!YS22</f>
        <v>0</v>
      </c>
      <c r="DM21" s="102">
        <f>'Проверочная  таблица'!YV22</f>
        <v>0</v>
      </c>
      <c r="DN21" s="102">
        <f>'Проверочная  таблица'!YY22</f>
        <v>0</v>
      </c>
      <c r="DO21" s="100">
        <f>'Проверочная  таблица'!ZB22</f>
        <v>0</v>
      </c>
      <c r="DQ21" s="685">
        <f t="shared" si="2"/>
        <v>15037.254000000001</v>
      </c>
      <c r="DR21" s="685">
        <f t="shared" si="3"/>
        <v>8325.8605700000007</v>
      </c>
      <c r="DS21" s="685">
        <f t="shared" si="10"/>
        <v>21737.722730000005</v>
      </c>
      <c r="DT21" s="685">
        <f t="shared" si="11"/>
        <v>10968.008009999994</v>
      </c>
    </row>
    <row r="22" spans="1:124" ht="25.5" customHeight="1" x14ac:dyDescent="0.25">
      <c r="A22" s="101" t="s">
        <v>85</v>
      </c>
      <c r="B22" s="102">
        <f t="shared" si="0"/>
        <v>79749288.849999994</v>
      </c>
      <c r="C22" s="102">
        <f t="shared" si="1"/>
        <v>28346194.66</v>
      </c>
      <c r="D22" s="263">
        <f t="shared" si="4"/>
        <v>62541697.049999997</v>
      </c>
      <c r="E22" s="263">
        <f t="shared" si="5"/>
        <v>17458884.510000002</v>
      </c>
      <c r="F22" s="99">
        <f>'Проверочная  таблица'!CM23+'Проверочная  таблица'!CO23</f>
        <v>0</v>
      </c>
      <c r="G22" s="102">
        <f>'Проверочная  таблица'!CN23+'Проверочная  таблица'!CP23</f>
        <v>0</v>
      </c>
      <c r="H22" s="102">
        <f>'Проверочная  таблица'!DK23</f>
        <v>0</v>
      </c>
      <c r="I22" s="102">
        <f>'Проверочная  таблица'!DX23</f>
        <v>0</v>
      </c>
      <c r="J22" s="102">
        <f>'Проверочная  таблица'!DM23</f>
        <v>0</v>
      </c>
      <c r="K22" s="102">
        <f>'Проверочная  таблица'!DZ23</f>
        <v>0</v>
      </c>
      <c r="L22" s="102">
        <f>'Проверочная  таблица'!DO23</f>
        <v>0</v>
      </c>
      <c r="M22" s="100">
        <f>'Проверочная  таблица'!EB23</f>
        <v>0</v>
      </c>
      <c r="N22" s="99">
        <f>'Проверочная  таблица'!ES23</f>
        <v>0</v>
      </c>
      <c r="O22" s="102">
        <f>'Проверочная  таблица'!EV23</f>
        <v>0</v>
      </c>
      <c r="P22" s="102">
        <f>'Проверочная  таблица'!EY23</f>
        <v>0</v>
      </c>
      <c r="Q22" s="102">
        <f>'Проверочная  таблица'!FF23</f>
        <v>0</v>
      </c>
      <c r="R22" s="102">
        <f>'Проверочная  таблица'!FA23</f>
        <v>0</v>
      </c>
      <c r="S22" s="102">
        <f>'Проверочная  таблица'!FH23</f>
        <v>0</v>
      </c>
      <c r="T22" s="102">
        <f>'Проверочная  таблица'!FC23</f>
        <v>0</v>
      </c>
      <c r="U22" s="100">
        <f>'Проверочная  таблица'!FJ23</f>
        <v>0</v>
      </c>
      <c r="V22" s="103">
        <f>'Проверочная  таблица'!FM23</f>
        <v>0</v>
      </c>
      <c r="W22" s="100">
        <f>'Проверочная  таблица'!FP23</f>
        <v>0</v>
      </c>
      <c r="X22" s="103">
        <f>'Проверочная  таблица'!FS23</f>
        <v>0</v>
      </c>
      <c r="Y22" s="102">
        <f>'Проверочная  таблица'!FV23</f>
        <v>0</v>
      </c>
      <c r="Z22" s="100">
        <f>'Проверочная  таблица'!FY23</f>
        <v>0</v>
      </c>
      <c r="AA22" s="100">
        <f>'Проверочная  таблица'!GB23</f>
        <v>0</v>
      </c>
      <c r="AB22" s="102">
        <f>'Проверочная  таблица'!GE23+'Проверочная  таблица'!GK23</f>
        <v>0</v>
      </c>
      <c r="AC22" s="102">
        <f>'Проверочная  таблица'!GH23+'Проверочная  таблица'!GN23</f>
        <v>0</v>
      </c>
      <c r="AD22" s="102">
        <f>'Проверочная  таблица'!GU23</f>
        <v>0</v>
      </c>
      <c r="AE22" s="100">
        <f>'Проверочная  таблица'!GX23</f>
        <v>0</v>
      </c>
      <c r="AF22" s="103">
        <f>'Проверочная  таблица'!HA23</f>
        <v>0</v>
      </c>
      <c r="AG22" s="100">
        <f>'Проверочная  таблица'!HD23</f>
        <v>0</v>
      </c>
      <c r="AH22" s="103">
        <f>'Проверочная  таблица'!HG23+'Проверочная  таблица'!HM23</f>
        <v>599764.55000000005</v>
      </c>
      <c r="AI22" s="102">
        <f>'Проверочная  таблица'!HJ23+'Проверочная  таблица'!HP23</f>
        <v>0</v>
      </c>
      <c r="AJ22" s="102">
        <f>'Проверочная  таблица'!IE23</f>
        <v>0</v>
      </c>
      <c r="AK22" s="100">
        <f>'Проверочная  таблица'!IH23</f>
        <v>0</v>
      </c>
      <c r="AL22" s="1077">
        <f>'Проверочная  таблица'!IK23</f>
        <v>0</v>
      </c>
      <c r="AM22" s="1023">
        <f>'Проверочная  таблица'!IN23</f>
        <v>0</v>
      </c>
      <c r="AN22" s="1109">
        <f>'Проверочная  таблица'!IQ23</f>
        <v>0</v>
      </c>
      <c r="AO22" s="1022">
        <f>'Проверочная  таблица'!IT23</f>
        <v>0</v>
      </c>
      <c r="AP22" s="102">
        <f>'Проверочная  таблица'!IW23</f>
        <v>0</v>
      </c>
      <c r="AQ22" s="100">
        <f>'Проверочная  таблица'!IZ23</f>
        <v>0</v>
      </c>
      <c r="AR22" s="103">
        <f>'Проверочная  таблица'!JC23</f>
        <v>0</v>
      </c>
      <c r="AS22" s="100">
        <f>'Проверочная  таблица'!JF23</f>
        <v>0</v>
      </c>
      <c r="AT22" s="103">
        <f>'Проверочная  таблица'!JI23+'Проверочная  таблица'!JO23</f>
        <v>0</v>
      </c>
      <c r="AU22" s="102">
        <f>'Проверочная  таблица'!JL23+'Проверочная  таблица'!JR23</f>
        <v>0</v>
      </c>
      <c r="AV22" s="102">
        <f>'Проверочная  таблица'!KG23</f>
        <v>0</v>
      </c>
      <c r="AW22" s="102">
        <f>'Проверочная  таблица'!KJ23</f>
        <v>0</v>
      </c>
      <c r="AX22" s="102">
        <f>'Проверочная  таблица'!KM23+'Проверочная  таблица'!KS23</f>
        <v>0</v>
      </c>
      <c r="AY22" s="100">
        <f>'Проверочная  таблица'!KV23+'Проверочная  таблица'!KP23</f>
        <v>0</v>
      </c>
      <c r="AZ22" s="103">
        <f>'Проверочная  таблица'!LL23+'Проверочная  таблица'!LT23</f>
        <v>0</v>
      </c>
      <c r="BA22" s="100">
        <f>'Проверочная  таблица'!LX23+'Проверочная  таблица'!LP23</f>
        <v>0</v>
      </c>
      <c r="BB22" s="103">
        <f>'Проверочная  таблица'!MV23+'Проверочная  таблица'!NG23</f>
        <v>159932.5</v>
      </c>
      <c r="BC22" s="102">
        <f>'Проверочная  таблица'!NJ23+'Проверочная  таблица'!ND23</f>
        <v>159932.5</v>
      </c>
      <c r="BD22" s="102">
        <f>'Проверочная  таблица'!MS23</f>
        <v>61782000</v>
      </c>
      <c r="BE22" s="100">
        <f>'Проверочная  таблица'!NA23</f>
        <v>17298952.010000002</v>
      </c>
      <c r="BF22" s="102">
        <f>'Проверочная  таблица'!MQ23</f>
        <v>0</v>
      </c>
      <c r="BG22" s="100">
        <f>'Проверочная  таблица'!MY23</f>
        <v>0</v>
      </c>
      <c r="BH22" s="103">
        <f>'Проверочная  таблица'!NY23</f>
        <v>0</v>
      </c>
      <c r="BI22" s="100">
        <f>'Проверочная  таблица'!OC23</f>
        <v>0</v>
      </c>
      <c r="BJ22" s="103">
        <f>'Проверочная  таблица'!OG23+'Проверочная  таблица'!OO23</f>
        <v>0</v>
      </c>
      <c r="BK22" s="100">
        <f>'Проверочная  таблица'!OK23+'Проверочная  таблица'!OS23</f>
        <v>0</v>
      </c>
      <c r="BL22" s="102">
        <f>'Проверочная  таблица'!PM23</f>
        <v>0</v>
      </c>
      <c r="BM22" s="102">
        <f>'Проверочная  таблица'!PP23</f>
        <v>0</v>
      </c>
      <c r="BN22" s="102">
        <f>'Проверочная  таблица'!QE23</f>
        <v>0</v>
      </c>
      <c r="BO22" s="100">
        <f>'Проверочная  таблица'!QH23</f>
        <v>0</v>
      </c>
      <c r="BP22" s="103">
        <f>'Проверочная  таблица'!QK23+'Проверочная  таблица'!QQ23</f>
        <v>0</v>
      </c>
      <c r="BQ22" s="100">
        <f>'Проверочная  таблица'!QN23+'Проверочная  таблица'!QT23</f>
        <v>0</v>
      </c>
      <c r="BR22" s="103">
        <f>'Проверочная  таблица'!RI23</f>
        <v>0</v>
      </c>
      <c r="BS22" s="102">
        <f>'Проверочная  таблица'!RL23</f>
        <v>0</v>
      </c>
      <c r="BT22" s="1022">
        <f>'Проверочная  таблица'!RO23</f>
        <v>0</v>
      </c>
      <c r="BU22" s="1023">
        <f>'Проверочная  таблица'!RR23</f>
        <v>0</v>
      </c>
      <c r="BV22" s="1077">
        <f>'Проверочная  таблица'!RU23</f>
        <v>0</v>
      </c>
      <c r="BW22" s="1023">
        <f>'Проверочная  таблица'!RX23</f>
        <v>0</v>
      </c>
      <c r="BX22" s="99">
        <f>'Проверочная  таблица'!SA23</f>
        <v>0</v>
      </c>
      <c r="BY22" s="100">
        <f>'Проверочная  таблица'!SD23</f>
        <v>0</v>
      </c>
      <c r="BZ22" s="102">
        <f>'Проверочная  таблица'!SY23</f>
        <v>0</v>
      </c>
      <c r="CA22" s="100">
        <f>'Проверочная  таблица'!TH23</f>
        <v>0</v>
      </c>
      <c r="CB22" s="102">
        <f>'Проверочная  таблица'!SG23+'Проверочная  таблица'!TA23</f>
        <v>0</v>
      </c>
      <c r="CC22" s="102">
        <f>'Проверочная  таблица'!SP23+'Проверочная  таблица'!TJ23</f>
        <v>0</v>
      </c>
      <c r="CD22" s="102">
        <f>'Проверочная  таблица'!SI23+'Проверочная  таблица'!TC23</f>
        <v>0</v>
      </c>
      <c r="CE22" s="102">
        <f>'Проверочная  таблица'!TL23+'Проверочная  таблица'!SR23</f>
        <v>0</v>
      </c>
      <c r="CF22" s="1022">
        <f>'Проверочная  таблица'!SK23</f>
        <v>0</v>
      </c>
      <c r="CG22" s="1023">
        <f>'Проверочная  таблица'!ST23</f>
        <v>0</v>
      </c>
      <c r="CH22" s="103">
        <f>'Проверочная  таблица'!TE23+'Проверочная  таблица'!SM23</f>
        <v>0</v>
      </c>
      <c r="CI22" s="102">
        <f>'Проверочная  таблица'!TN23+'Проверочная  таблица'!SV23</f>
        <v>0</v>
      </c>
      <c r="CJ22" s="102">
        <f t="shared" si="6"/>
        <v>6612150.4400000004</v>
      </c>
      <c r="CK22" s="100">
        <f t="shared" si="7"/>
        <v>3994638.9499999997</v>
      </c>
      <c r="CL22" s="103">
        <f>'Проверочная  таблица'!VS23</f>
        <v>1329200</v>
      </c>
      <c r="CM22" s="100">
        <f>'Проверочная  таблица'!VT23</f>
        <v>555237.89</v>
      </c>
      <c r="CN22" s="99">
        <f>'Проверочная  таблица'!VU23</f>
        <v>0</v>
      </c>
      <c r="CO22" s="99">
        <f>'Проверочная  таблица'!VV23</f>
        <v>0</v>
      </c>
      <c r="CP22" s="265">
        <f>'Проверочная  таблица'!VW23</f>
        <v>0</v>
      </c>
      <c r="CQ22" s="169">
        <f>'Проверочная  таблица'!VX23</f>
        <v>0</v>
      </c>
      <c r="CR22" s="171">
        <f>'Проверочная  таблица'!VY23</f>
        <v>0</v>
      </c>
      <c r="CS22" s="169">
        <f>'Проверочная  таблица'!VZ23</f>
        <v>0</v>
      </c>
      <c r="CT22" s="171">
        <f>'Проверочная  таблица'!WA23</f>
        <v>0</v>
      </c>
      <c r="CU22" s="265">
        <f>'Проверочная  таблица'!WB23</f>
        <v>0</v>
      </c>
      <c r="CV22" s="102">
        <f>'Проверочная  таблица'!WE23</f>
        <v>4571350.4400000004</v>
      </c>
      <c r="CW22" s="102">
        <f>'Проверочная  таблица'!WH23</f>
        <v>3115340.8</v>
      </c>
      <c r="CX22" s="102">
        <f>'Проверочная  таблица'!WK23</f>
        <v>711600</v>
      </c>
      <c r="CY22" s="102">
        <f>'Проверочная  таблица'!WN23</f>
        <v>324060.26</v>
      </c>
      <c r="CZ22" s="102">
        <f t="shared" si="8"/>
        <v>10595441.359999999</v>
      </c>
      <c r="DA22" s="100">
        <f t="shared" si="9"/>
        <v>6892671.2000000002</v>
      </c>
      <c r="DB22" s="1077">
        <f>'Проверочная  таблица'!WS23</f>
        <v>0</v>
      </c>
      <c r="DC22" s="1022">
        <f>'Проверочная  таблица'!WV23</f>
        <v>0</v>
      </c>
      <c r="DD22" s="1022">
        <f>'Проверочная  таблица'!WY23</f>
        <v>0</v>
      </c>
      <c r="DE22" s="1023">
        <f>'Проверочная  таблица'!XB23</f>
        <v>0</v>
      </c>
      <c r="DF22" s="1077">
        <f>'Проверочная  таблица'!XE23</f>
        <v>1299161.3600000001</v>
      </c>
      <c r="DG22" s="1023">
        <f>'Проверочная  таблица'!XH23</f>
        <v>649581.19999999995</v>
      </c>
      <c r="DH22" s="103">
        <f>'Проверочная  таблица'!XK23</f>
        <v>9296280</v>
      </c>
      <c r="DI22" s="100">
        <f>'Проверочная  таблица'!XN23</f>
        <v>6243090</v>
      </c>
      <c r="DJ22" s="102">
        <f>'Проверочная  таблица'!YC23+'Проверочная  таблица'!YI23</f>
        <v>0</v>
      </c>
      <c r="DK22" s="100">
        <f>'Проверочная  таблица'!YF23+'Проверочная  таблица'!YL23</f>
        <v>0</v>
      </c>
      <c r="DL22" s="102">
        <f>'Проверочная  таблица'!YS23</f>
        <v>0</v>
      </c>
      <c r="DM22" s="102">
        <f>'Проверочная  таблица'!YV23</f>
        <v>0</v>
      </c>
      <c r="DN22" s="102">
        <f>'Проверочная  таблица'!YY23</f>
        <v>0</v>
      </c>
      <c r="DO22" s="100">
        <f>'Проверочная  таблица'!ZB23</f>
        <v>0</v>
      </c>
      <c r="DQ22" s="685">
        <f t="shared" si="2"/>
        <v>5282.9504400000005</v>
      </c>
      <c r="DR22" s="685">
        <f t="shared" si="3"/>
        <v>3439.4010599999997</v>
      </c>
      <c r="DS22" s="685">
        <f t="shared" si="10"/>
        <v>10595.441359999999</v>
      </c>
      <c r="DT22" s="685">
        <f t="shared" si="11"/>
        <v>6892.6711999999998</v>
      </c>
    </row>
    <row r="23" spans="1:124" ht="25.5" customHeight="1" x14ac:dyDescent="0.25">
      <c r="A23" s="104" t="s">
        <v>86</v>
      </c>
      <c r="B23" s="102">
        <f t="shared" si="0"/>
        <v>52809641.240000002</v>
      </c>
      <c r="C23" s="102">
        <f t="shared" si="1"/>
        <v>25746660.549999997</v>
      </c>
      <c r="D23" s="263">
        <f t="shared" si="4"/>
        <v>3636733.96</v>
      </c>
      <c r="E23" s="263">
        <f t="shared" si="5"/>
        <v>227272.5</v>
      </c>
      <c r="F23" s="99">
        <f>'Проверочная  таблица'!CM24+'Проверочная  таблица'!CO24</f>
        <v>1385361.46</v>
      </c>
      <c r="G23" s="102">
        <f>'Проверочная  таблица'!CN24+'Проверочная  таблица'!CP24</f>
        <v>0</v>
      </c>
      <c r="H23" s="102">
        <f>'Проверочная  таблица'!DK24</f>
        <v>0</v>
      </c>
      <c r="I23" s="102">
        <f>'Проверочная  таблица'!DX24</f>
        <v>0</v>
      </c>
      <c r="J23" s="102">
        <f>'Проверочная  таблица'!DM24</f>
        <v>0</v>
      </c>
      <c r="K23" s="102">
        <f>'Проверочная  таблица'!DZ24</f>
        <v>0</v>
      </c>
      <c r="L23" s="102">
        <f>'Проверочная  таблица'!DO24</f>
        <v>0</v>
      </c>
      <c r="M23" s="100">
        <f>'Проверочная  таблица'!EB24</f>
        <v>0</v>
      </c>
      <c r="N23" s="99">
        <f>'Проверочная  таблица'!ES24</f>
        <v>0</v>
      </c>
      <c r="O23" s="102">
        <f>'Проверочная  таблица'!EV24</f>
        <v>0</v>
      </c>
      <c r="P23" s="102">
        <f>'Проверочная  таблица'!EY24</f>
        <v>0</v>
      </c>
      <c r="Q23" s="102">
        <f>'Проверочная  таблица'!FF24</f>
        <v>0</v>
      </c>
      <c r="R23" s="102">
        <f>'Проверочная  таблица'!FA24</f>
        <v>0</v>
      </c>
      <c r="S23" s="102">
        <f>'Проверочная  таблица'!FH24</f>
        <v>0</v>
      </c>
      <c r="T23" s="102">
        <f>'Проверочная  таблица'!FC24</f>
        <v>0</v>
      </c>
      <c r="U23" s="100">
        <f>'Проверочная  таблица'!FJ24</f>
        <v>0</v>
      </c>
      <c r="V23" s="103">
        <f>'Проверочная  таблица'!FM24</f>
        <v>0</v>
      </c>
      <c r="W23" s="100">
        <f>'Проверочная  таблица'!FP24</f>
        <v>0</v>
      </c>
      <c r="X23" s="103">
        <f>'Проверочная  таблица'!FS24</f>
        <v>0</v>
      </c>
      <c r="Y23" s="102">
        <f>'Проверочная  таблица'!FV24</f>
        <v>0</v>
      </c>
      <c r="Z23" s="100">
        <f>'Проверочная  таблица'!FY24</f>
        <v>0</v>
      </c>
      <c r="AA23" s="100">
        <f>'Проверочная  таблица'!GB24</f>
        <v>0</v>
      </c>
      <c r="AB23" s="102">
        <f>'Проверочная  таблица'!GE24+'Проверочная  таблица'!GK24</f>
        <v>0</v>
      </c>
      <c r="AC23" s="102">
        <f>'Проверочная  таблица'!GH24+'Проверочная  таблица'!GN24</f>
        <v>0</v>
      </c>
      <c r="AD23" s="102">
        <f>'Проверочная  таблица'!GU24</f>
        <v>0</v>
      </c>
      <c r="AE23" s="100">
        <f>'Проверочная  таблица'!GX24</f>
        <v>0</v>
      </c>
      <c r="AF23" s="103">
        <f>'Проверочная  таблица'!HA24</f>
        <v>0</v>
      </c>
      <c r="AG23" s="100">
        <f>'Проверочная  таблица'!HD24</f>
        <v>0</v>
      </c>
      <c r="AH23" s="103">
        <f>'Проверочная  таблица'!HG24+'Проверочная  таблица'!HM24</f>
        <v>0</v>
      </c>
      <c r="AI23" s="102">
        <f>'Проверочная  таблица'!HJ24+'Проверочная  таблица'!HP24</f>
        <v>0</v>
      </c>
      <c r="AJ23" s="102">
        <f>'Проверочная  таблица'!IE24</f>
        <v>0</v>
      </c>
      <c r="AK23" s="100">
        <f>'Проверочная  таблица'!IH24</f>
        <v>0</v>
      </c>
      <c r="AL23" s="1077">
        <f>'Проверочная  таблица'!IK24</f>
        <v>0</v>
      </c>
      <c r="AM23" s="1023">
        <f>'Проверочная  таблица'!IN24</f>
        <v>0</v>
      </c>
      <c r="AN23" s="1109">
        <f>'Проверочная  таблица'!IQ24</f>
        <v>0</v>
      </c>
      <c r="AO23" s="1022">
        <f>'Проверочная  таблица'!IT24</f>
        <v>0</v>
      </c>
      <c r="AP23" s="102">
        <f>'Проверочная  таблица'!IW24</f>
        <v>0</v>
      </c>
      <c r="AQ23" s="100">
        <f>'Проверочная  таблица'!IZ24</f>
        <v>0</v>
      </c>
      <c r="AR23" s="103">
        <f>'Проверочная  таблица'!JC24</f>
        <v>0</v>
      </c>
      <c r="AS23" s="100">
        <f>'Проверочная  таблица'!JF24</f>
        <v>0</v>
      </c>
      <c r="AT23" s="103">
        <f>'Проверочная  таблица'!JI24+'Проверочная  таблица'!JO24</f>
        <v>0</v>
      </c>
      <c r="AU23" s="102">
        <f>'Проверочная  таблица'!JL24+'Проверочная  таблица'!JR24</f>
        <v>0</v>
      </c>
      <c r="AV23" s="102">
        <f>'Проверочная  таблица'!KG24</f>
        <v>0</v>
      </c>
      <c r="AW23" s="102">
        <f>'Проверочная  таблица'!KJ24</f>
        <v>0</v>
      </c>
      <c r="AX23" s="102">
        <f>'Проверочная  таблица'!KM24+'Проверочная  таблица'!KS24</f>
        <v>0</v>
      </c>
      <c r="AY23" s="100">
        <f>'Проверочная  таблица'!KV24+'Проверочная  таблица'!KP24</f>
        <v>0</v>
      </c>
      <c r="AZ23" s="103">
        <f>'Проверочная  таблица'!LL24+'Проверочная  таблица'!LT24</f>
        <v>2024100</v>
      </c>
      <c r="BA23" s="100">
        <f>'Проверочная  таблица'!LX24+'Проверочная  таблица'!LP24</f>
        <v>0</v>
      </c>
      <c r="BB23" s="103">
        <f>'Проверочная  таблица'!MV24+'Проверочная  таблица'!NG24</f>
        <v>227272.5</v>
      </c>
      <c r="BC23" s="102">
        <f>'Проверочная  таблица'!NJ24+'Проверочная  таблица'!ND24</f>
        <v>227272.5</v>
      </c>
      <c r="BD23" s="102">
        <f>'Проверочная  таблица'!MS24</f>
        <v>0</v>
      </c>
      <c r="BE23" s="100">
        <f>'Проверочная  таблица'!NA24</f>
        <v>0</v>
      </c>
      <c r="BF23" s="102">
        <f>'Проверочная  таблица'!MQ24</f>
        <v>0</v>
      </c>
      <c r="BG23" s="100">
        <f>'Проверочная  таблица'!MY24</f>
        <v>0</v>
      </c>
      <c r="BH23" s="103">
        <f>'Проверочная  таблица'!NY24</f>
        <v>0</v>
      </c>
      <c r="BI23" s="100">
        <f>'Проверочная  таблица'!OC24</f>
        <v>0</v>
      </c>
      <c r="BJ23" s="103">
        <f>'Проверочная  таблица'!OG24+'Проверочная  таблица'!OO24</f>
        <v>0</v>
      </c>
      <c r="BK23" s="100">
        <f>'Проверочная  таблица'!OK24+'Проверочная  таблица'!OS24</f>
        <v>0</v>
      </c>
      <c r="BL23" s="102">
        <f>'Проверочная  таблица'!PM24</f>
        <v>0</v>
      </c>
      <c r="BM23" s="102">
        <f>'Проверочная  таблица'!PP24</f>
        <v>0</v>
      </c>
      <c r="BN23" s="102">
        <f>'Проверочная  таблица'!QE24</f>
        <v>0</v>
      </c>
      <c r="BO23" s="100">
        <f>'Проверочная  таблица'!QH24</f>
        <v>0</v>
      </c>
      <c r="BP23" s="103">
        <f>'Проверочная  таблица'!QK24+'Проверочная  таблица'!QQ24</f>
        <v>0</v>
      </c>
      <c r="BQ23" s="100">
        <f>'Проверочная  таблица'!QN24+'Проверочная  таблица'!QT24</f>
        <v>0</v>
      </c>
      <c r="BR23" s="103">
        <f>'Проверочная  таблица'!RI24</f>
        <v>0</v>
      </c>
      <c r="BS23" s="102">
        <f>'Проверочная  таблица'!RL24</f>
        <v>0</v>
      </c>
      <c r="BT23" s="1022">
        <f>'Проверочная  таблица'!RO24</f>
        <v>0</v>
      </c>
      <c r="BU23" s="1023">
        <f>'Проверочная  таблица'!RR24</f>
        <v>0</v>
      </c>
      <c r="BV23" s="1077">
        <f>'Проверочная  таблица'!RU24</f>
        <v>0</v>
      </c>
      <c r="BW23" s="1023">
        <f>'Проверочная  таблица'!RX24</f>
        <v>0</v>
      </c>
      <c r="BX23" s="99">
        <f>'Проверочная  таблица'!SA24</f>
        <v>0</v>
      </c>
      <c r="BY23" s="100">
        <f>'Проверочная  таблица'!SD24</f>
        <v>0</v>
      </c>
      <c r="BZ23" s="102">
        <f>'Проверочная  таблица'!SY24</f>
        <v>0</v>
      </c>
      <c r="CA23" s="100">
        <f>'Проверочная  таблица'!TH24</f>
        <v>0</v>
      </c>
      <c r="CB23" s="102">
        <f>'Проверочная  таблица'!SG24+'Проверочная  таблица'!TA24</f>
        <v>0</v>
      </c>
      <c r="CC23" s="102">
        <f>'Проверочная  таблица'!SP24+'Проверочная  таблица'!TJ24</f>
        <v>0</v>
      </c>
      <c r="CD23" s="102">
        <f>'Проверочная  таблица'!SI24+'Проверочная  таблица'!TC24</f>
        <v>0</v>
      </c>
      <c r="CE23" s="102">
        <f>'Проверочная  таблица'!TL24+'Проверочная  таблица'!SR24</f>
        <v>0</v>
      </c>
      <c r="CF23" s="1022">
        <f>'Проверочная  таблица'!SK24</f>
        <v>0</v>
      </c>
      <c r="CG23" s="1023">
        <f>'Проверочная  таблица'!ST24</f>
        <v>0</v>
      </c>
      <c r="CH23" s="103">
        <f>'Проверочная  таблица'!TE24+'Проверочная  таблица'!SM24</f>
        <v>0</v>
      </c>
      <c r="CI23" s="102">
        <f>'Проверочная  таблица'!TN24+'Проверочная  таблица'!SV24</f>
        <v>0</v>
      </c>
      <c r="CJ23" s="102">
        <f t="shared" si="6"/>
        <v>23868840</v>
      </c>
      <c r="CK23" s="100">
        <f t="shared" si="7"/>
        <v>12053038.109999999</v>
      </c>
      <c r="CL23" s="103">
        <f>'Проверочная  таблица'!VS24</f>
        <v>4105399.9999999995</v>
      </c>
      <c r="CM23" s="100">
        <f>'Проверочная  таблица'!VT24</f>
        <v>1767967.2799999998</v>
      </c>
      <c r="CN23" s="99">
        <f>'Проверочная  таблица'!VU24</f>
        <v>0</v>
      </c>
      <c r="CO23" s="99">
        <f>'Проверочная  таблица'!VV24</f>
        <v>0</v>
      </c>
      <c r="CP23" s="265">
        <f>'Проверочная  таблица'!VW24</f>
        <v>0</v>
      </c>
      <c r="CQ23" s="169">
        <f>'Проверочная  таблица'!VX24</f>
        <v>0</v>
      </c>
      <c r="CR23" s="171">
        <f>'Проверочная  таблица'!VY24</f>
        <v>0</v>
      </c>
      <c r="CS23" s="169">
        <f>'Проверочная  таблица'!VZ24</f>
        <v>0</v>
      </c>
      <c r="CT23" s="171">
        <f>'Проверочная  таблица'!WA24</f>
        <v>0</v>
      </c>
      <c r="CU23" s="265">
        <f>'Проверочная  таблица'!WB24</f>
        <v>0</v>
      </c>
      <c r="CV23" s="102">
        <f>'Проверочная  таблица'!WE24</f>
        <v>18941040</v>
      </c>
      <c r="CW23" s="102">
        <f>'Проверочная  таблица'!WH24</f>
        <v>9921497.1500000004</v>
      </c>
      <c r="CX23" s="102">
        <f>'Проверочная  таблица'!WK24</f>
        <v>822400</v>
      </c>
      <c r="CY23" s="102">
        <f>'Проверочная  таблица'!WN24</f>
        <v>363573.68</v>
      </c>
      <c r="CZ23" s="102">
        <f t="shared" si="8"/>
        <v>25304067.280000001</v>
      </c>
      <c r="DA23" s="100">
        <f t="shared" si="9"/>
        <v>13466349.939999999</v>
      </c>
      <c r="DB23" s="1077">
        <f>'Проверочная  таблица'!WS24</f>
        <v>0</v>
      </c>
      <c r="DC23" s="1022">
        <f>'Проверочная  таблица'!WV24</f>
        <v>0</v>
      </c>
      <c r="DD23" s="1022">
        <f>'Проверочная  таблица'!WY24</f>
        <v>0</v>
      </c>
      <c r="DE23" s="1023">
        <f>'Проверочная  таблица'!XB24</f>
        <v>0</v>
      </c>
      <c r="DF23" s="1077">
        <f>'Проверочная  таблица'!XE24</f>
        <v>3117987.28</v>
      </c>
      <c r="DG23" s="1023">
        <f>'Проверочная  таблица'!XH24</f>
        <v>1454295.75</v>
      </c>
      <c r="DH23" s="103">
        <f>'Проверочная  таблица'!XK24</f>
        <v>22186080</v>
      </c>
      <c r="DI23" s="100">
        <f>'Проверочная  таблица'!XN24</f>
        <v>12012054.189999999</v>
      </c>
      <c r="DJ23" s="102">
        <f>'Проверочная  таблица'!YC24+'Проверочная  таблица'!YI24</f>
        <v>0</v>
      </c>
      <c r="DK23" s="100">
        <f>'Проверочная  таблица'!YF24+'Проверочная  таблица'!YL24</f>
        <v>0</v>
      </c>
      <c r="DL23" s="102">
        <f>'Проверочная  таблица'!YS24</f>
        <v>0</v>
      </c>
      <c r="DM23" s="102">
        <f>'Проверочная  таблица'!YV24</f>
        <v>0</v>
      </c>
      <c r="DN23" s="102">
        <f>'Проверочная  таблица'!YY24</f>
        <v>0</v>
      </c>
      <c r="DO23" s="100">
        <f>'Проверочная  таблица'!ZB24</f>
        <v>0</v>
      </c>
      <c r="DQ23" s="685">
        <f t="shared" si="2"/>
        <v>19763.439999999999</v>
      </c>
      <c r="DR23" s="685">
        <f t="shared" si="3"/>
        <v>10285.070830000001</v>
      </c>
      <c r="DS23" s="685">
        <f t="shared" si="10"/>
        <v>25304.067280000003</v>
      </c>
      <c r="DT23" s="685">
        <f t="shared" si="11"/>
        <v>13466.34994</v>
      </c>
    </row>
    <row r="24" spans="1:124" ht="25.5" customHeight="1" x14ac:dyDescent="0.25">
      <c r="A24" s="101" t="s">
        <v>87</v>
      </c>
      <c r="B24" s="102">
        <f t="shared" si="0"/>
        <v>21123508.289999999</v>
      </c>
      <c r="C24" s="102">
        <f t="shared" si="1"/>
        <v>10449810.199999999</v>
      </c>
      <c r="D24" s="263">
        <f t="shared" si="4"/>
        <v>1546784.4</v>
      </c>
      <c r="E24" s="263">
        <f t="shared" si="5"/>
        <v>185185</v>
      </c>
      <c r="F24" s="99">
        <f>'Проверочная  таблица'!CM25+'Проверочная  таблица'!CO25</f>
        <v>0</v>
      </c>
      <c r="G24" s="102">
        <f>'Проверочная  таблица'!CN25+'Проверочная  таблица'!CP25</f>
        <v>0</v>
      </c>
      <c r="H24" s="102">
        <f>'Проверочная  таблица'!DK25</f>
        <v>0</v>
      </c>
      <c r="I24" s="102">
        <f>'Проверочная  таблица'!DX25</f>
        <v>0</v>
      </c>
      <c r="J24" s="102">
        <f>'Проверочная  таблица'!DM25</f>
        <v>0</v>
      </c>
      <c r="K24" s="102">
        <f>'Проверочная  таблица'!DZ25</f>
        <v>0</v>
      </c>
      <c r="L24" s="102">
        <f>'Проверочная  таблица'!DO25</f>
        <v>0</v>
      </c>
      <c r="M24" s="100">
        <f>'Проверочная  таблица'!EB25</f>
        <v>0</v>
      </c>
      <c r="N24" s="99">
        <f>'Проверочная  таблица'!ES25</f>
        <v>0</v>
      </c>
      <c r="O24" s="102">
        <f>'Проверочная  таблица'!EV25</f>
        <v>0</v>
      </c>
      <c r="P24" s="102">
        <f>'Проверочная  таблица'!EY25</f>
        <v>0</v>
      </c>
      <c r="Q24" s="102">
        <f>'Проверочная  таблица'!FF25</f>
        <v>0</v>
      </c>
      <c r="R24" s="102">
        <f>'Проверочная  таблица'!FA25</f>
        <v>0</v>
      </c>
      <c r="S24" s="102">
        <f>'Проверочная  таблица'!FH25</f>
        <v>0</v>
      </c>
      <c r="T24" s="102">
        <f>'Проверочная  таблица'!FC25</f>
        <v>0</v>
      </c>
      <c r="U24" s="100">
        <f>'Проверочная  таблица'!FJ25</f>
        <v>0</v>
      </c>
      <c r="V24" s="103">
        <f>'Проверочная  таблица'!FM25</f>
        <v>0</v>
      </c>
      <c r="W24" s="100">
        <f>'Проверочная  таблица'!FP25</f>
        <v>0</v>
      </c>
      <c r="X24" s="103">
        <f>'Проверочная  таблица'!FS25</f>
        <v>0</v>
      </c>
      <c r="Y24" s="102">
        <f>'Проверочная  таблица'!FV25</f>
        <v>0</v>
      </c>
      <c r="Z24" s="100">
        <f>'Проверочная  таблица'!FY25</f>
        <v>0</v>
      </c>
      <c r="AA24" s="100">
        <f>'Проверочная  таблица'!GB25</f>
        <v>0</v>
      </c>
      <c r="AB24" s="102">
        <f>'Проверочная  таблица'!GE25+'Проверочная  таблица'!GK25</f>
        <v>0</v>
      </c>
      <c r="AC24" s="102">
        <f>'Проверочная  таблица'!GH25+'Проверочная  таблица'!GN25</f>
        <v>0</v>
      </c>
      <c r="AD24" s="102">
        <f>'Проверочная  таблица'!GU25</f>
        <v>0</v>
      </c>
      <c r="AE24" s="100">
        <f>'Проверочная  таблица'!GX25</f>
        <v>0</v>
      </c>
      <c r="AF24" s="103">
        <f>'Проверочная  таблица'!HA25</f>
        <v>0</v>
      </c>
      <c r="AG24" s="100">
        <f>'Проверочная  таблица'!HD25</f>
        <v>0</v>
      </c>
      <c r="AH24" s="103">
        <f>'Проверочная  таблица'!HG25+'Проверочная  таблица'!HM25</f>
        <v>1361599.4</v>
      </c>
      <c r="AI24" s="102">
        <f>'Проверочная  таблица'!HJ25+'Проверочная  таблица'!HP25</f>
        <v>0</v>
      </c>
      <c r="AJ24" s="102">
        <f>'Проверочная  таблица'!IE25</f>
        <v>0</v>
      </c>
      <c r="AK24" s="100">
        <f>'Проверочная  таблица'!IH25</f>
        <v>0</v>
      </c>
      <c r="AL24" s="1077">
        <f>'Проверочная  таблица'!IK25</f>
        <v>0</v>
      </c>
      <c r="AM24" s="1023">
        <f>'Проверочная  таблица'!IN25</f>
        <v>0</v>
      </c>
      <c r="AN24" s="1109">
        <f>'Проверочная  таблица'!IQ25</f>
        <v>0</v>
      </c>
      <c r="AO24" s="1022">
        <f>'Проверочная  таблица'!IT25</f>
        <v>0</v>
      </c>
      <c r="AP24" s="102">
        <f>'Проверочная  таблица'!IW25</f>
        <v>0</v>
      </c>
      <c r="AQ24" s="100">
        <f>'Проверочная  таблица'!IZ25</f>
        <v>0</v>
      </c>
      <c r="AR24" s="103">
        <f>'Проверочная  таблица'!JC25</f>
        <v>0</v>
      </c>
      <c r="AS24" s="100">
        <f>'Проверочная  таблица'!JF25</f>
        <v>0</v>
      </c>
      <c r="AT24" s="103">
        <f>'Проверочная  таблица'!JI25+'Проверочная  таблица'!JO25</f>
        <v>0</v>
      </c>
      <c r="AU24" s="102">
        <f>'Проверочная  таблица'!JL25+'Проверочная  таблица'!JR25</f>
        <v>0</v>
      </c>
      <c r="AV24" s="102">
        <f>'Проверочная  таблица'!KG25</f>
        <v>0</v>
      </c>
      <c r="AW24" s="102">
        <f>'Проверочная  таблица'!KJ25</f>
        <v>0</v>
      </c>
      <c r="AX24" s="102">
        <f>'Проверочная  таблица'!KM25+'Проверочная  таблица'!KS25</f>
        <v>0</v>
      </c>
      <c r="AY24" s="100">
        <f>'Проверочная  таблица'!KV25+'Проверочная  таблица'!KP25</f>
        <v>0</v>
      </c>
      <c r="AZ24" s="103">
        <f>'Проверочная  таблица'!LL25+'Проверочная  таблица'!LT25</f>
        <v>0</v>
      </c>
      <c r="BA24" s="100">
        <f>'Проверочная  таблица'!LX25+'Проверочная  таблица'!LP25</f>
        <v>0</v>
      </c>
      <c r="BB24" s="103">
        <f>'Проверочная  таблица'!MV25+'Проверочная  таблица'!NG25</f>
        <v>185185</v>
      </c>
      <c r="BC24" s="102">
        <f>'Проверочная  таблица'!NJ25+'Проверочная  таблица'!ND25</f>
        <v>185185</v>
      </c>
      <c r="BD24" s="102">
        <f>'Проверочная  таблица'!MS25</f>
        <v>0</v>
      </c>
      <c r="BE24" s="100">
        <f>'Проверочная  таблица'!NA25</f>
        <v>0</v>
      </c>
      <c r="BF24" s="102">
        <f>'Проверочная  таблица'!MQ25</f>
        <v>0</v>
      </c>
      <c r="BG24" s="100">
        <f>'Проверочная  таблица'!MY25</f>
        <v>0</v>
      </c>
      <c r="BH24" s="103">
        <f>'Проверочная  таблица'!NY25</f>
        <v>0</v>
      </c>
      <c r="BI24" s="100">
        <f>'Проверочная  таблица'!OC25</f>
        <v>0</v>
      </c>
      <c r="BJ24" s="103">
        <f>'Проверочная  таблица'!OG25+'Проверочная  таблица'!OO25</f>
        <v>0</v>
      </c>
      <c r="BK24" s="100">
        <f>'Проверочная  таблица'!OK25+'Проверочная  таблица'!OS25</f>
        <v>0</v>
      </c>
      <c r="BL24" s="102">
        <f>'Проверочная  таблица'!PM25</f>
        <v>0</v>
      </c>
      <c r="BM24" s="102">
        <f>'Проверочная  таблица'!PP25</f>
        <v>0</v>
      </c>
      <c r="BN24" s="102">
        <f>'Проверочная  таблица'!QE25</f>
        <v>0</v>
      </c>
      <c r="BO24" s="100">
        <f>'Проверочная  таблица'!QH25</f>
        <v>0</v>
      </c>
      <c r="BP24" s="103">
        <f>'Проверочная  таблица'!QK25+'Проверочная  таблица'!QQ25</f>
        <v>0</v>
      </c>
      <c r="BQ24" s="100">
        <f>'Проверочная  таблица'!QN25+'Проверочная  таблица'!QT25</f>
        <v>0</v>
      </c>
      <c r="BR24" s="103">
        <f>'Проверочная  таблица'!RI25</f>
        <v>0</v>
      </c>
      <c r="BS24" s="102">
        <f>'Проверочная  таблица'!RL25</f>
        <v>0</v>
      </c>
      <c r="BT24" s="1022">
        <f>'Проверочная  таблица'!RO25</f>
        <v>0</v>
      </c>
      <c r="BU24" s="1023">
        <f>'Проверочная  таблица'!RR25</f>
        <v>0</v>
      </c>
      <c r="BV24" s="1077">
        <f>'Проверочная  таблица'!RU25</f>
        <v>0</v>
      </c>
      <c r="BW24" s="1023">
        <f>'Проверочная  таблица'!RX25</f>
        <v>0</v>
      </c>
      <c r="BX24" s="99">
        <f>'Проверочная  таблица'!SA25</f>
        <v>0</v>
      </c>
      <c r="BY24" s="100">
        <f>'Проверочная  таблица'!SD25</f>
        <v>0</v>
      </c>
      <c r="BZ24" s="102">
        <f>'Проверочная  таблица'!SY25</f>
        <v>0</v>
      </c>
      <c r="CA24" s="100">
        <f>'Проверочная  таблица'!TH25</f>
        <v>0</v>
      </c>
      <c r="CB24" s="102">
        <f>'Проверочная  таблица'!SG25+'Проверочная  таблица'!TA25</f>
        <v>0</v>
      </c>
      <c r="CC24" s="102">
        <f>'Проверочная  таблица'!SP25+'Проверочная  таблица'!TJ25</f>
        <v>0</v>
      </c>
      <c r="CD24" s="102">
        <f>'Проверочная  таблица'!SI25+'Проверочная  таблица'!TC25</f>
        <v>0</v>
      </c>
      <c r="CE24" s="102">
        <f>'Проверочная  таблица'!TL25+'Проверочная  таблица'!SR25</f>
        <v>0</v>
      </c>
      <c r="CF24" s="1022">
        <f>'Проверочная  таблица'!SK25</f>
        <v>0</v>
      </c>
      <c r="CG24" s="1023">
        <f>'Проверочная  таблица'!ST25</f>
        <v>0</v>
      </c>
      <c r="CH24" s="103">
        <f>'Проверочная  таблица'!TE25+'Проверочная  таблица'!SM25</f>
        <v>0</v>
      </c>
      <c r="CI24" s="102">
        <f>'Проверочная  таблица'!TN25+'Проверочная  таблица'!SV25</f>
        <v>0</v>
      </c>
      <c r="CJ24" s="102">
        <f t="shared" si="6"/>
        <v>7653242.5300000003</v>
      </c>
      <c r="CK24" s="100">
        <f t="shared" si="7"/>
        <v>3937112.0199999996</v>
      </c>
      <c r="CL24" s="103">
        <f>'Проверочная  таблица'!VS25</f>
        <v>1945200</v>
      </c>
      <c r="CM24" s="100">
        <f>'Проверочная  таблица'!VT25</f>
        <v>884837.47</v>
      </c>
      <c r="CN24" s="99">
        <f>'Проверочная  таблица'!VU25</f>
        <v>0</v>
      </c>
      <c r="CO24" s="99">
        <f>'Проверочная  таблица'!VV25</f>
        <v>0</v>
      </c>
      <c r="CP24" s="265">
        <f>'Проверочная  таблица'!VW25</f>
        <v>0</v>
      </c>
      <c r="CQ24" s="169">
        <f>'Проверочная  таблица'!VX25</f>
        <v>0</v>
      </c>
      <c r="CR24" s="171">
        <f>'Проверочная  таблица'!VY25</f>
        <v>0</v>
      </c>
      <c r="CS24" s="169">
        <f>'Проверочная  таблица'!VZ25</f>
        <v>0</v>
      </c>
      <c r="CT24" s="171">
        <f>'Проверочная  таблица'!WA25</f>
        <v>0</v>
      </c>
      <c r="CU24" s="265">
        <f>'Проверочная  таблица'!WB25</f>
        <v>0</v>
      </c>
      <c r="CV24" s="102">
        <f>'Проверочная  таблица'!WE25</f>
        <v>4996542.53</v>
      </c>
      <c r="CW24" s="102">
        <f>'Проверочная  таблица'!WH25</f>
        <v>2742676.8</v>
      </c>
      <c r="CX24" s="102">
        <f>'Проверочная  таблица'!WK25</f>
        <v>711500</v>
      </c>
      <c r="CY24" s="102">
        <f>'Проверочная  таблица'!WN25</f>
        <v>309597.75</v>
      </c>
      <c r="CZ24" s="102">
        <f t="shared" si="8"/>
        <v>11923481.359999999</v>
      </c>
      <c r="DA24" s="100">
        <f t="shared" si="9"/>
        <v>6327513.1800000006</v>
      </c>
      <c r="DB24" s="1077">
        <f>'Проверочная  таблица'!WS25</f>
        <v>0</v>
      </c>
      <c r="DC24" s="1022">
        <f>'Проверочная  таблица'!WV25</f>
        <v>0</v>
      </c>
      <c r="DD24" s="1022">
        <f>'Проверочная  таблица'!WY25</f>
        <v>0</v>
      </c>
      <c r="DE24" s="1023">
        <f>'Проверочная  таблица'!XB25</f>
        <v>0</v>
      </c>
      <c r="DF24" s="1077">
        <f>'Проверочная  таблица'!XE25</f>
        <v>1299161.3600000001</v>
      </c>
      <c r="DG24" s="1023">
        <f>'Проверочная  таблица'!XH25</f>
        <v>326140.19</v>
      </c>
      <c r="DH24" s="103">
        <f>'Проверочная  таблица'!XK25</f>
        <v>10624320</v>
      </c>
      <c r="DI24" s="100">
        <f>'Проверочная  таблица'!XN25</f>
        <v>6001372.9900000002</v>
      </c>
      <c r="DJ24" s="102">
        <f>'Проверочная  таблица'!YC25+'Проверочная  таблица'!YI25</f>
        <v>0</v>
      </c>
      <c r="DK24" s="100">
        <f>'Проверочная  таблица'!YF25+'Проверочная  таблица'!YL25</f>
        <v>0</v>
      </c>
      <c r="DL24" s="102">
        <f>'Проверочная  таблица'!YS25</f>
        <v>0</v>
      </c>
      <c r="DM24" s="102">
        <f>'Проверочная  таблица'!YV25</f>
        <v>0</v>
      </c>
      <c r="DN24" s="102">
        <f>'Проверочная  таблица'!YY25</f>
        <v>0</v>
      </c>
      <c r="DO24" s="100">
        <f>'Проверочная  таблица'!ZB25</f>
        <v>0</v>
      </c>
      <c r="DQ24" s="685">
        <f t="shared" si="2"/>
        <v>5708.0425300000006</v>
      </c>
      <c r="DR24" s="685">
        <f t="shared" si="3"/>
        <v>3052.2745499999996</v>
      </c>
      <c r="DS24" s="685">
        <f t="shared" si="10"/>
        <v>11923.48136</v>
      </c>
      <c r="DT24" s="685">
        <f t="shared" si="11"/>
        <v>6327.5131800000008</v>
      </c>
    </row>
    <row r="25" spans="1:124" ht="25.5" customHeight="1" x14ac:dyDescent="0.25">
      <c r="A25" s="104" t="s">
        <v>88</v>
      </c>
      <c r="B25" s="102">
        <f t="shared" si="0"/>
        <v>39800603.650000006</v>
      </c>
      <c r="C25" s="102">
        <f t="shared" si="1"/>
        <v>17535605.990000002</v>
      </c>
      <c r="D25" s="263">
        <f t="shared" si="4"/>
        <v>16204210.91</v>
      </c>
      <c r="E25" s="263">
        <f t="shared" si="5"/>
        <v>3144880.24</v>
      </c>
      <c r="F25" s="99">
        <f>'Проверочная  таблица'!CM26+'Проверочная  таблица'!CO26</f>
        <v>0</v>
      </c>
      <c r="G25" s="102">
        <f>'Проверочная  таблица'!CN26+'Проверочная  таблица'!CP26</f>
        <v>0</v>
      </c>
      <c r="H25" s="102">
        <f>'Проверочная  таблица'!DK26</f>
        <v>0</v>
      </c>
      <c r="I25" s="102">
        <f>'Проверочная  таблица'!DX26</f>
        <v>0</v>
      </c>
      <c r="J25" s="102">
        <f>'Проверочная  таблица'!DM26</f>
        <v>0</v>
      </c>
      <c r="K25" s="102">
        <f>'Проверочная  таблица'!DZ26</f>
        <v>0</v>
      </c>
      <c r="L25" s="102">
        <f>'Проверочная  таблица'!DO26</f>
        <v>0</v>
      </c>
      <c r="M25" s="100">
        <f>'Проверочная  таблица'!EB26</f>
        <v>0</v>
      </c>
      <c r="N25" s="99">
        <f>'Проверочная  таблица'!ES26</f>
        <v>0</v>
      </c>
      <c r="O25" s="102">
        <f>'Проверочная  таблица'!EV26</f>
        <v>0</v>
      </c>
      <c r="P25" s="102">
        <f>'Проверочная  таблица'!EY26</f>
        <v>0</v>
      </c>
      <c r="Q25" s="102">
        <f>'Проверочная  таблица'!FF26</f>
        <v>0</v>
      </c>
      <c r="R25" s="102">
        <f>'Проверочная  таблица'!FA26</f>
        <v>0</v>
      </c>
      <c r="S25" s="102">
        <f>'Проверочная  таблица'!FH26</f>
        <v>0</v>
      </c>
      <c r="T25" s="102">
        <f>'Проверочная  таблица'!FC26</f>
        <v>0</v>
      </c>
      <c r="U25" s="100">
        <f>'Проверочная  таблица'!FJ26</f>
        <v>0</v>
      </c>
      <c r="V25" s="103">
        <f>'Проверочная  таблица'!FM26</f>
        <v>0</v>
      </c>
      <c r="W25" s="100">
        <f>'Проверочная  таблица'!FP26</f>
        <v>0</v>
      </c>
      <c r="X25" s="103">
        <f>'Проверочная  таблица'!FS26</f>
        <v>0</v>
      </c>
      <c r="Y25" s="102">
        <f>'Проверочная  таблица'!FV26</f>
        <v>0</v>
      </c>
      <c r="Z25" s="100">
        <f>'Проверочная  таблица'!FY26</f>
        <v>0</v>
      </c>
      <c r="AA25" s="100">
        <f>'Проверочная  таблица'!GB26</f>
        <v>0</v>
      </c>
      <c r="AB25" s="102">
        <f>'Проверочная  таблица'!GE26+'Проверочная  таблица'!GK26</f>
        <v>0</v>
      </c>
      <c r="AC25" s="102">
        <f>'Проверочная  таблица'!GH26+'Проверочная  таблица'!GN26</f>
        <v>0</v>
      </c>
      <c r="AD25" s="102">
        <f>'Проверочная  таблица'!GU26</f>
        <v>0</v>
      </c>
      <c r="AE25" s="100">
        <f>'Проверочная  таблица'!GX26</f>
        <v>0</v>
      </c>
      <c r="AF25" s="103">
        <f>'Проверочная  таблица'!HA26</f>
        <v>0</v>
      </c>
      <c r="AG25" s="100">
        <f>'Проверочная  таблица'!HD26</f>
        <v>0</v>
      </c>
      <c r="AH25" s="103">
        <f>'Проверочная  таблица'!HG26+'Проверочная  таблица'!HM26</f>
        <v>1777353.43</v>
      </c>
      <c r="AI25" s="102">
        <f>'Проверочная  таблица'!HJ26+'Проверочная  таблица'!HP26</f>
        <v>0</v>
      </c>
      <c r="AJ25" s="102">
        <f>'Проверочная  таблица'!IE26</f>
        <v>0</v>
      </c>
      <c r="AK25" s="100">
        <f>'Проверочная  таблица'!IH26</f>
        <v>0</v>
      </c>
      <c r="AL25" s="1077">
        <f>'Проверочная  таблица'!IK26</f>
        <v>0</v>
      </c>
      <c r="AM25" s="1023">
        <f>'Проверочная  таблица'!IN26</f>
        <v>0</v>
      </c>
      <c r="AN25" s="1109">
        <f>'Проверочная  таблица'!IQ26</f>
        <v>0</v>
      </c>
      <c r="AO25" s="1022">
        <f>'Проверочная  таблица'!IT26</f>
        <v>0</v>
      </c>
      <c r="AP25" s="102">
        <f>'Проверочная  таблица'!IW26</f>
        <v>0</v>
      </c>
      <c r="AQ25" s="100">
        <f>'Проверочная  таблица'!IZ26</f>
        <v>0</v>
      </c>
      <c r="AR25" s="103">
        <f>'Проверочная  таблица'!JC26</f>
        <v>0</v>
      </c>
      <c r="AS25" s="100">
        <f>'Проверочная  таблица'!JF26</f>
        <v>0</v>
      </c>
      <c r="AT25" s="103">
        <f>'Проверочная  таблица'!JI26+'Проверочная  таблица'!JO26</f>
        <v>0</v>
      </c>
      <c r="AU25" s="102">
        <f>'Проверочная  таблица'!JL26+'Проверочная  таблица'!JR26</f>
        <v>0</v>
      </c>
      <c r="AV25" s="102">
        <f>'Проверочная  таблица'!KG26</f>
        <v>0</v>
      </c>
      <c r="AW25" s="102">
        <f>'Проверочная  таблица'!KJ26</f>
        <v>0</v>
      </c>
      <c r="AX25" s="102">
        <f>'Проверочная  таблица'!KM26+'Проверочная  таблица'!KS26</f>
        <v>0</v>
      </c>
      <c r="AY25" s="100">
        <f>'Проверочная  таблица'!KV26+'Проверочная  таблица'!KP26</f>
        <v>0</v>
      </c>
      <c r="AZ25" s="103">
        <f>'Проверочная  таблица'!LL26+'Проверочная  таблица'!LT26</f>
        <v>0</v>
      </c>
      <c r="BA25" s="100">
        <f>'Проверочная  таблица'!LX26+'Проверочная  таблица'!LP26</f>
        <v>0</v>
      </c>
      <c r="BB25" s="103">
        <f>'Проверочная  таблица'!MV26+'Проверочная  таблица'!NG26</f>
        <v>210437.5</v>
      </c>
      <c r="BC25" s="102">
        <f>'Проверочная  таблица'!NJ26+'Проверочная  таблица'!ND26</f>
        <v>210437.5</v>
      </c>
      <c r="BD25" s="102">
        <f>'Проверочная  таблица'!MS26</f>
        <v>12896200</v>
      </c>
      <c r="BE25" s="100">
        <f>'Проверочная  таблица'!NA26</f>
        <v>2058315.66</v>
      </c>
      <c r="BF25" s="102">
        <f>'Проверочная  таблица'!MQ26</f>
        <v>0</v>
      </c>
      <c r="BG25" s="100">
        <f>'Проверочная  таблица'!MY26</f>
        <v>0</v>
      </c>
      <c r="BH25" s="103">
        <f>'Проверочная  таблица'!NY26</f>
        <v>0</v>
      </c>
      <c r="BI25" s="100">
        <f>'Проверочная  таблица'!OC26</f>
        <v>0</v>
      </c>
      <c r="BJ25" s="103">
        <f>'Проверочная  таблица'!OG26+'Проверочная  таблица'!OO26</f>
        <v>0</v>
      </c>
      <c r="BK25" s="100">
        <f>'Проверочная  таблица'!OK26+'Проверочная  таблица'!OS26</f>
        <v>0</v>
      </c>
      <c r="BL25" s="102">
        <f>'Проверочная  таблица'!PM26</f>
        <v>1320219.98</v>
      </c>
      <c r="BM25" s="102">
        <f>'Проверочная  таблица'!PP26</f>
        <v>876127.08</v>
      </c>
      <c r="BN25" s="102">
        <f>'Проверочная  таблица'!QE26</f>
        <v>0</v>
      </c>
      <c r="BO25" s="100">
        <f>'Проверочная  таблица'!QH26</f>
        <v>0</v>
      </c>
      <c r="BP25" s="103">
        <f>'Проверочная  таблица'!QK26+'Проверочная  таблица'!QQ26</f>
        <v>0</v>
      </c>
      <c r="BQ25" s="100">
        <f>'Проверочная  таблица'!QN26+'Проверочная  таблица'!QT26</f>
        <v>0</v>
      </c>
      <c r="BR25" s="103">
        <f>'Проверочная  таблица'!RI26</f>
        <v>0</v>
      </c>
      <c r="BS25" s="102">
        <f>'Проверочная  таблица'!RL26</f>
        <v>0</v>
      </c>
      <c r="BT25" s="1022">
        <f>'Проверочная  таблица'!RO26</f>
        <v>0</v>
      </c>
      <c r="BU25" s="1023">
        <f>'Проверочная  таблица'!RR26</f>
        <v>0</v>
      </c>
      <c r="BV25" s="1077">
        <f>'Проверочная  таблица'!RU26</f>
        <v>0</v>
      </c>
      <c r="BW25" s="1023">
        <f>'Проверочная  таблица'!RX26</f>
        <v>0</v>
      </c>
      <c r="BX25" s="99">
        <f>'Проверочная  таблица'!SA26</f>
        <v>0</v>
      </c>
      <c r="BY25" s="100">
        <f>'Проверочная  таблица'!SD26</f>
        <v>0</v>
      </c>
      <c r="BZ25" s="102">
        <f>'Проверочная  таблица'!SY26</f>
        <v>0</v>
      </c>
      <c r="CA25" s="100">
        <f>'Проверочная  таблица'!TH26</f>
        <v>0</v>
      </c>
      <c r="CB25" s="102">
        <f>'Проверочная  таблица'!SG26+'Проверочная  таблица'!TA26</f>
        <v>0</v>
      </c>
      <c r="CC25" s="102">
        <f>'Проверочная  таблица'!SP26+'Проверочная  таблица'!TJ26</f>
        <v>0</v>
      </c>
      <c r="CD25" s="102">
        <f>'Проверочная  таблица'!SI26+'Проверочная  таблица'!TC26</f>
        <v>0</v>
      </c>
      <c r="CE25" s="102">
        <f>'Проверочная  таблица'!TL26+'Проверочная  таблица'!SR26</f>
        <v>0</v>
      </c>
      <c r="CF25" s="1022">
        <f>'Проверочная  таблица'!SK26</f>
        <v>0</v>
      </c>
      <c r="CG25" s="1023">
        <f>'Проверочная  таблица'!ST26</f>
        <v>0</v>
      </c>
      <c r="CH25" s="103">
        <f>'Проверочная  таблица'!TE26+'Проверочная  таблица'!SM26</f>
        <v>0</v>
      </c>
      <c r="CI25" s="102">
        <f>'Проверочная  таблица'!TN26+'Проверочная  таблица'!SV26</f>
        <v>0</v>
      </c>
      <c r="CJ25" s="102">
        <f t="shared" si="6"/>
        <v>10450166.83</v>
      </c>
      <c r="CK25" s="100">
        <f t="shared" si="7"/>
        <v>6086023.9100000001</v>
      </c>
      <c r="CL25" s="103">
        <f>'Проверочная  таблица'!VS26</f>
        <v>1758600</v>
      </c>
      <c r="CM25" s="100">
        <f>'Проверочная  таблица'!VT26</f>
        <v>775708.47000000009</v>
      </c>
      <c r="CN25" s="99">
        <f>'Проверочная  таблица'!VU26</f>
        <v>0</v>
      </c>
      <c r="CO25" s="99">
        <f>'Проверочная  таблица'!VV26</f>
        <v>0</v>
      </c>
      <c r="CP25" s="265">
        <f>'Проверочная  таблица'!VW26</f>
        <v>0</v>
      </c>
      <c r="CQ25" s="169">
        <f>'Проверочная  таблица'!VX26</f>
        <v>0</v>
      </c>
      <c r="CR25" s="171">
        <f>'Проверочная  таблица'!VY26</f>
        <v>0</v>
      </c>
      <c r="CS25" s="169">
        <f>'Проверочная  таблица'!VZ26</f>
        <v>0</v>
      </c>
      <c r="CT25" s="171">
        <f>'Проверочная  таблица'!WA26</f>
        <v>1394755</v>
      </c>
      <c r="CU25" s="265">
        <f>'Проверочная  таблица'!WB26</f>
        <v>1394755</v>
      </c>
      <c r="CV25" s="102">
        <f>'Проверочная  таблица'!WE26</f>
        <v>6584011.8300000001</v>
      </c>
      <c r="CW25" s="102">
        <f>'Проверочная  таблица'!WH26</f>
        <v>3563822.21</v>
      </c>
      <c r="CX25" s="102">
        <f>'Проверочная  таблица'!WK26</f>
        <v>712800</v>
      </c>
      <c r="CY25" s="102">
        <f>'Проверочная  таблица'!WN26</f>
        <v>351738.23</v>
      </c>
      <c r="CZ25" s="102">
        <f t="shared" si="8"/>
        <v>13146225.91</v>
      </c>
      <c r="DA25" s="100">
        <f t="shared" si="9"/>
        <v>8304701.8399999999</v>
      </c>
      <c r="DB25" s="1077">
        <f>'Проверочная  таблица'!WS26</f>
        <v>0</v>
      </c>
      <c r="DC25" s="1022">
        <f>'Проверочная  таблица'!WV26</f>
        <v>0</v>
      </c>
      <c r="DD25" s="1022">
        <f>'Проверочная  таблица'!WY26</f>
        <v>0</v>
      </c>
      <c r="DE25" s="1023">
        <f>'Проверочная  таблица'!XB26</f>
        <v>0</v>
      </c>
      <c r="DF25" s="1077">
        <f>'Проверочная  таблица'!XE26</f>
        <v>1818825.91</v>
      </c>
      <c r="DG25" s="1023">
        <f>'Проверочная  таблица'!XH26</f>
        <v>931942.81</v>
      </c>
      <c r="DH25" s="103">
        <f>'Проверочная  таблица'!XK26</f>
        <v>11327400</v>
      </c>
      <c r="DI25" s="100">
        <f>'Проверочная  таблица'!XN26</f>
        <v>7372759.0300000003</v>
      </c>
      <c r="DJ25" s="102">
        <f>'Проверочная  таблица'!YC26+'Проверочная  таблица'!YI26</f>
        <v>0</v>
      </c>
      <c r="DK25" s="100">
        <f>'Проверочная  таблица'!YF26+'Проверочная  таблица'!YL26</f>
        <v>0</v>
      </c>
      <c r="DL25" s="102">
        <f>'Проверочная  таблица'!YS26</f>
        <v>0</v>
      </c>
      <c r="DM25" s="102">
        <f>'Проверочная  таблица'!YV26</f>
        <v>0</v>
      </c>
      <c r="DN25" s="102">
        <f>'Проверочная  таблица'!YY26</f>
        <v>0</v>
      </c>
      <c r="DO25" s="100">
        <f>'Проверочная  таблица'!ZB26</f>
        <v>0</v>
      </c>
      <c r="DQ25" s="685">
        <f t="shared" si="2"/>
        <v>8691.5668299999998</v>
      </c>
      <c r="DR25" s="685">
        <f t="shared" si="3"/>
        <v>5310.3154400000003</v>
      </c>
      <c r="DS25" s="685">
        <f t="shared" si="10"/>
        <v>13146.225910000001</v>
      </c>
      <c r="DT25" s="685">
        <f t="shared" si="11"/>
        <v>8304.7018399999997</v>
      </c>
    </row>
    <row r="26" spans="1:124" ht="25.5" customHeight="1" x14ac:dyDescent="0.25">
      <c r="A26" s="101" t="s">
        <v>89</v>
      </c>
      <c r="B26" s="102">
        <f t="shared" si="0"/>
        <v>181708446.99000001</v>
      </c>
      <c r="C26" s="102">
        <f t="shared" si="1"/>
        <v>52273475.140000001</v>
      </c>
      <c r="D26" s="263">
        <f t="shared" si="4"/>
        <v>65190921.200000003</v>
      </c>
      <c r="E26" s="263">
        <f t="shared" si="5"/>
        <v>15283640.989999998</v>
      </c>
      <c r="F26" s="99">
        <f>'Проверочная  таблица'!CM27+'Проверочная  таблица'!CO27</f>
        <v>9130943.9499999993</v>
      </c>
      <c r="G26" s="102">
        <f>'Проверочная  таблица'!CN27+'Проверочная  таблица'!CP27</f>
        <v>0</v>
      </c>
      <c r="H26" s="102">
        <f>'Проверочная  таблица'!DK27</f>
        <v>0</v>
      </c>
      <c r="I26" s="102">
        <f>'Проверочная  таблица'!DX27</f>
        <v>0</v>
      </c>
      <c r="J26" s="102">
        <f>'Проверочная  таблица'!DM27</f>
        <v>0</v>
      </c>
      <c r="K26" s="102">
        <f>'Проверочная  таблица'!DZ27</f>
        <v>0</v>
      </c>
      <c r="L26" s="102">
        <f>'Проверочная  таблица'!DO27</f>
        <v>0</v>
      </c>
      <c r="M26" s="100">
        <f>'Проверочная  таблица'!EB27</f>
        <v>0</v>
      </c>
      <c r="N26" s="99">
        <f>'Проверочная  таблица'!ES27</f>
        <v>0</v>
      </c>
      <c r="O26" s="102">
        <f>'Проверочная  таблица'!EV27</f>
        <v>0</v>
      </c>
      <c r="P26" s="102">
        <f>'Проверочная  таблица'!EY27</f>
        <v>0</v>
      </c>
      <c r="Q26" s="102">
        <f>'Проверочная  таблица'!FF27</f>
        <v>0</v>
      </c>
      <c r="R26" s="102">
        <f>'Проверочная  таблица'!FA27</f>
        <v>0</v>
      </c>
      <c r="S26" s="102">
        <f>'Проверочная  таблица'!FH27</f>
        <v>0</v>
      </c>
      <c r="T26" s="102">
        <f>'Проверочная  таблица'!FC27</f>
        <v>0</v>
      </c>
      <c r="U26" s="100">
        <f>'Проверочная  таблица'!FJ27</f>
        <v>0</v>
      </c>
      <c r="V26" s="103">
        <f>'Проверочная  таблица'!FM27</f>
        <v>0</v>
      </c>
      <c r="W26" s="100">
        <f>'Проверочная  таблица'!FP27</f>
        <v>0</v>
      </c>
      <c r="X26" s="103">
        <f>'Проверочная  таблица'!FS27</f>
        <v>0</v>
      </c>
      <c r="Y26" s="102">
        <f>'Проверочная  таблица'!FV27</f>
        <v>0</v>
      </c>
      <c r="Z26" s="100">
        <f>'Проверочная  таблица'!FY27</f>
        <v>0</v>
      </c>
      <c r="AA26" s="100">
        <f>'Проверочная  таблица'!GB27</f>
        <v>0</v>
      </c>
      <c r="AB26" s="102">
        <f>'Проверочная  таблица'!GE27+'Проверочная  таблица'!GK27</f>
        <v>0</v>
      </c>
      <c r="AC26" s="102">
        <f>'Проверочная  таблица'!GH27+'Проверочная  таблица'!GN27</f>
        <v>0</v>
      </c>
      <c r="AD26" s="102">
        <f>'Проверочная  таблица'!GU27</f>
        <v>33031600</v>
      </c>
      <c r="AE26" s="100">
        <f>'Проверочная  таблица'!GX27</f>
        <v>6178794.3399999999</v>
      </c>
      <c r="AF26" s="103">
        <f>'Проверочная  таблица'!HA27</f>
        <v>0</v>
      </c>
      <c r="AG26" s="100">
        <f>'Проверочная  таблица'!HD27</f>
        <v>0</v>
      </c>
      <c r="AH26" s="103">
        <f>'Проверочная  таблица'!HG27+'Проверочная  таблица'!HM27</f>
        <v>0</v>
      </c>
      <c r="AI26" s="102">
        <f>'Проверочная  таблица'!HJ27+'Проверочная  таблица'!HP27</f>
        <v>0</v>
      </c>
      <c r="AJ26" s="102">
        <f>'Проверочная  таблица'!IE27</f>
        <v>0</v>
      </c>
      <c r="AK26" s="100">
        <f>'Проверочная  таблица'!IH27</f>
        <v>0</v>
      </c>
      <c r="AL26" s="1077">
        <f>'Проверочная  таблица'!IK27</f>
        <v>0</v>
      </c>
      <c r="AM26" s="1023">
        <f>'Проверочная  таблица'!IN27</f>
        <v>0</v>
      </c>
      <c r="AN26" s="1109">
        <f>'Проверочная  таблица'!IQ27</f>
        <v>0</v>
      </c>
      <c r="AO26" s="1022">
        <f>'Проверочная  таблица'!IT27</f>
        <v>0</v>
      </c>
      <c r="AP26" s="102">
        <f>'Проверочная  таблица'!IW27</f>
        <v>0</v>
      </c>
      <c r="AQ26" s="100">
        <f>'Проверочная  таблица'!IZ27</f>
        <v>0</v>
      </c>
      <c r="AR26" s="103">
        <f>'Проверочная  таблица'!JC27</f>
        <v>0</v>
      </c>
      <c r="AS26" s="100">
        <f>'Проверочная  таблица'!JF27</f>
        <v>0</v>
      </c>
      <c r="AT26" s="103">
        <f>'Проверочная  таблица'!JI27+'Проверочная  таблица'!JO27</f>
        <v>0</v>
      </c>
      <c r="AU26" s="102">
        <f>'Проверочная  таблица'!JL27+'Проверочная  таблица'!JR27</f>
        <v>0</v>
      </c>
      <c r="AV26" s="102">
        <f>'Проверочная  таблица'!KG27</f>
        <v>0</v>
      </c>
      <c r="AW26" s="102">
        <f>'Проверочная  таблица'!KJ27</f>
        <v>0</v>
      </c>
      <c r="AX26" s="102">
        <f>'Проверочная  таблица'!KM27+'Проверочная  таблица'!KS27</f>
        <v>0</v>
      </c>
      <c r="AY26" s="100">
        <f>'Проверочная  таблица'!KV27+'Проверочная  таблица'!KP27</f>
        <v>0</v>
      </c>
      <c r="AZ26" s="103">
        <f>'Проверочная  таблица'!LL27+'Проверочная  таблица'!LT27</f>
        <v>0</v>
      </c>
      <c r="BA26" s="100">
        <f>'Проверочная  таблица'!LX27+'Проверочная  таблица'!LP27</f>
        <v>0</v>
      </c>
      <c r="BB26" s="103">
        <f>'Проверочная  таблица'!MV27+'Проверочная  таблица'!NG27</f>
        <v>286195</v>
      </c>
      <c r="BC26" s="102">
        <f>'Проверочная  таблица'!NJ27+'Проверочная  таблица'!ND27</f>
        <v>286195</v>
      </c>
      <c r="BD26" s="102">
        <f>'Проверочная  таблица'!MS27</f>
        <v>0</v>
      </c>
      <c r="BE26" s="100">
        <f>'Проверочная  таблица'!NA27</f>
        <v>0</v>
      </c>
      <c r="BF26" s="102">
        <f>'Проверочная  таблица'!MQ27</f>
        <v>4392271.43</v>
      </c>
      <c r="BG26" s="100">
        <f>'Проверочная  таблица'!MY27</f>
        <v>4392271.43</v>
      </c>
      <c r="BH26" s="103">
        <f>'Проверочная  таблица'!NY27</f>
        <v>0</v>
      </c>
      <c r="BI26" s="100">
        <f>'Проверочная  таблица'!OC27</f>
        <v>0</v>
      </c>
      <c r="BJ26" s="103">
        <f>'Проверочная  таблица'!OG27+'Проверочная  таблица'!OO27</f>
        <v>16530000</v>
      </c>
      <c r="BK26" s="100">
        <f>'Проверочная  таблица'!OK27+'Проверочная  таблица'!OS27</f>
        <v>3136128.03</v>
      </c>
      <c r="BL26" s="102">
        <f>'Проверочная  таблица'!PM27</f>
        <v>1819910.82</v>
      </c>
      <c r="BM26" s="102">
        <f>'Проверочная  таблица'!PP27</f>
        <v>1290252.19</v>
      </c>
      <c r="BN26" s="102">
        <f>'Проверочная  таблица'!QE27</f>
        <v>0</v>
      </c>
      <c r="BO26" s="100">
        <f>'Проверочная  таблица'!QH27</f>
        <v>0</v>
      </c>
      <c r="BP26" s="103">
        <f>'Проверочная  таблица'!QK27+'Проверочная  таблица'!QQ27</f>
        <v>0</v>
      </c>
      <c r="BQ26" s="100">
        <f>'Проверочная  таблица'!QN27+'Проверочная  таблица'!QT27</f>
        <v>0</v>
      </c>
      <c r="BR26" s="103">
        <f>'Проверочная  таблица'!RI27</f>
        <v>0</v>
      </c>
      <c r="BS26" s="102">
        <f>'Проверочная  таблица'!RL27</f>
        <v>0</v>
      </c>
      <c r="BT26" s="1022">
        <f>'Проверочная  таблица'!RO27</f>
        <v>0</v>
      </c>
      <c r="BU26" s="1023">
        <f>'Проверочная  таблица'!RR27</f>
        <v>0</v>
      </c>
      <c r="BV26" s="1077">
        <f>'Проверочная  таблица'!RU27</f>
        <v>0</v>
      </c>
      <c r="BW26" s="1023">
        <f>'Проверочная  таблица'!RX27</f>
        <v>0</v>
      </c>
      <c r="BX26" s="99">
        <f>'Проверочная  таблица'!SA27</f>
        <v>0</v>
      </c>
      <c r="BY26" s="100">
        <f>'Проверочная  таблица'!SD27</f>
        <v>0</v>
      </c>
      <c r="BZ26" s="102">
        <f>'Проверочная  таблица'!SY27</f>
        <v>0</v>
      </c>
      <c r="CA26" s="100">
        <f>'Проверочная  таблица'!TH27</f>
        <v>0</v>
      </c>
      <c r="CB26" s="102">
        <f>'Проверочная  таблица'!SG27+'Проверочная  таблица'!TA27</f>
        <v>0</v>
      </c>
      <c r="CC26" s="102">
        <f>'Проверочная  таблица'!SP27+'Проверочная  таблица'!TJ27</f>
        <v>0</v>
      </c>
      <c r="CD26" s="102">
        <f>'Проверочная  таблица'!SI27+'Проверочная  таблица'!TC27</f>
        <v>0</v>
      </c>
      <c r="CE26" s="102">
        <f>'Проверочная  таблица'!TL27+'Проверочная  таблица'!SR27</f>
        <v>0</v>
      </c>
      <c r="CF26" s="1022">
        <f>'Проверочная  таблица'!SK27</f>
        <v>0</v>
      </c>
      <c r="CG26" s="1023">
        <f>'Проверочная  таблица'!ST27</f>
        <v>0</v>
      </c>
      <c r="CH26" s="103">
        <f>'Проверочная  таблица'!TE27+'Проверочная  таблица'!SM27</f>
        <v>0</v>
      </c>
      <c r="CI26" s="102">
        <f>'Проверочная  таблица'!TN27+'Проверочная  таблица'!SV27</f>
        <v>0</v>
      </c>
      <c r="CJ26" s="102">
        <f t="shared" si="6"/>
        <v>19419458.52</v>
      </c>
      <c r="CK26" s="100">
        <f t="shared" si="7"/>
        <v>10567799.209999999</v>
      </c>
      <c r="CL26" s="103">
        <f>'Проверочная  таблица'!VS27</f>
        <v>3204400</v>
      </c>
      <c r="CM26" s="100">
        <f>'Проверочная  таблица'!VT27</f>
        <v>1602200</v>
      </c>
      <c r="CN26" s="99">
        <f>'Проверочная  таблица'!VU27</f>
        <v>0</v>
      </c>
      <c r="CO26" s="99">
        <f>'Проверочная  таблица'!VV27</f>
        <v>0</v>
      </c>
      <c r="CP26" s="265">
        <f>'Проверочная  таблица'!VW27</f>
        <v>0</v>
      </c>
      <c r="CQ26" s="169">
        <f>'Проверочная  таблица'!VX27</f>
        <v>0</v>
      </c>
      <c r="CR26" s="171">
        <f>'Проверочная  таблица'!VY27</f>
        <v>0</v>
      </c>
      <c r="CS26" s="169">
        <f>'Проверочная  таблица'!VZ27</f>
        <v>0</v>
      </c>
      <c r="CT26" s="171">
        <f>'Проверочная  таблица'!WA27</f>
        <v>0</v>
      </c>
      <c r="CU26" s="265">
        <f>'Проверочная  таблица'!WB27</f>
        <v>0</v>
      </c>
      <c r="CV26" s="102">
        <f>'Проверочная  таблица'!WE27</f>
        <v>15390758.52</v>
      </c>
      <c r="CW26" s="102">
        <f>'Проверочная  таблица'!WH27</f>
        <v>8634900.5099999998</v>
      </c>
      <c r="CX26" s="102">
        <f>'Проверочная  таблица'!WK27</f>
        <v>824300</v>
      </c>
      <c r="CY26" s="102">
        <f>'Проверочная  таблица'!WN27</f>
        <v>330698.7</v>
      </c>
      <c r="CZ26" s="102">
        <f t="shared" si="8"/>
        <v>97098067.269999996</v>
      </c>
      <c r="DA26" s="100">
        <f t="shared" si="9"/>
        <v>26422034.940000001</v>
      </c>
      <c r="DB26" s="1077">
        <f>'Проверочная  таблица'!WS27</f>
        <v>0</v>
      </c>
      <c r="DC26" s="1022">
        <f>'Проверочная  таблица'!WV27</f>
        <v>0</v>
      </c>
      <c r="DD26" s="1022">
        <f>'Проверочная  таблица'!WY27</f>
        <v>0</v>
      </c>
      <c r="DE26" s="1023">
        <f>'Проверочная  таблица'!XB27</f>
        <v>0</v>
      </c>
      <c r="DF26" s="1077">
        <f>'Проверочная  таблица'!XE27</f>
        <v>3117987.27</v>
      </c>
      <c r="DG26" s="1023">
        <f>'Проверочная  таблица'!XH27</f>
        <v>1491128.02</v>
      </c>
      <c r="DH26" s="103">
        <f>'Проверочная  таблица'!XK27</f>
        <v>18280080</v>
      </c>
      <c r="DI26" s="100">
        <f>'Проверочная  таблица'!XN27</f>
        <v>10744626.390000001</v>
      </c>
      <c r="DJ26" s="102">
        <f>'Проверочная  таблица'!YC27+'Проверочная  таблица'!YI27</f>
        <v>70000000</v>
      </c>
      <c r="DK26" s="100">
        <f>'Проверочная  таблица'!YF27+'Проверочная  таблица'!YL27</f>
        <v>14186280.529999999</v>
      </c>
      <c r="DL26" s="102">
        <f>'Проверочная  таблица'!YS27</f>
        <v>5700000</v>
      </c>
      <c r="DM26" s="102">
        <f>'Проверочная  таблица'!YV27</f>
        <v>0</v>
      </c>
      <c r="DN26" s="102">
        <f>'Проверочная  таблица'!YY27</f>
        <v>0</v>
      </c>
      <c r="DO26" s="100">
        <f>'Проверочная  таблица'!ZB27</f>
        <v>0</v>
      </c>
      <c r="DQ26" s="685">
        <f t="shared" si="2"/>
        <v>16215.058519999999</v>
      </c>
      <c r="DR26" s="685">
        <f t="shared" si="3"/>
        <v>8965.5992099999985</v>
      </c>
      <c r="DS26" s="685">
        <f t="shared" si="10"/>
        <v>27098.067269999996</v>
      </c>
      <c r="DT26" s="685">
        <f t="shared" si="11"/>
        <v>12235.754410000001</v>
      </c>
    </row>
    <row r="27" spans="1:124" ht="25.5" customHeight="1" x14ac:dyDescent="0.25">
      <c r="A27" s="101" t="s">
        <v>90</v>
      </c>
      <c r="B27" s="102">
        <f t="shared" si="0"/>
        <v>20468074.699999999</v>
      </c>
      <c r="C27" s="102">
        <f t="shared" si="1"/>
        <v>11761443.640000001</v>
      </c>
      <c r="D27" s="263">
        <f t="shared" si="4"/>
        <v>1182580.3599999999</v>
      </c>
      <c r="E27" s="263">
        <f t="shared" si="5"/>
        <v>176767.5</v>
      </c>
      <c r="F27" s="99">
        <f>'Проверочная  таблица'!CM28+'Проверочная  таблица'!CO28</f>
        <v>0</v>
      </c>
      <c r="G27" s="102">
        <f>'Проверочная  таблица'!CN28+'Проверочная  таблица'!CP28</f>
        <v>0</v>
      </c>
      <c r="H27" s="102">
        <f>'Проверочная  таблица'!DK28</f>
        <v>0</v>
      </c>
      <c r="I27" s="102">
        <f>'Проверочная  таблица'!DX28</f>
        <v>0</v>
      </c>
      <c r="J27" s="102">
        <f>'Проверочная  таблица'!DM28</f>
        <v>0</v>
      </c>
      <c r="K27" s="102">
        <f>'Проверочная  таблица'!DZ28</f>
        <v>0</v>
      </c>
      <c r="L27" s="102">
        <f>'Проверочная  таблица'!DO28</f>
        <v>0</v>
      </c>
      <c r="M27" s="100">
        <f>'Проверочная  таблица'!EB28</f>
        <v>0</v>
      </c>
      <c r="N27" s="99">
        <f>'Проверочная  таблица'!ES28</f>
        <v>0</v>
      </c>
      <c r="O27" s="102">
        <f>'Проверочная  таблица'!EV28</f>
        <v>0</v>
      </c>
      <c r="P27" s="102">
        <f>'Проверочная  таблица'!EY28</f>
        <v>0</v>
      </c>
      <c r="Q27" s="102">
        <f>'Проверочная  таблица'!FF28</f>
        <v>0</v>
      </c>
      <c r="R27" s="102">
        <f>'Проверочная  таблица'!FA28</f>
        <v>0</v>
      </c>
      <c r="S27" s="102">
        <f>'Проверочная  таблица'!FH28</f>
        <v>0</v>
      </c>
      <c r="T27" s="102">
        <f>'Проверочная  таблица'!FC28</f>
        <v>0</v>
      </c>
      <c r="U27" s="100">
        <f>'Проверочная  таблица'!FJ28</f>
        <v>0</v>
      </c>
      <c r="V27" s="103">
        <f>'Проверочная  таблица'!FM28</f>
        <v>0</v>
      </c>
      <c r="W27" s="100">
        <f>'Проверочная  таблица'!FP28</f>
        <v>0</v>
      </c>
      <c r="X27" s="103">
        <f>'Проверочная  таблица'!FS28</f>
        <v>0</v>
      </c>
      <c r="Y27" s="102">
        <f>'Проверочная  таблица'!FV28</f>
        <v>0</v>
      </c>
      <c r="Z27" s="100">
        <f>'Проверочная  таблица'!FY28</f>
        <v>0</v>
      </c>
      <c r="AA27" s="100">
        <f>'Проверочная  таблица'!GB28</f>
        <v>0</v>
      </c>
      <c r="AB27" s="102">
        <f>'Проверочная  таблица'!GE28+'Проверочная  таблица'!GK28</f>
        <v>0</v>
      </c>
      <c r="AC27" s="102">
        <f>'Проверочная  таблица'!GH28+'Проверочная  таблица'!GN28</f>
        <v>0</v>
      </c>
      <c r="AD27" s="102">
        <f>'Проверочная  таблица'!GU28</f>
        <v>0</v>
      </c>
      <c r="AE27" s="100">
        <f>'Проверочная  таблица'!GX28</f>
        <v>0</v>
      </c>
      <c r="AF27" s="103">
        <f>'Проверочная  таблица'!HA28</f>
        <v>0</v>
      </c>
      <c r="AG27" s="100">
        <f>'Проверочная  таблица'!HD28</f>
        <v>0</v>
      </c>
      <c r="AH27" s="103">
        <f>'Проверочная  таблица'!HG28+'Проверочная  таблица'!HM28</f>
        <v>0</v>
      </c>
      <c r="AI27" s="102">
        <f>'Проверочная  таблица'!HJ28+'Проверочная  таблица'!HP28</f>
        <v>0</v>
      </c>
      <c r="AJ27" s="102">
        <f>'Проверочная  таблица'!IE28</f>
        <v>0</v>
      </c>
      <c r="AK27" s="100">
        <f>'Проверочная  таблица'!IH28</f>
        <v>0</v>
      </c>
      <c r="AL27" s="1077">
        <f>'Проверочная  таблица'!IK28</f>
        <v>0</v>
      </c>
      <c r="AM27" s="1023">
        <f>'Проверочная  таблица'!IN28</f>
        <v>0</v>
      </c>
      <c r="AN27" s="1109">
        <f>'Проверочная  таблица'!IQ28</f>
        <v>0</v>
      </c>
      <c r="AO27" s="1022">
        <f>'Проверочная  таблица'!IT28</f>
        <v>0</v>
      </c>
      <c r="AP27" s="102">
        <f>'Проверочная  таблица'!IW28</f>
        <v>0</v>
      </c>
      <c r="AQ27" s="100">
        <f>'Проверочная  таблица'!IZ28</f>
        <v>0</v>
      </c>
      <c r="AR27" s="103">
        <f>'Проверочная  таблица'!JC28</f>
        <v>0</v>
      </c>
      <c r="AS27" s="100">
        <f>'Проверочная  таблица'!JF28</f>
        <v>0</v>
      </c>
      <c r="AT27" s="103">
        <f>'Проверочная  таблица'!JI28+'Проверочная  таблица'!JO28</f>
        <v>0</v>
      </c>
      <c r="AU27" s="102">
        <f>'Проверочная  таблица'!JL28+'Проверочная  таблица'!JR28</f>
        <v>0</v>
      </c>
      <c r="AV27" s="102">
        <f>'Проверочная  таблица'!KG28</f>
        <v>0</v>
      </c>
      <c r="AW27" s="102">
        <f>'Проверочная  таблица'!KJ28</f>
        <v>0</v>
      </c>
      <c r="AX27" s="102">
        <f>'Проверочная  таблица'!KM28+'Проверочная  таблица'!KS28</f>
        <v>0</v>
      </c>
      <c r="AY27" s="100">
        <f>'Проверочная  таблица'!KV28+'Проверочная  таблица'!KP28</f>
        <v>0</v>
      </c>
      <c r="AZ27" s="103">
        <f>'Проверочная  таблица'!LL28+'Проверочная  таблица'!LT28</f>
        <v>0</v>
      </c>
      <c r="BA27" s="100">
        <f>'Проверочная  таблица'!LX28+'Проверочная  таблица'!LP28</f>
        <v>0</v>
      </c>
      <c r="BB27" s="103">
        <f>'Проверочная  таблица'!MV28+'Проверочная  таблица'!NG28</f>
        <v>176767.5</v>
      </c>
      <c r="BC27" s="102">
        <f>'Проверочная  таблица'!NJ28+'Проверочная  таблица'!ND28</f>
        <v>176767.5</v>
      </c>
      <c r="BD27" s="102">
        <f>'Проверочная  таблица'!MS28</f>
        <v>0</v>
      </c>
      <c r="BE27" s="100">
        <f>'Проверочная  таблица'!NA28</f>
        <v>0</v>
      </c>
      <c r="BF27" s="102">
        <f>'Проверочная  таблица'!MQ28</f>
        <v>0</v>
      </c>
      <c r="BG27" s="100">
        <f>'Проверочная  таблица'!MY28</f>
        <v>0</v>
      </c>
      <c r="BH27" s="103">
        <f>'Проверочная  таблица'!NY28</f>
        <v>0</v>
      </c>
      <c r="BI27" s="100">
        <f>'Проверочная  таблица'!OC28</f>
        <v>0</v>
      </c>
      <c r="BJ27" s="103">
        <f>'Проверочная  таблица'!OG28+'Проверочная  таблица'!OO28</f>
        <v>0</v>
      </c>
      <c r="BK27" s="100">
        <f>'Проверочная  таблица'!OK28+'Проверочная  таблица'!OS28</f>
        <v>0</v>
      </c>
      <c r="BL27" s="102">
        <f>'Проверочная  таблица'!PM28</f>
        <v>1005812.86</v>
      </c>
      <c r="BM27" s="102">
        <f>'Проверочная  таблица'!PP28</f>
        <v>0</v>
      </c>
      <c r="BN27" s="102">
        <f>'Проверочная  таблица'!QE28</f>
        <v>0</v>
      </c>
      <c r="BO27" s="100">
        <f>'Проверочная  таблица'!QH28</f>
        <v>0</v>
      </c>
      <c r="BP27" s="103">
        <f>'Проверочная  таблица'!QK28+'Проверочная  таблица'!QQ28</f>
        <v>0</v>
      </c>
      <c r="BQ27" s="100">
        <f>'Проверочная  таблица'!QN28+'Проверочная  таблица'!QT28</f>
        <v>0</v>
      </c>
      <c r="BR27" s="103">
        <f>'Проверочная  таблица'!RI28</f>
        <v>0</v>
      </c>
      <c r="BS27" s="102">
        <f>'Проверочная  таблица'!RL28</f>
        <v>0</v>
      </c>
      <c r="BT27" s="1022">
        <f>'Проверочная  таблица'!RO28</f>
        <v>0</v>
      </c>
      <c r="BU27" s="1023">
        <f>'Проверочная  таблица'!RR28</f>
        <v>0</v>
      </c>
      <c r="BV27" s="1077">
        <f>'Проверочная  таблица'!RU28</f>
        <v>0</v>
      </c>
      <c r="BW27" s="1023">
        <f>'Проверочная  таблица'!RX28</f>
        <v>0</v>
      </c>
      <c r="BX27" s="99">
        <f>'Проверочная  таблица'!SA28</f>
        <v>0</v>
      </c>
      <c r="BY27" s="100">
        <f>'Проверочная  таблица'!SD28</f>
        <v>0</v>
      </c>
      <c r="BZ27" s="102">
        <f>'Проверочная  таблица'!SY28</f>
        <v>0</v>
      </c>
      <c r="CA27" s="100">
        <f>'Проверочная  таблица'!TH28</f>
        <v>0</v>
      </c>
      <c r="CB27" s="102">
        <f>'Проверочная  таблица'!SG28+'Проверочная  таблица'!TA28</f>
        <v>0</v>
      </c>
      <c r="CC27" s="102">
        <f>'Проверочная  таблица'!SP28+'Проверочная  таблица'!TJ28</f>
        <v>0</v>
      </c>
      <c r="CD27" s="102">
        <f>'Проверочная  таблица'!SI28+'Проверочная  таблица'!TC28</f>
        <v>0</v>
      </c>
      <c r="CE27" s="102">
        <f>'Проверочная  таблица'!TL28+'Проверочная  таблица'!SR28</f>
        <v>0</v>
      </c>
      <c r="CF27" s="1022">
        <f>'Проверочная  таблица'!SK28</f>
        <v>0</v>
      </c>
      <c r="CG27" s="1023">
        <f>'Проверочная  таблица'!ST28</f>
        <v>0</v>
      </c>
      <c r="CH27" s="103">
        <f>'Проверочная  таблица'!TE28+'Проверочная  таблица'!SM28</f>
        <v>0</v>
      </c>
      <c r="CI27" s="102">
        <f>'Проверочная  таблица'!TN28+'Проверочная  таблица'!SV28</f>
        <v>0</v>
      </c>
      <c r="CJ27" s="102">
        <f t="shared" si="6"/>
        <v>7830732.9800000004</v>
      </c>
      <c r="CK27" s="100">
        <f t="shared" si="7"/>
        <v>3692258.14</v>
      </c>
      <c r="CL27" s="103">
        <f>'Проверочная  таблица'!VS28</f>
        <v>1566700</v>
      </c>
      <c r="CM27" s="100">
        <f>'Проверочная  таблица'!VT28</f>
        <v>642921.1100000001</v>
      </c>
      <c r="CN27" s="99">
        <f>'Проверочная  таблица'!VU28</f>
        <v>0</v>
      </c>
      <c r="CO27" s="99">
        <f>'Проверочная  таблица'!VV28</f>
        <v>0</v>
      </c>
      <c r="CP27" s="265">
        <f>'Проверочная  таблица'!VW28</f>
        <v>0</v>
      </c>
      <c r="CQ27" s="169">
        <f>'Проверочная  таблица'!VX28</f>
        <v>0</v>
      </c>
      <c r="CR27" s="171">
        <f>'Проверочная  таблица'!VY28</f>
        <v>0</v>
      </c>
      <c r="CS27" s="169">
        <f>'Проверочная  таблица'!VZ28</f>
        <v>0</v>
      </c>
      <c r="CT27" s="171">
        <f>'Проверочная  таблица'!WA28</f>
        <v>0</v>
      </c>
      <c r="CU27" s="265">
        <f>'Проверочная  таблица'!WB28</f>
        <v>0</v>
      </c>
      <c r="CV27" s="102">
        <f>'Проверочная  таблица'!WE28</f>
        <v>5551932.9800000004</v>
      </c>
      <c r="CW27" s="102">
        <f>'Проверочная  таблица'!WH28</f>
        <v>2701000</v>
      </c>
      <c r="CX27" s="102">
        <f>'Проверочная  таблица'!WK28</f>
        <v>712100</v>
      </c>
      <c r="CY27" s="102">
        <f>'Проверочная  таблица'!WN28</f>
        <v>348337.03</v>
      </c>
      <c r="CZ27" s="102">
        <f t="shared" si="8"/>
        <v>11454761.359999999</v>
      </c>
      <c r="DA27" s="100">
        <f t="shared" si="9"/>
        <v>7892418</v>
      </c>
      <c r="DB27" s="1077">
        <f>'Проверочная  таблица'!WS28</f>
        <v>0</v>
      </c>
      <c r="DC27" s="1022">
        <f>'Проверочная  таблица'!WV28</f>
        <v>0</v>
      </c>
      <c r="DD27" s="1022">
        <f>'Проверочная  таблица'!WY28</f>
        <v>0</v>
      </c>
      <c r="DE27" s="1023">
        <f>'Проверочная  таблица'!XB28</f>
        <v>0</v>
      </c>
      <c r="DF27" s="1077">
        <f>'Проверочная  таблица'!XE28</f>
        <v>1299161.3600000001</v>
      </c>
      <c r="DG27" s="1023">
        <f>'Проверочная  таблица'!XH28</f>
        <v>757848</v>
      </c>
      <c r="DH27" s="103">
        <f>'Проверочная  таблица'!XK28</f>
        <v>10155600</v>
      </c>
      <c r="DI27" s="100">
        <f>'Проверочная  таблица'!XN28</f>
        <v>7134570</v>
      </c>
      <c r="DJ27" s="102">
        <f>'Проверочная  таблица'!YC28+'Проверочная  таблица'!YI28</f>
        <v>0</v>
      </c>
      <c r="DK27" s="100">
        <f>'Проверочная  таблица'!YF28+'Проверочная  таблица'!YL28</f>
        <v>0</v>
      </c>
      <c r="DL27" s="102">
        <f>'Проверочная  таблица'!YS28</f>
        <v>0</v>
      </c>
      <c r="DM27" s="102">
        <f>'Проверочная  таблица'!YV28</f>
        <v>0</v>
      </c>
      <c r="DN27" s="102">
        <f>'Проверочная  таблица'!YY28</f>
        <v>0</v>
      </c>
      <c r="DO27" s="100">
        <f>'Проверочная  таблица'!ZB28</f>
        <v>0</v>
      </c>
      <c r="DQ27" s="685">
        <f t="shared" si="2"/>
        <v>6264.0329800000009</v>
      </c>
      <c r="DR27" s="685">
        <f t="shared" si="3"/>
        <v>3049.3370300000001</v>
      </c>
      <c r="DS27" s="685">
        <f t="shared" si="10"/>
        <v>11454.761359999999</v>
      </c>
      <c r="DT27" s="685">
        <f t="shared" si="11"/>
        <v>7892.4179999999997</v>
      </c>
    </row>
    <row r="28" spans="1:124" ht="25.5" customHeight="1" thickBot="1" x14ac:dyDescent="0.3">
      <c r="A28" s="105" t="s">
        <v>91</v>
      </c>
      <c r="B28" s="107">
        <f t="shared" si="0"/>
        <v>409443001.50999999</v>
      </c>
      <c r="C28" s="776">
        <f t="shared" si="1"/>
        <v>160602478.55999997</v>
      </c>
      <c r="D28" s="263">
        <f t="shared" si="4"/>
        <v>305673478.36000001</v>
      </c>
      <c r="E28" s="263">
        <f t="shared" si="5"/>
        <v>105247744.51999998</v>
      </c>
      <c r="F28" s="441">
        <f>'Проверочная  таблица'!CM29+'Проверочная  таблица'!CO29</f>
        <v>136323.58999999985</v>
      </c>
      <c r="G28" s="107">
        <f>'Проверочная  таблица'!CN29+'Проверочная  таблица'!CP29</f>
        <v>136323.59</v>
      </c>
      <c r="H28" s="107">
        <f>'Проверочная  таблица'!DK29</f>
        <v>0</v>
      </c>
      <c r="I28" s="107">
        <f>'Проверочная  таблица'!DX29</f>
        <v>0</v>
      </c>
      <c r="J28" s="776">
        <f>'Проверочная  таблица'!DM29</f>
        <v>0</v>
      </c>
      <c r="K28" s="776">
        <f>'Проверочная  таблица'!DZ29</f>
        <v>0</v>
      </c>
      <c r="L28" s="107">
        <f>'Проверочная  таблица'!DO29</f>
        <v>0</v>
      </c>
      <c r="M28" s="106">
        <f>'Проверочная  таблица'!EB29</f>
        <v>0</v>
      </c>
      <c r="N28" s="441">
        <f>'Проверочная  таблица'!ES29</f>
        <v>0</v>
      </c>
      <c r="O28" s="107">
        <f>'Проверочная  таблица'!EV29</f>
        <v>0</v>
      </c>
      <c r="P28" s="107">
        <f>'Проверочная  таблица'!EY29</f>
        <v>0</v>
      </c>
      <c r="Q28" s="107">
        <f>'Проверочная  таблица'!FF29</f>
        <v>0</v>
      </c>
      <c r="R28" s="107">
        <f>'Проверочная  таблица'!FA29</f>
        <v>0</v>
      </c>
      <c r="S28" s="107">
        <f>'Проверочная  таблица'!FH29</f>
        <v>0</v>
      </c>
      <c r="T28" s="107">
        <f>'Проверочная  таблица'!FC29</f>
        <v>0</v>
      </c>
      <c r="U28" s="106">
        <f>'Проверочная  таблица'!FJ29</f>
        <v>0</v>
      </c>
      <c r="V28" s="108">
        <f>'Проверочная  таблица'!FM29</f>
        <v>0</v>
      </c>
      <c r="W28" s="106">
        <f>'Проверочная  таблица'!FP29</f>
        <v>0</v>
      </c>
      <c r="X28" s="108">
        <f>'Проверочная  таблица'!FS29</f>
        <v>0</v>
      </c>
      <c r="Y28" s="107">
        <f>'Проверочная  таблица'!FV29</f>
        <v>0</v>
      </c>
      <c r="Z28" s="106">
        <f>'Проверочная  таблица'!FY29</f>
        <v>0</v>
      </c>
      <c r="AA28" s="106">
        <f>'Проверочная  таблица'!GB29</f>
        <v>0</v>
      </c>
      <c r="AB28" s="107">
        <f>'Проверочная  таблица'!GE29+'Проверочная  таблица'!GK29</f>
        <v>0</v>
      </c>
      <c r="AC28" s="107">
        <f>'Проверочная  таблица'!GH29+'Проверочная  таблица'!GN29</f>
        <v>0</v>
      </c>
      <c r="AD28" s="107">
        <f>'Проверочная  таблица'!GU29</f>
        <v>0</v>
      </c>
      <c r="AE28" s="106">
        <f>'Проверочная  таблица'!GX29</f>
        <v>0</v>
      </c>
      <c r="AF28" s="108">
        <f>'Проверочная  таблица'!HA29</f>
        <v>0</v>
      </c>
      <c r="AG28" s="106">
        <f>'Проверочная  таблица'!HD29</f>
        <v>0</v>
      </c>
      <c r="AH28" s="108">
        <f>'Проверочная  таблица'!HG29+'Проверочная  таблица'!HM29</f>
        <v>422687.81</v>
      </c>
      <c r="AI28" s="107">
        <f>'Проверочная  таблица'!HJ29+'Проверочная  таблица'!HP29</f>
        <v>216967.9</v>
      </c>
      <c r="AJ28" s="107">
        <f>'Проверочная  таблица'!IE29</f>
        <v>0</v>
      </c>
      <c r="AK28" s="106">
        <f>'Проверочная  таблица'!IH29</f>
        <v>0</v>
      </c>
      <c r="AL28" s="1078">
        <f>'Проверочная  таблица'!IK29</f>
        <v>0</v>
      </c>
      <c r="AM28" s="1025">
        <f>'Проверочная  таблица'!IN29</f>
        <v>0</v>
      </c>
      <c r="AN28" s="1110">
        <f>'Проверочная  таблица'!IQ29</f>
        <v>257152431.69</v>
      </c>
      <c r="AO28" s="1024">
        <f>'Проверочная  таблица'!IT29</f>
        <v>69667198.569999993</v>
      </c>
      <c r="AP28" s="107">
        <f>'Проверочная  таблица'!IW29</f>
        <v>0</v>
      </c>
      <c r="AQ28" s="106">
        <f>'Проверочная  таблица'!IZ29</f>
        <v>0</v>
      </c>
      <c r="AR28" s="108">
        <f>'Проверочная  таблица'!JC29</f>
        <v>0</v>
      </c>
      <c r="AS28" s="106">
        <f>'Проверочная  таблица'!JF29</f>
        <v>0</v>
      </c>
      <c r="AT28" s="108">
        <f>'Проверочная  таблица'!JI29+'Проверочная  таблица'!JO29</f>
        <v>0</v>
      </c>
      <c r="AU28" s="107">
        <f>'Проверочная  таблица'!JL29+'Проверочная  таблица'!JR29</f>
        <v>0</v>
      </c>
      <c r="AV28" s="107">
        <f>'Проверочная  таблица'!KG29</f>
        <v>0</v>
      </c>
      <c r="AW28" s="107">
        <f>'Проверочная  таблица'!KJ29</f>
        <v>0</v>
      </c>
      <c r="AX28" s="107">
        <f>'Проверочная  таблица'!KM29+'Проверочная  таблица'!KS29</f>
        <v>0</v>
      </c>
      <c r="AY28" s="106">
        <f>'Проверочная  таблица'!KV29+'Проверочная  таблица'!KP29</f>
        <v>0</v>
      </c>
      <c r="AZ28" s="108">
        <f>'Проверочная  таблица'!LL29+'Проверочная  таблица'!LT29</f>
        <v>16935600</v>
      </c>
      <c r="BA28" s="106">
        <f>'Проверочная  таблица'!LX29+'Проверочная  таблица'!LP29</f>
        <v>16935600.009999998</v>
      </c>
      <c r="BB28" s="108">
        <f>'Проверочная  таблица'!MV29+'Проверочная  таблица'!NG29</f>
        <v>235690</v>
      </c>
      <c r="BC28" s="107">
        <f>'Проверочная  таблица'!NJ29+'Проверочная  таблица'!ND29</f>
        <v>235690</v>
      </c>
      <c r="BD28" s="107">
        <f>'Проверочная  таблица'!MS29</f>
        <v>0</v>
      </c>
      <c r="BE28" s="106">
        <f>'Проверочная  таблица'!NA29</f>
        <v>0</v>
      </c>
      <c r="BF28" s="107">
        <f>'Проверочная  таблица'!MQ29</f>
        <v>0</v>
      </c>
      <c r="BG28" s="106">
        <f>'Проверочная  таблица'!MY29</f>
        <v>0</v>
      </c>
      <c r="BH28" s="108">
        <f>'Проверочная  таблица'!NY29</f>
        <v>0</v>
      </c>
      <c r="BI28" s="106">
        <f>'Проверочная  таблица'!OC29</f>
        <v>0</v>
      </c>
      <c r="BJ28" s="108">
        <f>'Проверочная  таблица'!OG29+'Проверочная  таблица'!OO29</f>
        <v>16530000</v>
      </c>
      <c r="BK28" s="106">
        <f>'Проверочная  таблица'!OK29+'Проверочная  таблица'!OS29</f>
        <v>14630239.869999999</v>
      </c>
      <c r="BL28" s="107">
        <f>'Проверочная  таблица'!PM29</f>
        <v>1389546.76</v>
      </c>
      <c r="BM28" s="107">
        <f>'Проверочная  таблица'!PP29</f>
        <v>881687.05</v>
      </c>
      <c r="BN28" s="107">
        <f>'Проверочная  таблица'!QE29</f>
        <v>0</v>
      </c>
      <c r="BO28" s="106">
        <f>'Проверочная  таблица'!QH29</f>
        <v>0</v>
      </c>
      <c r="BP28" s="108">
        <f>'Проверочная  таблица'!QK29+'Проверочная  таблица'!QQ29</f>
        <v>0</v>
      </c>
      <c r="BQ28" s="106">
        <f>'Проверочная  таблица'!QN29+'Проверочная  таблица'!QT29</f>
        <v>0</v>
      </c>
      <c r="BR28" s="108">
        <f>'Проверочная  таблица'!RI29</f>
        <v>0</v>
      </c>
      <c r="BS28" s="107">
        <f>'Проверочная  таблица'!RL29</f>
        <v>0</v>
      </c>
      <c r="BT28" s="1024">
        <f>'Проверочная  таблица'!RO29</f>
        <v>0</v>
      </c>
      <c r="BU28" s="1025">
        <f>'Проверочная  таблица'!RR29</f>
        <v>0</v>
      </c>
      <c r="BV28" s="1078">
        <f>'Проверочная  таблица'!RU29</f>
        <v>0</v>
      </c>
      <c r="BW28" s="1025">
        <f>'Проверочная  таблица'!RX29</f>
        <v>0</v>
      </c>
      <c r="BX28" s="773">
        <f>'Проверочная  таблица'!SA29</f>
        <v>0</v>
      </c>
      <c r="BY28" s="731">
        <f>'Проверочная  таблица'!SD29</f>
        <v>0</v>
      </c>
      <c r="BZ28" s="107">
        <f>'Проверочная  таблица'!SY29</f>
        <v>12871198.51</v>
      </c>
      <c r="CA28" s="106">
        <f>'Проверочная  таблица'!TH29</f>
        <v>2544037.5299999998</v>
      </c>
      <c r="CB28" s="107">
        <f>'Проверочная  таблица'!SG29+'Проверочная  таблица'!TA29</f>
        <v>0</v>
      </c>
      <c r="CC28" s="107">
        <f>'Проверочная  таблица'!SP29+'Проверочная  таблица'!TJ29</f>
        <v>0</v>
      </c>
      <c r="CD28" s="107">
        <f>'Проверочная  таблица'!SI29+'Проверочная  таблица'!TC29</f>
        <v>0</v>
      </c>
      <c r="CE28" s="107">
        <f>'Проверочная  таблица'!TL29+'Проверочная  таблица'!SR29</f>
        <v>0</v>
      </c>
      <c r="CF28" s="1024">
        <f>'Проверочная  таблица'!SK29</f>
        <v>0</v>
      </c>
      <c r="CG28" s="1025">
        <f>'Проверочная  таблица'!ST29</f>
        <v>0</v>
      </c>
      <c r="CH28" s="108">
        <f>'Проверочная  таблица'!TE29+'Проверочная  таблица'!SM29</f>
        <v>0</v>
      </c>
      <c r="CI28" s="107">
        <f>'Проверочная  таблица'!TN29+'Проверочная  таблица'!SV29</f>
        <v>0</v>
      </c>
      <c r="CJ28" s="107">
        <f t="shared" si="6"/>
        <v>14713352.689999999</v>
      </c>
      <c r="CK28" s="106">
        <f t="shared" si="7"/>
        <v>8623765.129999999</v>
      </c>
      <c r="CL28" s="108">
        <f>'Проверочная  таблица'!VS29</f>
        <v>2643800</v>
      </c>
      <c r="CM28" s="106">
        <f>'Проверочная  таблица'!VT29</f>
        <v>1066449.8500000001</v>
      </c>
      <c r="CN28" s="99">
        <f>'Проверочная  таблица'!VU29</f>
        <v>0</v>
      </c>
      <c r="CO28" s="99">
        <f>'Проверочная  таблица'!VV29</f>
        <v>0</v>
      </c>
      <c r="CP28" s="266">
        <f>'Проверочная  таблица'!VW29</f>
        <v>0</v>
      </c>
      <c r="CQ28" s="418">
        <f>'Проверочная  таблица'!VX29</f>
        <v>0</v>
      </c>
      <c r="CR28" s="172">
        <f>'Проверочная  таблица'!VY29</f>
        <v>0</v>
      </c>
      <c r="CS28" s="418">
        <f>'Проверочная  таблица'!VZ29</f>
        <v>0</v>
      </c>
      <c r="CT28" s="172">
        <f>'Проверочная  таблица'!WA29</f>
        <v>1394755</v>
      </c>
      <c r="CU28" s="266">
        <f>'Проверочная  таблица'!WB29</f>
        <v>1394755</v>
      </c>
      <c r="CV28" s="107">
        <f>'Проверочная  таблица'!WE29</f>
        <v>9859097.6899999995</v>
      </c>
      <c r="CW28" s="107">
        <f>'Проверочная  таблица'!WH29</f>
        <v>5772000</v>
      </c>
      <c r="CX28" s="107">
        <f>'Проверочная  таблица'!WK29</f>
        <v>815700</v>
      </c>
      <c r="CY28" s="107">
        <f>'Проверочная  таблица'!WN29</f>
        <v>390560.28</v>
      </c>
      <c r="CZ28" s="107">
        <f t="shared" si="8"/>
        <v>89056170.459999993</v>
      </c>
      <c r="DA28" s="106">
        <f t="shared" si="9"/>
        <v>46730968.909999996</v>
      </c>
      <c r="DB28" s="1078">
        <f>'Проверочная  таблица'!WS29</f>
        <v>0</v>
      </c>
      <c r="DC28" s="1024">
        <f>'Проверочная  таблица'!WV29</f>
        <v>0</v>
      </c>
      <c r="DD28" s="1024">
        <f>'Проверочная  таблица'!WY29</f>
        <v>0</v>
      </c>
      <c r="DE28" s="1025">
        <f>'Проверочная  таблица'!XB29</f>
        <v>0</v>
      </c>
      <c r="DF28" s="1078">
        <f>'Проверочная  таблица'!XE29</f>
        <v>2338490.46</v>
      </c>
      <c r="DG28" s="1025">
        <f>'Проверочная  таблица'!XH29</f>
        <v>1558991.91</v>
      </c>
      <c r="DH28" s="108">
        <f>'Проверочная  таблица'!XK29</f>
        <v>16717680</v>
      </c>
      <c r="DI28" s="106">
        <f>'Проверочная  таблица'!XN29</f>
        <v>9906000</v>
      </c>
      <c r="DJ28" s="776">
        <f>'Проверочная  таблица'!YC29+'Проверочная  таблица'!YI29</f>
        <v>70000000</v>
      </c>
      <c r="DK28" s="731">
        <f>'Проверочная  таблица'!YF29+'Проверочная  таблица'!YL29</f>
        <v>35265977</v>
      </c>
      <c r="DL28" s="107">
        <f>'Проверочная  таблица'!YS29</f>
        <v>0</v>
      </c>
      <c r="DM28" s="107">
        <f>'Проверочная  таблица'!YV29</f>
        <v>0</v>
      </c>
      <c r="DN28" s="107">
        <f>'Проверочная  таблица'!YY29</f>
        <v>0</v>
      </c>
      <c r="DO28" s="106">
        <f>'Проверочная  таблица'!ZB29</f>
        <v>0</v>
      </c>
      <c r="DQ28" s="685">
        <f t="shared" si="2"/>
        <v>12069.552689999999</v>
      </c>
      <c r="DR28" s="685">
        <f t="shared" si="3"/>
        <v>7557.3152799999989</v>
      </c>
      <c r="DS28" s="685">
        <f t="shared" si="10"/>
        <v>19056.170459999994</v>
      </c>
      <c r="DT28" s="685">
        <f t="shared" si="11"/>
        <v>11464.991909999997</v>
      </c>
    </row>
    <row r="29" spans="1:124" ht="25.5" customHeight="1" thickBot="1" x14ac:dyDescent="0.3">
      <c r="A29" s="159" t="s">
        <v>99</v>
      </c>
      <c r="B29" s="111">
        <f t="shared" ref="B29:C29" si="12">SUM(B11:B28)</f>
        <v>1767888765.79</v>
      </c>
      <c r="C29" s="113">
        <f t="shared" si="12"/>
        <v>716151347.74999988</v>
      </c>
      <c r="D29" s="419">
        <f t="shared" ref="D29:E29" si="13">SUM(D11:D28)</f>
        <v>951084238.96000004</v>
      </c>
      <c r="E29" s="113">
        <f t="shared" si="13"/>
        <v>336974502.02999997</v>
      </c>
      <c r="F29" s="775">
        <f t="shared" ref="F29:BK29" si="14">SUM(F11:F28)</f>
        <v>56760552.200000003</v>
      </c>
      <c r="G29" s="111">
        <f t="shared" si="14"/>
        <v>543682.61</v>
      </c>
      <c r="H29" s="111">
        <f t="shared" ref="H29:I29" si="15">SUM(H11:H28)</f>
        <v>0</v>
      </c>
      <c r="I29" s="111">
        <f t="shared" si="15"/>
        <v>0</v>
      </c>
      <c r="J29" s="1014">
        <f>'Проверочная  таблица'!DM30</f>
        <v>51498700</v>
      </c>
      <c r="K29" s="1015">
        <f>'Проверочная  таблица'!DZ30</f>
        <v>317974.63</v>
      </c>
      <c r="L29" s="162">
        <f>'Проверочная  таблица'!DO30</f>
        <v>0</v>
      </c>
      <c r="M29" s="1155">
        <f>'Проверочная  таблица'!EB30</f>
        <v>0</v>
      </c>
      <c r="N29" s="775">
        <f>SUM(N11:N28)</f>
        <v>4955800</v>
      </c>
      <c r="O29" s="111">
        <f>SUM(O11:O28)</f>
        <v>0</v>
      </c>
      <c r="P29" s="111">
        <f t="shared" ref="P29:Q29" si="16">SUM(P11:P28)</f>
        <v>0</v>
      </c>
      <c r="Q29" s="110">
        <f t="shared" si="16"/>
        <v>0</v>
      </c>
      <c r="R29" s="114">
        <f>SUM(R11:R28)</f>
        <v>0</v>
      </c>
      <c r="S29" s="110">
        <f>SUM(S11:S28)</f>
        <v>0</v>
      </c>
      <c r="T29" s="111">
        <f t="shared" ref="T29:U29" si="17">SUM(T11:T28)</f>
        <v>7259700</v>
      </c>
      <c r="U29" s="110">
        <f t="shared" si="17"/>
        <v>2884599.34</v>
      </c>
      <c r="V29" s="111">
        <f>SUM(V11:V28)</f>
        <v>0</v>
      </c>
      <c r="W29" s="110">
        <f>SUM(W11:W28)</f>
        <v>0</v>
      </c>
      <c r="X29" s="111">
        <f t="shared" ref="X29:Y29" si="18">SUM(X11:X28)</f>
        <v>0</v>
      </c>
      <c r="Y29" s="111">
        <f t="shared" si="18"/>
        <v>0</v>
      </c>
      <c r="Z29" s="110">
        <f t="shared" ref="Z29:AA29" si="19">SUM(Z11:Z28)</f>
        <v>0</v>
      </c>
      <c r="AA29" s="110">
        <f t="shared" si="19"/>
        <v>0</v>
      </c>
      <c r="AB29" s="111">
        <f t="shared" ref="AB29:AQ29" si="20">SUM(AB11:AB28)</f>
        <v>0</v>
      </c>
      <c r="AC29" s="110">
        <f t="shared" si="20"/>
        <v>0</v>
      </c>
      <c r="AD29" s="111">
        <f t="shared" si="20"/>
        <v>33031600</v>
      </c>
      <c r="AE29" s="110">
        <f t="shared" si="20"/>
        <v>6178794.3399999999</v>
      </c>
      <c r="AF29" s="111">
        <f t="shared" ref="AF29:AG29" si="21">SUM(AF11:AF28)</f>
        <v>0</v>
      </c>
      <c r="AG29" s="110">
        <f t="shared" si="21"/>
        <v>0</v>
      </c>
      <c r="AH29" s="111">
        <f t="shared" si="20"/>
        <v>8645445.790000001</v>
      </c>
      <c r="AI29" s="111">
        <f t="shared" si="20"/>
        <v>721795.68</v>
      </c>
      <c r="AJ29" s="111">
        <f t="shared" ref="AJ29:AK29" si="22">SUM(AJ11:AJ28)</f>
        <v>0</v>
      </c>
      <c r="AK29" s="110">
        <f t="shared" si="22"/>
        <v>0</v>
      </c>
      <c r="AL29" s="1026">
        <f>SUM(AL11:AL28)</f>
        <v>102925152.14</v>
      </c>
      <c r="AM29" s="1038">
        <f>SUM(AM11:AM28)</f>
        <v>64741594.849999994</v>
      </c>
      <c r="AN29" s="1038">
        <f t="shared" si="20"/>
        <v>257152431.69</v>
      </c>
      <c r="AO29" s="1038">
        <f t="shared" si="20"/>
        <v>69667198.569999993</v>
      </c>
      <c r="AP29" s="111">
        <f t="shared" si="20"/>
        <v>0</v>
      </c>
      <c r="AQ29" s="110">
        <f t="shared" si="20"/>
        <v>0</v>
      </c>
      <c r="AR29" s="111">
        <f t="shared" si="14"/>
        <v>0</v>
      </c>
      <c r="AS29" s="110">
        <f t="shared" si="14"/>
        <v>0</v>
      </c>
      <c r="AT29" s="111">
        <f t="shared" si="14"/>
        <v>0</v>
      </c>
      <c r="AU29" s="110">
        <f t="shared" si="14"/>
        <v>0</v>
      </c>
      <c r="AV29" s="111">
        <f t="shared" si="14"/>
        <v>0</v>
      </c>
      <c r="AW29" s="110">
        <f t="shared" si="14"/>
        <v>0</v>
      </c>
      <c r="AX29" s="111">
        <f t="shared" ref="AX29:AY29" si="23">SUM(AX11:AX28)</f>
        <v>11600</v>
      </c>
      <c r="AY29" s="110">
        <f t="shared" si="23"/>
        <v>0</v>
      </c>
      <c r="AZ29" s="111">
        <f t="shared" ref="AZ29:BA29" si="24">SUM(AZ11:AZ28)</f>
        <v>30086200</v>
      </c>
      <c r="BA29" s="110">
        <f t="shared" si="24"/>
        <v>18759465.879999999</v>
      </c>
      <c r="BB29" s="114">
        <f t="shared" si="14"/>
        <v>3703700</v>
      </c>
      <c r="BC29" s="110">
        <f t="shared" si="14"/>
        <v>3703700</v>
      </c>
      <c r="BD29" s="111">
        <f t="shared" ref="BD29:BE29" si="25">SUM(BD11:BD28)</f>
        <v>74678200</v>
      </c>
      <c r="BE29" s="110">
        <f t="shared" si="25"/>
        <v>19357267.670000002</v>
      </c>
      <c r="BF29" s="111">
        <f t="shared" ref="BF29:BG29" si="26">SUM(BF11:BF28)</f>
        <v>21961357.140000001</v>
      </c>
      <c r="BG29" s="110">
        <f t="shared" si="26"/>
        <v>21961357.130000003</v>
      </c>
      <c r="BH29" s="111">
        <f t="shared" si="14"/>
        <v>0</v>
      </c>
      <c r="BI29" s="110">
        <f t="shared" si="14"/>
        <v>0</v>
      </c>
      <c r="BJ29" s="114">
        <f t="shared" si="14"/>
        <v>110111900</v>
      </c>
      <c r="BK29" s="110">
        <f t="shared" si="14"/>
        <v>57633790.889999993</v>
      </c>
      <c r="BL29" s="111">
        <f t="shared" ref="BL29:BW29" si="27">SUM(BL11:BL28)</f>
        <v>21761800</v>
      </c>
      <c r="BM29" s="110">
        <f t="shared" si="27"/>
        <v>9161144.8200000003</v>
      </c>
      <c r="BN29" s="111">
        <f t="shared" si="27"/>
        <v>0</v>
      </c>
      <c r="BO29" s="110">
        <f t="shared" si="27"/>
        <v>0</v>
      </c>
      <c r="BP29" s="111">
        <f t="shared" ref="BP29:BQ29" si="28">SUM(BP11:BP28)</f>
        <v>5814700</v>
      </c>
      <c r="BQ29" s="110">
        <f t="shared" si="28"/>
        <v>1436026.61</v>
      </c>
      <c r="BR29" s="111">
        <f t="shared" si="27"/>
        <v>0</v>
      </c>
      <c r="BS29" s="110">
        <f t="shared" si="27"/>
        <v>0</v>
      </c>
      <c r="BT29" s="1026">
        <f t="shared" ref="BT29:BU29" si="29">SUM(BT11:BT28)</f>
        <v>0</v>
      </c>
      <c r="BU29" s="1038">
        <f t="shared" si="29"/>
        <v>0</v>
      </c>
      <c r="BV29" s="1026">
        <f t="shared" si="27"/>
        <v>0</v>
      </c>
      <c r="BW29" s="1038">
        <f t="shared" si="27"/>
        <v>0</v>
      </c>
      <c r="BX29" s="113">
        <f t="shared" ref="BX29:BY29" si="30">SUM(BX11:BX28)</f>
        <v>42044400</v>
      </c>
      <c r="BY29" s="113">
        <f t="shared" si="30"/>
        <v>42044400</v>
      </c>
      <c r="BZ29" s="111">
        <f t="shared" ref="BZ29:CA29" si="31">SUM(BZ11:BZ28)</f>
        <v>56858699.999999993</v>
      </c>
      <c r="CA29" s="110">
        <f t="shared" si="31"/>
        <v>8836939.8599999994</v>
      </c>
      <c r="CB29" s="111">
        <f t="shared" ref="CB29:CG29" si="32">SUM(CB11:CB28)</f>
        <v>0</v>
      </c>
      <c r="CC29" s="111">
        <f t="shared" si="32"/>
        <v>0</v>
      </c>
      <c r="CD29" s="111">
        <f t="shared" si="32"/>
        <v>61822300</v>
      </c>
      <c r="CE29" s="110">
        <f t="shared" si="32"/>
        <v>9024769.1500000004</v>
      </c>
      <c r="CF29" s="1026">
        <f t="shared" si="32"/>
        <v>0</v>
      </c>
      <c r="CG29" s="1038">
        <f t="shared" si="32"/>
        <v>0</v>
      </c>
      <c r="CH29" s="114">
        <f t="shared" ref="CH29:CI29" si="33">SUM(CH11:CH28)</f>
        <v>0</v>
      </c>
      <c r="CI29" s="110">
        <f t="shared" si="33"/>
        <v>0</v>
      </c>
      <c r="CJ29" s="111">
        <f t="shared" ref="CJ29:CY29" si="34">SUM(CJ11:CJ28)</f>
        <v>236855431.83000001</v>
      </c>
      <c r="CK29" s="110">
        <f t="shared" si="34"/>
        <v>126115889.67999998</v>
      </c>
      <c r="CL29" s="111">
        <f t="shared" si="34"/>
        <v>38789000</v>
      </c>
      <c r="CM29" s="110">
        <f t="shared" si="34"/>
        <v>16423968.360000001</v>
      </c>
      <c r="CN29" s="113">
        <f t="shared" si="34"/>
        <v>0</v>
      </c>
      <c r="CO29" s="113">
        <f t="shared" si="34"/>
        <v>0</v>
      </c>
      <c r="CP29" s="111">
        <f t="shared" si="34"/>
        <v>6080900</v>
      </c>
      <c r="CQ29" s="110">
        <f t="shared" si="34"/>
        <v>0</v>
      </c>
      <c r="CR29" s="419">
        <f t="shared" si="34"/>
        <v>0</v>
      </c>
      <c r="CS29" s="110">
        <f t="shared" si="34"/>
        <v>0</v>
      </c>
      <c r="CT29" s="419">
        <f>SUM(CT11:CT28)</f>
        <v>9763289</v>
      </c>
      <c r="CU29" s="110">
        <f>SUM(CU11:CU28)</f>
        <v>7040350</v>
      </c>
      <c r="CV29" s="111">
        <f t="shared" ref="CV29:CW29" si="35">SUM(CV11:CV28)</f>
        <v>168188432.83000001</v>
      </c>
      <c r="CW29" s="111">
        <f t="shared" si="35"/>
        <v>96093313.489999995</v>
      </c>
      <c r="CX29" s="111">
        <f t="shared" si="34"/>
        <v>14033810</v>
      </c>
      <c r="CY29" s="110">
        <f t="shared" si="34"/>
        <v>6558257.8299999991</v>
      </c>
      <c r="CZ29" s="114">
        <f t="shared" ref="CZ29:DG29" si="36">SUM(CZ11:CZ28)</f>
        <v>579949095</v>
      </c>
      <c r="DA29" s="110">
        <f t="shared" si="36"/>
        <v>253060956.03999999</v>
      </c>
      <c r="DB29" s="1026">
        <f t="shared" si="36"/>
        <v>0</v>
      </c>
      <c r="DC29" s="1038">
        <f t="shared" si="36"/>
        <v>0</v>
      </c>
      <c r="DD29" s="1026">
        <f t="shared" ref="DD29:DE29" si="37">SUM(DD11:DD28)</f>
        <v>0</v>
      </c>
      <c r="DE29" s="1038">
        <f t="shared" si="37"/>
        <v>0</v>
      </c>
      <c r="DF29" s="1026">
        <f t="shared" si="36"/>
        <v>37156015</v>
      </c>
      <c r="DG29" s="1038">
        <f t="shared" si="36"/>
        <v>21516070.409999996</v>
      </c>
      <c r="DH29" s="111">
        <f t="shared" ref="DH29:DI29" si="38">SUM(DH11:DH28)</f>
        <v>254593080</v>
      </c>
      <c r="DI29" s="110">
        <f t="shared" si="38"/>
        <v>157190281.22</v>
      </c>
      <c r="DJ29" s="115">
        <f t="shared" ref="DJ29:DK29" si="39">SUM(DJ11:DJ28)</f>
        <v>280000000</v>
      </c>
      <c r="DK29" s="113">
        <f t="shared" si="39"/>
        <v>74354604.409999996</v>
      </c>
      <c r="DL29" s="111">
        <f t="shared" ref="DL29:DO29" si="40">SUM(DL11:DL28)</f>
        <v>8200000</v>
      </c>
      <c r="DM29" s="110">
        <f t="shared" si="40"/>
        <v>0</v>
      </c>
      <c r="DN29" s="111">
        <f t="shared" si="40"/>
        <v>0</v>
      </c>
      <c r="DO29" s="110">
        <f t="shared" si="40"/>
        <v>0</v>
      </c>
      <c r="DQ29" s="685">
        <f t="shared" si="2"/>
        <v>198066.43183000002</v>
      </c>
      <c r="DR29" s="685">
        <f t="shared" si="3"/>
        <v>109691.92131999998</v>
      </c>
      <c r="DS29" s="685">
        <f t="shared" si="10"/>
        <v>299949.09499999997</v>
      </c>
      <c r="DT29" s="685">
        <f t="shared" si="11"/>
        <v>178706.35162999999</v>
      </c>
    </row>
    <row r="30" spans="1:124" ht="25.5" customHeight="1" x14ac:dyDescent="0.25">
      <c r="A30" s="104"/>
      <c r="B30" s="120"/>
      <c r="C30" s="119"/>
      <c r="D30" s="121"/>
      <c r="E30" s="119"/>
      <c r="F30" s="121"/>
      <c r="G30" s="119"/>
      <c r="H30" s="121"/>
      <c r="I30" s="119"/>
      <c r="J30" s="121"/>
      <c r="K30" s="112"/>
      <c r="L30" s="121"/>
      <c r="M30" s="112"/>
      <c r="N30" s="121"/>
      <c r="O30" s="635"/>
      <c r="P30" s="201"/>
      <c r="Q30" s="118"/>
      <c r="R30" s="121"/>
      <c r="S30" s="118"/>
      <c r="T30" s="201"/>
      <c r="U30" s="118"/>
      <c r="V30" s="201"/>
      <c r="W30" s="118"/>
      <c r="X30" s="201"/>
      <c r="Y30" s="635"/>
      <c r="Z30" s="119"/>
      <c r="AA30" s="118"/>
      <c r="AB30" s="201"/>
      <c r="AC30" s="118"/>
      <c r="AD30" s="201"/>
      <c r="AE30" s="118"/>
      <c r="AF30" s="201"/>
      <c r="AG30" s="118"/>
      <c r="AH30" s="201"/>
      <c r="AI30" s="118"/>
      <c r="AJ30" s="201"/>
      <c r="AK30" s="118"/>
      <c r="AL30" s="1028"/>
      <c r="AM30" s="1029"/>
      <c r="AN30" s="1028"/>
      <c r="AO30" s="1029"/>
      <c r="AP30" s="201"/>
      <c r="AQ30" s="118"/>
      <c r="AR30" s="201"/>
      <c r="AS30" s="118"/>
      <c r="AT30" s="201"/>
      <c r="AU30" s="118"/>
      <c r="AV30" s="201"/>
      <c r="AW30" s="118"/>
      <c r="AX30" s="201"/>
      <c r="AY30" s="118"/>
      <c r="AZ30" s="201"/>
      <c r="BA30" s="118"/>
      <c r="BB30" s="554"/>
      <c r="BC30" s="116"/>
      <c r="BD30" s="201"/>
      <c r="BE30" s="118"/>
      <c r="BF30" s="201"/>
      <c r="BG30" s="118"/>
      <c r="BH30" s="201"/>
      <c r="BI30" s="118"/>
      <c r="BJ30" s="201"/>
      <c r="BK30" s="118"/>
      <c r="BL30" s="201"/>
      <c r="BM30" s="118"/>
      <c r="BN30" s="201"/>
      <c r="BO30" s="118"/>
      <c r="BP30" s="201"/>
      <c r="BQ30" s="118"/>
      <c r="BR30" s="201"/>
      <c r="BS30" s="118"/>
      <c r="BT30" s="1028"/>
      <c r="BU30" s="1029"/>
      <c r="BV30" s="1028"/>
      <c r="BW30" s="1029"/>
      <c r="BX30" s="119"/>
      <c r="BY30" s="118"/>
      <c r="BZ30" s="201"/>
      <c r="CA30" s="118"/>
      <c r="CB30" s="201"/>
      <c r="CC30" s="635"/>
      <c r="CD30" s="201"/>
      <c r="CE30" s="118"/>
      <c r="CF30" s="1028"/>
      <c r="CG30" s="1029"/>
      <c r="CH30" s="201"/>
      <c r="CI30" s="118"/>
      <c r="CJ30" s="246"/>
      <c r="CK30" s="160"/>
      <c r="CL30" s="121"/>
      <c r="CM30" s="118"/>
      <c r="CN30" s="112"/>
      <c r="CO30" s="112"/>
      <c r="CP30" s="199"/>
      <c r="CQ30" s="122"/>
      <c r="CR30" s="420"/>
      <c r="CS30" s="122"/>
      <c r="CT30" s="420"/>
      <c r="CU30" s="122"/>
      <c r="CV30" s="201"/>
      <c r="CW30" s="119"/>
      <c r="CX30" s="201"/>
      <c r="CY30" s="119"/>
      <c r="CZ30" s="760"/>
      <c r="DA30" s="160"/>
      <c r="DB30" s="1028"/>
      <c r="DC30" s="1029"/>
      <c r="DD30" s="1028"/>
      <c r="DE30" s="1029"/>
      <c r="DF30" s="1028"/>
      <c r="DG30" s="1029"/>
      <c r="DH30" s="201"/>
      <c r="DI30" s="118"/>
      <c r="DJ30" s="201"/>
      <c r="DK30" s="119"/>
      <c r="DL30" s="201"/>
      <c r="DM30" s="118"/>
      <c r="DN30" s="201"/>
      <c r="DO30" s="118"/>
      <c r="DQ30" s="685">
        <f t="shared" si="2"/>
        <v>0</v>
      </c>
      <c r="DR30" s="685">
        <f t="shared" si="3"/>
        <v>0</v>
      </c>
      <c r="DS30" s="685">
        <f t="shared" si="10"/>
        <v>0</v>
      </c>
      <c r="DT30" s="685">
        <f t="shared" si="11"/>
        <v>0</v>
      </c>
    </row>
    <row r="31" spans="1:124" ht="25.5" customHeight="1" x14ac:dyDescent="0.25">
      <c r="A31" s="101" t="s">
        <v>5</v>
      </c>
      <c r="B31" s="102">
        <f>D31+CJ31+CZ31</f>
        <v>436539487.42000002</v>
      </c>
      <c r="C31" s="100">
        <f>E31+CK31+DA31</f>
        <v>109040222.37</v>
      </c>
      <c r="D31" s="263">
        <f t="shared" ref="D31:D32" si="41">N31+BB31+AT31+BJ31+F31+BH31+CB31+AR31+P31+AZ31+R31+X31+BX31+V31+Z31+AB31+AV31+AH31+H31+BL31+BZ31+CH31+AF31+BD31+BF31+T31+AD31+CD31+J31+CF31+BV31+AN31+BP31+BR31+AX31+L31+BT31+AL31+BN31+AJ31+AP31</f>
        <v>364582321.98000002</v>
      </c>
      <c r="E31" s="263">
        <f t="shared" ref="E31:E32" si="42">O31+BC31+AU31+BK31+G31+BI31+CC31+AS31+Q31+BA31+S31+Y31+BY31+W31+AA31+AC31+AW31+AI31+I31+BM31+CA31+CI31+AG31+BE31+BG31+U31+AE31+CE31+K31+CG31+BW31+AO31+BQ31+BS31+AY31+M31+BU31+AM31+BO31+AK31+AQ31</f>
        <v>63109883.690000005</v>
      </c>
      <c r="F31" s="103">
        <f>'Проверочная  таблица'!CM32+'Проверочная  таблица'!CO32</f>
        <v>3702094.4800000004</v>
      </c>
      <c r="G31" s="100">
        <f>'Проверочная  таблица'!CN32+'Проверочная  таблица'!CP32</f>
        <v>94971.59</v>
      </c>
      <c r="H31" s="102">
        <f>'Проверочная  таблица'!DK32</f>
        <v>0</v>
      </c>
      <c r="I31" s="100">
        <f>'Проверочная  таблица'!DX32</f>
        <v>0</v>
      </c>
      <c r="J31" s="102">
        <f>'Проверочная  таблица'!DM32</f>
        <v>0</v>
      </c>
      <c r="K31" s="100">
        <f>'Проверочная  таблица'!DZ32</f>
        <v>0</v>
      </c>
      <c r="L31" s="102">
        <f>'Проверочная  таблица'!DO32</f>
        <v>0</v>
      </c>
      <c r="M31" s="100">
        <f>'Проверочная  таблица'!EB32</f>
        <v>0</v>
      </c>
      <c r="N31" s="103">
        <f>'Проверочная  таблица'!ES32</f>
        <v>0</v>
      </c>
      <c r="O31" s="102">
        <f>'Проверочная  таблица'!EV32</f>
        <v>0</v>
      </c>
      <c r="P31" s="102">
        <f>'Проверочная  таблица'!EY32</f>
        <v>0</v>
      </c>
      <c r="Q31" s="100">
        <f>'Проверочная  таблица'!FF32</f>
        <v>0</v>
      </c>
      <c r="R31" s="102">
        <f>'Проверочная  таблица'!FA32</f>
        <v>0</v>
      </c>
      <c r="S31" s="100">
        <f>'Проверочная  таблица'!FH32</f>
        <v>0</v>
      </c>
      <c r="T31" s="102">
        <f>'Проверочная  таблица'!FC32</f>
        <v>0</v>
      </c>
      <c r="U31" s="100">
        <f>'Проверочная  таблица'!FJ32</f>
        <v>0</v>
      </c>
      <c r="V31" s="102">
        <f>'Проверочная  таблица'!FM32</f>
        <v>0</v>
      </c>
      <c r="W31" s="100">
        <f>'Проверочная  таблица'!FP32</f>
        <v>0</v>
      </c>
      <c r="X31" s="102">
        <f>'Проверочная  таблица'!FS32</f>
        <v>0</v>
      </c>
      <c r="Y31" s="102">
        <f>'Проверочная  таблица'!FV32</f>
        <v>0</v>
      </c>
      <c r="Z31" s="100">
        <f>'Проверочная  таблица'!FY32</f>
        <v>0</v>
      </c>
      <c r="AA31" s="100">
        <f>'Проверочная  таблица'!GB32</f>
        <v>0</v>
      </c>
      <c r="AB31" s="102">
        <f>'Проверочная  таблица'!GE32+'Проверочная  таблица'!GK32</f>
        <v>112406700</v>
      </c>
      <c r="AC31" s="100">
        <f>'Проверочная  таблица'!GH32+'Проверочная  таблица'!GN32</f>
        <v>56214109.990000002</v>
      </c>
      <c r="AD31" s="102">
        <f>'Проверочная  таблица'!GU32</f>
        <v>0</v>
      </c>
      <c r="AE31" s="100">
        <f>'Проверочная  таблица'!GX32</f>
        <v>0</v>
      </c>
      <c r="AF31" s="102">
        <f>'Проверочная  таблица'!HA32</f>
        <v>0</v>
      </c>
      <c r="AG31" s="100">
        <f>'Проверочная  таблица'!HD32</f>
        <v>0</v>
      </c>
      <c r="AH31" s="102">
        <f>'Проверочная  таблица'!HG32+'Проверочная  таблица'!HM32</f>
        <v>0</v>
      </c>
      <c r="AI31" s="100">
        <f>'Проверочная  таблица'!HJ32+'Проверочная  таблица'!HP32</f>
        <v>0</v>
      </c>
      <c r="AJ31" s="102">
        <f>'Проверочная  таблица'!IE32</f>
        <v>206549700</v>
      </c>
      <c r="AK31" s="100">
        <f>'Проверочная  таблица'!IH32</f>
        <v>0</v>
      </c>
      <c r="AL31" s="1022">
        <f>'Проверочная  таблица'!IK32</f>
        <v>0</v>
      </c>
      <c r="AM31" s="1023">
        <f>'Проверочная  таблица'!IN32</f>
        <v>0</v>
      </c>
      <c r="AN31" s="1022">
        <f>'Проверочная  таблица'!IQ32</f>
        <v>0</v>
      </c>
      <c r="AO31" s="1023">
        <f>'Проверочная  таблица'!IT32</f>
        <v>0</v>
      </c>
      <c r="AP31" s="102">
        <f>'Проверочная  таблица'!IW32</f>
        <v>0</v>
      </c>
      <c r="AQ31" s="100">
        <f>'Проверочная  таблица'!IZ32</f>
        <v>0</v>
      </c>
      <c r="AR31" s="102">
        <f>'Проверочная  таблица'!JC32</f>
        <v>728000</v>
      </c>
      <c r="AS31" s="100">
        <f>'Проверочная  таблица'!JF32</f>
        <v>728000</v>
      </c>
      <c r="AT31" s="102">
        <f>'Проверочная  таблица'!JI32+'Проверочная  таблица'!JO32</f>
        <v>0</v>
      </c>
      <c r="AU31" s="100">
        <f>'Проверочная  таблица'!JL32+'Проверочная  таблица'!JR32</f>
        <v>0</v>
      </c>
      <c r="AV31" s="102">
        <f>'Проверочная  таблица'!KG32</f>
        <v>0</v>
      </c>
      <c r="AW31" s="100">
        <f>'Проверочная  таблица'!KJ32</f>
        <v>0</v>
      </c>
      <c r="AX31" s="102">
        <f>'Проверочная  таблица'!KM32+'Проверочная  таблица'!KS32</f>
        <v>0</v>
      </c>
      <c r="AY31" s="100">
        <f>'Проверочная  таблица'!KV32+'Проверочная  таблица'!KP32</f>
        <v>0</v>
      </c>
      <c r="AZ31" s="102">
        <f>'Проверочная  таблица'!LL32+'Проверочная  таблица'!LT32</f>
        <v>0</v>
      </c>
      <c r="BA31" s="100">
        <f>'Проверочная  таблица'!LX32+'Проверочная  таблица'!LP32</f>
        <v>0</v>
      </c>
      <c r="BB31" s="102">
        <f>'Проверочная  таблица'!MV32+'Проверочная  таблица'!NG32</f>
        <v>109427.5</v>
      </c>
      <c r="BC31" s="100">
        <f>'Проверочная  таблица'!NJ32+'Проверочная  таблица'!ND32</f>
        <v>109427.5</v>
      </c>
      <c r="BD31" s="102">
        <f>'Проверочная  таблица'!MS32</f>
        <v>0</v>
      </c>
      <c r="BE31" s="100">
        <f>'Проверочная  таблица'!NA32</f>
        <v>0</v>
      </c>
      <c r="BF31" s="102">
        <f>'Проверочная  таблица'!MQ32</f>
        <v>0</v>
      </c>
      <c r="BG31" s="100">
        <f>'Проверочная  таблица'!MY32</f>
        <v>0</v>
      </c>
      <c r="BH31" s="102">
        <f>'Проверочная  таблица'!NY32</f>
        <v>0</v>
      </c>
      <c r="BI31" s="100">
        <f>'Проверочная  таблица'!OC32</f>
        <v>0</v>
      </c>
      <c r="BJ31" s="102">
        <f>'Проверочная  таблица'!OG32+'Проверочная  таблица'!OO32</f>
        <v>30556500</v>
      </c>
      <c r="BK31" s="100">
        <f>'Проверочная  таблица'!OK32+'Проверочная  таблица'!OS32</f>
        <v>5205661.43</v>
      </c>
      <c r="BL31" s="102">
        <f>'Проверочная  таблица'!PM32</f>
        <v>0</v>
      </c>
      <c r="BM31" s="100">
        <f>'Проверочная  таблица'!PP32</f>
        <v>0</v>
      </c>
      <c r="BN31" s="102">
        <f>'Проверочная  таблица'!QE32</f>
        <v>0</v>
      </c>
      <c r="BO31" s="100">
        <f>'Проверочная  таблица'!QH32</f>
        <v>0</v>
      </c>
      <c r="BP31" s="102">
        <f>'Проверочная  таблица'!QK32+'Проверочная  таблица'!QQ32</f>
        <v>10529900</v>
      </c>
      <c r="BQ31" s="100">
        <f>'Проверочная  таблица'!QN32+'Проверочная  таблица'!QT32</f>
        <v>757713.18</v>
      </c>
      <c r="BR31" s="102">
        <f>'Проверочная  таблица'!RI32</f>
        <v>0</v>
      </c>
      <c r="BS31" s="100">
        <f>'Проверочная  таблица'!RL32</f>
        <v>0</v>
      </c>
      <c r="BT31" s="1022">
        <f>'Проверочная  таблица'!RO32</f>
        <v>0</v>
      </c>
      <c r="BU31" s="1023">
        <f>'Проверочная  таблица'!RR32</f>
        <v>0</v>
      </c>
      <c r="BV31" s="1022">
        <f>'Проверочная  таблица'!RU32</f>
        <v>0</v>
      </c>
      <c r="BW31" s="1023">
        <f>'Проверочная  таблица'!RX32</f>
        <v>0</v>
      </c>
      <c r="BX31" s="100">
        <f>'Проверочная  таблица'!SA32</f>
        <v>0</v>
      </c>
      <c r="BY31" s="100">
        <f>'Проверочная  таблица'!SD32</f>
        <v>0</v>
      </c>
      <c r="BZ31" s="102">
        <f>'Проверочная  таблица'!SY32</f>
        <v>0</v>
      </c>
      <c r="CA31" s="100">
        <f>'Проверочная  таблица'!TH32</f>
        <v>0</v>
      </c>
      <c r="CB31" s="102">
        <f>'Проверочная  таблица'!SG32+'Проверочная  таблица'!TA32</f>
        <v>0</v>
      </c>
      <c r="CC31" s="102">
        <f>'Проверочная  таблица'!SP32+'Проверочная  таблица'!TJ32</f>
        <v>0</v>
      </c>
      <c r="CD31" s="102">
        <f>'Проверочная  таблица'!SI32+'Проверочная  таблица'!TC32</f>
        <v>0</v>
      </c>
      <c r="CE31" s="100">
        <f>'Проверочная  таблица'!TL32+'Проверочная  таблица'!SR32</f>
        <v>0</v>
      </c>
      <c r="CF31" s="1022">
        <f>'Проверочная  таблица'!SK32</f>
        <v>0</v>
      </c>
      <c r="CG31" s="1023">
        <f>'Проверочная  таблица'!ST32</f>
        <v>0</v>
      </c>
      <c r="CH31" s="102">
        <f>'Проверочная  таблица'!TE32+'Проверочная  таблица'!SM32</f>
        <v>0</v>
      </c>
      <c r="CI31" s="100">
        <f>'Проверочная  таблица'!TN32+'Проверочная  таблица'!SV32</f>
        <v>0</v>
      </c>
      <c r="CJ31" s="102">
        <f t="shared" ref="CJ31:CJ32" si="43">CX31+CL31+CR31+CN31+CP31+CT31+CV31</f>
        <v>37200578.170000002</v>
      </c>
      <c r="CK31" s="100">
        <f t="shared" ref="CK31:CK32" si="44">CY31+CM31+CS31+CO31+CQ31+CU31+CW31</f>
        <v>23803577.68</v>
      </c>
      <c r="CL31" s="103">
        <f>'Проверочная  таблица'!VS32</f>
        <v>0</v>
      </c>
      <c r="CM31" s="100">
        <f>'Проверочная  таблица'!VT32</f>
        <v>0</v>
      </c>
      <c r="CN31" s="99">
        <f>'Проверочная  таблица'!VU32</f>
        <v>0</v>
      </c>
      <c r="CO31" s="99">
        <f>'Проверочная  таблица'!VV32</f>
        <v>0</v>
      </c>
      <c r="CP31" s="265">
        <f>'Проверочная  таблица'!VW32</f>
        <v>0</v>
      </c>
      <c r="CQ31" s="169">
        <f>'Проверочная  таблица'!VX32</f>
        <v>0</v>
      </c>
      <c r="CR31" s="421">
        <f>'Проверочная  таблица'!VY32</f>
        <v>0</v>
      </c>
      <c r="CS31" s="169">
        <f>'Проверочная  таблица'!VZ32</f>
        <v>0</v>
      </c>
      <c r="CT31" s="421">
        <f>'Проверочная  таблица'!WA32</f>
        <v>2789511</v>
      </c>
      <c r="CU31" s="169">
        <f>'Проверочная  таблица'!WB32</f>
        <v>2789511</v>
      </c>
      <c r="CV31" s="102">
        <f>'Проверочная  таблица'!WE32</f>
        <v>33514967.170000002</v>
      </c>
      <c r="CW31" s="100">
        <f>'Проверочная  таблица'!WH32</f>
        <v>20566066.68</v>
      </c>
      <c r="CX31" s="102">
        <f>'Проверочная  таблица'!WK32</f>
        <v>896100</v>
      </c>
      <c r="CY31" s="100">
        <f>'Проверочная  таблица'!WN32</f>
        <v>448000</v>
      </c>
      <c r="CZ31" s="102">
        <f t="shared" ref="CZ31:CZ32" si="45">DL31+DN31+DJ31+DH31+DB31+DF31+DD31</f>
        <v>34756587.270000003</v>
      </c>
      <c r="DA31" s="100">
        <f t="shared" ref="DA31:DA32" si="46">DM31+DO31+DK31+DI31+DC31+DG31+DE31</f>
        <v>22126761</v>
      </c>
      <c r="DB31" s="1022">
        <f>'Проверочная  таблица'!WS32</f>
        <v>0</v>
      </c>
      <c r="DC31" s="1023">
        <f>'Проверочная  таблица'!WV32</f>
        <v>0</v>
      </c>
      <c r="DD31" s="1022">
        <f>'Проверочная  таблица'!WY32</f>
        <v>0</v>
      </c>
      <c r="DE31" s="1023">
        <f>'Проверочная  таблица'!XB32</f>
        <v>0</v>
      </c>
      <c r="DF31" s="1022">
        <f>'Проверочная  таблица'!XE32</f>
        <v>3117987.27</v>
      </c>
      <c r="DG31" s="1023">
        <f>'Проверочная  таблица'!XH32</f>
        <v>2044011</v>
      </c>
      <c r="DH31" s="102">
        <f>'Проверочная  таблица'!XK32</f>
        <v>31638600</v>
      </c>
      <c r="DI31" s="100">
        <f>'Проверочная  таблица'!XN32</f>
        <v>20082750</v>
      </c>
      <c r="DJ31" s="102">
        <f>'Проверочная  таблица'!YC32+'Проверочная  таблица'!YI32</f>
        <v>0</v>
      </c>
      <c r="DK31" s="100">
        <f>'Проверочная  таблица'!YF32+'Проверочная  таблица'!YL32</f>
        <v>0</v>
      </c>
      <c r="DL31" s="102">
        <f>'Проверочная  таблица'!YS32</f>
        <v>0</v>
      </c>
      <c r="DM31" s="100">
        <f>'Проверочная  таблица'!YV32</f>
        <v>0</v>
      </c>
      <c r="DN31" s="102">
        <f>'Проверочная  таблица'!YY32</f>
        <v>0</v>
      </c>
      <c r="DO31" s="100">
        <f>'Проверочная  таблица'!ZB32</f>
        <v>0</v>
      </c>
      <c r="DQ31" s="685">
        <f t="shared" si="2"/>
        <v>37200.578170000001</v>
      </c>
      <c r="DR31" s="685">
        <f t="shared" si="3"/>
        <v>23803.577679999999</v>
      </c>
      <c r="DS31" s="685">
        <f t="shared" si="10"/>
        <v>34756.587270000004</v>
      </c>
      <c r="DT31" s="685">
        <f t="shared" si="11"/>
        <v>22126.760999999999</v>
      </c>
    </row>
    <row r="32" spans="1:124" ht="25.5" customHeight="1" thickBot="1" x14ac:dyDescent="0.3">
      <c r="A32" s="104" t="s">
        <v>6</v>
      </c>
      <c r="B32" s="102">
        <f>D32+CJ32+CZ32</f>
        <v>2160921142.3899999</v>
      </c>
      <c r="C32" s="100">
        <f>E32+CK32+DA32</f>
        <v>1251154708.9200001</v>
      </c>
      <c r="D32" s="263">
        <f t="shared" si="41"/>
        <v>912401826.79999995</v>
      </c>
      <c r="E32" s="263">
        <f t="shared" si="42"/>
        <v>372162460.36000001</v>
      </c>
      <c r="F32" s="103">
        <f>'Проверочная  таблица'!CM33+'Проверочная  таблица'!CO33</f>
        <v>102966497.06999999</v>
      </c>
      <c r="G32" s="100">
        <f>'Проверочная  таблица'!CN33+'Проверочная  таблица'!CP33</f>
        <v>102966497.06999999</v>
      </c>
      <c r="H32" s="102">
        <f>'Проверочная  таблица'!DK33</f>
        <v>0</v>
      </c>
      <c r="I32" s="100">
        <f>'Проверочная  таблица'!DX33</f>
        <v>0</v>
      </c>
      <c r="J32" s="102">
        <f>'Проверочная  таблица'!DM33</f>
        <v>0</v>
      </c>
      <c r="K32" s="100">
        <f>'Проверочная  таблица'!DZ33</f>
        <v>0</v>
      </c>
      <c r="L32" s="102">
        <f>'Проверочная  таблица'!DO33</f>
        <v>0</v>
      </c>
      <c r="M32" s="100">
        <f>'Проверочная  таблица'!EB33</f>
        <v>0</v>
      </c>
      <c r="N32" s="103">
        <f>'Проверочная  таблица'!ES33</f>
        <v>0</v>
      </c>
      <c r="O32" s="102">
        <f>'Проверочная  таблица'!EV33</f>
        <v>0</v>
      </c>
      <c r="P32" s="102">
        <f>'Проверочная  таблица'!EY33</f>
        <v>0</v>
      </c>
      <c r="Q32" s="100">
        <f>'Проверочная  таблица'!FF33</f>
        <v>0</v>
      </c>
      <c r="R32" s="102">
        <f>'Проверочная  таблица'!FA33</f>
        <v>0</v>
      </c>
      <c r="S32" s="100">
        <f>'Проверочная  таблица'!FH33</f>
        <v>0</v>
      </c>
      <c r="T32" s="102">
        <f>'Проверочная  таблица'!FC33</f>
        <v>0</v>
      </c>
      <c r="U32" s="100">
        <f>'Проверочная  таблица'!FJ33</f>
        <v>0</v>
      </c>
      <c r="V32" s="102">
        <f>'Проверочная  таблица'!FM33</f>
        <v>0</v>
      </c>
      <c r="W32" s="100">
        <f>'Проверочная  таблица'!FP33</f>
        <v>0</v>
      </c>
      <c r="X32" s="102">
        <f>'Проверочная  таблица'!FS33</f>
        <v>0</v>
      </c>
      <c r="Y32" s="102">
        <f>'Проверочная  таблица'!FV33</f>
        <v>0</v>
      </c>
      <c r="Z32" s="100">
        <f>'Проверочная  таблица'!FY33</f>
        <v>215872500</v>
      </c>
      <c r="AA32" s="100">
        <f>'Проверочная  таблица'!GB33</f>
        <v>92114236.219999999</v>
      </c>
      <c r="AB32" s="102">
        <f>'Проверочная  таблица'!GE33+'Проверочная  таблица'!GK33</f>
        <v>31914800</v>
      </c>
      <c r="AC32" s="100">
        <f>'Проверочная  таблица'!GH33+'Проверочная  таблица'!GN33</f>
        <v>15010240.199999999</v>
      </c>
      <c r="AD32" s="102">
        <f>'Проверочная  таблица'!GU33</f>
        <v>144552900</v>
      </c>
      <c r="AE32" s="100">
        <f>'Проверочная  таблица'!GX33</f>
        <v>83076721.569999993</v>
      </c>
      <c r="AF32" s="102">
        <f>'Проверочная  таблица'!HA33</f>
        <v>0</v>
      </c>
      <c r="AG32" s="100">
        <f>'Проверочная  таблица'!HD33</f>
        <v>0</v>
      </c>
      <c r="AH32" s="102">
        <f>'Проверочная  таблица'!HG33+'Проверочная  таблица'!HM33</f>
        <v>422954.21</v>
      </c>
      <c r="AI32" s="100">
        <f>'Проверочная  таблица'!HJ33+'Проверочная  таблица'!HP33</f>
        <v>0</v>
      </c>
      <c r="AJ32" s="102">
        <f>'Проверочная  таблица'!IE33</f>
        <v>0</v>
      </c>
      <c r="AK32" s="100">
        <f>'Проверочная  таблица'!IH33</f>
        <v>0</v>
      </c>
      <c r="AL32" s="1022">
        <f>'Проверочная  таблица'!IK33</f>
        <v>0</v>
      </c>
      <c r="AM32" s="1023">
        <f>'Проверочная  таблица'!IN33</f>
        <v>0</v>
      </c>
      <c r="AN32" s="1022">
        <f>'Проверочная  таблица'!IQ33</f>
        <v>167105803.02000001</v>
      </c>
      <c r="AO32" s="1023">
        <f>'Проверочная  таблица'!IT33</f>
        <v>15110859.050000001</v>
      </c>
      <c r="AP32" s="102">
        <f>'Проверочная  таблица'!IW33</f>
        <v>0</v>
      </c>
      <c r="AQ32" s="100">
        <f>'Проверочная  таблица'!IZ33</f>
        <v>0</v>
      </c>
      <c r="AR32" s="107">
        <f>'Проверочная  таблица'!JC33</f>
        <v>0</v>
      </c>
      <c r="AS32" s="106">
        <f>'Проверочная  таблица'!JF33</f>
        <v>0</v>
      </c>
      <c r="AT32" s="102">
        <f>'Проверочная  таблица'!JI33+'Проверочная  таблица'!JO33</f>
        <v>0</v>
      </c>
      <c r="AU32" s="100">
        <f>'Проверочная  таблица'!JL33+'Проверочная  таблица'!JR33</f>
        <v>0</v>
      </c>
      <c r="AV32" s="102">
        <f>'Проверочная  таблица'!KG33</f>
        <v>0</v>
      </c>
      <c r="AW32" s="100">
        <f>'Проверочная  таблица'!KJ33</f>
        <v>0</v>
      </c>
      <c r="AX32" s="102">
        <f>'Проверочная  таблица'!KM33+'Проверочная  таблица'!KS33</f>
        <v>0</v>
      </c>
      <c r="AY32" s="100">
        <f>'Проверочная  таблица'!KV33+'Проверочная  таблица'!KP33</f>
        <v>0</v>
      </c>
      <c r="AZ32" s="102">
        <f>'Проверочная  таблица'!LL33+'Проверочная  таблица'!LT33</f>
        <v>0</v>
      </c>
      <c r="BA32" s="100">
        <f>'Проверочная  таблица'!LX33+'Проверочная  таблица'!LP33</f>
        <v>0</v>
      </c>
      <c r="BB32" s="553">
        <f>'Проверочная  таблица'!MV33+'Проверочная  таблица'!NG33</f>
        <v>227272.5</v>
      </c>
      <c r="BC32" s="263">
        <f>'Проверочная  таблица'!NJ33+'Проверочная  таблица'!ND33</f>
        <v>0</v>
      </c>
      <c r="BD32" s="102">
        <f>'Проверочная  таблица'!MS33</f>
        <v>0</v>
      </c>
      <c r="BE32" s="100">
        <f>'Проверочная  таблица'!NA33</f>
        <v>0</v>
      </c>
      <c r="BF32" s="102">
        <f>'Проверочная  таблица'!MQ33</f>
        <v>0</v>
      </c>
      <c r="BG32" s="100">
        <f>'Проверочная  таблица'!MY33</f>
        <v>0</v>
      </c>
      <c r="BH32" s="102">
        <f>'Проверочная  таблица'!NY33</f>
        <v>0</v>
      </c>
      <c r="BI32" s="100">
        <f>'Проверочная  таблица'!OC33</f>
        <v>0</v>
      </c>
      <c r="BJ32" s="102">
        <f>'Проверочная  таблица'!OG33+'Проверочная  таблица'!OO33</f>
        <v>149637000</v>
      </c>
      <c r="BK32" s="100">
        <f>'Проверочная  таблица'!OK33+'Проверочная  таблица'!OS33</f>
        <v>61901181.770000003</v>
      </c>
      <c r="BL32" s="102">
        <f>'Проверочная  таблица'!PM33</f>
        <v>0</v>
      </c>
      <c r="BM32" s="100">
        <f>'Проверочная  таблица'!PP33</f>
        <v>0</v>
      </c>
      <c r="BN32" s="102">
        <f>'Проверочная  таблица'!QE33</f>
        <v>19621700</v>
      </c>
      <c r="BO32" s="100">
        <f>'Проверочная  таблица'!QH33</f>
        <v>0</v>
      </c>
      <c r="BP32" s="102">
        <f>'Проверочная  таблица'!QK33+'Проверочная  таблица'!QQ33</f>
        <v>2080400</v>
      </c>
      <c r="BQ32" s="100">
        <f>'Проверочная  таблица'!QN33+'Проверочная  таблица'!QT33</f>
        <v>1982724.48</v>
      </c>
      <c r="BR32" s="102">
        <f>'Проверочная  таблица'!RI33</f>
        <v>0</v>
      </c>
      <c r="BS32" s="100">
        <f>'Проверочная  таблица'!RL33</f>
        <v>0</v>
      </c>
      <c r="BT32" s="1022">
        <f>'Проверочная  таблица'!RO33</f>
        <v>0</v>
      </c>
      <c r="BU32" s="1023">
        <f>'Проверочная  таблица'!RR33</f>
        <v>0</v>
      </c>
      <c r="BV32" s="1022">
        <f>'Проверочная  таблица'!RU33</f>
        <v>78000000</v>
      </c>
      <c r="BW32" s="1023">
        <f>'Проверочная  таблица'!RX33</f>
        <v>0</v>
      </c>
      <c r="BX32" s="100">
        <f>'Проверочная  таблица'!SA33</f>
        <v>0</v>
      </c>
      <c r="BY32" s="100">
        <f>'Проверочная  таблица'!SD33</f>
        <v>0</v>
      </c>
      <c r="BZ32" s="102">
        <f>'Проверочная  таблица'!SY33</f>
        <v>0</v>
      </c>
      <c r="CA32" s="100">
        <f>'Проверочная  таблица'!TH33</f>
        <v>0</v>
      </c>
      <c r="CB32" s="102">
        <f>'Проверочная  таблица'!SG33+'Проверочная  таблица'!TA33</f>
        <v>0</v>
      </c>
      <c r="CC32" s="102">
        <f>'Проверочная  таблица'!SP33+'Проверочная  таблица'!TJ33</f>
        <v>0</v>
      </c>
      <c r="CD32" s="102">
        <f>'Проверочная  таблица'!SI33+'Проверочная  таблица'!TC33</f>
        <v>0</v>
      </c>
      <c r="CE32" s="100">
        <f>'Проверочная  таблица'!TL33+'Проверочная  таблица'!SR33</f>
        <v>0</v>
      </c>
      <c r="CF32" s="1022">
        <f>'Проверочная  таблица'!SK33</f>
        <v>0</v>
      </c>
      <c r="CG32" s="1023">
        <f>'Проверочная  таблица'!ST33</f>
        <v>0</v>
      </c>
      <c r="CH32" s="102">
        <f>'Проверочная  таблица'!TE33+'Проверочная  таблица'!SM33</f>
        <v>0</v>
      </c>
      <c r="CI32" s="100">
        <f>'Проверочная  таблица'!TN33+'Проверочная  таблица'!SV33</f>
        <v>0</v>
      </c>
      <c r="CJ32" s="102">
        <f t="shared" si="43"/>
        <v>203919800</v>
      </c>
      <c r="CK32" s="100">
        <f t="shared" si="44"/>
        <v>99039319.25</v>
      </c>
      <c r="CL32" s="103">
        <f>'Проверочная  таблица'!VS33</f>
        <v>0</v>
      </c>
      <c r="CM32" s="100">
        <f>'Проверочная  таблица'!VT33</f>
        <v>0</v>
      </c>
      <c r="CN32" s="99">
        <f>'Проверочная  таблица'!VU33</f>
        <v>16000</v>
      </c>
      <c r="CO32" s="99">
        <f>'Проверочная  таблица'!VV33</f>
        <v>0</v>
      </c>
      <c r="CP32" s="265">
        <f>'Проверочная  таблица'!VW33</f>
        <v>0</v>
      </c>
      <c r="CQ32" s="169">
        <f>'Проверочная  таблица'!VX33</f>
        <v>0</v>
      </c>
      <c r="CR32" s="421">
        <f>'Проверочная  таблица'!VY33</f>
        <v>1373200</v>
      </c>
      <c r="CS32" s="169">
        <f>'Проверочная  таблица'!VZ33</f>
        <v>0</v>
      </c>
      <c r="CT32" s="421">
        <f>'Проверочная  таблица'!WA33</f>
        <v>0</v>
      </c>
      <c r="CU32" s="169">
        <f>'Проверочная  таблица'!WB33</f>
        <v>0</v>
      </c>
      <c r="CV32" s="102">
        <f>'Проверочная  таблица'!WE33</f>
        <v>202530600</v>
      </c>
      <c r="CW32" s="100">
        <f>'Проверочная  таблица'!WH33</f>
        <v>99039319.25</v>
      </c>
      <c r="CX32" s="102">
        <f>'Проверочная  таблица'!WK33</f>
        <v>0</v>
      </c>
      <c r="CY32" s="100">
        <f>'Проверочная  таблица'!WN33</f>
        <v>0</v>
      </c>
      <c r="CZ32" s="102">
        <f t="shared" si="45"/>
        <v>1044599515.59</v>
      </c>
      <c r="DA32" s="100">
        <f t="shared" si="46"/>
        <v>779952929.31000006</v>
      </c>
      <c r="DB32" s="1022">
        <f>'Проверочная  таблица'!WS33</f>
        <v>800000000</v>
      </c>
      <c r="DC32" s="1023">
        <f>'Проверочная  таблица'!WV33</f>
        <v>643810048.19000006</v>
      </c>
      <c r="DD32" s="1022">
        <f>'Проверочная  таблица'!WY33</f>
        <v>49987097.859999999</v>
      </c>
      <c r="DE32" s="1023">
        <f>'Проверочная  таблица'!XB33</f>
        <v>2802499.88</v>
      </c>
      <c r="DF32" s="1022">
        <f>'Проверочная  таблица'!XE33</f>
        <v>16889097.73</v>
      </c>
      <c r="DG32" s="1023">
        <f>'Проверочная  таблица'!XH33</f>
        <v>11259400</v>
      </c>
      <c r="DH32" s="102">
        <f>'Проверочная  таблица'!XK33</f>
        <v>172723320</v>
      </c>
      <c r="DI32" s="100">
        <f>'Проверочная  таблица'!XN33</f>
        <v>120952160</v>
      </c>
      <c r="DJ32" s="102">
        <f>'Проверочная  таблица'!YC33+'Проверочная  таблица'!YI33</f>
        <v>0</v>
      </c>
      <c r="DK32" s="100">
        <f>'Проверочная  таблица'!YF33+'Проверочная  таблица'!YL33</f>
        <v>0</v>
      </c>
      <c r="DL32" s="102">
        <f>'Проверочная  таблица'!YS33</f>
        <v>0</v>
      </c>
      <c r="DM32" s="100">
        <f>'Проверочная  таблица'!YV33</f>
        <v>0</v>
      </c>
      <c r="DN32" s="102">
        <f>'Проверочная  таблица'!YY33</f>
        <v>5000000</v>
      </c>
      <c r="DO32" s="100">
        <f>'Проверочная  таблица'!ZB33</f>
        <v>1128821.24</v>
      </c>
      <c r="DQ32" s="685">
        <f t="shared" si="2"/>
        <v>203919.8</v>
      </c>
      <c r="DR32" s="685">
        <f t="shared" si="3"/>
        <v>99039.31925</v>
      </c>
      <c r="DS32" s="685">
        <f t="shared" si="10"/>
        <v>1044599.5155900001</v>
      </c>
      <c r="DT32" s="685">
        <f t="shared" si="11"/>
        <v>779952.92931000004</v>
      </c>
    </row>
    <row r="33" spans="1:124" ht="25.5" customHeight="1" thickBot="1" x14ac:dyDescent="0.3">
      <c r="A33" s="159" t="s">
        <v>7</v>
      </c>
      <c r="B33" s="115">
        <f t="shared" ref="B33:E33" si="47">SUM(B31:B32)</f>
        <v>2597460629.8099999</v>
      </c>
      <c r="C33" s="113">
        <f t="shared" si="47"/>
        <v>1360194931.29</v>
      </c>
      <c r="D33" s="117">
        <f t="shared" si="47"/>
        <v>1276984148.78</v>
      </c>
      <c r="E33" s="113">
        <f t="shared" si="47"/>
        <v>435272344.05000001</v>
      </c>
      <c r="F33" s="123">
        <f t="shared" ref="F33:BK33" si="48">SUM(F31:F32)</f>
        <v>106668591.55</v>
      </c>
      <c r="G33" s="116">
        <f t="shared" si="48"/>
        <v>103061468.66</v>
      </c>
      <c r="H33" s="123">
        <f t="shared" ref="H33:I33" si="49">SUM(H31:H32)</f>
        <v>0</v>
      </c>
      <c r="I33" s="116">
        <f t="shared" si="49"/>
        <v>0</v>
      </c>
      <c r="J33" s="123">
        <f t="shared" ref="J33:K33" si="50">SUM(J31:J32)</f>
        <v>0</v>
      </c>
      <c r="K33" s="116">
        <f t="shared" si="50"/>
        <v>0</v>
      </c>
      <c r="L33" s="123">
        <f t="shared" ref="L33:M33" si="51">SUM(L31:L32)</f>
        <v>0</v>
      </c>
      <c r="M33" s="113">
        <f t="shared" si="51"/>
        <v>0</v>
      </c>
      <c r="N33" s="117">
        <f>SUM(N31:N32)</f>
        <v>0</v>
      </c>
      <c r="O33" s="634">
        <f>SUM(O31:O32)</f>
        <v>0</v>
      </c>
      <c r="P33" s="115">
        <f t="shared" ref="P33:Q33" si="52">SUM(P31:P32)</f>
        <v>0</v>
      </c>
      <c r="Q33" s="113">
        <f t="shared" si="52"/>
        <v>0</v>
      </c>
      <c r="R33" s="117">
        <f>SUM(R31:R32)</f>
        <v>0</v>
      </c>
      <c r="S33" s="113">
        <f>SUM(S31:S32)</f>
        <v>0</v>
      </c>
      <c r="T33" s="115">
        <f t="shared" ref="T33:U33" si="53">SUM(T31:T32)</f>
        <v>0</v>
      </c>
      <c r="U33" s="113">
        <f t="shared" si="53"/>
        <v>0</v>
      </c>
      <c r="V33" s="115">
        <f>SUM(V31:V32)</f>
        <v>0</v>
      </c>
      <c r="W33" s="113">
        <f>SUM(W31:W32)</f>
        <v>0</v>
      </c>
      <c r="X33" s="115">
        <f t="shared" ref="X33:Y33" si="54">SUM(X31:X32)</f>
        <v>0</v>
      </c>
      <c r="Y33" s="634">
        <f t="shared" si="54"/>
        <v>0</v>
      </c>
      <c r="Z33" s="113">
        <f t="shared" ref="Z33:AA33" si="55">SUM(Z31:Z32)</f>
        <v>215872500</v>
      </c>
      <c r="AA33" s="113">
        <f t="shared" si="55"/>
        <v>92114236.219999999</v>
      </c>
      <c r="AB33" s="115">
        <f t="shared" ref="AB33:AQ33" si="56">SUM(AB31:AB32)</f>
        <v>144321500</v>
      </c>
      <c r="AC33" s="113">
        <f t="shared" si="56"/>
        <v>71224350.189999998</v>
      </c>
      <c r="AD33" s="115">
        <f t="shared" si="56"/>
        <v>144552900</v>
      </c>
      <c r="AE33" s="113">
        <f t="shared" si="56"/>
        <v>83076721.569999993</v>
      </c>
      <c r="AF33" s="115">
        <f t="shared" ref="AF33:AG33" si="57">SUM(AF31:AF32)</f>
        <v>0</v>
      </c>
      <c r="AG33" s="113">
        <f t="shared" si="57"/>
        <v>0</v>
      </c>
      <c r="AH33" s="115">
        <f t="shared" si="56"/>
        <v>422954.21</v>
      </c>
      <c r="AI33" s="113">
        <f t="shared" si="56"/>
        <v>0</v>
      </c>
      <c r="AJ33" s="115">
        <f t="shared" ref="AJ33:AK33" si="58">SUM(AJ31:AJ32)</f>
        <v>206549700</v>
      </c>
      <c r="AK33" s="113">
        <f t="shared" si="58"/>
        <v>0</v>
      </c>
      <c r="AL33" s="1030">
        <f>SUM(AL31:AL32)</f>
        <v>0</v>
      </c>
      <c r="AM33" s="1027">
        <f>SUM(AM31:AM32)</f>
        <v>0</v>
      </c>
      <c r="AN33" s="1030">
        <f t="shared" si="56"/>
        <v>167105803.02000001</v>
      </c>
      <c r="AO33" s="1027">
        <f t="shared" si="56"/>
        <v>15110859.050000001</v>
      </c>
      <c r="AP33" s="115">
        <f t="shared" si="56"/>
        <v>0</v>
      </c>
      <c r="AQ33" s="113">
        <f t="shared" si="56"/>
        <v>0</v>
      </c>
      <c r="AR33" s="115">
        <f t="shared" si="48"/>
        <v>728000</v>
      </c>
      <c r="AS33" s="113">
        <f t="shared" si="48"/>
        <v>728000</v>
      </c>
      <c r="AT33" s="115">
        <f t="shared" si="48"/>
        <v>0</v>
      </c>
      <c r="AU33" s="113">
        <f t="shared" si="48"/>
        <v>0</v>
      </c>
      <c r="AV33" s="115">
        <f t="shared" si="48"/>
        <v>0</v>
      </c>
      <c r="AW33" s="113">
        <f t="shared" si="48"/>
        <v>0</v>
      </c>
      <c r="AX33" s="115">
        <f t="shared" ref="AX33:AY33" si="59">SUM(AX31:AX32)</f>
        <v>0</v>
      </c>
      <c r="AY33" s="113">
        <f t="shared" si="59"/>
        <v>0</v>
      </c>
      <c r="AZ33" s="115">
        <f t="shared" ref="AZ33:BA33" si="60">SUM(AZ31:AZ32)</f>
        <v>0</v>
      </c>
      <c r="BA33" s="113">
        <f t="shared" si="60"/>
        <v>0</v>
      </c>
      <c r="BB33" s="115">
        <f t="shared" si="48"/>
        <v>336700</v>
      </c>
      <c r="BC33" s="116">
        <f t="shared" si="48"/>
        <v>109427.5</v>
      </c>
      <c r="BD33" s="115">
        <f t="shared" ref="BD33:BE33" si="61">SUM(BD31:BD32)</f>
        <v>0</v>
      </c>
      <c r="BE33" s="113">
        <f t="shared" si="61"/>
        <v>0</v>
      </c>
      <c r="BF33" s="115">
        <f t="shared" ref="BF33:BG33" si="62">SUM(BF31:BF32)</f>
        <v>0</v>
      </c>
      <c r="BG33" s="113">
        <f t="shared" si="62"/>
        <v>0</v>
      </c>
      <c r="BH33" s="115">
        <f t="shared" si="48"/>
        <v>0</v>
      </c>
      <c r="BI33" s="116">
        <f t="shared" si="48"/>
        <v>0</v>
      </c>
      <c r="BJ33" s="115">
        <f t="shared" si="48"/>
        <v>180193500</v>
      </c>
      <c r="BK33" s="116">
        <f t="shared" si="48"/>
        <v>67106843.200000003</v>
      </c>
      <c r="BL33" s="115">
        <f t="shared" ref="BL33:BW33" si="63">SUM(BL31:BL32)</f>
        <v>0</v>
      </c>
      <c r="BM33" s="113">
        <f t="shared" si="63"/>
        <v>0</v>
      </c>
      <c r="BN33" s="115">
        <f t="shared" si="63"/>
        <v>19621700</v>
      </c>
      <c r="BO33" s="113">
        <f t="shared" si="63"/>
        <v>0</v>
      </c>
      <c r="BP33" s="115">
        <f t="shared" ref="BP33:BQ33" si="64">SUM(BP31:BP32)</f>
        <v>12610300</v>
      </c>
      <c r="BQ33" s="113">
        <f t="shared" si="64"/>
        <v>2740437.66</v>
      </c>
      <c r="BR33" s="115">
        <f t="shared" si="63"/>
        <v>0</v>
      </c>
      <c r="BS33" s="113">
        <f t="shared" si="63"/>
        <v>0</v>
      </c>
      <c r="BT33" s="1030">
        <f t="shared" ref="BT33:BU33" si="65">SUM(BT31:BT32)</f>
        <v>0</v>
      </c>
      <c r="BU33" s="1027">
        <f t="shared" si="65"/>
        <v>0</v>
      </c>
      <c r="BV33" s="1030">
        <f t="shared" si="63"/>
        <v>78000000</v>
      </c>
      <c r="BW33" s="1027">
        <f t="shared" si="63"/>
        <v>0</v>
      </c>
      <c r="BX33" s="113">
        <f t="shared" ref="BX33:BY33" si="66">SUM(BX31:BX32)</f>
        <v>0</v>
      </c>
      <c r="BY33" s="113">
        <f t="shared" si="66"/>
        <v>0</v>
      </c>
      <c r="BZ33" s="115">
        <f t="shared" ref="BZ33:CA33" si="67">SUM(BZ31:BZ32)</f>
        <v>0</v>
      </c>
      <c r="CA33" s="113">
        <f t="shared" si="67"/>
        <v>0</v>
      </c>
      <c r="CB33" s="115">
        <f t="shared" ref="CB33:CG33" si="68">SUM(CB31:CB32)</f>
        <v>0</v>
      </c>
      <c r="CC33" s="115">
        <f t="shared" si="68"/>
        <v>0</v>
      </c>
      <c r="CD33" s="115">
        <f t="shared" si="68"/>
        <v>0</v>
      </c>
      <c r="CE33" s="113">
        <f t="shared" si="68"/>
        <v>0</v>
      </c>
      <c r="CF33" s="1030">
        <f t="shared" si="68"/>
        <v>0</v>
      </c>
      <c r="CG33" s="1027">
        <f t="shared" si="68"/>
        <v>0</v>
      </c>
      <c r="CH33" s="115">
        <f t="shared" ref="CH33:CI33" si="69">SUM(CH31:CH32)</f>
        <v>0</v>
      </c>
      <c r="CI33" s="113">
        <f t="shared" si="69"/>
        <v>0</v>
      </c>
      <c r="CJ33" s="115">
        <f t="shared" ref="CJ33:CY33" si="70">SUM(CJ31:CJ32)</f>
        <v>241120378.17000002</v>
      </c>
      <c r="CK33" s="113">
        <f t="shared" si="70"/>
        <v>122842896.93000001</v>
      </c>
      <c r="CL33" s="117">
        <f t="shared" si="70"/>
        <v>0</v>
      </c>
      <c r="CM33" s="116">
        <f t="shared" si="70"/>
        <v>0</v>
      </c>
      <c r="CN33" s="116">
        <f t="shared" si="70"/>
        <v>16000</v>
      </c>
      <c r="CO33" s="116">
        <f t="shared" si="70"/>
        <v>0</v>
      </c>
      <c r="CP33" s="115">
        <f t="shared" si="70"/>
        <v>0</v>
      </c>
      <c r="CQ33" s="116">
        <f t="shared" si="70"/>
        <v>0</v>
      </c>
      <c r="CR33" s="419">
        <f t="shared" si="70"/>
        <v>1373200</v>
      </c>
      <c r="CS33" s="116">
        <f t="shared" si="70"/>
        <v>0</v>
      </c>
      <c r="CT33" s="419">
        <f>SUM(CT31:CT32)</f>
        <v>2789511</v>
      </c>
      <c r="CU33" s="116">
        <f>SUM(CU31:CU32)</f>
        <v>2789511</v>
      </c>
      <c r="CV33" s="115">
        <f t="shared" ref="CV33:CW33" si="71">SUM(CV31:CV32)</f>
        <v>236045567.17000002</v>
      </c>
      <c r="CW33" s="113">
        <f t="shared" si="71"/>
        <v>119605385.93000001</v>
      </c>
      <c r="CX33" s="115">
        <f t="shared" si="70"/>
        <v>896100</v>
      </c>
      <c r="CY33" s="113">
        <f t="shared" si="70"/>
        <v>448000</v>
      </c>
      <c r="CZ33" s="117">
        <f t="shared" ref="CZ33:DG33" si="72">SUM(CZ31:CZ32)</f>
        <v>1079356102.8600001</v>
      </c>
      <c r="DA33" s="113">
        <f t="shared" si="72"/>
        <v>802079690.31000006</v>
      </c>
      <c r="DB33" s="1030">
        <f t="shared" si="72"/>
        <v>800000000</v>
      </c>
      <c r="DC33" s="1027">
        <f t="shared" si="72"/>
        <v>643810048.19000006</v>
      </c>
      <c r="DD33" s="1030">
        <f t="shared" ref="DD33:DE33" si="73">SUM(DD31:DD32)</f>
        <v>49987097.859999999</v>
      </c>
      <c r="DE33" s="1027">
        <f t="shared" si="73"/>
        <v>2802499.88</v>
      </c>
      <c r="DF33" s="1030">
        <f t="shared" si="72"/>
        <v>20007085</v>
      </c>
      <c r="DG33" s="1027">
        <f t="shared" si="72"/>
        <v>13303411</v>
      </c>
      <c r="DH33" s="115">
        <f t="shared" ref="DH33:DI33" si="74">SUM(DH31:DH32)</f>
        <v>204361920</v>
      </c>
      <c r="DI33" s="113">
        <f t="shared" si="74"/>
        <v>141034910</v>
      </c>
      <c r="DJ33" s="115">
        <f t="shared" ref="DJ33:DK33" si="75">SUM(DJ31:DJ32)</f>
        <v>0</v>
      </c>
      <c r="DK33" s="113">
        <f t="shared" si="75"/>
        <v>0</v>
      </c>
      <c r="DL33" s="115">
        <f t="shared" ref="DL33:DO33" si="76">SUM(DL31:DL32)</f>
        <v>0</v>
      </c>
      <c r="DM33" s="113">
        <f t="shared" si="76"/>
        <v>0</v>
      </c>
      <c r="DN33" s="115">
        <f t="shared" si="76"/>
        <v>5000000</v>
      </c>
      <c r="DO33" s="113">
        <f t="shared" si="76"/>
        <v>1128821.24</v>
      </c>
      <c r="DQ33" s="685">
        <f t="shared" si="2"/>
        <v>241120.37817000001</v>
      </c>
      <c r="DR33" s="685">
        <f t="shared" si="3"/>
        <v>122842.89693</v>
      </c>
      <c r="DS33" s="685">
        <f t="shared" si="10"/>
        <v>1079356.1028600002</v>
      </c>
      <c r="DT33" s="685">
        <f t="shared" si="11"/>
        <v>802079.69031000009</v>
      </c>
    </row>
    <row r="34" spans="1:124" ht="25.5" customHeight="1" x14ac:dyDescent="0.25">
      <c r="A34" s="95"/>
      <c r="B34" s="157"/>
      <c r="C34" s="157"/>
      <c r="D34" s="124"/>
      <c r="E34" s="124"/>
      <c r="F34" s="128"/>
      <c r="G34" s="124"/>
      <c r="H34" s="128"/>
      <c r="I34" s="124"/>
      <c r="J34" s="128"/>
      <c r="K34" s="124"/>
      <c r="L34" s="128"/>
      <c r="M34" s="124"/>
      <c r="N34" s="127"/>
      <c r="O34" s="636"/>
      <c r="P34" s="202"/>
      <c r="Q34" s="125"/>
      <c r="R34" s="127"/>
      <c r="S34" s="125"/>
      <c r="T34" s="202"/>
      <c r="U34" s="125"/>
      <c r="V34" s="202"/>
      <c r="W34" s="125"/>
      <c r="X34" s="202"/>
      <c r="Y34" s="636"/>
      <c r="Z34" s="126"/>
      <c r="AA34" s="125"/>
      <c r="AB34" s="202"/>
      <c r="AC34" s="125"/>
      <c r="AD34" s="202"/>
      <c r="AE34" s="125"/>
      <c r="AF34" s="202"/>
      <c r="AG34" s="125"/>
      <c r="AH34" s="202"/>
      <c r="AI34" s="125"/>
      <c r="AJ34" s="202"/>
      <c r="AK34" s="125"/>
      <c r="AL34" s="1031"/>
      <c r="AM34" s="1032"/>
      <c r="AN34" s="1031"/>
      <c r="AO34" s="1032"/>
      <c r="AP34" s="202"/>
      <c r="AQ34" s="125"/>
      <c r="AR34" s="202"/>
      <c r="AS34" s="125"/>
      <c r="AT34" s="202"/>
      <c r="AU34" s="125"/>
      <c r="AV34" s="202"/>
      <c r="AW34" s="125"/>
      <c r="AX34" s="202"/>
      <c r="AY34" s="125"/>
      <c r="AZ34" s="202"/>
      <c r="BA34" s="125"/>
      <c r="BB34" s="202"/>
      <c r="BC34" s="125"/>
      <c r="BD34" s="202"/>
      <c r="BE34" s="125"/>
      <c r="BF34" s="202"/>
      <c r="BG34" s="125"/>
      <c r="BH34" s="202"/>
      <c r="BI34" s="125"/>
      <c r="BJ34" s="202"/>
      <c r="BK34" s="125"/>
      <c r="BL34" s="202"/>
      <c r="BM34" s="125"/>
      <c r="BN34" s="202"/>
      <c r="BO34" s="125"/>
      <c r="BP34" s="202"/>
      <c r="BQ34" s="125"/>
      <c r="BR34" s="202"/>
      <c r="BS34" s="125"/>
      <c r="BT34" s="1031"/>
      <c r="BU34" s="1032"/>
      <c r="BV34" s="1031"/>
      <c r="BW34" s="1032"/>
      <c r="BX34" s="126"/>
      <c r="BY34" s="125"/>
      <c r="BZ34" s="202"/>
      <c r="CA34" s="125"/>
      <c r="CB34" s="202"/>
      <c r="CC34" s="636"/>
      <c r="CD34" s="202"/>
      <c r="CE34" s="125"/>
      <c r="CF34" s="1031"/>
      <c r="CG34" s="1032"/>
      <c r="CH34" s="202"/>
      <c r="CI34" s="125"/>
      <c r="CJ34" s="247"/>
      <c r="CK34" s="161"/>
      <c r="CL34" s="127"/>
      <c r="CM34" s="125"/>
      <c r="CN34" s="124"/>
      <c r="CO34" s="124"/>
      <c r="CP34" s="205"/>
      <c r="CQ34" s="124"/>
      <c r="CR34" s="128"/>
      <c r="CS34" s="124"/>
      <c r="CT34" s="128"/>
      <c r="CU34" s="124"/>
      <c r="CV34" s="636"/>
      <c r="CW34" s="126"/>
      <c r="CX34" s="636"/>
      <c r="CY34" s="126"/>
      <c r="CZ34" s="761"/>
      <c r="DA34" s="161"/>
      <c r="DB34" s="1031"/>
      <c r="DC34" s="1032"/>
      <c r="DD34" s="1031"/>
      <c r="DE34" s="1032"/>
      <c r="DF34" s="1031"/>
      <c r="DG34" s="1032"/>
      <c r="DH34" s="202"/>
      <c r="DI34" s="125"/>
      <c r="DJ34" s="202"/>
      <c r="DK34" s="125"/>
      <c r="DL34" s="202"/>
      <c r="DM34" s="125"/>
      <c r="DN34" s="202"/>
      <c r="DO34" s="125"/>
      <c r="DQ34" s="685">
        <f t="shared" si="2"/>
        <v>0</v>
      </c>
      <c r="DR34" s="685">
        <f t="shared" si="3"/>
        <v>0</v>
      </c>
      <c r="DS34" s="685">
        <f t="shared" si="10"/>
        <v>0</v>
      </c>
      <c r="DT34" s="685">
        <f t="shared" si="11"/>
        <v>0</v>
      </c>
    </row>
    <row r="35" spans="1:124" ht="25.5" customHeight="1" thickBot="1" x14ac:dyDescent="0.3">
      <c r="A35" s="105"/>
      <c r="B35" s="162"/>
      <c r="C35" s="162"/>
      <c r="D35" s="129"/>
      <c r="E35" s="129"/>
      <c r="F35" s="132"/>
      <c r="G35" s="129"/>
      <c r="H35" s="132"/>
      <c r="I35" s="129"/>
      <c r="J35" s="132"/>
      <c r="K35" s="129"/>
      <c r="L35" s="132"/>
      <c r="M35" s="129"/>
      <c r="N35" s="131"/>
      <c r="O35" s="203"/>
      <c r="P35" s="203"/>
      <c r="Q35" s="130"/>
      <c r="R35" s="131"/>
      <c r="S35" s="130"/>
      <c r="T35" s="203"/>
      <c r="U35" s="130"/>
      <c r="V35" s="203"/>
      <c r="W35" s="130"/>
      <c r="X35" s="203"/>
      <c r="Y35" s="203"/>
      <c r="Z35" s="130"/>
      <c r="AA35" s="130"/>
      <c r="AB35" s="203"/>
      <c r="AC35" s="130"/>
      <c r="AD35" s="203"/>
      <c r="AE35" s="130"/>
      <c r="AF35" s="203"/>
      <c r="AG35" s="130"/>
      <c r="AH35" s="203"/>
      <c r="AI35" s="130"/>
      <c r="AJ35" s="203"/>
      <c r="AK35" s="130"/>
      <c r="AL35" s="1033"/>
      <c r="AM35" s="1034"/>
      <c r="AN35" s="1033"/>
      <c r="AO35" s="1034"/>
      <c r="AP35" s="203"/>
      <c r="AQ35" s="130"/>
      <c r="AR35" s="203"/>
      <c r="AS35" s="130"/>
      <c r="AT35" s="203"/>
      <c r="AU35" s="130"/>
      <c r="AV35" s="203"/>
      <c r="AW35" s="130"/>
      <c r="AX35" s="203"/>
      <c r="AY35" s="130"/>
      <c r="AZ35" s="203"/>
      <c r="BA35" s="130"/>
      <c r="BB35" s="203"/>
      <c r="BC35" s="130"/>
      <c r="BD35" s="203"/>
      <c r="BE35" s="130"/>
      <c r="BF35" s="203"/>
      <c r="BG35" s="130"/>
      <c r="BH35" s="203"/>
      <c r="BI35" s="130"/>
      <c r="BJ35" s="203"/>
      <c r="BK35" s="130"/>
      <c r="BL35" s="203"/>
      <c r="BM35" s="130"/>
      <c r="BN35" s="203"/>
      <c r="BO35" s="130"/>
      <c r="BP35" s="203"/>
      <c r="BQ35" s="130"/>
      <c r="BR35" s="203"/>
      <c r="BS35" s="130"/>
      <c r="BT35" s="1033"/>
      <c r="BU35" s="1034"/>
      <c r="BV35" s="1033"/>
      <c r="BW35" s="1034"/>
      <c r="BX35" s="130"/>
      <c r="BY35" s="130"/>
      <c r="BZ35" s="203"/>
      <c r="CA35" s="130"/>
      <c r="CB35" s="203"/>
      <c r="CC35" s="203"/>
      <c r="CD35" s="203"/>
      <c r="CE35" s="130"/>
      <c r="CF35" s="1033"/>
      <c r="CG35" s="1034"/>
      <c r="CH35" s="203"/>
      <c r="CI35" s="130"/>
      <c r="CJ35" s="206"/>
      <c r="CK35" s="129"/>
      <c r="CL35" s="131"/>
      <c r="CM35" s="130"/>
      <c r="CN35" s="129"/>
      <c r="CO35" s="129"/>
      <c r="CP35" s="206"/>
      <c r="CQ35" s="129"/>
      <c r="CR35" s="132"/>
      <c r="CS35" s="129"/>
      <c r="CT35" s="132"/>
      <c r="CU35" s="129"/>
      <c r="CV35" s="203"/>
      <c r="CW35" s="130"/>
      <c r="CX35" s="203"/>
      <c r="CY35" s="130"/>
      <c r="CZ35" s="132"/>
      <c r="DA35" s="129"/>
      <c r="DB35" s="1033"/>
      <c r="DC35" s="1034"/>
      <c r="DD35" s="1033"/>
      <c r="DE35" s="1034"/>
      <c r="DF35" s="1033"/>
      <c r="DG35" s="1034"/>
      <c r="DH35" s="203"/>
      <c r="DI35" s="130"/>
      <c r="DJ35" s="203"/>
      <c r="DK35" s="130"/>
      <c r="DL35" s="203"/>
      <c r="DM35" s="130"/>
      <c r="DN35" s="203"/>
      <c r="DO35" s="130"/>
      <c r="DQ35" s="685">
        <f t="shared" si="2"/>
        <v>0</v>
      </c>
      <c r="DR35" s="685">
        <f t="shared" si="3"/>
        <v>0</v>
      </c>
      <c r="DS35" s="685">
        <f t="shared" si="10"/>
        <v>0</v>
      </c>
      <c r="DT35" s="685">
        <f t="shared" si="11"/>
        <v>0</v>
      </c>
    </row>
    <row r="36" spans="1:124" ht="25.5" customHeight="1" thickBot="1" x14ac:dyDescent="0.3">
      <c r="A36" s="159" t="s">
        <v>34</v>
      </c>
      <c r="B36" s="135">
        <f t="shared" ref="B36:E36" si="77">B29+B33</f>
        <v>4365349395.6000004</v>
      </c>
      <c r="C36" s="135">
        <f t="shared" si="77"/>
        <v>2076346279.04</v>
      </c>
      <c r="D36" s="109">
        <f t="shared" si="77"/>
        <v>2228068387.7399998</v>
      </c>
      <c r="E36" s="109">
        <f t="shared" si="77"/>
        <v>772246846.07999992</v>
      </c>
      <c r="F36" s="134">
        <f t="shared" ref="F36:BC36" si="78">F29+F33</f>
        <v>163429143.75</v>
      </c>
      <c r="G36" s="133">
        <f t="shared" si="78"/>
        <v>103605151.27</v>
      </c>
      <c r="H36" s="134">
        <f t="shared" ref="H36:I36" si="79">H29+H33</f>
        <v>0</v>
      </c>
      <c r="I36" s="133">
        <f t="shared" si="79"/>
        <v>0</v>
      </c>
      <c r="J36" s="134">
        <f t="shared" ref="J36:K36" si="80">J29+J33</f>
        <v>51498700</v>
      </c>
      <c r="K36" s="133">
        <f t="shared" si="80"/>
        <v>317974.63</v>
      </c>
      <c r="L36" s="134">
        <f t="shared" ref="L36:M36" si="81">L29+L33</f>
        <v>0</v>
      </c>
      <c r="M36" s="133">
        <f t="shared" si="81"/>
        <v>0</v>
      </c>
      <c r="N36" s="137">
        <f>N29+N33</f>
        <v>4955800</v>
      </c>
      <c r="O36" s="135">
        <f>O29+O33</f>
        <v>0</v>
      </c>
      <c r="P36" s="135">
        <f t="shared" ref="P36:Q36" si="82">P29+P33</f>
        <v>0</v>
      </c>
      <c r="Q36" s="136">
        <f t="shared" si="82"/>
        <v>0</v>
      </c>
      <c r="R36" s="137">
        <f>R29+R33</f>
        <v>0</v>
      </c>
      <c r="S36" s="136">
        <f>S29+S33</f>
        <v>0</v>
      </c>
      <c r="T36" s="135">
        <f t="shared" ref="T36:U36" si="83">T29+T33</f>
        <v>7259700</v>
      </c>
      <c r="U36" s="136">
        <f t="shared" si="83"/>
        <v>2884599.34</v>
      </c>
      <c r="V36" s="135">
        <f>V29+V33</f>
        <v>0</v>
      </c>
      <c r="W36" s="136">
        <f>W29+W33</f>
        <v>0</v>
      </c>
      <c r="X36" s="135">
        <f t="shared" ref="X36:Y36" si="84">X29+X33</f>
        <v>0</v>
      </c>
      <c r="Y36" s="135">
        <f t="shared" si="84"/>
        <v>0</v>
      </c>
      <c r="Z36" s="136">
        <f t="shared" ref="Z36:AA36" si="85">Z29+Z33</f>
        <v>215872500</v>
      </c>
      <c r="AA36" s="136">
        <f t="shared" si="85"/>
        <v>92114236.219999999</v>
      </c>
      <c r="AB36" s="135">
        <f t="shared" ref="AB36:AO36" si="86">AB29+AB33</f>
        <v>144321500</v>
      </c>
      <c r="AC36" s="136">
        <f t="shared" si="86"/>
        <v>71224350.189999998</v>
      </c>
      <c r="AD36" s="135">
        <f t="shared" ref="AD36:AE36" si="87">AD29+AD33</f>
        <v>177584500</v>
      </c>
      <c r="AE36" s="136">
        <f t="shared" si="87"/>
        <v>89255515.909999996</v>
      </c>
      <c r="AF36" s="135">
        <f t="shared" si="86"/>
        <v>0</v>
      </c>
      <c r="AG36" s="136">
        <f t="shared" si="86"/>
        <v>0</v>
      </c>
      <c r="AH36" s="135">
        <f t="shared" si="86"/>
        <v>9068400.0000000019</v>
      </c>
      <c r="AI36" s="136">
        <f t="shared" si="86"/>
        <v>721795.68</v>
      </c>
      <c r="AJ36" s="135">
        <f t="shared" ref="AJ36:AK36" si="88">AJ29+AJ33</f>
        <v>206549700</v>
      </c>
      <c r="AK36" s="136">
        <f t="shared" si="88"/>
        <v>0</v>
      </c>
      <c r="AL36" s="1035">
        <f t="shared" si="86"/>
        <v>102925152.14</v>
      </c>
      <c r="AM36" s="1036">
        <f t="shared" si="86"/>
        <v>64741594.849999994</v>
      </c>
      <c r="AN36" s="1035">
        <f t="shared" si="86"/>
        <v>424258234.71000004</v>
      </c>
      <c r="AO36" s="1036">
        <f t="shared" si="86"/>
        <v>84778057.61999999</v>
      </c>
      <c r="AP36" s="135">
        <f t="shared" ref="AP36:AU36" si="89">AP29+AP33</f>
        <v>0</v>
      </c>
      <c r="AQ36" s="136">
        <f t="shared" si="89"/>
        <v>0</v>
      </c>
      <c r="AR36" s="135">
        <f t="shared" si="89"/>
        <v>728000</v>
      </c>
      <c r="AS36" s="136">
        <f t="shared" si="89"/>
        <v>728000</v>
      </c>
      <c r="AT36" s="135">
        <f t="shared" si="89"/>
        <v>0</v>
      </c>
      <c r="AU36" s="136">
        <f t="shared" si="89"/>
        <v>0</v>
      </c>
      <c r="AV36" s="135">
        <f t="shared" ref="AV36:AW36" si="90">AV29+AV33</f>
        <v>0</v>
      </c>
      <c r="AW36" s="136">
        <f t="shared" si="90"/>
        <v>0</v>
      </c>
      <c r="AX36" s="135">
        <f t="shared" ref="AX36:AY36" si="91">AX29+AX33</f>
        <v>11600</v>
      </c>
      <c r="AY36" s="136">
        <f t="shared" si="91"/>
        <v>0</v>
      </c>
      <c r="AZ36" s="135">
        <f>AZ29+AZ33</f>
        <v>30086200</v>
      </c>
      <c r="BA36" s="136">
        <f>BA29+BA33</f>
        <v>18759465.879999999</v>
      </c>
      <c r="BB36" s="135">
        <f t="shared" si="78"/>
        <v>4040400</v>
      </c>
      <c r="BC36" s="136">
        <f t="shared" si="78"/>
        <v>3813127.5</v>
      </c>
      <c r="BD36" s="135">
        <f t="shared" ref="BD36:BE36" si="92">BD29+BD33</f>
        <v>74678200</v>
      </c>
      <c r="BE36" s="136">
        <f t="shared" si="92"/>
        <v>19357267.670000002</v>
      </c>
      <c r="BF36" s="135">
        <f>BF29+BF33</f>
        <v>21961357.140000001</v>
      </c>
      <c r="BG36" s="136">
        <f>BG29+BG33</f>
        <v>21961357.130000003</v>
      </c>
      <c r="BH36" s="135">
        <f t="shared" ref="BH36:BK36" si="93">BH29+BH33</f>
        <v>0</v>
      </c>
      <c r="BI36" s="136">
        <f t="shared" si="93"/>
        <v>0</v>
      </c>
      <c r="BJ36" s="135">
        <f t="shared" si="93"/>
        <v>290305400</v>
      </c>
      <c r="BK36" s="136">
        <f t="shared" si="93"/>
        <v>124740634.09</v>
      </c>
      <c r="BL36" s="135">
        <f>BL29+BL33</f>
        <v>21761800</v>
      </c>
      <c r="BM36" s="136">
        <f>BM29+BM33</f>
        <v>9161144.8200000003</v>
      </c>
      <c r="BN36" s="135">
        <f t="shared" ref="BN36:BO36" si="94">BN29+BN33</f>
        <v>19621700</v>
      </c>
      <c r="BO36" s="136">
        <f t="shared" si="94"/>
        <v>0</v>
      </c>
      <c r="BP36" s="135">
        <f t="shared" ref="BP36:BQ36" si="95">BP29+BP33</f>
        <v>18425000</v>
      </c>
      <c r="BQ36" s="136">
        <f t="shared" si="95"/>
        <v>4176464.2700000005</v>
      </c>
      <c r="BR36" s="135">
        <f t="shared" ref="BR36:BS36" si="96">BR29+BR33</f>
        <v>0</v>
      </c>
      <c r="BS36" s="136">
        <f t="shared" si="96"/>
        <v>0</v>
      </c>
      <c r="BT36" s="1035">
        <f>BT29+BT33</f>
        <v>0</v>
      </c>
      <c r="BU36" s="1036">
        <f>BU29+BU33</f>
        <v>0</v>
      </c>
      <c r="BV36" s="1035">
        <f>BV29+BV33</f>
        <v>78000000</v>
      </c>
      <c r="BW36" s="1036">
        <f>BW29+BW33</f>
        <v>0</v>
      </c>
      <c r="BX36" s="136">
        <f t="shared" ref="BX36:BY36" si="97">BX29+BX33</f>
        <v>42044400</v>
      </c>
      <c r="BY36" s="136">
        <f t="shared" si="97"/>
        <v>42044400</v>
      </c>
      <c r="BZ36" s="135">
        <f>BZ29+BZ33</f>
        <v>56858699.999999993</v>
      </c>
      <c r="CA36" s="136">
        <f>CA29+CA33</f>
        <v>8836939.8599999994</v>
      </c>
      <c r="CB36" s="135">
        <f t="shared" ref="CB36:CG36" si="98">CB29+CB33</f>
        <v>0</v>
      </c>
      <c r="CC36" s="135">
        <f t="shared" si="98"/>
        <v>0</v>
      </c>
      <c r="CD36" s="135">
        <f t="shared" si="98"/>
        <v>61822300</v>
      </c>
      <c r="CE36" s="136">
        <f t="shared" si="98"/>
        <v>9024769.1500000004</v>
      </c>
      <c r="CF36" s="1035">
        <f t="shared" si="98"/>
        <v>0</v>
      </c>
      <c r="CG36" s="1036">
        <f t="shared" si="98"/>
        <v>0</v>
      </c>
      <c r="CH36" s="135">
        <f t="shared" ref="CH36:CI36" si="99">CH29+CH33</f>
        <v>0</v>
      </c>
      <c r="CI36" s="136">
        <f t="shared" si="99"/>
        <v>0</v>
      </c>
      <c r="CJ36" s="204">
        <f t="shared" ref="CJ36:CY36" si="100">CJ29+CJ33</f>
        <v>477975810</v>
      </c>
      <c r="CK36" s="133">
        <f t="shared" si="100"/>
        <v>248958786.60999998</v>
      </c>
      <c r="CL36" s="137">
        <f t="shared" si="100"/>
        <v>38789000</v>
      </c>
      <c r="CM36" s="136">
        <f t="shared" si="100"/>
        <v>16423968.360000001</v>
      </c>
      <c r="CN36" s="133">
        <f t="shared" si="100"/>
        <v>16000</v>
      </c>
      <c r="CO36" s="133">
        <f t="shared" si="100"/>
        <v>0</v>
      </c>
      <c r="CP36" s="204">
        <f t="shared" si="100"/>
        <v>6080900</v>
      </c>
      <c r="CQ36" s="133">
        <f t="shared" si="100"/>
        <v>0</v>
      </c>
      <c r="CR36" s="134">
        <f t="shared" si="100"/>
        <v>1373200</v>
      </c>
      <c r="CS36" s="133">
        <f t="shared" si="100"/>
        <v>0</v>
      </c>
      <c r="CT36" s="134">
        <f>CT29+CT33</f>
        <v>12552800</v>
      </c>
      <c r="CU36" s="133">
        <f>CU29+CU33</f>
        <v>9829861</v>
      </c>
      <c r="CV36" s="204">
        <f t="shared" ref="CV36:CW36" si="101">CV29+CV33</f>
        <v>404234000</v>
      </c>
      <c r="CW36" s="133">
        <f t="shared" si="101"/>
        <v>215698699.42000002</v>
      </c>
      <c r="CX36" s="204">
        <f t="shared" si="100"/>
        <v>14929910</v>
      </c>
      <c r="CY36" s="133">
        <f t="shared" si="100"/>
        <v>7006257.8299999991</v>
      </c>
      <c r="CZ36" s="134">
        <f t="shared" ref="CZ36:DG36" si="102">CZ29+CZ33</f>
        <v>1659305197.8600001</v>
      </c>
      <c r="DA36" s="133">
        <f t="shared" si="102"/>
        <v>1055140646.35</v>
      </c>
      <c r="DB36" s="1035">
        <f t="shared" si="102"/>
        <v>800000000</v>
      </c>
      <c r="DC36" s="1036">
        <f t="shared" si="102"/>
        <v>643810048.19000006</v>
      </c>
      <c r="DD36" s="1035">
        <f t="shared" ref="DD36:DE36" si="103">DD29+DD33</f>
        <v>49987097.859999999</v>
      </c>
      <c r="DE36" s="1036">
        <f t="shared" si="103"/>
        <v>2802499.88</v>
      </c>
      <c r="DF36" s="1035">
        <f t="shared" si="102"/>
        <v>57163100</v>
      </c>
      <c r="DG36" s="1036">
        <f t="shared" si="102"/>
        <v>34819481.409999996</v>
      </c>
      <c r="DH36" s="135">
        <f t="shared" ref="DH36:DI36" si="104">DH29+DH33</f>
        <v>458955000</v>
      </c>
      <c r="DI36" s="136">
        <f t="shared" si="104"/>
        <v>298225191.22000003</v>
      </c>
      <c r="DJ36" s="135">
        <f t="shared" ref="DJ36:DK36" si="105">DJ29+DJ33</f>
        <v>280000000</v>
      </c>
      <c r="DK36" s="136">
        <f t="shared" si="105"/>
        <v>74354604.409999996</v>
      </c>
      <c r="DL36" s="135">
        <f t="shared" ref="DL36:DO36" si="106">DL29+DL33</f>
        <v>8200000</v>
      </c>
      <c r="DM36" s="136">
        <f t="shared" si="106"/>
        <v>0</v>
      </c>
      <c r="DN36" s="135">
        <f t="shared" si="106"/>
        <v>5000000</v>
      </c>
      <c r="DO36" s="136">
        <f t="shared" si="106"/>
        <v>1128821.24</v>
      </c>
      <c r="DQ36" s="685">
        <f t="shared" si="2"/>
        <v>439186.81</v>
      </c>
      <c r="DR36" s="685">
        <f t="shared" si="3"/>
        <v>232534.81824999998</v>
      </c>
      <c r="DS36" s="685">
        <f t="shared" si="10"/>
        <v>1379305.1978600002</v>
      </c>
      <c r="DT36" s="685">
        <f t="shared" si="11"/>
        <v>980786.04194000002</v>
      </c>
    </row>
    <row r="37" spans="1:124" s="163" customFormat="1" ht="16.5" x14ac:dyDescent="0.25">
      <c r="A37" s="86"/>
      <c r="B37" s="158">
        <f>B36/1000-'Федеральные  средства'!B74</f>
        <v>0</v>
      </c>
      <c r="C37" s="158">
        <f>C36/1000-'Федеральные  средства'!C74</f>
        <v>0</v>
      </c>
      <c r="D37" s="158">
        <f>D36/1000-'Федеральные  средства'!B50</f>
        <v>0</v>
      </c>
      <c r="E37" s="158">
        <f>E36/1000-'Федеральные  средства'!C50</f>
        <v>0</v>
      </c>
      <c r="F37" s="138"/>
      <c r="G37" s="138"/>
      <c r="H37" s="138"/>
      <c r="I37" s="138"/>
      <c r="J37" s="138"/>
      <c r="K37" s="138"/>
      <c r="L37" s="138"/>
      <c r="M37" s="138"/>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037"/>
      <c r="AM37" s="1037"/>
      <c r="AN37" s="1037"/>
      <c r="AO37" s="1037"/>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037"/>
      <c r="BU37" s="1037"/>
      <c r="BV37" s="1037"/>
      <c r="BW37" s="1037"/>
      <c r="BX37" s="140"/>
      <c r="BY37" s="140"/>
      <c r="BZ37" s="140"/>
      <c r="CA37" s="140"/>
      <c r="CB37" s="140"/>
      <c r="CC37" s="140"/>
      <c r="CD37" s="140"/>
      <c r="CE37" s="140"/>
      <c r="CF37" s="1037"/>
      <c r="CG37" s="1037"/>
      <c r="CH37" s="140"/>
      <c r="CI37" s="140"/>
      <c r="CJ37" s="158">
        <f>CJ36/1000-'Федеральные  средства'!B60</f>
        <v>0</v>
      </c>
      <c r="CK37" s="158">
        <f>CK36/1000-'Федеральные  средства'!C60</f>
        <v>0</v>
      </c>
      <c r="CL37" s="86"/>
      <c r="CM37" s="158"/>
      <c r="CN37" s="139"/>
      <c r="CO37" s="139"/>
      <c r="CP37" s="158"/>
      <c r="CQ37" s="158"/>
      <c r="CR37" s="158"/>
      <c r="CS37" s="158"/>
      <c r="CT37" s="158"/>
      <c r="CU37" s="158"/>
      <c r="CV37" s="86"/>
      <c r="CW37" s="86"/>
      <c r="CX37" s="86"/>
      <c r="CY37" s="86"/>
      <c r="CZ37" s="158">
        <f>CZ36/1000-'Федеральные  средства'!B71</f>
        <v>0</v>
      </c>
      <c r="DA37" s="158">
        <f>DA36/1000-'Федеральные  средства'!C71</f>
        <v>0</v>
      </c>
      <c r="DB37" s="1140"/>
      <c r="DC37" s="1141"/>
      <c r="DD37" s="1140"/>
      <c r="DE37" s="1141"/>
      <c r="DF37" s="1140"/>
      <c r="DG37" s="1141"/>
      <c r="DH37" s="86"/>
      <c r="DI37" s="158"/>
      <c r="DJ37" s="86"/>
      <c r="DK37" s="158"/>
      <c r="DL37" s="86"/>
      <c r="DM37" s="158"/>
      <c r="DN37" s="86"/>
      <c r="DO37" s="158"/>
    </row>
    <row r="38" spans="1:124" s="166" customFormat="1" ht="26.45" customHeight="1" x14ac:dyDescent="0.2">
      <c r="A38" s="723" t="s">
        <v>354</v>
      </c>
      <c r="B38" s="922">
        <f>D38+CJ36+CZ36</f>
        <v>4201920251.8499999</v>
      </c>
      <c r="C38" s="922">
        <f>E38+CK36+DA36</f>
        <v>1972741127.77</v>
      </c>
      <c r="D38" s="921">
        <f>D36-F36</f>
        <v>2064639243.9899998</v>
      </c>
      <c r="E38" s="921">
        <f>E36-G36</f>
        <v>668641694.80999994</v>
      </c>
      <c r="F38" s="1543" t="s">
        <v>559</v>
      </c>
      <c r="G38" s="1544"/>
      <c r="H38" s="1543" t="s">
        <v>750</v>
      </c>
      <c r="I38" s="1544"/>
      <c r="J38" s="1543" t="s">
        <v>751</v>
      </c>
      <c r="K38" s="1544"/>
      <c r="L38" s="1543" t="s">
        <v>884</v>
      </c>
      <c r="M38" s="1544"/>
      <c r="N38" s="1543" t="s">
        <v>853</v>
      </c>
      <c r="O38" s="1544"/>
      <c r="P38" s="1543" t="s">
        <v>392</v>
      </c>
      <c r="Q38" s="1544"/>
      <c r="R38" s="1543" t="s">
        <v>393</v>
      </c>
      <c r="S38" s="1544"/>
      <c r="T38" s="1543" t="s">
        <v>664</v>
      </c>
      <c r="U38" s="1544"/>
      <c r="V38" s="1543" t="s">
        <v>394</v>
      </c>
      <c r="W38" s="1544"/>
      <c r="X38" s="1543" t="s">
        <v>395</v>
      </c>
      <c r="Y38" s="1544"/>
      <c r="Z38" s="1543" t="s">
        <v>1300</v>
      </c>
      <c r="AA38" s="1544"/>
      <c r="AB38" s="1543" t="s">
        <v>396</v>
      </c>
      <c r="AC38" s="1544"/>
      <c r="AD38" s="1543" t="s">
        <v>740</v>
      </c>
      <c r="AE38" s="1544"/>
      <c r="AF38" s="1543" t="s">
        <v>578</v>
      </c>
      <c r="AG38" s="1544"/>
      <c r="AH38" s="1543" t="s">
        <v>434</v>
      </c>
      <c r="AI38" s="1544"/>
      <c r="AJ38" s="1543" t="s">
        <v>1288</v>
      </c>
      <c r="AK38" s="1544"/>
      <c r="AL38" s="1537" t="s">
        <v>962</v>
      </c>
      <c r="AM38" s="1538"/>
      <c r="AN38" s="1537" t="s">
        <v>801</v>
      </c>
      <c r="AO38" s="1538"/>
      <c r="AP38" s="1543" t="s">
        <v>1325</v>
      </c>
      <c r="AQ38" s="1544"/>
      <c r="AR38" s="1543" t="s">
        <v>397</v>
      </c>
      <c r="AS38" s="1544"/>
      <c r="AT38" s="1543" t="s">
        <v>398</v>
      </c>
      <c r="AU38" s="1544"/>
      <c r="AV38" s="1543" t="s">
        <v>425</v>
      </c>
      <c r="AW38" s="1544"/>
      <c r="AX38" s="1543" t="s">
        <v>685</v>
      </c>
      <c r="AY38" s="1544"/>
      <c r="AZ38" s="1543" t="s">
        <v>728</v>
      </c>
      <c r="BA38" s="1544"/>
      <c r="BB38" s="1543" t="s">
        <v>696</v>
      </c>
      <c r="BC38" s="1544"/>
      <c r="BD38" s="1543" t="s">
        <v>621</v>
      </c>
      <c r="BE38" s="1544"/>
      <c r="BF38" s="1543" t="s">
        <v>599</v>
      </c>
      <c r="BG38" s="1544"/>
      <c r="BH38" s="1543" t="s">
        <v>399</v>
      </c>
      <c r="BI38" s="1544"/>
      <c r="BJ38" s="1543" t="s">
        <v>468</v>
      </c>
      <c r="BK38" s="1544"/>
      <c r="BL38" s="1543" t="s">
        <v>481</v>
      </c>
      <c r="BM38" s="1544"/>
      <c r="BN38" s="1543" t="s">
        <v>969</v>
      </c>
      <c r="BO38" s="1544"/>
      <c r="BP38" s="1543" t="s">
        <v>876</v>
      </c>
      <c r="BQ38" s="1544"/>
      <c r="BR38" s="1543" t="s">
        <v>843</v>
      </c>
      <c r="BS38" s="1544"/>
      <c r="BT38" s="1537" t="s">
        <v>893</v>
      </c>
      <c r="BU38" s="1538"/>
      <c r="BV38" s="1537" t="s">
        <v>778</v>
      </c>
      <c r="BW38" s="1538"/>
      <c r="BX38" s="1543" t="s">
        <v>391</v>
      </c>
      <c r="BY38" s="1544"/>
      <c r="BZ38" s="1543" t="s">
        <v>479</v>
      </c>
      <c r="CA38" s="1544"/>
      <c r="CB38" s="1543" t="s">
        <v>547</v>
      </c>
      <c r="CC38" s="1544"/>
      <c r="CD38" s="1543" t="s">
        <v>678</v>
      </c>
      <c r="CE38" s="1544"/>
      <c r="CF38" s="1537" t="s">
        <v>765</v>
      </c>
      <c r="CG38" s="1538"/>
      <c r="CH38" s="1543" t="s">
        <v>674</v>
      </c>
      <c r="CI38" s="1544"/>
      <c r="CJ38" s="249"/>
      <c r="CK38" s="250"/>
      <c r="CL38" s="1543" t="s">
        <v>158</v>
      </c>
      <c r="CM38" s="1544"/>
      <c r="CN38" s="1543" t="s">
        <v>159</v>
      </c>
      <c r="CO38" s="1544"/>
      <c r="CP38" s="1345" t="s">
        <v>191</v>
      </c>
      <c r="CQ38" s="1346"/>
      <c r="CR38" s="1345" t="s">
        <v>157</v>
      </c>
      <c r="CS38" s="1346"/>
      <c r="CT38" s="1345" t="s">
        <v>239</v>
      </c>
      <c r="CU38" s="1346"/>
      <c r="CV38" s="1553" t="s">
        <v>591</v>
      </c>
      <c r="CW38" s="1554"/>
      <c r="CX38" s="1553" t="s">
        <v>160</v>
      </c>
      <c r="CY38" s="1554"/>
      <c r="CZ38" s="249"/>
      <c r="DA38" s="250"/>
      <c r="DB38" s="1573" t="s">
        <v>822</v>
      </c>
      <c r="DC38" s="1574"/>
      <c r="DD38" s="1573" t="s">
        <v>932</v>
      </c>
      <c r="DE38" s="1574"/>
      <c r="DF38" s="1573" t="s">
        <v>867</v>
      </c>
      <c r="DG38" s="1574"/>
      <c r="DH38" s="1553" t="s">
        <v>646</v>
      </c>
      <c r="DI38" s="1554"/>
      <c r="DJ38" s="1553" t="s">
        <v>608</v>
      </c>
      <c r="DK38" s="1554"/>
      <c r="DL38" s="1553" t="s">
        <v>449</v>
      </c>
      <c r="DM38" s="1554"/>
      <c r="DN38" s="1553" t="s">
        <v>455</v>
      </c>
      <c r="DO38" s="1554"/>
    </row>
    <row r="39" spans="1:124" s="686" customFormat="1" ht="49.5" x14ac:dyDescent="0.4">
      <c r="A39" s="923" t="s">
        <v>642</v>
      </c>
      <c r="B39" s="924"/>
      <c r="C39" s="1223">
        <f>G36</f>
        <v>103605151.27</v>
      </c>
      <c r="D39" s="1609" t="s">
        <v>641</v>
      </c>
      <c r="E39" s="1610"/>
      <c r="AL39" s="1142"/>
      <c r="AM39" s="1142"/>
      <c r="DB39" s="1142"/>
      <c r="DC39" s="1142"/>
      <c r="DD39" s="1142"/>
      <c r="DE39" s="1142"/>
      <c r="DF39" s="1142"/>
      <c r="DG39" s="1142"/>
    </row>
    <row r="40" spans="1:124" ht="18" x14ac:dyDescent="0.25">
      <c r="C40" s="722">
        <f>C38-C36+C39</f>
        <v>0</v>
      </c>
      <c r="D40" s="926">
        <f>D36-Субсидия!E573</f>
        <v>0</v>
      </c>
      <c r="E40" s="926">
        <f>E36-Субсидия!F573</f>
        <v>0</v>
      </c>
    </row>
  </sheetData>
  <mergeCells count="134">
    <mergeCell ref="D39:E39"/>
    <mergeCell ref="BJ8:BK8"/>
    <mergeCell ref="BL8:BM8"/>
    <mergeCell ref="F38:G38"/>
    <mergeCell ref="V38:W38"/>
    <mergeCell ref="BF9:BG9"/>
    <mergeCell ref="AX8:AY8"/>
    <mergeCell ref="AX9:AY9"/>
    <mergeCell ref="V9:W9"/>
    <mergeCell ref="V8:W8"/>
    <mergeCell ref="X8:Y9"/>
    <mergeCell ref="AN38:AO38"/>
    <mergeCell ref="AN8:AO9"/>
    <mergeCell ref="Z8:AA9"/>
    <mergeCell ref="Z38:AA38"/>
    <mergeCell ref="AV9:AW9"/>
    <mergeCell ref="BJ9:BK9"/>
    <mergeCell ref="BJ38:BK38"/>
    <mergeCell ref="AV8:AW8"/>
    <mergeCell ref="AP8:AQ9"/>
    <mergeCell ref="AP38:AQ38"/>
    <mergeCell ref="DL8:DM9"/>
    <mergeCell ref="DN8:DO9"/>
    <mergeCell ref="CV38:CW38"/>
    <mergeCell ref="CJ8:CJ10"/>
    <mergeCell ref="CB38:CC38"/>
    <mergeCell ref="BZ9:CA9"/>
    <mergeCell ref="BZ38:CA38"/>
    <mergeCell ref="CN38:CO38"/>
    <mergeCell ref="CR38:CS38"/>
    <mergeCell ref="CK8:CK10"/>
    <mergeCell ref="CH9:CI9"/>
    <mergeCell ref="CH38:CI38"/>
    <mergeCell ref="CL38:CM38"/>
    <mergeCell ref="CT38:CU38"/>
    <mergeCell ref="CR8:CS9"/>
    <mergeCell ref="CP8:CQ9"/>
    <mergeCell ref="CP38:CQ38"/>
    <mergeCell ref="CB9:CC9"/>
    <mergeCell ref="CN8:CO9"/>
    <mergeCell ref="CD9:CE9"/>
    <mergeCell ref="CD38:CE38"/>
    <mergeCell ref="CT8:CU9"/>
    <mergeCell ref="DH8:DI9"/>
    <mergeCell ref="DH38:DI38"/>
    <mergeCell ref="A6:A10"/>
    <mergeCell ref="D8:D10"/>
    <mergeCell ref="E8:E10"/>
    <mergeCell ref="B6:C9"/>
    <mergeCell ref="F8:G9"/>
    <mergeCell ref="N8:O9"/>
    <mergeCell ref="D7:Q7"/>
    <mergeCell ref="H38:I38"/>
    <mergeCell ref="N38:O38"/>
    <mergeCell ref="P38:Q38"/>
    <mergeCell ref="P9:Q9"/>
    <mergeCell ref="H9:I9"/>
    <mergeCell ref="J9:K9"/>
    <mergeCell ref="J38:K38"/>
    <mergeCell ref="P8:U8"/>
    <mergeCell ref="R38:S38"/>
    <mergeCell ref="T9:U9"/>
    <mergeCell ref="R9:S9"/>
    <mergeCell ref="T38:U38"/>
    <mergeCell ref="H8:M8"/>
    <mergeCell ref="L9:M9"/>
    <mergeCell ref="L38:M38"/>
    <mergeCell ref="DB8:DC9"/>
    <mergeCell ref="BX8:BY8"/>
    <mergeCell ref="BR8:BS9"/>
    <mergeCell ref="BR38:BS38"/>
    <mergeCell ref="BL38:BM38"/>
    <mergeCell ref="AZ38:BA38"/>
    <mergeCell ref="BB38:BC38"/>
    <mergeCell ref="BZ8:CG8"/>
    <mergeCell ref="BB8:BG8"/>
    <mergeCell ref="BX9:BY9"/>
    <mergeCell ref="BX38:BY38"/>
    <mergeCell ref="BH8:BI9"/>
    <mergeCell ref="BD9:BE9"/>
    <mergeCell ref="BD38:BE38"/>
    <mergeCell ref="BB9:BC9"/>
    <mergeCell ref="AZ8:BA9"/>
    <mergeCell ref="BV8:BW9"/>
    <mergeCell ref="BN8:BO9"/>
    <mergeCell ref="BN38:BO38"/>
    <mergeCell ref="CZ7:DG7"/>
    <mergeCell ref="CJ7:CO7"/>
    <mergeCell ref="DF8:DG9"/>
    <mergeCell ref="DF38:DG38"/>
    <mergeCell ref="DB38:DC38"/>
    <mergeCell ref="BV38:BW38"/>
    <mergeCell ref="AR38:AS38"/>
    <mergeCell ref="AR8:AS9"/>
    <mergeCell ref="BP8:BQ9"/>
    <mergeCell ref="BP38:BQ38"/>
    <mergeCell ref="BH38:BI38"/>
    <mergeCell ref="BF38:BG38"/>
    <mergeCell ref="AX38:AY38"/>
    <mergeCell ref="BL9:BM9"/>
    <mergeCell ref="AT8:AU9"/>
    <mergeCell ref="CV8:CW9"/>
    <mergeCell ref="AV38:AW38"/>
    <mergeCell ref="DD8:DE9"/>
    <mergeCell ref="DD38:DE38"/>
    <mergeCell ref="BT8:BU9"/>
    <mergeCell ref="BT38:BU38"/>
    <mergeCell ref="CL8:CM9"/>
    <mergeCell ref="CF9:CG9"/>
    <mergeCell ref="CF38:CG38"/>
    <mergeCell ref="DS10:DT10"/>
    <mergeCell ref="AL38:AM38"/>
    <mergeCell ref="AD8:AE9"/>
    <mergeCell ref="AF38:AG38"/>
    <mergeCell ref="AD38:AE38"/>
    <mergeCell ref="AH8:AI9"/>
    <mergeCell ref="AH38:AI38"/>
    <mergeCell ref="AB38:AC38"/>
    <mergeCell ref="X38:Y38"/>
    <mergeCell ref="AF8:AG9"/>
    <mergeCell ref="AB8:AC9"/>
    <mergeCell ref="AL8:AM9"/>
    <mergeCell ref="AJ8:AK9"/>
    <mergeCell ref="AJ38:AK38"/>
    <mergeCell ref="DQ10:DR10"/>
    <mergeCell ref="CX38:CY38"/>
    <mergeCell ref="CZ8:CZ10"/>
    <mergeCell ref="DA8:DA10"/>
    <mergeCell ref="CX8:CY9"/>
    <mergeCell ref="AT38:AU38"/>
    <mergeCell ref="DL38:DM38"/>
    <mergeCell ref="DN38:DO38"/>
    <mergeCell ref="DJ8:DK9"/>
    <mergeCell ref="DJ38:DK38"/>
  </mergeCells>
  <phoneticPr fontId="0" type="noConversion"/>
  <pageMargins left="0.78740157480314965" right="0.39370078740157483" top="0.78740157480314965" bottom="0.78740157480314965" header="0.51181102362204722" footer="0.51181102362204722"/>
  <pageSetup paperSize="9" scale="40" fitToWidth="15" orientation="landscape" r:id="rId1"/>
  <headerFooter alignWithMargins="0">
    <oddFooter>&amp;L&amp;P&amp;R&amp;Z&amp;F&amp;A</oddFooter>
  </headerFooter>
  <colBreaks count="1" manualBreakCount="1">
    <brk id="95"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5">
    <pageSetUpPr fitToPage="1"/>
  </sheetPr>
  <dimension ref="A2:D74"/>
  <sheetViews>
    <sheetView topLeftCell="A2" zoomScaleNormal="100" zoomScaleSheetLayoutView="100" workbookViewId="0">
      <pane xSplit="1" ySplit="5" topLeftCell="B7" activePane="bottomRight" state="frozen"/>
      <selection activeCell="A2" sqref="A2"/>
      <selection pane="topRight" activeCell="B2" sqref="B2"/>
      <selection pane="bottomLeft" activeCell="A6" sqref="A6"/>
      <selection pane="bottomRight" activeCell="C32" sqref="C32"/>
    </sheetView>
  </sheetViews>
  <sheetFormatPr defaultColWidth="9.140625" defaultRowHeight="12.75" x14ac:dyDescent="0.2"/>
  <cols>
    <col min="1" max="1" width="80.85546875" style="349" customWidth="1"/>
    <col min="2" max="2" width="21.85546875" style="333" customWidth="1"/>
    <col min="3" max="3" width="21.5703125" style="333" customWidth="1"/>
    <col min="4" max="4" width="17.42578125" style="1229" bestFit="1" customWidth="1"/>
    <col min="5" max="16384" width="9.140625" style="333"/>
  </cols>
  <sheetData>
    <row r="2" spans="1:4" ht="15" x14ac:dyDescent="0.2">
      <c r="A2" s="1614" t="s">
        <v>717</v>
      </c>
      <c r="B2" s="1614"/>
      <c r="C2" s="1614"/>
    </row>
    <row r="3" spans="1:4" ht="15" x14ac:dyDescent="0.25">
      <c r="A3" s="1615" t="str">
        <f>'Федеральные  средства  по  МО'!F3</f>
        <v>ПО  СОСТОЯНИЮ  НА  1  ИЮЛЯ  2023  ГОДА</v>
      </c>
      <c r="B3" s="1615"/>
      <c r="C3" s="1615"/>
    </row>
    <row r="4" spans="1:4" ht="15" x14ac:dyDescent="0.2">
      <c r="A4" s="442"/>
      <c r="B4" s="442"/>
      <c r="C4" s="442"/>
    </row>
    <row r="5" spans="1:4" ht="15" x14ac:dyDescent="0.2">
      <c r="C5" s="443" t="s">
        <v>2</v>
      </c>
    </row>
    <row r="6" spans="1:4" ht="15" x14ac:dyDescent="0.2">
      <c r="A6" s="167" t="s">
        <v>1299</v>
      </c>
      <c r="B6" s="721" t="s">
        <v>12</v>
      </c>
      <c r="C6" s="215" t="s">
        <v>4</v>
      </c>
    </row>
    <row r="7" spans="1:4" ht="15" x14ac:dyDescent="0.2">
      <c r="A7" s="167" t="s">
        <v>3</v>
      </c>
      <c r="B7" s="178"/>
      <c r="C7" s="215"/>
    </row>
    <row r="8" spans="1:4" ht="63.75" x14ac:dyDescent="0.2">
      <c r="A8" s="438" t="s">
        <v>895</v>
      </c>
      <c r="B8" s="1224">
        <f>'Проверочная  таблица'!RU37/1000</f>
        <v>78000</v>
      </c>
      <c r="C8" s="1225">
        <f>'Проверочная  таблица'!RX37/1000</f>
        <v>0</v>
      </c>
    </row>
    <row r="9" spans="1:4" ht="140.25" x14ac:dyDescent="0.2">
      <c r="A9" s="438" t="s">
        <v>896</v>
      </c>
      <c r="B9" s="1226">
        <f>'Проверочная  таблица'!SA37/1000</f>
        <v>42044.4</v>
      </c>
      <c r="C9" s="1226">
        <f>'Проверочная  таблица'!SD37/1000</f>
        <v>42044.4</v>
      </c>
    </row>
    <row r="10" spans="1:4" s="349" customFormat="1" ht="140.25" x14ac:dyDescent="0.2">
      <c r="A10" s="438" t="s">
        <v>897</v>
      </c>
      <c r="B10" s="1226">
        <f>'Проверочная  таблица'!EY37/1000</f>
        <v>0</v>
      </c>
      <c r="C10" s="1226">
        <f>'Проверочная  таблица'!FF37/1000</f>
        <v>0</v>
      </c>
      <c r="D10" s="1230"/>
    </row>
    <row r="11" spans="1:4" ht="114.75" x14ac:dyDescent="0.2">
      <c r="A11" s="438" t="s">
        <v>898</v>
      </c>
      <c r="B11" s="1226">
        <f>'Проверочная  таблица'!FA37/1000</f>
        <v>0</v>
      </c>
      <c r="C11" s="1226">
        <f>'Проверочная  таблица'!FH37/1000</f>
        <v>0</v>
      </c>
    </row>
    <row r="12" spans="1:4" ht="140.25" x14ac:dyDescent="0.2">
      <c r="A12" s="438" t="s">
        <v>899</v>
      </c>
      <c r="B12" s="1226">
        <f>'Проверочная  таблица'!FC37/1000</f>
        <v>7259.7</v>
      </c>
      <c r="C12" s="1226">
        <f>'Проверочная  таблица'!FJ37/1000</f>
        <v>2884.5993399999998</v>
      </c>
    </row>
    <row r="13" spans="1:4" ht="114.75" x14ac:dyDescent="0.2">
      <c r="A13" s="438" t="s">
        <v>900</v>
      </c>
      <c r="B13" s="1226">
        <f>'Проверочная  таблица'!KG37/1000</f>
        <v>0</v>
      </c>
      <c r="C13" s="1226">
        <f>'Проверочная  таблица'!KJ37/1000</f>
        <v>0</v>
      </c>
    </row>
    <row r="14" spans="1:4" ht="114.75" x14ac:dyDescent="0.2">
      <c r="A14" s="438" t="s">
        <v>901</v>
      </c>
      <c r="B14" s="1226">
        <f>'Проверочная  таблица'!FM37/1000</f>
        <v>0</v>
      </c>
      <c r="C14" s="1226">
        <f>'Проверочная  таблица'!FP37/1000</f>
        <v>0</v>
      </c>
    </row>
    <row r="15" spans="1:4" ht="89.25" x14ac:dyDescent="0.2">
      <c r="A15" s="438" t="s">
        <v>902</v>
      </c>
      <c r="B15" s="1226">
        <f>'Проверочная  таблица'!HA37/1000</f>
        <v>0</v>
      </c>
      <c r="C15" s="1226">
        <f>'Проверочная  таблица'!HD37/1000</f>
        <v>0</v>
      </c>
    </row>
    <row r="16" spans="1:4" ht="51" x14ac:dyDescent="0.2">
      <c r="A16" s="438" t="s">
        <v>894</v>
      </c>
      <c r="B16" s="1226">
        <f>'Проверочная  таблица'!RO37/1000</f>
        <v>0</v>
      </c>
      <c r="C16" s="1226">
        <f>'Проверочная  таблица'!RR37/1000</f>
        <v>0</v>
      </c>
    </row>
    <row r="17" spans="1:3" ht="89.25" x14ac:dyDescent="0.2">
      <c r="A17" s="438" t="s">
        <v>852</v>
      </c>
      <c r="B17" s="1226">
        <f>'Проверочная  таблица'!ES37/1000</f>
        <v>4955.8</v>
      </c>
      <c r="C17" s="1226">
        <f>'Проверочная  таблица'!EV37/1000</f>
        <v>0</v>
      </c>
    </row>
    <row r="18" spans="1:3" ht="102" x14ac:dyDescent="0.2">
      <c r="A18" s="438" t="s">
        <v>834</v>
      </c>
      <c r="B18" s="1226">
        <f>'Проверочная  таблица'!FS37/1000</f>
        <v>0</v>
      </c>
      <c r="C18" s="1226">
        <f>'Проверочная  таблица'!FV37/1000</f>
        <v>0</v>
      </c>
    </row>
    <row r="19" spans="1:3" ht="51" x14ac:dyDescent="0.2">
      <c r="A19" s="438" t="s">
        <v>1302</v>
      </c>
      <c r="B19" s="1226">
        <f>'Проверочная  таблица'!FY37/1000</f>
        <v>215872.5</v>
      </c>
      <c r="C19" s="1226">
        <f>'Проверочная  таблица'!GB37/1000</f>
        <v>92114.236219999992</v>
      </c>
    </row>
    <row r="20" spans="1:3" ht="63.75" x14ac:dyDescent="0.2">
      <c r="A20" s="438" t="s">
        <v>835</v>
      </c>
      <c r="B20" s="1226">
        <f>'Проверочная  таблица'!NY37/1000</f>
        <v>0</v>
      </c>
      <c r="C20" s="1226">
        <f>'Проверочная  таблица'!OC37/1000</f>
        <v>0</v>
      </c>
    </row>
    <row r="21" spans="1:3" ht="102" x14ac:dyDescent="0.2">
      <c r="A21" s="438" t="s">
        <v>836</v>
      </c>
      <c r="B21" s="1226">
        <f>'Проверочная  таблица'!LL38/1000</f>
        <v>30086.2</v>
      </c>
      <c r="C21" s="1226">
        <f>'Проверочная  таблица'!LP38/1000</f>
        <v>18759.46588</v>
      </c>
    </row>
    <row r="22" spans="1:3" ht="63.75" x14ac:dyDescent="0.2">
      <c r="A22" s="438" t="s">
        <v>837</v>
      </c>
      <c r="B22" s="1226">
        <f>'Проверочная  таблица'!MQ37/1000</f>
        <v>21961.35714</v>
      </c>
      <c r="C22" s="1226">
        <f>'Проверочная  таблица'!MY37/1000</f>
        <v>21961.357130000004</v>
      </c>
    </row>
    <row r="23" spans="1:3" ht="76.5" x14ac:dyDescent="0.2">
      <c r="A23" s="438" t="s">
        <v>838</v>
      </c>
      <c r="B23" s="1226">
        <f>'Проверочная  таблица'!MS37/1000</f>
        <v>74678.2</v>
      </c>
      <c r="C23" s="1226">
        <f>'Проверочная  таблица'!NA37/1000</f>
        <v>19357.267670000001</v>
      </c>
    </row>
    <row r="24" spans="1:3" ht="51" x14ac:dyDescent="0.2">
      <c r="A24" s="438" t="s">
        <v>971</v>
      </c>
      <c r="B24" s="1226">
        <f>'Проверочная  таблица'!QE37/1000</f>
        <v>19621.7</v>
      </c>
      <c r="C24" s="1226">
        <f>'Проверочная  таблица'!QH37/1000</f>
        <v>0</v>
      </c>
    </row>
    <row r="25" spans="1:3" ht="51" x14ac:dyDescent="0.2">
      <c r="A25" s="438" t="s">
        <v>903</v>
      </c>
      <c r="B25" s="1224">
        <f>'Проверочная  таблица'!QK38/1000</f>
        <v>18425</v>
      </c>
      <c r="C25" s="1225">
        <f>'Проверочная  таблица'!QN38/1000</f>
        <v>4176.4642700000004</v>
      </c>
    </row>
    <row r="26" spans="1:3" ht="63.75" x14ac:dyDescent="0.2">
      <c r="A26" s="438" t="s">
        <v>904</v>
      </c>
      <c r="B26" s="1226">
        <f>'Проверочная  таблица'!RI37/1000</f>
        <v>0</v>
      </c>
      <c r="C26" s="1226">
        <f>'Проверочная  таблица'!RL37/1000</f>
        <v>0</v>
      </c>
    </row>
    <row r="27" spans="1:3" ht="89.25" x14ac:dyDescent="0.2">
      <c r="A27" s="438" t="s">
        <v>905</v>
      </c>
      <c r="B27" s="1226">
        <f>'Проверочная  таблица'!MV38/1000</f>
        <v>4040.4</v>
      </c>
      <c r="C27" s="1226">
        <f>'Проверочная  таблица'!ND38/1000</f>
        <v>3813.1275000000001</v>
      </c>
    </row>
    <row r="28" spans="1:3" ht="76.5" x14ac:dyDescent="0.2">
      <c r="A28" s="438" t="s">
        <v>906</v>
      </c>
      <c r="B28" s="1226">
        <f>'Проверочная  таблица'!JI38/1000</f>
        <v>0</v>
      </c>
      <c r="C28" s="1226">
        <f>'Проверочная  таблица'!JL38/1000</f>
        <v>0</v>
      </c>
    </row>
    <row r="29" spans="1:3" ht="89.25" x14ac:dyDescent="0.2">
      <c r="A29" s="438" t="s">
        <v>907</v>
      </c>
      <c r="B29" s="1226">
        <f>'Проверочная  таблица'!JC37/1000</f>
        <v>728</v>
      </c>
      <c r="C29" s="1226">
        <f>'Проверочная  таблица'!JF37/1000</f>
        <v>728</v>
      </c>
    </row>
    <row r="30" spans="1:3" ht="51" x14ac:dyDescent="0.2">
      <c r="A30" s="438" t="s">
        <v>1293</v>
      </c>
      <c r="B30" s="1226">
        <f>'Проверочная  таблица'!IE37/1000</f>
        <v>206549.7</v>
      </c>
      <c r="C30" s="1226">
        <f>'Проверочная  таблица'!IH37/1000</f>
        <v>0</v>
      </c>
    </row>
    <row r="31" spans="1:3" ht="114.75" x14ac:dyDescent="0.2">
      <c r="A31" s="438" t="s">
        <v>908</v>
      </c>
      <c r="B31" s="1226">
        <f>'Проверочная  таблица'!DK37/1000</f>
        <v>0</v>
      </c>
      <c r="C31" s="1226">
        <f>'Проверочная  таблица'!DX37/1000</f>
        <v>0</v>
      </c>
    </row>
    <row r="32" spans="1:3" ht="114.75" x14ac:dyDescent="0.2">
      <c r="A32" s="438" t="s">
        <v>909</v>
      </c>
      <c r="B32" s="1226">
        <f>'Проверочная  таблица'!DM37/1000</f>
        <v>51498.7</v>
      </c>
      <c r="C32" s="1226">
        <f>'Проверочная  таблица'!DZ37/1000</f>
        <v>317.97462999999999</v>
      </c>
    </row>
    <row r="33" spans="1:3" ht="102" x14ac:dyDescent="0.2">
      <c r="A33" s="438" t="s">
        <v>910</v>
      </c>
      <c r="B33" s="1226">
        <f>'Проверочная  таблица'!DO37/1000</f>
        <v>0</v>
      </c>
      <c r="C33" s="1226">
        <f>'Проверочная  таблица'!EB37/1000</f>
        <v>0</v>
      </c>
    </row>
    <row r="34" spans="1:3" ht="153" x14ac:dyDescent="0.2">
      <c r="A34" s="438" t="s">
        <v>925</v>
      </c>
      <c r="B34" s="1226">
        <f>('Проверочная  таблица'!CM38)/1000</f>
        <v>163429.14374999999</v>
      </c>
      <c r="C34" s="1226">
        <f>('Проверочная  таблица'!CN38)/1000</f>
        <v>103605.15127</v>
      </c>
    </row>
    <row r="35" spans="1:3" ht="102" x14ac:dyDescent="0.2">
      <c r="A35" s="438" t="s">
        <v>911</v>
      </c>
      <c r="B35" s="1226">
        <f>'Проверочная  таблица'!GU37/1000</f>
        <v>177584.5</v>
      </c>
      <c r="C35" s="1226">
        <f>'Проверочная  таблица'!GX37/1000</f>
        <v>89255.515910000002</v>
      </c>
    </row>
    <row r="36" spans="1:3" ht="114.75" x14ac:dyDescent="0.2">
      <c r="A36" s="438" t="s">
        <v>912</v>
      </c>
      <c r="B36" s="1226">
        <f>'Проверочная  таблица'!HG38/1000</f>
        <v>9068.4000000000015</v>
      </c>
      <c r="C36" s="1226">
        <f>'Проверочная  таблица'!HJ38/1000</f>
        <v>721.79568000000006</v>
      </c>
    </row>
    <row r="37" spans="1:3" ht="102" x14ac:dyDescent="0.2">
      <c r="A37" s="438" t="s">
        <v>913</v>
      </c>
      <c r="B37" s="1226">
        <f>'Проверочная  таблица'!KM38/1000</f>
        <v>11.6</v>
      </c>
      <c r="C37" s="1226">
        <f>'Проверочная  таблица'!KP38/1000</f>
        <v>0</v>
      </c>
    </row>
    <row r="38" spans="1:3" ht="76.5" x14ac:dyDescent="0.2">
      <c r="A38" s="191" t="s">
        <v>914</v>
      </c>
      <c r="B38" s="1226">
        <f>'Проверочная  таблица'!IQ37/1000</f>
        <v>424258.23471000005</v>
      </c>
      <c r="C38" s="1226">
        <f>'Проверочная  таблица'!IT37/1000</f>
        <v>84778.057619999992</v>
      </c>
    </row>
    <row r="39" spans="1:3" ht="127.5" x14ac:dyDescent="0.2">
      <c r="A39" s="438" t="s">
        <v>1323</v>
      </c>
      <c r="B39" s="1226">
        <f>'Проверочная  таблица'!IW37/1000</f>
        <v>0</v>
      </c>
      <c r="C39" s="1226">
        <f>'Проверочная  таблица'!IZ37/1000</f>
        <v>0</v>
      </c>
    </row>
    <row r="40" spans="1:3" ht="127.5" x14ac:dyDescent="0.2">
      <c r="A40" s="438" t="s">
        <v>1314</v>
      </c>
      <c r="B40" s="1226">
        <f>'Проверочная  таблица'!GE38/1000</f>
        <v>144321.5</v>
      </c>
      <c r="C40" s="1226">
        <f>'Проверочная  таблица'!GH38/1000</f>
        <v>71224.350189999997</v>
      </c>
    </row>
    <row r="41" spans="1:3" ht="76.5" x14ac:dyDescent="0.2">
      <c r="A41" s="438" t="s">
        <v>1315</v>
      </c>
      <c r="B41" s="1226">
        <f>'Проверочная  таблица'!OG38/1000</f>
        <v>290305.40000000002</v>
      </c>
      <c r="C41" s="1226">
        <f>'Проверочная  таблица'!OK38/1000</f>
        <v>124740.63409000001</v>
      </c>
    </row>
    <row r="42" spans="1:3" ht="153" x14ac:dyDescent="0.2">
      <c r="A42" s="438" t="s">
        <v>1316</v>
      </c>
      <c r="B42" s="1226">
        <f>'Проверочная  таблица'!SY37/1000</f>
        <v>56858.69999999999</v>
      </c>
      <c r="C42" s="1226">
        <f>'Проверочная  таблица'!TH37/1000</f>
        <v>8836.9398599999986</v>
      </c>
    </row>
    <row r="43" spans="1:3" ht="76.5" x14ac:dyDescent="0.2">
      <c r="A43" s="438" t="s">
        <v>1317</v>
      </c>
      <c r="B43" s="1226">
        <f>'Проверочная  таблица'!PM37/1000</f>
        <v>21761.8</v>
      </c>
      <c r="C43" s="1226">
        <f>'Проверочная  таблица'!PP37/1000</f>
        <v>9161.1448199999995</v>
      </c>
    </row>
    <row r="44" spans="1:3" ht="76.5" x14ac:dyDescent="0.2">
      <c r="A44" s="438" t="s">
        <v>1318</v>
      </c>
      <c r="B44" s="1226">
        <f>'Проверочная  таблица'!SG38/1000</f>
        <v>0</v>
      </c>
      <c r="C44" s="1226">
        <f>'Проверочная  таблица'!SP38/1000</f>
        <v>0</v>
      </c>
    </row>
    <row r="45" spans="1:3" ht="89.25" x14ac:dyDescent="0.2">
      <c r="A45" s="191" t="s">
        <v>1319</v>
      </c>
      <c r="B45" s="1226">
        <f>'Проверочная  таблица'!IK37/1000</f>
        <v>102925.15214000001</v>
      </c>
      <c r="C45" s="1226">
        <f>'Проверочная  таблица'!IN37/1000</f>
        <v>64741.594849999994</v>
      </c>
    </row>
    <row r="46" spans="1:3" ht="102" x14ac:dyDescent="0.2">
      <c r="A46" s="438" t="s">
        <v>1320</v>
      </c>
      <c r="B46" s="1226">
        <f>'Проверочная  таблица'!SI38/1000</f>
        <v>61822.3</v>
      </c>
      <c r="C46" s="1226">
        <f>'Проверочная  таблица'!SR38/1000</f>
        <v>9024.7691500000001</v>
      </c>
    </row>
    <row r="47" spans="1:3" ht="89.25" x14ac:dyDescent="0.2">
      <c r="A47" s="191" t="s">
        <v>1321</v>
      </c>
      <c r="B47" s="1226">
        <f>'Проверочная  таблица'!SK38/1000</f>
        <v>0</v>
      </c>
      <c r="C47" s="1226">
        <f>'Проверочная  таблица'!ST38/1000</f>
        <v>0</v>
      </c>
    </row>
    <row r="48" spans="1:3" ht="76.5" x14ac:dyDescent="0.2">
      <c r="A48" s="438" t="s">
        <v>1322</v>
      </c>
      <c r="B48" s="1226">
        <f>'Проверочная  таблица'!SM38/1000</f>
        <v>0</v>
      </c>
      <c r="C48" s="1226">
        <f>'Проверочная  таблица'!SV38/1000</f>
        <v>0</v>
      </c>
    </row>
    <row r="49" spans="1:4" ht="15.75" x14ac:dyDescent="0.2">
      <c r="A49" s="438"/>
      <c r="B49" s="1226"/>
      <c r="C49" s="1226"/>
    </row>
    <row r="50" spans="1:4" ht="15.75" x14ac:dyDescent="0.2">
      <c r="A50" s="194" t="s">
        <v>146</v>
      </c>
      <c r="B50" s="1227">
        <f>SUM(B7:B49)</f>
        <v>2228068.3877399997</v>
      </c>
      <c r="C50" s="1227">
        <f>SUM(C7:C49)</f>
        <v>772246.84607999993</v>
      </c>
      <c r="D50" s="1231">
        <f>B50-Субсидия!E573/1000</f>
        <v>0</v>
      </c>
    </row>
    <row r="51" spans="1:4" ht="15.75" x14ac:dyDescent="0.2">
      <c r="A51" s="168"/>
      <c r="B51" s="1226"/>
      <c r="C51" s="1226"/>
    </row>
    <row r="52" spans="1:4" ht="15.75" x14ac:dyDescent="0.2">
      <c r="A52" s="167" t="s">
        <v>143</v>
      </c>
      <c r="B52" s="1226"/>
      <c r="C52" s="1226"/>
    </row>
    <row r="53" spans="1:4" ht="102" x14ac:dyDescent="0.2">
      <c r="A53" s="438" t="s">
        <v>190</v>
      </c>
      <c r="B53" s="1226">
        <f>'Проверочная  таблица'!VW37/1000</f>
        <v>6080.9</v>
      </c>
      <c r="C53" s="1226">
        <f>'Проверочная  таблица'!VX37/1000</f>
        <v>0</v>
      </c>
    </row>
    <row r="54" spans="1:4" ht="76.5" x14ac:dyDescent="0.2">
      <c r="A54" s="438" t="s">
        <v>240</v>
      </c>
      <c r="B54" s="1226">
        <f>'Проверочная  таблица'!VY37/1000</f>
        <v>1373.2</v>
      </c>
      <c r="C54" s="1226">
        <f>'Проверочная  таблица'!VZ37/1000</f>
        <v>0</v>
      </c>
    </row>
    <row r="55" spans="1:4" ht="89.25" x14ac:dyDescent="0.2">
      <c r="A55" s="438" t="s">
        <v>250</v>
      </c>
      <c r="B55" s="1226">
        <f>'Проверочная  таблица'!WA37/1000</f>
        <v>12552.8</v>
      </c>
      <c r="C55" s="1226">
        <f>'Проверочная  таблица'!WB37/1000</f>
        <v>9829.8610000000008</v>
      </c>
    </row>
    <row r="56" spans="1:4" ht="76.5" x14ac:dyDescent="0.2">
      <c r="A56" s="438" t="s">
        <v>595</v>
      </c>
      <c r="B56" s="1226">
        <f>'Проверочная  таблица'!WE37/1000</f>
        <v>404234</v>
      </c>
      <c r="C56" s="1226">
        <f>'Проверочная  таблица'!WH37/1000</f>
        <v>215698.69942000002</v>
      </c>
    </row>
    <row r="57" spans="1:4" ht="89.25" x14ac:dyDescent="0.2">
      <c r="A57" s="438" t="s">
        <v>592</v>
      </c>
      <c r="B57" s="1226">
        <f>'Проверочная  таблица'!WK37/1000</f>
        <v>14929.91</v>
      </c>
      <c r="C57" s="1226">
        <f>'Проверочная  таблица'!WN37/1000</f>
        <v>7006.2578299999996</v>
      </c>
    </row>
    <row r="58" spans="1:4" ht="51" x14ac:dyDescent="0.2">
      <c r="A58" s="438" t="s">
        <v>593</v>
      </c>
      <c r="B58" s="1226">
        <f>'Проверочная  таблица'!VS37/1000</f>
        <v>38789</v>
      </c>
      <c r="C58" s="1226">
        <f>'Проверочная  таблица'!VT37/1000</f>
        <v>16423.968360000003</v>
      </c>
    </row>
    <row r="59" spans="1:4" ht="63.75" x14ac:dyDescent="0.2">
      <c r="A59" s="438" t="s">
        <v>594</v>
      </c>
      <c r="B59" s="1226">
        <f>'Проверочная  таблица'!VU37/1000</f>
        <v>16</v>
      </c>
      <c r="C59" s="1226">
        <f>'Проверочная  таблица'!VV37/1000</f>
        <v>0</v>
      </c>
    </row>
    <row r="60" spans="1:4" ht="15.75" x14ac:dyDescent="0.2">
      <c r="A60" s="194" t="s">
        <v>146</v>
      </c>
      <c r="B60" s="1227">
        <f>SUM(B53:B59)</f>
        <v>477975.81</v>
      </c>
      <c r="C60" s="1227">
        <f>SUM(C53:C59)</f>
        <v>248958.78661000001</v>
      </c>
    </row>
    <row r="61" spans="1:4" ht="15.75" x14ac:dyDescent="0.2">
      <c r="A61" s="438"/>
      <c r="B61" s="1226"/>
      <c r="C61" s="1226"/>
    </row>
    <row r="62" spans="1:4" ht="15.75" x14ac:dyDescent="0.2">
      <c r="A62" s="167" t="s">
        <v>120</v>
      </c>
      <c r="B62" s="1226"/>
      <c r="C62" s="1226"/>
    </row>
    <row r="63" spans="1:4" ht="102" x14ac:dyDescent="0.2">
      <c r="A63" s="437" t="s">
        <v>788</v>
      </c>
      <c r="B63" s="1226">
        <f>'Проверочная  таблица'!XK37/1000</f>
        <v>458955</v>
      </c>
      <c r="C63" s="1226">
        <f>'Проверочная  таблица'!XN37/1000</f>
        <v>298225.19122000004</v>
      </c>
    </row>
    <row r="64" spans="1:4" ht="51" x14ac:dyDescent="0.2">
      <c r="A64" s="438" t="s">
        <v>710</v>
      </c>
      <c r="B64" s="1226">
        <f>'Проверочная  таблица'!YY37/1000</f>
        <v>5000</v>
      </c>
      <c r="C64" s="1226">
        <f>'Проверочная  таблица'!ZB37/1000</f>
        <v>1128.82124</v>
      </c>
    </row>
    <row r="65" spans="1:4" ht="51" x14ac:dyDescent="0.2">
      <c r="A65" s="438" t="s">
        <v>711</v>
      </c>
      <c r="B65" s="1226">
        <f>'Проверочная  таблица'!YS37/1000</f>
        <v>8200</v>
      </c>
      <c r="C65" s="1226">
        <f>'Проверочная  таблица'!YV37/1000</f>
        <v>0</v>
      </c>
    </row>
    <row r="66" spans="1:4" ht="76.5" x14ac:dyDescent="0.2">
      <c r="A66" s="191" t="s">
        <v>868</v>
      </c>
      <c r="B66" s="1143">
        <f>'Проверочная  таблица'!XE37/1000</f>
        <v>57163.1</v>
      </c>
      <c r="C66" s="1143">
        <f>'Проверочная  таблица'!XH37/1000</f>
        <v>34819.481409999993</v>
      </c>
    </row>
    <row r="67" spans="1:4" ht="89.25" x14ac:dyDescent="0.2">
      <c r="A67" s="438" t="s">
        <v>938</v>
      </c>
      <c r="B67" s="1143">
        <f>'Проверочная  таблица'!WY37/1000</f>
        <v>49987.097860000002</v>
      </c>
      <c r="C67" s="1143">
        <f>'Проверочная  таблица'!XB37/1000</f>
        <v>2802.4998799999998</v>
      </c>
    </row>
    <row r="68" spans="1:4" ht="76.5" x14ac:dyDescent="0.2">
      <c r="A68" s="191" t="s">
        <v>936</v>
      </c>
      <c r="B68" s="1143">
        <f>'Проверочная  таблица'!WS37/1000</f>
        <v>800000</v>
      </c>
      <c r="C68" s="1143">
        <f>'Проверочная  таблица'!WV37/1000</f>
        <v>643810.04819</v>
      </c>
    </row>
    <row r="69" spans="1:4" ht="89.25" x14ac:dyDescent="0.2">
      <c r="A69" s="438" t="s">
        <v>937</v>
      </c>
      <c r="B69" s="1226">
        <f>'Проверочная  таблица'!YC38/1000</f>
        <v>280000</v>
      </c>
      <c r="C69" s="1226">
        <f>'Проверочная  таблица'!YF38/1000</f>
        <v>74354.60441</v>
      </c>
    </row>
    <row r="70" spans="1:4" ht="15.75" x14ac:dyDescent="0.2">
      <c r="A70" s="167"/>
      <c r="B70" s="1226"/>
      <c r="C70" s="1226"/>
    </row>
    <row r="71" spans="1:4" ht="15.75" x14ac:dyDescent="0.2">
      <c r="A71" s="194" t="s">
        <v>146</v>
      </c>
      <c r="B71" s="1227">
        <f>SUM(B63:B70)</f>
        <v>1659305.19786</v>
      </c>
      <c r="C71" s="1227">
        <f>SUM(C63:C70)</f>
        <v>1055140.6463500001</v>
      </c>
      <c r="D71" s="1231">
        <f>B71-'Иные  МБТ'!D68/1000</f>
        <v>0</v>
      </c>
    </row>
    <row r="72" spans="1:4" ht="15.75" x14ac:dyDescent="0.2">
      <c r="A72" s="438"/>
      <c r="B72" s="1226"/>
      <c r="C72" s="1226"/>
    </row>
    <row r="73" spans="1:4" ht="15.75" x14ac:dyDescent="0.2">
      <c r="A73" s="438"/>
      <c r="B73" s="1226"/>
      <c r="C73" s="1226"/>
    </row>
    <row r="74" spans="1:4" ht="15.75" x14ac:dyDescent="0.2">
      <c r="A74" s="144" t="s">
        <v>124</v>
      </c>
      <c r="B74" s="1228">
        <f>B60+B50+B71</f>
        <v>4365349.3955999995</v>
      </c>
      <c r="C74" s="1228">
        <f>C60+C50+C71</f>
        <v>2076346.2790399999</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74" fitToHeight="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62"/>
  <dimension ref="A1:BJ79"/>
  <sheetViews>
    <sheetView topLeftCell="A2" zoomScale="60" zoomScaleNormal="60" workbookViewId="0">
      <pane xSplit="1" ySplit="9" topLeftCell="AM11" activePane="bottomRight" state="frozen"/>
      <selection activeCell="A2" sqref="A2"/>
      <selection pane="topRight" activeCell="B2" sqref="B2"/>
      <selection pane="bottomLeft" activeCell="A11" sqref="A11"/>
      <selection pane="bottomRight" activeCell="B2" sqref="B1:L1048576"/>
    </sheetView>
  </sheetViews>
  <sheetFormatPr defaultRowHeight="12.75" x14ac:dyDescent="0.2"/>
  <cols>
    <col min="1" max="1" width="24.5703125" customWidth="1"/>
    <col min="2" max="12" width="23.7109375" customWidth="1"/>
    <col min="13" max="13" width="18.42578125" hidden="1" customWidth="1"/>
    <col min="14" max="14" width="22" customWidth="1"/>
    <col min="15" max="15" width="21.85546875" bestFit="1" customWidth="1"/>
    <col min="16" max="16" width="21.85546875" customWidth="1"/>
    <col min="17" max="17" width="18.85546875" bestFit="1" customWidth="1"/>
    <col min="18" max="18" width="20.85546875" bestFit="1" customWidth="1"/>
    <col min="19" max="19" width="16.85546875" hidden="1" customWidth="1"/>
    <col min="20" max="20" width="23" bestFit="1" customWidth="1"/>
    <col min="21" max="22" width="20.85546875" bestFit="1" customWidth="1"/>
    <col min="23" max="24" width="18.85546875" bestFit="1" customWidth="1"/>
    <col min="25" max="25" width="16.140625" hidden="1" customWidth="1"/>
    <col min="26" max="26" width="21.85546875" customWidth="1"/>
    <col min="27" max="28" width="20.85546875" bestFit="1" customWidth="1"/>
    <col min="29" max="29" width="13.42578125" bestFit="1" customWidth="1"/>
    <col min="30" max="30" width="20.85546875" bestFit="1" customWidth="1"/>
    <col min="31" max="31" width="17.42578125" hidden="1" customWidth="1"/>
    <col min="32" max="33" width="23" bestFit="1" customWidth="1"/>
    <col min="34" max="34" width="21.85546875" bestFit="1" customWidth="1"/>
    <col min="35" max="35" width="21.85546875" customWidth="1"/>
    <col min="36" max="36" width="21.85546875" bestFit="1" customWidth="1"/>
    <col min="37" max="37" width="18" hidden="1" customWidth="1"/>
    <col min="38" max="38" width="24.140625" bestFit="1" customWidth="1"/>
    <col min="39" max="39" width="23.42578125" customWidth="1"/>
    <col min="40" max="41" width="21.85546875" bestFit="1" customWidth="1"/>
    <col min="42" max="42" width="23.28515625" customWidth="1"/>
    <col min="43" max="43" width="17.42578125" hidden="1" customWidth="1"/>
    <col min="44" max="44" width="22.5703125" customWidth="1"/>
    <col min="45" max="45" width="22" customWidth="1"/>
    <col min="46" max="46" width="20.28515625" customWidth="1"/>
    <col min="47" max="47" width="19.85546875" customWidth="1"/>
    <col min="48" max="48" width="20.28515625" customWidth="1"/>
    <col min="49" max="49" width="16.85546875" hidden="1" customWidth="1"/>
    <col min="50" max="51" width="20.85546875" bestFit="1" customWidth="1"/>
    <col min="52" max="52" width="21.85546875" customWidth="1"/>
    <col min="53" max="53" width="19.7109375" bestFit="1" customWidth="1"/>
    <col min="54" max="54" width="18.5703125" customWidth="1"/>
    <col min="55" max="55" width="16.5703125" hidden="1" customWidth="1"/>
    <col min="56" max="58" width="20.85546875" bestFit="1" customWidth="1"/>
    <col min="59" max="59" width="16.5703125" customWidth="1"/>
    <col min="60" max="60" width="19.85546875" customWidth="1"/>
    <col min="61" max="61" width="16.5703125" hidden="1" customWidth="1"/>
  </cols>
  <sheetData>
    <row r="1" spans="1:62"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2" ht="16.5" x14ac:dyDescent="0.25">
      <c r="A2" s="1"/>
      <c r="D2" s="2" t="s">
        <v>26</v>
      </c>
      <c r="H2" s="3"/>
      <c r="I2" s="3"/>
      <c r="J2" s="3"/>
      <c r="K2" s="1"/>
      <c r="L2" s="1"/>
      <c r="M2" s="1"/>
      <c r="N2" s="1"/>
      <c r="O2" s="1"/>
      <c r="P2" s="1"/>
      <c r="Q2" s="1"/>
      <c r="R2" s="1"/>
      <c r="S2" s="1"/>
      <c r="T2" s="1"/>
      <c r="U2" s="1"/>
      <c r="V2" s="1"/>
      <c r="W2" s="1"/>
      <c r="X2" s="1"/>
      <c r="Y2" s="1"/>
      <c r="Z2" s="1"/>
      <c r="AA2" s="1"/>
      <c r="AB2" s="1"/>
      <c r="AC2" s="1"/>
      <c r="AD2" s="1"/>
      <c r="AE2" s="1"/>
    </row>
    <row r="3" spans="1:62" ht="16.5" x14ac:dyDescent="0.25">
      <c r="A3" s="1"/>
      <c r="D3" s="2"/>
      <c r="E3" s="4" t="str">
        <f>'Проверочная  таблица'!F3</f>
        <v>ПО  СОСТОЯНИЮ  НА  1  ИЮЛЯ  2023  ГОДА</v>
      </c>
      <c r="F3" s="4"/>
      <c r="H3" s="3"/>
      <c r="I3" s="3"/>
      <c r="J3" s="3"/>
      <c r="K3" s="1"/>
      <c r="L3" s="1"/>
      <c r="M3" s="1"/>
      <c r="N3" s="1"/>
      <c r="O3" s="1"/>
      <c r="P3" s="1"/>
      <c r="Q3" s="1"/>
      <c r="R3" s="1"/>
      <c r="S3" s="1"/>
      <c r="T3" s="1"/>
      <c r="U3" s="1"/>
      <c r="V3" s="1"/>
      <c r="W3" s="1"/>
      <c r="X3" s="1"/>
      <c r="Y3" s="1"/>
      <c r="Z3" s="1"/>
      <c r="AA3" s="1"/>
      <c r="AB3" s="1"/>
      <c r="AC3" s="1"/>
      <c r="AD3" s="1"/>
      <c r="AE3" s="1"/>
    </row>
    <row r="4" spans="1:6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2" ht="15.75" thickBot="1" x14ac:dyDescent="0.3">
      <c r="A5" s="1"/>
      <c r="B5" s="1"/>
      <c r="C5" s="1"/>
      <c r="D5" s="1"/>
      <c r="E5" s="1"/>
      <c r="F5" s="1"/>
      <c r="G5" s="1"/>
      <c r="H5" s="1"/>
      <c r="I5" s="1"/>
      <c r="J5" s="1"/>
      <c r="K5" s="1"/>
      <c r="L5" s="1"/>
      <c r="M5" s="1"/>
      <c r="AM5" s="1"/>
      <c r="AN5" s="1"/>
      <c r="AO5" s="1"/>
      <c r="AP5" s="1"/>
      <c r="AQ5" s="1"/>
      <c r="AU5" s="5" t="s">
        <v>19</v>
      </c>
      <c r="AV5" s="5"/>
    </row>
    <row r="6" spans="1:62" ht="18" customHeight="1" x14ac:dyDescent="0.2">
      <c r="A6" s="1627" t="s">
        <v>11</v>
      </c>
      <c r="B6" s="1621" t="s">
        <v>12</v>
      </c>
      <c r="C6" s="1622"/>
      <c r="D6" s="1622"/>
      <c r="E6" s="1622"/>
      <c r="F6" s="1622"/>
      <c r="G6" s="1622"/>
      <c r="H6" s="1622"/>
      <c r="I6" s="1622"/>
      <c r="J6" s="1622"/>
      <c r="K6" s="1622"/>
      <c r="L6" s="1622"/>
      <c r="M6" s="1622"/>
      <c r="N6" s="1622"/>
      <c r="O6" s="1622"/>
      <c r="P6" s="1622"/>
      <c r="Q6" s="1622"/>
      <c r="R6" s="1622"/>
      <c r="S6" s="1622"/>
      <c r="T6" s="1622"/>
      <c r="U6" s="1622"/>
      <c r="V6" s="1622"/>
      <c r="W6" s="1622"/>
      <c r="X6" s="1622"/>
      <c r="Y6" s="1622"/>
      <c r="Z6" s="1622"/>
      <c r="AA6" s="1622"/>
      <c r="AB6" s="1622"/>
      <c r="AC6" s="1622"/>
      <c r="AD6" s="1622"/>
      <c r="AE6" s="1623"/>
      <c r="AF6" s="1621" t="s">
        <v>13</v>
      </c>
      <c r="AG6" s="1622"/>
      <c r="AH6" s="1622"/>
      <c r="AI6" s="1622"/>
      <c r="AJ6" s="1622"/>
      <c r="AK6" s="1622"/>
      <c r="AL6" s="1622"/>
      <c r="AM6" s="1622"/>
      <c r="AN6" s="1622"/>
      <c r="AO6" s="1622"/>
      <c r="AP6" s="1622"/>
      <c r="AQ6" s="1622"/>
      <c r="AR6" s="1622"/>
      <c r="AS6" s="1622"/>
      <c r="AT6" s="1622"/>
      <c r="AU6" s="1622"/>
      <c r="AV6" s="1622"/>
      <c r="AW6" s="1622"/>
      <c r="AX6" s="1622"/>
      <c r="AY6" s="1622"/>
      <c r="AZ6" s="1622"/>
      <c r="BA6" s="1622"/>
      <c r="BB6" s="1622"/>
      <c r="BC6" s="1622"/>
      <c r="BD6" s="1622"/>
      <c r="BE6" s="1622"/>
      <c r="BF6" s="1622"/>
      <c r="BG6" s="1622"/>
      <c r="BH6" s="1622"/>
      <c r="BI6" s="1622"/>
      <c r="BJ6" s="703"/>
    </row>
    <row r="7" spans="1:62" ht="18" customHeight="1" thickBot="1" x14ac:dyDescent="0.25">
      <c r="A7" s="1628"/>
      <c r="B7" s="1624"/>
      <c r="C7" s="1625"/>
      <c r="D7" s="1625"/>
      <c r="E7" s="1625"/>
      <c r="F7" s="1625"/>
      <c r="G7" s="1625"/>
      <c r="H7" s="1625"/>
      <c r="I7" s="1625"/>
      <c r="J7" s="1625"/>
      <c r="K7" s="1625"/>
      <c r="L7" s="1625"/>
      <c r="M7" s="1625"/>
      <c r="N7" s="1625"/>
      <c r="O7" s="1625"/>
      <c r="P7" s="1625"/>
      <c r="Q7" s="1625"/>
      <c r="R7" s="1625"/>
      <c r="S7" s="1625"/>
      <c r="T7" s="1625"/>
      <c r="U7" s="1625"/>
      <c r="V7" s="1625"/>
      <c r="W7" s="1625"/>
      <c r="X7" s="1625"/>
      <c r="Y7" s="1625"/>
      <c r="Z7" s="1625"/>
      <c r="AA7" s="1625"/>
      <c r="AB7" s="1625"/>
      <c r="AC7" s="1625"/>
      <c r="AD7" s="1625"/>
      <c r="AE7" s="1626"/>
      <c r="AF7" s="1624"/>
      <c r="AG7" s="1625"/>
      <c r="AH7" s="1625"/>
      <c r="AI7" s="1625"/>
      <c r="AJ7" s="1625"/>
      <c r="AK7" s="1625"/>
      <c r="AL7" s="1625"/>
      <c r="AM7" s="1625"/>
      <c r="AN7" s="1625"/>
      <c r="AO7" s="1625"/>
      <c r="AP7" s="1625"/>
      <c r="AQ7" s="1625"/>
      <c r="AR7" s="1625"/>
      <c r="AS7" s="1625"/>
      <c r="AT7" s="1625"/>
      <c r="AU7" s="1625"/>
      <c r="AV7" s="1625"/>
      <c r="AW7" s="1625"/>
      <c r="AX7" s="1625"/>
      <c r="AY7" s="1625"/>
      <c r="AZ7" s="1625"/>
      <c r="BA7" s="1625"/>
      <c r="BB7" s="1625"/>
      <c r="BC7" s="1625"/>
      <c r="BD7" s="1625"/>
      <c r="BE7" s="1625"/>
      <c r="BF7" s="1625"/>
      <c r="BG7" s="1625"/>
      <c r="BH7" s="1625"/>
      <c r="BI7" s="1625"/>
      <c r="BJ7" s="703"/>
    </row>
    <row r="8" spans="1:62" ht="18" customHeight="1" thickBot="1" x14ac:dyDescent="0.25">
      <c r="A8" s="1628"/>
      <c r="B8" s="1627" t="s">
        <v>14</v>
      </c>
      <c r="C8" s="1621" t="s">
        <v>35</v>
      </c>
      <c r="D8" s="1622"/>
      <c r="E8" s="1622"/>
      <c r="F8" s="1622"/>
      <c r="G8" s="1623"/>
      <c r="H8" s="1618" t="s">
        <v>36</v>
      </c>
      <c r="I8" s="1619"/>
      <c r="J8" s="1619"/>
      <c r="K8" s="1619"/>
      <c r="L8" s="1619"/>
      <c r="M8" s="1619"/>
      <c r="N8" s="1619"/>
      <c r="O8" s="1619"/>
      <c r="P8" s="1619"/>
      <c r="Q8" s="1619"/>
      <c r="R8" s="1619"/>
      <c r="S8" s="1620"/>
      <c r="T8" s="1631" t="s">
        <v>111</v>
      </c>
      <c r="U8" s="1632"/>
      <c r="V8" s="1632"/>
      <c r="W8" s="1632"/>
      <c r="X8" s="1632"/>
      <c r="Y8" s="1633"/>
      <c r="Z8" s="1631" t="s">
        <v>110</v>
      </c>
      <c r="AA8" s="1632"/>
      <c r="AB8" s="1632"/>
      <c r="AC8" s="1632"/>
      <c r="AD8" s="1632"/>
      <c r="AE8" s="1633"/>
      <c r="AF8" s="1627" t="s">
        <v>14</v>
      </c>
      <c r="AG8" s="1621" t="s">
        <v>35</v>
      </c>
      <c r="AH8" s="1622"/>
      <c r="AI8" s="1622"/>
      <c r="AJ8" s="1622"/>
      <c r="AK8" s="1623"/>
      <c r="AL8" s="1618" t="s">
        <v>36</v>
      </c>
      <c r="AM8" s="1619"/>
      <c r="AN8" s="1619"/>
      <c r="AO8" s="1619"/>
      <c r="AP8" s="1619"/>
      <c r="AQ8" s="1619"/>
      <c r="AR8" s="1619"/>
      <c r="AS8" s="1619"/>
      <c r="AT8" s="1619"/>
      <c r="AU8" s="1619"/>
      <c r="AV8" s="1619"/>
      <c r="AW8" s="1620"/>
      <c r="AX8" s="1631" t="s">
        <v>111</v>
      </c>
      <c r="AY8" s="1632"/>
      <c r="AZ8" s="1632"/>
      <c r="BA8" s="1632"/>
      <c r="BB8" s="1632"/>
      <c r="BC8" s="1633"/>
      <c r="BD8" s="1631" t="s">
        <v>110</v>
      </c>
      <c r="BE8" s="1632"/>
      <c r="BF8" s="1632"/>
      <c r="BG8" s="1632"/>
      <c r="BH8" s="1632"/>
      <c r="BI8" s="1632"/>
      <c r="BJ8" s="703"/>
    </row>
    <row r="9" spans="1:62" ht="18" customHeight="1" thickBot="1" x14ac:dyDescent="0.25">
      <c r="A9" s="1628"/>
      <c r="B9" s="1628"/>
      <c r="C9" s="1624"/>
      <c r="D9" s="1625"/>
      <c r="E9" s="1625"/>
      <c r="F9" s="1625"/>
      <c r="G9" s="1626"/>
      <c r="H9" s="1627" t="s">
        <v>92</v>
      </c>
      <c r="I9" s="1624" t="s">
        <v>93</v>
      </c>
      <c r="J9" s="1625"/>
      <c r="K9" s="1625"/>
      <c r="L9" s="1625"/>
      <c r="M9" s="1625"/>
      <c r="N9" s="1627" t="s">
        <v>94</v>
      </c>
      <c r="O9" s="1619" t="s">
        <v>93</v>
      </c>
      <c r="P9" s="1619"/>
      <c r="Q9" s="1619"/>
      <c r="R9" s="1619"/>
      <c r="S9" s="1620"/>
      <c r="T9" s="1634" t="s">
        <v>94</v>
      </c>
      <c r="U9" s="1632" t="s">
        <v>93</v>
      </c>
      <c r="V9" s="1632"/>
      <c r="W9" s="1632"/>
      <c r="X9" s="1632"/>
      <c r="Y9" s="1633"/>
      <c r="Z9" s="1634" t="s">
        <v>94</v>
      </c>
      <c r="AA9" s="1632" t="s">
        <v>93</v>
      </c>
      <c r="AB9" s="1632"/>
      <c r="AC9" s="1632"/>
      <c r="AD9" s="1632"/>
      <c r="AE9" s="1633"/>
      <c r="AF9" s="1628"/>
      <c r="AG9" s="1624"/>
      <c r="AH9" s="1625"/>
      <c r="AI9" s="1625"/>
      <c r="AJ9" s="1625"/>
      <c r="AK9" s="1626"/>
      <c r="AL9" s="1627" t="s">
        <v>92</v>
      </c>
      <c r="AM9" s="1624" t="s">
        <v>93</v>
      </c>
      <c r="AN9" s="1625"/>
      <c r="AO9" s="1625"/>
      <c r="AP9" s="1625"/>
      <c r="AQ9" s="1625"/>
      <c r="AR9" s="1627" t="s">
        <v>94</v>
      </c>
      <c r="AS9" s="1619" t="s">
        <v>93</v>
      </c>
      <c r="AT9" s="1619"/>
      <c r="AU9" s="1619"/>
      <c r="AV9" s="1619"/>
      <c r="AW9" s="1620"/>
      <c r="AX9" s="1634" t="s">
        <v>94</v>
      </c>
      <c r="AY9" s="1632" t="s">
        <v>93</v>
      </c>
      <c r="AZ9" s="1632"/>
      <c r="BA9" s="1632"/>
      <c r="BB9" s="1632"/>
      <c r="BC9" s="1633"/>
      <c r="BD9" s="1634" t="s">
        <v>94</v>
      </c>
      <c r="BE9" s="1632" t="s">
        <v>93</v>
      </c>
      <c r="BF9" s="1632"/>
      <c r="BG9" s="1632"/>
      <c r="BH9" s="1632"/>
      <c r="BI9" s="1632"/>
      <c r="BJ9" s="703"/>
    </row>
    <row r="10" spans="1:62" ht="47.25" customHeight="1" thickBot="1" x14ac:dyDescent="0.25">
      <c r="A10" s="1629"/>
      <c r="B10" s="1628"/>
      <c r="C10" s="8" t="s">
        <v>95</v>
      </c>
      <c r="D10" s="208" t="s">
        <v>96</v>
      </c>
      <c r="E10" s="6" t="s">
        <v>72</v>
      </c>
      <c r="F10" s="10" t="s">
        <v>45</v>
      </c>
      <c r="G10" s="6" t="s">
        <v>73</v>
      </c>
      <c r="H10" s="1630"/>
      <c r="I10" s="6" t="s">
        <v>95</v>
      </c>
      <c r="J10" s="9" t="s">
        <v>96</v>
      </c>
      <c r="K10" s="6" t="s">
        <v>72</v>
      </c>
      <c r="L10" s="10" t="s">
        <v>45</v>
      </c>
      <c r="M10" s="7" t="s">
        <v>73</v>
      </c>
      <c r="N10" s="1628"/>
      <c r="O10" s="10" t="s">
        <v>95</v>
      </c>
      <c r="P10" s="10" t="s">
        <v>96</v>
      </c>
      <c r="Q10" s="10" t="s">
        <v>72</v>
      </c>
      <c r="R10" s="10" t="s">
        <v>45</v>
      </c>
      <c r="S10" s="10" t="s">
        <v>73</v>
      </c>
      <c r="T10" s="1636"/>
      <c r="U10" s="282" t="s">
        <v>95</v>
      </c>
      <c r="V10" s="281" t="s">
        <v>96</v>
      </c>
      <c r="W10" s="283" t="s">
        <v>72</v>
      </c>
      <c r="X10" s="281" t="s">
        <v>45</v>
      </c>
      <c r="Y10" s="284" t="s">
        <v>73</v>
      </c>
      <c r="Z10" s="1636"/>
      <c r="AA10" s="318" t="s">
        <v>95</v>
      </c>
      <c r="AB10" s="318" t="s">
        <v>96</v>
      </c>
      <c r="AC10" s="283" t="s">
        <v>72</v>
      </c>
      <c r="AD10" s="318" t="s">
        <v>45</v>
      </c>
      <c r="AE10" s="284" t="s">
        <v>73</v>
      </c>
      <c r="AF10" s="1629"/>
      <c r="AG10" s="726" t="s">
        <v>95</v>
      </c>
      <c r="AH10" s="729" t="s">
        <v>96</v>
      </c>
      <c r="AI10" s="10" t="s">
        <v>72</v>
      </c>
      <c r="AJ10" s="10" t="s">
        <v>45</v>
      </c>
      <c r="AK10" s="10" t="s">
        <v>73</v>
      </c>
      <c r="AL10" s="1625"/>
      <c r="AM10" s="10" t="s">
        <v>95</v>
      </c>
      <c r="AN10" s="727" t="s">
        <v>96</v>
      </c>
      <c r="AO10" s="10" t="s">
        <v>72</v>
      </c>
      <c r="AP10" s="10" t="s">
        <v>45</v>
      </c>
      <c r="AQ10" s="728" t="s">
        <v>73</v>
      </c>
      <c r="AR10" s="1629"/>
      <c r="AS10" s="10" t="s">
        <v>95</v>
      </c>
      <c r="AT10" s="10" t="s">
        <v>96</v>
      </c>
      <c r="AU10" s="10" t="s">
        <v>72</v>
      </c>
      <c r="AV10" s="10" t="s">
        <v>45</v>
      </c>
      <c r="AW10" s="10" t="s">
        <v>73</v>
      </c>
      <c r="AX10" s="1635"/>
      <c r="AY10" s="730" t="s">
        <v>95</v>
      </c>
      <c r="AZ10" s="318" t="s">
        <v>96</v>
      </c>
      <c r="BA10" s="724" t="s">
        <v>72</v>
      </c>
      <c r="BB10" s="318" t="s">
        <v>45</v>
      </c>
      <c r="BC10" s="725" t="s">
        <v>73</v>
      </c>
      <c r="BD10" s="1635"/>
      <c r="BE10" s="318" t="s">
        <v>95</v>
      </c>
      <c r="BF10" s="318" t="s">
        <v>96</v>
      </c>
      <c r="BG10" s="318" t="s">
        <v>72</v>
      </c>
      <c r="BH10" s="318" t="s">
        <v>45</v>
      </c>
      <c r="BI10" s="318" t="s">
        <v>73</v>
      </c>
    </row>
    <row r="11" spans="1:62" ht="21.75" customHeight="1" x14ac:dyDescent="0.25">
      <c r="A11" s="11" t="s">
        <v>74</v>
      </c>
      <c r="B11" s="12">
        <f>'Проверочная  таблица'!B12</f>
        <v>367294667.83000004</v>
      </c>
      <c r="C11" s="13">
        <f>'Проверочная  таблица'!D12</f>
        <v>113020812</v>
      </c>
      <c r="D11" s="209">
        <f>'Проверочная  таблица'!AI12</f>
        <v>72422441.420000002</v>
      </c>
      <c r="E11" s="12">
        <f>'Проверочная  таблица'!VG12</f>
        <v>172007943.78999999</v>
      </c>
      <c r="F11" s="18">
        <f>'Проверочная  таблица'!WO12</f>
        <v>9843470.6199999992</v>
      </c>
      <c r="G11" s="18"/>
      <c r="H11" s="14">
        <f t="shared" ref="H11:L11" si="0">B11-N11</f>
        <v>312733924.91000003</v>
      </c>
      <c r="I11" s="15">
        <f t="shared" si="0"/>
        <v>62585045</v>
      </c>
      <c r="J11" s="14">
        <f t="shared" si="0"/>
        <v>70276465.5</v>
      </c>
      <c r="K11" s="15">
        <f t="shared" si="0"/>
        <v>170028943.78999999</v>
      </c>
      <c r="L11" s="15">
        <f t="shared" si="0"/>
        <v>9843470.6199999992</v>
      </c>
      <c r="M11" s="14"/>
      <c r="N11" s="16">
        <f>SUM(O11:S11)</f>
        <v>54560742.920000002</v>
      </c>
      <c r="O11" s="15">
        <f>'Проверочная  таблица'!P12+'Проверочная  таблица'!AA12+'Проверочная  таблица'!H12</f>
        <v>50435767</v>
      </c>
      <c r="P11" s="22">
        <f>'Проверочная  таблица'!CA12+'Проверочная  таблица'!CO12+'Проверочная  таблица'!CW12+'Проверочная  таблица'!NE12+'Проверочная  таблица'!OM12+'Проверочная  таблица'!JM12+'Проверочная  таблица'!VA12+'Проверочная  таблица'!AU12+'Проверочная  таблица'!HK12+'Проверочная  таблица'!GI12+'Проверочная  таблица'!PK12+'Проверочная  таблица'!SW12+'Проверочная  таблица'!LQ12+'Проверочная  таблица'!KQ12+'Проверочная  таблица'!QO12</f>
        <v>2145975.92</v>
      </c>
      <c r="Q11" s="16">
        <f>'Проверочная  таблица'!VS12</f>
        <v>1979000</v>
      </c>
      <c r="R11" s="12">
        <f>'Проверочная  таблица'!ZU12+'Проверочная  таблица'!XS12+'Проверочная  таблица'!YG12</f>
        <v>0</v>
      </c>
      <c r="S11" s="17"/>
      <c r="T11" s="285">
        <f>SUM(U11:Y11)</f>
        <v>54560742.920000002</v>
      </c>
      <c r="U11" s="285">
        <f>O11-AA11</f>
        <v>50435767</v>
      </c>
      <c r="V11" s="286">
        <f>P11-AB11</f>
        <v>2145975.92</v>
      </c>
      <c r="W11" s="287">
        <f>Q11-AC11</f>
        <v>1979000</v>
      </c>
      <c r="X11" s="286">
        <f>R11-AD11</f>
        <v>0</v>
      </c>
      <c r="Y11" s="288"/>
      <c r="Z11" s="287">
        <f>SUM(AA11:AE11)</f>
        <v>0</v>
      </c>
      <c r="AA11" s="285">
        <f>'Проверочная  таблица'!AG12+'Проверочная  таблица'!T12+'Проверочная  таблица'!L12</f>
        <v>0</v>
      </c>
      <c r="AB11" s="286">
        <f>'Проверочная  таблица'!CS12+'Проверочная  таблица'!DA12+'Проверочная  таблица'!CK12+'Проверочная  таблица'!VE12+'Проверочная  таблица'!NQ12+'Проверочная  таблица'!JY12+'Проверочная  таблица'!PC12+'Проверочная  таблица'!BK12+'Проверочная  таблица'!HW12+'Проверочная  таблица'!GQ12+'Проверочная  таблица'!PW12+'Проверочная  таблица'!UG12+'Проверочная  таблица'!MG12+'Проверочная  таблица'!LC12+'Проверочная  таблица'!RA12</f>
        <v>0</v>
      </c>
      <c r="AC11" s="287"/>
      <c r="AD11" s="289">
        <f>'Проверочная  таблица'!AAK12+'Проверочная  таблица'!XY12+'Проверочная  таблица'!YO12</f>
        <v>0</v>
      </c>
      <c r="AE11" s="288"/>
      <c r="AF11" s="18">
        <f>'Проверочная  таблица'!C12</f>
        <v>197766498.97</v>
      </c>
      <c r="AG11" s="13">
        <f>'Проверочная  таблица'!E12</f>
        <v>59177974</v>
      </c>
      <c r="AH11" s="209">
        <f>'Проверочная  таблица'!AJ12</f>
        <v>32146195.770000003</v>
      </c>
      <c r="AI11" s="12">
        <f>'Проверочная  таблица'!VJ12</f>
        <v>100698484.31</v>
      </c>
      <c r="AJ11" s="17">
        <f>'Проверочная  таблица'!WP12</f>
        <v>5743844.8899999997</v>
      </c>
      <c r="AK11" s="18"/>
      <c r="AL11" s="14">
        <f t="shared" ref="AL11:AP11" si="1">AF11-AR11</f>
        <v>170042027.44999999</v>
      </c>
      <c r="AM11" s="15">
        <f t="shared" si="1"/>
        <v>33599374</v>
      </c>
      <c r="AN11" s="14">
        <f t="shared" si="1"/>
        <v>30866616.290000003</v>
      </c>
      <c r="AO11" s="15">
        <f t="shared" si="1"/>
        <v>99832192.269999996</v>
      </c>
      <c r="AP11" s="15">
        <f t="shared" si="1"/>
        <v>5743844.8899999997</v>
      </c>
      <c r="AQ11" s="14"/>
      <c r="AR11" s="16">
        <f>SUM(AS11:AW11)</f>
        <v>27724471.52</v>
      </c>
      <c r="AS11" s="16">
        <f>'Проверочная  таблица'!Q12+'Проверочная  таблица'!AB12+'Проверочная  таблица'!I12</f>
        <v>25578600</v>
      </c>
      <c r="AT11" s="15">
        <f>'Проверочная  таблица'!VB12+'Проверочная  таблица'!CX12+'Проверочная  таблица'!CP12+'Проверочная  таблица'!CE12+'Проверочная  таблица'!NH12+'Проверочная  таблица'!JP12+'Проверочная  таблица'!OQ12+'Проверочная  таблица'!AY12+'Проверочная  таблица'!HN12+'Проверочная  таблица'!GL12+'Проверочная  таблица'!PN12+'Проверочная  таблица'!TF12+'Проверочная  таблица'!LU12+'Проверочная  таблица'!KT12+'Проверочная  таблица'!QR12</f>
        <v>1279579.48</v>
      </c>
      <c r="AU11" s="14">
        <f>'Проверочная  таблица'!VT12</f>
        <v>866292.04</v>
      </c>
      <c r="AV11" s="15">
        <f>'Проверочная  таблица'!ZY12+'Проверочная  таблица'!XU12+'Проверочная  таблица'!YJ12</f>
        <v>0</v>
      </c>
      <c r="AW11" s="18"/>
      <c r="AX11" s="285">
        <f>SUM(AY11:BC11)</f>
        <v>27724471.52</v>
      </c>
      <c r="AY11" s="285">
        <f>AS11-BE11</f>
        <v>25578600</v>
      </c>
      <c r="AZ11" s="286">
        <f t="shared" ref="AZ11:AZ28" si="2">AT11-BF11</f>
        <v>1279579.48</v>
      </c>
      <c r="BA11" s="287">
        <f t="shared" ref="BA11:BA28" si="3">AU11-BG11</f>
        <v>866292.04</v>
      </c>
      <c r="BB11" s="286">
        <f t="shared" ref="BB11:BB28" si="4">AV11-BH11</f>
        <v>0</v>
      </c>
      <c r="BC11" s="288"/>
      <c r="BD11" s="287">
        <f>SUM(BE11:BI11)</f>
        <v>0</v>
      </c>
      <c r="BE11" s="286">
        <f>'Проверочная  таблица'!M12+'Проверочная  таблица'!U12+'Проверочная  таблица'!AH12</f>
        <v>0</v>
      </c>
      <c r="BF11" s="292">
        <f>'Проверочная  таблица'!CT12+'Проверочная  таблица'!DB12+'Проверочная  таблица'!CL12+'Проверочная  таблица'!VF12+'Проверочная  таблица'!NT12+'Проверочная  таблица'!KB12+'Проверочная  таблица'!PG12+'Проверочная  таблица'!BO12+'Проверочная  таблица'!HZ12+'Проверочная  таблица'!GR12+'Проверочная  таблица'!PZ12+'Проверочная  таблица'!UP12+'Проверочная  таблица'!MK12+'Проверочная  таблица'!LF12+'Проверочная  таблица'!RD12</f>
        <v>0</v>
      </c>
      <c r="BG11" s="285"/>
      <c r="BH11" s="289">
        <f>'Проверочная  таблица'!AAO12+'Проверочная  таблица'!XZ12+'Проверочная  таблица'!YP12</f>
        <v>0</v>
      </c>
      <c r="BI11" s="288"/>
    </row>
    <row r="12" spans="1:62" ht="21.75" customHeight="1" x14ac:dyDescent="0.25">
      <c r="A12" s="19" t="s">
        <v>75</v>
      </c>
      <c r="B12" s="20">
        <f>'Проверочная  таблица'!B13</f>
        <v>1779523319.9299998</v>
      </c>
      <c r="C12" s="21">
        <f>'Проверочная  таблица'!D13</f>
        <v>220758785</v>
      </c>
      <c r="D12" s="210">
        <f>'Проверочная  таблица'!AI13</f>
        <v>686230520.12999988</v>
      </c>
      <c r="E12" s="20">
        <f>'Проверочная  таблица'!VG13</f>
        <v>836089194.03000009</v>
      </c>
      <c r="F12" s="26">
        <f>'Проверочная  таблица'!WO13</f>
        <v>36444820.769999996</v>
      </c>
      <c r="G12" s="26"/>
      <c r="H12" s="22">
        <f t="shared" ref="H12:H28" si="5">B12-N12</f>
        <v>1072528517.7999998</v>
      </c>
      <c r="I12" s="23">
        <f t="shared" ref="I12:I28" si="6">C12-O12</f>
        <v>14472447</v>
      </c>
      <c r="J12" s="22">
        <f t="shared" ref="J12:J28" si="7">D12-P12</f>
        <v>188306055.99999988</v>
      </c>
      <c r="K12" s="23">
        <f t="shared" ref="K12:K28" si="8">E12-Q12</f>
        <v>833305194.03000009</v>
      </c>
      <c r="L12" s="23">
        <f t="shared" ref="L12:L28" si="9">F12-R12</f>
        <v>36444820.769999996</v>
      </c>
      <c r="M12" s="22"/>
      <c r="N12" s="24">
        <f t="shared" ref="N12:N28" si="10">SUM(O12:S12)</f>
        <v>706994802.13</v>
      </c>
      <c r="O12" s="23">
        <f>'Проверочная  таблица'!P13+'Проверочная  таблица'!AA13+'Проверочная  таблица'!H13</f>
        <v>206286338</v>
      </c>
      <c r="P12" s="22">
        <f>'Проверочная  таблица'!CA13+'Проверочная  таблица'!CO13+'Проверочная  таблица'!CW13+'Проверочная  таблица'!NE13+'Проверочная  таблица'!OM13+'Проверочная  таблица'!JM13+'Проверочная  таблица'!VA13+'Проверочная  таблица'!AU13+'Проверочная  таблица'!HK13+'Проверочная  таблица'!GI13+'Проверочная  таблица'!PK13+'Проверочная  таблица'!SW13+'Проверочная  таблица'!LQ13+'Проверочная  таблица'!KQ13+'Проверочная  таблица'!QO13</f>
        <v>497924464.13</v>
      </c>
      <c r="Q12" s="24">
        <f>'Проверочная  таблица'!VS13</f>
        <v>2784000</v>
      </c>
      <c r="R12" s="20">
        <f>'Проверочная  таблица'!ZU13+'Проверочная  таблица'!XS13+'Проверочная  таблица'!YG13</f>
        <v>0</v>
      </c>
      <c r="S12" s="25"/>
      <c r="T12" s="290">
        <f t="shared" ref="T12:T28" si="11">SUM(U12:Y12)</f>
        <v>74638097.959999979</v>
      </c>
      <c r="U12" s="290">
        <f t="shared" ref="U12:U28" si="12">O12-AA12</f>
        <v>69816674</v>
      </c>
      <c r="V12" s="291">
        <f t="shared" ref="V12:V28" si="13">P12-AB12</f>
        <v>2037423.9599999785</v>
      </c>
      <c r="W12" s="292">
        <f t="shared" ref="W12:W28" si="14">Q12-AC12</f>
        <v>2784000</v>
      </c>
      <c r="X12" s="291">
        <f t="shared" ref="X12:X28" si="15">R12-AD12</f>
        <v>0</v>
      </c>
      <c r="Y12" s="293"/>
      <c r="Z12" s="292">
        <f t="shared" ref="Z12:Z28" si="16">SUM(AA12:AE12)</f>
        <v>632356704.17000008</v>
      </c>
      <c r="AA12" s="290">
        <f>'Проверочная  таблица'!AG13+'Проверочная  таблица'!T13+'Проверочная  таблица'!L13</f>
        <v>136469664</v>
      </c>
      <c r="AB12" s="291">
        <f>'Проверочная  таблица'!CS13+'Проверочная  таблица'!DA13+'Проверочная  таблица'!CK13+'Проверочная  таблица'!VE13+'Проверочная  таблица'!NQ13+'Проверочная  таблица'!JY13+'Проверочная  таблица'!PC13+'Проверочная  таблица'!BK13+'Проверочная  таблица'!HW13+'Проверочная  таблица'!GQ13+'Проверочная  таблица'!PW13+'Проверочная  таблица'!UG13+'Проверочная  таблица'!MG13+'Проверочная  таблица'!LC13+'Проверочная  таблица'!RA13</f>
        <v>495887040.17000002</v>
      </c>
      <c r="AC12" s="292"/>
      <c r="AD12" s="294">
        <f>'Проверочная  таблица'!AAK13+'Проверочная  таблица'!XY13+'Проверочная  таблица'!YO13</f>
        <v>0</v>
      </c>
      <c r="AE12" s="293"/>
      <c r="AF12" s="26">
        <f>'Проверочная  таблица'!C13</f>
        <v>868711495.60000002</v>
      </c>
      <c r="AG12" s="21">
        <f>'Проверочная  таблица'!E13</f>
        <v>91004327</v>
      </c>
      <c r="AH12" s="210">
        <f>'Проверочная  таблица'!AJ13</f>
        <v>240851693.62</v>
      </c>
      <c r="AI12" s="20">
        <f>'Проверочная  таблица'!VJ13</f>
        <v>512571814.21000004</v>
      </c>
      <c r="AJ12" s="25">
        <f>'Проверочная  таблица'!WP13</f>
        <v>24283660.77</v>
      </c>
      <c r="AK12" s="26"/>
      <c r="AL12" s="22">
        <f t="shared" ref="AL12:AL28" si="17">AF12-AR12</f>
        <v>596988864.23000002</v>
      </c>
      <c r="AM12" s="23">
        <f t="shared" ref="AM12:AM28" si="18">AG12-AS12</f>
        <v>8436768</v>
      </c>
      <c r="AN12" s="22">
        <f t="shared" ref="AN12:AN28" si="19">AH12-AT12</f>
        <v>52877333.060000032</v>
      </c>
      <c r="AO12" s="23">
        <f t="shared" ref="AO12:AO28" si="20">AI12-AU12</f>
        <v>511391102.40000004</v>
      </c>
      <c r="AP12" s="23">
        <f t="shared" ref="AP12:AP28" si="21">AJ12-AV12</f>
        <v>24283660.77</v>
      </c>
      <c r="AQ12" s="22"/>
      <c r="AR12" s="24">
        <f t="shared" ref="AR12:AR28" si="22">SUM(AS12:AW12)</f>
        <v>271722631.36999995</v>
      </c>
      <c r="AS12" s="24">
        <f>'Проверочная  таблица'!Q13+'Проверочная  таблица'!AB13+'Проверочная  таблица'!I13</f>
        <v>82567559</v>
      </c>
      <c r="AT12" s="23">
        <f>'Проверочная  таблица'!VB13+'Проверочная  таблица'!CX13+'Проверочная  таблица'!CP13+'Проверочная  таблица'!CE13+'Проверочная  таблица'!NH13+'Проверочная  таблица'!JP13+'Проверочная  таблица'!OQ13+'Проверочная  таблица'!AY13+'Проверочная  таблица'!HN13+'Проверочная  таблица'!GL13+'Проверочная  таблица'!PN13+'Проверочная  таблица'!TF13+'Проверочная  таблица'!LU13+'Проверочная  таблица'!KT13+'Проверочная  таблица'!QR13</f>
        <v>187974360.55999997</v>
      </c>
      <c r="AU12" s="22">
        <f>'Проверочная  таблица'!VT13</f>
        <v>1180711.81</v>
      </c>
      <c r="AV12" s="23">
        <f>'Проверочная  таблица'!ZY13+'Проверочная  таблица'!XU13+'Проверочная  таблица'!YJ13</f>
        <v>0</v>
      </c>
      <c r="AW12" s="26"/>
      <c r="AX12" s="290">
        <f t="shared" ref="AX12:AX28" si="23">SUM(AY12:BC12)</f>
        <v>37878245.899999976</v>
      </c>
      <c r="AY12" s="290">
        <f t="shared" ref="AY12:AY28" si="24">AS12-BE12</f>
        <v>35801159</v>
      </c>
      <c r="AZ12" s="291">
        <f t="shared" si="2"/>
        <v>896375.08999997377</v>
      </c>
      <c r="BA12" s="292">
        <f t="shared" si="3"/>
        <v>1180711.81</v>
      </c>
      <c r="BB12" s="291">
        <f t="shared" si="4"/>
        <v>0</v>
      </c>
      <c r="BC12" s="293"/>
      <c r="BD12" s="292">
        <f t="shared" ref="BD12:BD28" si="25">SUM(BE12:BI12)</f>
        <v>233844385.47</v>
      </c>
      <c r="BE12" s="291">
        <f>'Проверочная  таблица'!M13+'Проверочная  таблица'!U13+'Проверочная  таблица'!AH13</f>
        <v>46766400</v>
      </c>
      <c r="BF12" s="292">
        <f>'Проверочная  таблица'!CT13+'Проверочная  таблица'!DB13+'Проверочная  таблица'!CL13+'Проверочная  таблица'!VF13+'Проверочная  таблица'!NT13+'Проверочная  таблица'!KB13+'Проверочная  таблица'!PG13+'Проверочная  таблица'!BO13+'Проверочная  таблица'!HZ13+'Проверочная  таблица'!GR13+'Проверочная  таблица'!PZ13+'Проверочная  таблица'!UP13+'Проверочная  таблица'!MK13+'Проверочная  таблица'!LF13+'Проверочная  таблица'!RD13</f>
        <v>187077985.47</v>
      </c>
      <c r="BG12" s="290"/>
      <c r="BH12" s="294">
        <f>'Проверочная  таблица'!AAO13+'Проверочная  таблица'!XZ13+'Проверочная  таблица'!YP13</f>
        <v>0</v>
      </c>
      <c r="BI12" s="293"/>
    </row>
    <row r="13" spans="1:62" ht="21.75" customHeight="1" x14ac:dyDescent="0.25">
      <c r="A13" s="27" t="s">
        <v>76</v>
      </c>
      <c r="B13" s="20">
        <f>'Проверочная  таблица'!B14</f>
        <v>864985037.69000006</v>
      </c>
      <c r="C13" s="21">
        <f>'Проверочная  таблица'!D14</f>
        <v>132583346</v>
      </c>
      <c r="D13" s="210">
        <f>'Проверочная  таблица'!AI14</f>
        <v>262490731.14999998</v>
      </c>
      <c r="E13" s="20">
        <f>'Проверочная  таблица'!VG14</f>
        <v>451314476.06999999</v>
      </c>
      <c r="F13" s="26">
        <f>'Проверочная  таблица'!WO14</f>
        <v>18596484.470000003</v>
      </c>
      <c r="G13" s="26"/>
      <c r="H13" s="22">
        <f t="shared" si="5"/>
        <v>751810347.08000004</v>
      </c>
      <c r="I13" s="23">
        <f t="shared" si="6"/>
        <v>81822430</v>
      </c>
      <c r="J13" s="22">
        <f t="shared" si="7"/>
        <v>203891222.72999996</v>
      </c>
      <c r="K13" s="23">
        <f t="shared" si="8"/>
        <v>449573876.06999999</v>
      </c>
      <c r="L13" s="23">
        <f t="shared" si="9"/>
        <v>16522818.280000003</v>
      </c>
      <c r="M13" s="22"/>
      <c r="N13" s="24">
        <f t="shared" si="10"/>
        <v>113174690.61</v>
      </c>
      <c r="O13" s="23">
        <f>'Проверочная  таблица'!P14+'Проверочная  таблица'!AA14+'Проверочная  таблица'!H14</f>
        <v>50760916</v>
      </c>
      <c r="P13" s="22">
        <f>'Проверочная  таблица'!CA14+'Проверочная  таблица'!CO14+'Проверочная  таблица'!CW14+'Проверочная  таблица'!NE14+'Проверочная  таблица'!OM14+'Проверочная  таблица'!JM14+'Проверочная  таблица'!VA14+'Проверочная  таблица'!AU14+'Проверочная  таблица'!HK14+'Проверочная  таблица'!GI14+'Проверочная  таблица'!PK14+'Проверочная  таблица'!SW14+'Проверочная  таблица'!LQ14+'Проверочная  таблица'!KQ14+'Проверочная  таблица'!QO14</f>
        <v>58599508.420000002</v>
      </c>
      <c r="Q13" s="24">
        <f>'Проверочная  таблица'!VS14</f>
        <v>1740600</v>
      </c>
      <c r="R13" s="20">
        <f>'Проверочная  таблица'!ZU14+'Проверочная  таблица'!XS14+'Проверочная  таблица'!YG14</f>
        <v>2073666.19</v>
      </c>
      <c r="S13" s="25"/>
      <c r="T13" s="290">
        <f t="shared" si="11"/>
        <v>62512864.480000004</v>
      </c>
      <c r="U13" s="290">
        <f t="shared" si="12"/>
        <v>39715881</v>
      </c>
      <c r="V13" s="291">
        <f t="shared" si="13"/>
        <v>19907365.280000001</v>
      </c>
      <c r="W13" s="292">
        <f t="shared" si="14"/>
        <v>1740600</v>
      </c>
      <c r="X13" s="291">
        <f t="shared" si="15"/>
        <v>1149018.2</v>
      </c>
      <c r="Y13" s="293"/>
      <c r="Z13" s="292">
        <f t="shared" si="16"/>
        <v>50661826.130000003</v>
      </c>
      <c r="AA13" s="290">
        <f>'Проверочная  таблица'!AG14+'Проверочная  таблица'!T14+'Проверочная  таблица'!L14</f>
        <v>11045035</v>
      </c>
      <c r="AB13" s="291">
        <f>'Проверочная  таблица'!CS14+'Проверочная  таблица'!DA14+'Проверочная  таблица'!CK14+'Проверочная  таблица'!VE14+'Проверочная  таблица'!NQ14+'Проверочная  таблица'!JY14+'Проверочная  таблица'!PC14+'Проверочная  таблица'!BK14+'Проверочная  таблица'!HW14+'Проверочная  таблица'!GQ14+'Проверочная  таблица'!PW14+'Проверочная  таблица'!UG14+'Проверочная  таблица'!MG14+'Проверочная  таблица'!LC14+'Проверочная  таблица'!RA14</f>
        <v>38692143.140000001</v>
      </c>
      <c r="AC13" s="292"/>
      <c r="AD13" s="294">
        <f>'Проверочная  таблица'!AAK14+'Проверочная  таблица'!XY14+'Проверочная  таблица'!YO14</f>
        <v>924647.99</v>
      </c>
      <c r="AE13" s="293"/>
      <c r="AF13" s="26">
        <f>'Проверочная  таблица'!C14</f>
        <v>455418186.12</v>
      </c>
      <c r="AG13" s="21">
        <f>'Проверочная  таблица'!E14</f>
        <v>95154163.859999985</v>
      </c>
      <c r="AH13" s="210">
        <f>'Проверочная  таблица'!AJ14</f>
        <v>118776237.81999998</v>
      </c>
      <c r="AI13" s="20">
        <f>'Проверочная  таблица'!VJ14</f>
        <v>230372090.74000001</v>
      </c>
      <c r="AJ13" s="25">
        <f>'Проверочная  таблица'!WP14</f>
        <v>11115693.699999999</v>
      </c>
      <c r="AK13" s="26"/>
      <c r="AL13" s="22">
        <f t="shared" si="17"/>
        <v>398365577.22000003</v>
      </c>
      <c r="AM13" s="23">
        <f t="shared" si="18"/>
        <v>67636429.999999985</v>
      </c>
      <c r="AN13" s="22">
        <f t="shared" si="19"/>
        <v>89764331.959999979</v>
      </c>
      <c r="AO13" s="23">
        <f t="shared" si="20"/>
        <v>229849121.56</v>
      </c>
      <c r="AP13" s="23">
        <f t="shared" si="21"/>
        <v>11115693.699999999</v>
      </c>
      <c r="AQ13" s="22"/>
      <c r="AR13" s="24">
        <f t="shared" si="22"/>
        <v>57052608.899999999</v>
      </c>
      <c r="AS13" s="24">
        <f>'Проверочная  таблица'!Q14+'Проверочная  таблица'!AB14+'Проверочная  таблица'!I14</f>
        <v>27517733.859999999</v>
      </c>
      <c r="AT13" s="23">
        <f>'Проверочная  таблица'!VB14+'Проверочная  таблица'!CX14+'Проверочная  таблица'!CP14+'Проверочная  таблица'!CE14+'Проверочная  таблица'!NH14+'Проверочная  таблица'!JP14+'Проверочная  таблица'!OQ14+'Проверочная  таблица'!AY14+'Проверочная  таблица'!HN14+'Проверочная  таблица'!GL14+'Проверочная  таблица'!PN14+'Проверочная  таблица'!TF14+'Проверочная  таблица'!LU14+'Проверочная  таблица'!KT14+'Проверочная  таблица'!QR14</f>
        <v>29011905.859999996</v>
      </c>
      <c r="AU13" s="22">
        <f>'Проверочная  таблица'!VT14</f>
        <v>522969.18</v>
      </c>
      <c r="AV13" s="23">
        <f>'Проверочная  таблица'!ZY14+'Проверочная  таблица'!XU14+'Проверочная  таблица'!YJ14</f>
        <v>0</v>
      </c>
      <c r="AW13" s="26"/>
      <c r="AX13" s="290">
        <f t="shared" si="23"/>
        <v>26817169.709999997</v>
      </c>
      <c r="AY13" s="290">
        <f t="shared" si="24"/>
        <v>21995213.859999999</v>
      </c>
      <c r="AZ13" s="291">
        <f t="shared" si="2"/>
        <v>4298986.6699999981</v>
      </c>
      <c r="BA13" s="292">
        <f t="shared" si="3"/>
        <v>522969.18</v>
      </c>
      <c r="BB13" s="291">
        <f t="shared" si="4"/>
        <v>0</v>
      </c>
      <c r="BC13" s="293"/>
      <c r="BD13" s="292">
        <f t="shared" si="25"/>
        <v>30235439.189999998</v>
      </c>
      <c r="BE13" s="291">
        <f>'Проверочная  таблица'!M14+'Проверочная  таблица'!U14+'Проверочная  таблица'!AH14</f>
        <v>5522520</v>
      </c>
      <c r="BF13" s="292">
        <f>'Проверочная  таблица'!CT14+'Проверочная  таблица'!DB14+'Проверочная  таблица'!CL14+'Проверочная  таблица'!VF14+'Проверочная  таблица'!NT14+'Проверочная  таблица'!KB14+'Проверочная  таблица'!PG14+'Проверочная  таблица'!BO14+'Проверочная  таблица'!HZ14+'Проверочная  таблица'!GR14+'Проверочная  таблица'!PZ14+'Проверочная  таблица'!UP14+'Проверочная  таблица'!MK14+'Проверочная  таблица'!LF14+'Проверочная  таблица'!RD14</f>
        <v>24712919.189999998</v>
      </c>
      <c r="BG13" s="290"/>
      <c r="BH13" s="294">
        <f>'Проверочная  таблица'!AAO14+'Проверочная  таблица'!XZ14+'Проверочная  таблица'!YP14</f>
        <v>0</v>
      </c>
      <c r="BI13" s="293"/>
    </row>
    <row r="14" spans="1:62" ht="21.75" customHeight="1" x14ac:dyDescent="0.25">
      <c r="A14" s="19" t="s">
        <v>77</v>
      </c>
      <c r="B14" s="20">
        <f>'Проверочная  таблица'!B15</f>
        <v>682782696.35000002</v>
      </c>
      <c r="C14" s="21">
        <f>'Проверочная  таблица'!D15</f>
        <v>76199557</v>
      </c>
      <c r="D14" s="210">
        <f>'Проверочная  таблица'!AI15</f>
        <v>172341949.18000001</v>
      </c>
      <c r="E14" s="20">
        <f>'Проверочная  таблица'!VG15</f>
        <v>416254377.08999997</v>
      </c>
      <c r="F14" s="26">
        <f>'Проверочная  таблица'!WO15</f>
        <v>17986813.080000002</v>
      </c>
      <c r="G14" s="26"/>
      <c r="H14" s="22">
        <f t="shared" si="5"/>
        <v>605790124.06000006</v>
      </c>
      <c r="I14" s="23">
        <f t="shared" si="6"/>
        <v>11092442</v>
      </c>
      <c r="J14" s="22">
        <f t="shared" si="7"/>
        <v>164997346.69</v>
      </c>
      <c r="K14" s="23">
        <f t="shared" si="8"/>
        <v>413802477.08999997</v>
      </c>
      <c r="L14" s="23">
        <f t="shared" si="9"/>
        <v>15897858.280000001</v>
      </c>
      <c r="M14" s="22"/>
      <c r="N14" s="24">
        <f t="shared" si="10"/>
        <v>76992572.289999992</v>
      </c>
      <c r="O14" s="23">
        <f>'Проверочная  таблица'!P15+'Проверочная  таблица'!AA15+'Проверочная  таблица'!H15</f>
        <v>65107115</v>
      </c>
      <c r="P14" s="22">
        <f>'Проверочная  таблица'!CA15+'Проверочная  таблица'!CO15+'Проверочная  таблица'!CW15+'Проверочная  таблица'!NE15+'Проверочная  таблица'!OM15+'Проверочная  таблица'!JM15+'Проверочная  таблица'!VA15+'Проверочная  таблица'!AU15+'Проверочная  таблица'!HK15+'Проверочная  таблица'!GI15+'Проверочная  таблица'!PK15+'Проверочная  таблица'!SW15+'Проверочная  таблица'!LQ15+'Проверочная  таблица'!KQ15+'Проверочная  таблица'!QO15</f>
        <v>7344602.4900000002</v>
      </c>
      <c r="Q14" s="24">
        <f>'Проверочная  таблица'!VS15</f>
        <v>2451900</v>
      </c>
      <c r="R14" s="20">
        <f>'Проверочная  таблица'!ZU15+'Проверочная  таблица'!XS15+'Проверочная  таблица'!YG15</f>
        <v>2088954.8</v>
      </c>
      <c r="S14" s="25"/>
      <c r="T14" s="290">
        <f t="shared" si="11"/>
        <v>76992572.289999992</v>
      </c>
      <c r="U14" s="290">
        <f t="shared" si="12"/>
        <v>65107115</v>
      </c>
      <c r="V14" s="291">
        <f t="shared" si="13"/>
        <v>7344602.4900000002</v>
      </c>
      <c r="W14" s="292">
        <f t="shared" si="14"/>
        <v>2451900</v>
      </c>
      <c r="X14" s="291">
        <f t="shared" si="15"/>
        <v>2088954.8</v>
      </c>
      <c r="Y14" s="293"/>
      <c r="Z14" s="292">
        <f t="shared" si="16"/>
        <v>0</v>
      </c>
      <c r="AA14" s="290">
        <f>'Проверочная  таблица'!AG15+'Проверочная  таблица'!T15+'Проверочная  таблица'!L15</f>
        <v>0</v>
      </c>
      <c r="AB14" s="291">
        <f>'Проверочная  таблица'!CS15+'Проверочная  таблица'!DA15+'Проверочная  таблица'!CK15+'Проверочная  таблица'!VE15+'Проверочная  таблица'!NQ15+'Проверочная  таблица'!JY15+'Проверочная  таблица'!PC15+'Проверочная  таблица'!BK15+'Проверочная  таблица'!HW15+'Проверочная  таблица'!GQ15+'Проверочная  таблица'!PW15+'Проверочная  таблица'!UG15+'Проверочная  таблица'!MG15+'Проверочная  таблица'!LC15+'Проверочная  таблица'!RA15</f>
        <v>0</v>
      </c>
      <c r="AC14" s="292"/>
      <c r="AD14" s="294">
        <f>'Проверочная  таблица'!AAK15+'Проверочная  таблица'!XY15+'Проверочная  таблица'!YO15</f>
        <v>0</v>
      </c>
      <c r="AE14" s="293"/>
      <c r="AF14" s="26">
        <f>'Проверочная  таблица'!C15</f>
        <v>342417431.60000002</v>
      </c>
      <c r="AG14" s="21">
        <f>'Проверочная  таблица'!E15</f>
        <v>43713142.789999999</v>
      </c>
      <c r="AH14" s="210">
        <f>'Проверочная  таблица'!AJ15</f>
        <v>55535631.579999998</v>
      </c>
      <c r="AI14" s="20">
        <f>'Проверочная  таблица'!VJ15</f>
        <v>231984375.68000001</v>
      </c>
      <c r="AJ14" s="25">
        <f>'Проверочная  таблица'!WP15</f>
        <v>11184281.550000001</v>
      </c>
      <c r="AK14" s="26"/>
      <c r="AL14" s="22">
        <f t="shared" si="17"/>
        <v>299961892.25</v>
      </c>
      <c r="AM14" s="23">
        <f t="shared" si="18"/>
        <v>5996220.1599999964</v>
      </c>
      <c r="AN14" s="22">
        <f t="shared" si="19"/>
        <v>53636257.149999999</v>
      </c>
      <c r="AO14" s="23">
        <f t="shared" si="20"/>
        <v>230941700.19</v>
      </c>
      <c r="AP14" s="23">
        <f t="shared" si="21"/>
        <v>9387714.75</v>
      </c>
      <c r="AQ14" s="22"/>
      <c r="AR14" s="24">
        <f t="shared" si="22"/>
        <v>42455539.350000001</v>
      </c>
      <c r="AS14" s="24">
        <f>'Проверочная  таблица'!Q15+'Проверочная  таблица'!AB15+'Проверочная  таблица'!I15</f>
        <v>37716922.630000003</v>
      </c>
      <c r="AT14" s="23">
        <f>'Проверочная  таблица'!VB15+'Проверочная  таблица'!CX15+'Проверочная  таблица'!CP15+'Проверочная  таблица'!CE15+'Проверочная  таблица'!NH15+'Проверочная  таблица'!JP15+'Проверочная  таблица'!OQ15+'Проверочная  таблица'!AY15+'Проверочная  таблица'!HN15+'Проверочная  таблица'!GL15+'Проверочная  таблица'!PN15+'Проверочная  таблица'!TF15+'Проверочная  таблица'!LU15+'Проверочная  таблица'!KT15+'Проверочная  таблица'!QR15</f>
        <v>1899374.4300000002</v>
      </c>
      <c r="AU14" s="22">
        <f>'Проверочная  таблица'!VT15</f>
        <v>1042675.49</v>
      </c>
      <c r="AV14" s="23">
        <f>'Проверочная  таблица'!ZY15+'Проверочная  таблица'!XU15+'Проверочная  таблица'!YJ15</f>
        <v>1796566.8</v>
      </c>
      <c r="AW14" s="26"/>
      <c r="AX14" s="290">
        <f t="shared" si="23"/>
        <v>42455539.350000001</v>
      </c>
      <c r="AY14" s="290">
        <f t="shared" si="24"/>
        <v>37716922.630000003</v>
      </c>
      <c r="AZ14" s="291">
        <f t="shared" si="2"/>
        <v>1899374.4300000002</v>
      </c>
      <c r="BA14" s="292">
        <f t="shared" si="3"/>
        <v>1042675.49</v>
      </c>
      <c r="BB14" s="291">
        <f t="shared" si="4"/>
        <v>1796566.8</v>
      </c>
      <c r="BC14" s="293"/>
      <c r="BD14" s="292">
        <f t="shared" si="25"/>
        <v>0</v>
      </c>
      <c r="BE14" s="291">
        <f>'Проверочная  таблица'!M15+'Проверочная  таблица'!U15+'Проверочная  таблица'!AH15</f>
        <v>0</v>
      </c>
      <c r="BF14" s="292">
        <f>'Проверочная  таблица'!CT15+'Проверочная  таблица'!DB15+'Проверочная  таблица'!CL15+'Проверочная  таблица'!VF15+'Проверочная  таблица'!NT15+'Проверочная  таблица'!KB15+'Проверочная  таблица'!PG15+'Проверочная  таблица'!BO15+'Проверочная  таблица'!HZ15+'Проверочная  таблица'!GR15+'Проверочная  таблица'!PZ15+'Проверочная  таблица'!UP15+'Проверочная  таблица'!MK15+'Проверочная  таблица'!LF15+'Проверочная  таблица'!RD15</f>
        <v>0</v>
      </c>
      <c r="BG14" s="290"/>
      <c r="BH14" s="294">
        <f>'Проверочная  таблица'!AAO15+'Проверочная  таблица'!XZ15+'Проверочная  таблица'!YP15</f>
        <v>0</v>
      </c>
      <c r="BI14" s="293"/>
    </row>
    <row r="15" spans="1:62" ht="21.75" customHeight="1" x14ac:dyDescent="0.25">
      <c r="A15" s="27" t="s">
        <v>78</v>
      </c>
      <c r="B15" s="20">
        <f>'Проверочная  таблица'!B16</f>
        <v>1125705054.52</v>
      </c>
      <c r="C15" s="21">
        <f>'Проверочная  таблица'!D16</f>
        <v>86467320</v>
      </c>
      <c r="D15" s="210">
        <f>'Проверочная  таблица'!AI16</f>
        <v>583085608.47000003</v>
      </c>
      <c r="E15" s="20">
        <f>'Проверочная  таблица'!VG16</f>
        <v>435684866.52999997</v>
      </c>
      <c r="F15" s="26">
        <f>'Проверочная  таблица'!WO16</f>
        <v>20467259.52</v>
      </c>
      <c r="G15" s="26"/>
      <c r="H15" s="22">
        <f t="shared" si="5"/>
        <v>871154441.27999997</v>
      </c>
      <c r="I15" s="23">
        <f t="shared" si="6"/>
        <v>15015731</v>
      </c>
      <c r="J15" s="22">
        <f t="shared" si="7"/>
        <v>404412764.23000002</v>
      </c>
      <c r="K15" s="23">
        <f t="shared" si="8"/>
        <v>433405666.52999997</v>
      </c>
      <c r="L15" s="23">
        <f t="shared" si="9"/>
        <v>18320279.52</v>
      </c>
      <c r="M15" s="22"/>
      <c r="N15" s="24">
        <f t="shared" si="10"/>
        <v>254550613.24000001</v>
      </c>
      <c r="O15" s="23">
        <f>'Проверочная  таблица'!P16+'Проверочная  таблица'!AA16+'Проверочная  таблица'!H16</f>
        <v>71451589</v>
      </c>
      <c r="P15" s="22">
        <f>'Проверочная  таблица'!CA16+'Проверочная  таблица'!CO16+'Проверочная  таблица'!CW16+'Проверочная  таблица'!NE16+'Проверочная  таблица'!OM16+'Проверочная  таблица'!JM16+'Проверочная  таблица'!VA16+'Проверочная  таблица'!AU16+'Проверочная  таблица'!HK16+'Проверочная  таблица'!GI16+'Проверочная  таблица'!PK16+'Проверочная  таблица'!SW16+'Проверочная  таблица'!LQ16+'Проверочная  таблица'!KQ16+'Проверочная  таблица'!QO16</f>
        <v>178672844.24000001</v>
      </c>
      <c r="Q15" s="24">
        <f>'Проверочная  таблица'!VS16</f>
        <v>2279200</v>
      </c>
      <c r="R15" s="20">
        <f>'Проверочная  таблица'!ZU16+'Проверочная  таблица'!XS16+'Проверочная  таблица'!YG16</f>
        <v>2146980</v>
      </c>
      <c r="S15" s="25"/>
      <c r="T15" s="290">
        <f t="shared" si="11"/>
        <v>254550613.24000001</v>
      </c>
      <c r="U15" s="290">
        <f t="shared" si="12"/>
        <v>71451589</v>
      </c>
      <c r="V15" s="291">
        <f t="shared" si="13"/>
        <v>178672844.24000001</v>
      </c>
      <c r="W15" s="292">
        <f t="shared" si="14"/>
        <v>2279200</v>
      </c>
      <c r="X15" s="291">
        <f t="shared" si="15"/>
        <v>2146980</v>
      </c>
      <c r="Y15" s="293"/>
      <c r="Z15" s="292">
        <f t="shared" si="16"/>
        <v>0</v>
      </c>
      <c r="AA15" s="290">
        <f>'Проверочная  таблица'!AG16+'Проверочная  таблица'!T16+'Проверочная  таблица'!L16</f>
        <v>0</v>
      </c>
      <c r="AB15" s="291">
        <f>'Проверочная  таблица'!CS16+'Проверочная  таблица'!DA16+'Проверочная  таблица'!CK16+'Проверочная  таблица'!VE16+'Проверочная  таблица'!NQ16+'Проверочная  таблица'!JY16+'Проверочная  таблица'!PC16+'Проверочная  таблица'!BK16+'Проверочная  таблица'!HW16+'Проверочная  таблица'!GQ16+'Проверочная  таблица'!PW16+'Проверочная  таблица'!UG16+'Проверочная  таблица'!MG16+'Проверочная  таблица'!LC16+'Проверочная  таблица'!RA16</f>
        <v>0</v>
      </c>
      <c r="AC15" s="292"/>
      <c r="AD15" s="294">
        <f>'Проверочная  таблица'!AAK16+'Проверочная  таблица'!XY16+'Проверочная  таблица'!YO16</f>
        <v>0</v>
      </c>
      <c r="AE15" s="293"/>
      <c r="AF15" s="26">
        <f>'Проверочная  таблица'!C16</f>
        <v>465342312.57999998</v>
      </c>
      <c r="AG15" s="21">
        <f>'Проверочная  таблица'!E16</f>
        <v>43688632.460000001</v>
      </c>
      <c r="AH15" s="210">
        <f>'Проверочная  таблица'!AJ16</f>
        <v>196936335.11000001</v>
      </c>
      <c r="AI15" s="20">
        <f>'Проверочная  таблица'!VJ16</f>
        <v>212022441.81999999</v>
      </c>
      <c r="AJ15" s="25">
        <f>'Проверочная  таблица'!WP16</f>
        <v>12694903.189999999</v>
      </c>
      <c r="AK15" s="26"/>
      <c r="AL15" s="22">
        <f t="shared" si="17"/>
        <v>392075244.61000001</v>
      </c>
      <c r="AM15" s="23">
        <f t="shared" si="18"/>
        <v>4970000</v>
      </c>
      <c r="AN15" s="22">
        <f t="shared" si="19"/>
        <v>163275839.5</v>
      </c>
      <c r="AO15" s="23">
        <f t="shared" si="20"/>
        <v>211134501.91999999</v>
      </c>
      <c r="AP15" s="23">
        <f t="shared" si="21"/>
        <v>12694903.189999999</v>
      </c>
      <c r="AQ15" s="22"/>
      <c r="AR15" s="24">
        <f t="shared" si="22"/>
        <v>73267067.969999999</v>
      </c>
      <c r="AS15" s="24">
        <f>'Проверочная  таблица'!Q16+'Проверочная  таблица'!AB16+'Проверочная  таблица'!I16</f>
        <v>38718632.460000001</v>
      </c>
      <c r="AT15" s="23">
        <f>'Проверочная  таблица'!VB16+'Проверочная  таблица'!CX16+'Проверочная  таблица'!CP16+'Проверочная  таблица'!CE16+'Проверочная  таблица'!NH16+'Проверочная  таблица'!JP16+'Проверочная  таблица'!OQ16+'Проверочная  таблица'!AY16+'Проверочная  таблица'!HN16+'Проверочная  таблица'!GL16+'Проверочная  таблица'!PN16+'Проверочная  таблица'!TF16+'Проверочная  таблица'!LU16+'Проверочная  таблица'!KT16+'Проверочная  таблица'!QR16</f>
        <v>33660495.609999999</v>
      </c>
      <c r="AU15" s="22">
        <f>'Проверочная  таблица'!VT16</f>
        <v>887939.89999999991</v>
      </c>
      <c r="AV15" s="23">
        <f>'Проверочная  таблица'!ZY16+'Проверочная  таблица'!XU16+'Проверочная  таблица'!YJ16</f>
        <v>0</v>
      </c>
      <c r="AW15" s="26"/>
      <c r="AX15" s="290">
        <f t="shared" si="23"/>
        <v>73267067.969999999</v>
      </c>
      <c r="AY15" s="290">
        <f t="shared" si="24"/>
        <v>38718632.460000001</v>
      </c>
      <c r="AZ15" s="291">
        <f t="shared" si="2"/>
        <v>33660495.609999999</v>
      </c>
      <c r="BA15" s="292">
        <f t="shared" si="3"/>
        <v>887939.89999999991</v>
      </c>
      <c r="BB15" s="291">
        <f t="shared" si="4"/>
        <v>0</v>
      </c>
      <c r="BC15" s="293"/>
      <c r="BD15" s="292">
        <f t="shared" si="25"/>
        <v>0</v>
      </c>
      <c r="BE15" s="291">
        <f>'Проверочная  таблица'!M16+'Проверочная  таблица'!U16+'Проверочная  таблица'!AH16</f>
        <v>0</v>
      </c>
      <c r="BF15" s="292">
        <f>'Проверочная  таблица'!CT16+'Проверочная  таблица'!DB16+'Проверочная  таблица'!CL16+'Проверочная  таблица'!VF16+'Проверочная  таблица'!NT16+'Проверочная  таблица'!KB16+'Проверочная  таблица'!PG16+'Проверочная  таблица'!BO16+'Проверочная  таблица'!HZ16+'Проверочная  таблица'!GR16+'Проверочная  таблица'!PZ16+'Проверочная  таблица'!UP16+'Проверочная  таблица'!MK16+'Проверочная  таблица'!LF16+'Проверочная  таблица'!RD16</f>
        <v>0</v>
      </c>
      <c r="BG15" s="290"/>
      <c r="BH15" s="294">
        <f>'Проверочная  таблица'!AAO16+'Проверочная  таблица'!XZ16+'Проверочная  таблица'!YP16</f>
        <v>0</v>
      </c>
      <c r="BI15" s="293"/>
    </row>
    <row r="16" spans="1:62" ht="21.75" customHeight="1" x14ac:dyDescent="0.25">
      <c r="A16" s="19" t="s">
        <v>79</v>
      </c>
      <c r="B16" s="20">
        <f>'Проверочная  таблица'!B17</f>
        <v>443401038.96999997</v>
      </c>
      <c r="C16" s="21">
        <f>'Проверочная  таблица'!D17</f>
        <v>50380165</v>
      </c>
      <c r="D16" s="210">
        <f>'Проверочная  таблица'!AI17</f>
        <v>84312640.650000006</v>
      </c>
      <c r="E16" s="20">
        <f>'Проверочная  таблица'!VG17</f>
        <v>279292547.48000002</v>
      </c>
      <c r="F16" s="26">
        <f>'Проверочная  таблица'!WO17</f>
        <v>29415685.84</v>
      </c>
      <c r="G16" s="26"/>
      <c r="H16" s="22">
        <f t="shared" si="5"/>
        <v>397720245.86999995</v>
      </c>
      <c r="I16" s="23">
        <f t="shared" si="6"/>
        <v>9961477</v>
      </c>
      <c r="J16" s="22">
        <f t="shared" si="7"/>
        <v>82080707.800000012</v>
      </c>
      <c r="K16" s="23">
        <f t="shared" si="8"/>
        <v>277831347.48000002</v>
      </c>
      <c r="L16" s="23">
        <f t="shared" si="9"/>
        <v>27846713.59</v>
      </c>
      <c r="M16" s="22"/>
      <c r="N16" s="24">
        <f t="shared" si="10"/>
        <v>45680793.100000001</v>
      </c>
      <c r="O16" s="23">
        <f>'Проверочная  таблица'!P17+'Проверочная  таблица'!AA17+'Проверочная  таблица'!H17</f>
        <v>40418688</v>
      </c>
      <c r="P16" s="22">
        <f>'Проверочная  таблица'!CA17+'Проверочная  таблица'!CO17+'Проверочная  таблица'!CW17+'Проверочная  таблица'!NE17+'Проверочная  таблица'!OM17+'Проверочная  таблица'!JM17+'Проверочная  таблица'!VA17+'Проверочная  таблица'!AU17+'Проверочная  таблица'!HK17+'Проверочная  таблица'!GI17+'Проверочная  таблица'!PK17+'Проверочная  таблица'!SW17+'Проверочная  таблица'!LQ17+'Проверочная  таблица'!KQ17+'Проверочная  таблица'!QO17</f>
        <v>2231932.85</v>
      </c>
      <c r="Q16" s="24">
        <f>'Проверочная  таблица'!VS17</f>
        <v>1461200</v>
      </c>
      <c r="R16" s="20">
        <f>'Проверочная  таблица'!ZU17+'Проверочная  таблица'!XS17+'Проверочная  таблица'!YG17</f>
        <v>1568972.25</v>
      </c>
      <c r="S16" s="25"/>
      <c r="T16" s="290">
        <f t="shared" si="11"/>
        <v>45680793.100000001</v>
      </c>
      <c r="U16" s="290">
        <f t="shared" si="12"/>
        <v>40418688</v>
      </c>
      <c r="V16" s="291">
        <f t="shared" si="13"/>
        <v>2231932.85</v>
      </c>
      <c r="W16" s="292">
        <f t="shared" si="14"/>
        <v>1461200</v>
      </c>
      <c r="X16" s="291">
        <f t="shared" si="15"/>
        <v>1568972.25</v>
      </c>
      <c r="Y16" s="293"/>
      <c r="Z16" s="292">
        <f t="shared" si="16"/>
        <v>0</v>
      </c>
      <c r="AA16" s="290">
        <f>'Проверочная  таблица'!AG17+'Проверочная  таблица'!T17+'Проверочная  таблица'!L17</f>
        <v>0</v>
      </c>
      <c r="AB16" s="291">
        <f>'Проверочная  таблица'!CS17+'Проверочная  таблица'!DA17+'Проверочная  таблица'!CK17+'Проверочная  таблица'!VE17+'Проверочная  таблица'!NQ17+'Проверочная  таблица'!JY17+'Проверочная  таблица'!PC17+'Проверочная  таблица'!BK17+'Проверочная  таблица'!HW17+'Проверочная  таблица'!GQ17+'Проверочная  таблица'!PW17+'Проверочная  таблица'!UG17+'Проверочная  таблица'!MG17+'Проверочная  таблица'!LC17+'Проверочная  таблица'!RA17</f>
        <v>0</v>
      </c>
      <c r="AC16" s="292"/>
      <c r="AD16" s="294">
        <f>'Проверочная  таблица'!AAK17+'Проверочная  таблица'!XY17+'Проверочная  таблица'!YO17</f>
        <v>0</v>
      </c>
      <c r="AE16" s="293"/>
      <c r="AF16" s="26">
        <f>'Проверочная  таблица'!C17</f>
        <v>253210543.06999999</v>
      </c>
      <c r="AG16" s="21">
        <f>'Проверочная  таблица'!E17</f>
        <v>25931536.490000002</v>
      </c>
      <c r="AH16" s="210">
        <f>'Проверочная  таблица'!AJ17</f>
        <v>39752348.599999994</v>
      </c>
      <c r="AI16" s="20">
        <f>'Проверочная  таблица'!VJ17</f>
        <v>179167927.92999998</v>
      </c>
      <c r="AJ16" s="25">
        <f>'Проверочная  таблица'!WP17</f>
        <v>8358730.0499999998</v>
      </c>
      <c r="AK16" s="26"/>
      <c r="AL16" s="22">
        <f t="shared" si="17"/>
        <v>231006781.01999998</v>
      </c>
      <c r="AM16" s="23">
        <f t="shared" si="18"/>
        <v>5280739</v>
      </c>
      <c r="AN16" s="22">
        <f t="shared" si="19"/>
        <v>39283449.969999991</v>
      </c>
      <c r="AO16" s="23">
        <f t="shared" si="20"/>
        <v>178545031.99999997</v>
      </c>
      <c r="AP16" s="23">
        <f t="shared" si="21"/>
        <v>7897560.0499999998</v>
      </c>
      <c r="AQ16" s="22"/>
      <c r="AR16" s="24">
        <f t="shared" si="22"/>
        <v>22203762.050000001</v>
      </c>
      <c r="AS16" s="24">
        <f>'Проверочная  таблица'!Q17+'Проверочная  таблица'!AB17+'Проверочная  таблица'!I17</f>
        <v>20650797.490000002</v>
      </c>
      <c r="AT16" s="23">
        <f>'Проверочная  таблица'!VB17+'Проверочная  таблица'!CX17+'Проверочная  таблица'!CP17+'Проверочная  таблица'!CE17+'Проверочная  таблица'!NH17+'Проверочная  таблица'!JP17+'Проверочная  таблица'!OQ17+'Проверочная  таблица'!AY17+'Проверочная  таблица'!HN17+'Проверочная  таблица'!GL17+'Проверочная  таблица'!PN17+'Проверочная  таблица'!TF17+'Проверочная  таблица'!LU17+'Проверочная  таблица'!KT17+'Проверочная  таблица'!QR17</f>
        <v>468898.63</v>
      </c>
      <c r="AU16" s="22">
        <f>'Проверочная  таблица'!VT17</f>
        <v>622895.92999999993</v>
      </c>
      <c r="AV16" s="23">
        <f>'Проверочная  таблица'!ZY17+'Проверочная  таблица'!XU17+'Проверочная  таблица'!YJ17</f>
        <v>461170</v>
      </c>
      <c r="AW16" s="26"/>
      <c r="AX16" s="290">
        <f t="shared" si="23"/>
        <v>22203762.050000001</v>
      </c>
      <c r="AY16" s="290">
        <f t="shared" si="24"/>
        <v>20650797.490000002</v>
      </c>
      <c r="AZ16" s="291">
        <f t="shared" si="2"/>
        <v>468898.63</v>
      </c>
      <c r="BA16" s="292">
        <f t="shared" si="3"/>
        <v>622895.92999999993</v>
      </c>
      <c r="BB16" s="291">
        <f t="shared" si="4"/>
        <v>461170</v>
      </c>
      <c r="BC16" s="293"/>
      <c r="BD16" s="292">
        <f t="shared" si="25"/>
        <v>0</v>
      </c>
      <c r="BE16" s="291">
        <f>'Проверочная  таблица'!M17+'Проверочная  таблица'!U17+'Проверочная  таблица'!AH17</f>
        <v>0</v>
      </c>
      <c r="BF16" s="292">
        <f>'Проверочная  таблица'!CT17+'Проверочная  таблица'!DB17+'Проверочная  таблица'!CL17+'Проверочная  таблица'!VF17+'Проверочная  таблица'!NT17+'Проверочная  таблица'!KB17+'Проверочная  таблица'!PG17+'Проверочная  таблица'!BO17+'Проверочная  таблица'!HZ17+'Проверочная  таблица'!GR17+'Проверочная  таблица'!PZ17+'Проверочная  таблица'!UP17+'Проверочная  таблица'!MK17+'Проверочная  таблица'!LF17+'Проверочная  таблица'!RD17</f>
        <v>0</v>
      </c>
      <c r="BG16" s="290"/>
      <c r="BH16" s="294">
        <f>'Проверочная  таблица'!AAO17+'Проверочная  таблица'!XZ17+'Проверочная  таблица'!YP17</f>
        <v>0</v>
      </c>
      <c r="BI16" s="293"/>
    </row>
    <row r="17" spans="1:61" ht="21.75" customHeight="1" x14ac:dyDescent="0.25">
      <c r="A17" s="27" t="s">
        <v>80</v>
      </c>
      <c r="B17" s="20">
        <f>'Проверочная  таблица'!B18</f>
        <v>714900555.8499999</v>
      </c>
      <c r="C17" s="21">
        <f>'Проверочная  таблица'!D18</f>
        <v>128214643</v>
      </c>
      <c r="D17" s="210">
        <f>'Проверочная  таблица'!AI18</f>
        <v>130967109.04999998</v>
      </c>
      <c r="E17" s="20">
        <f>'Проверочная  таблица'!VG18</f>
        <v>434973975.91999996</v>
      </c>
      <c r="F17" s="26">
        <f>'Проверочная  таблица'!WO18</f>
        <v>20744827.880000003</v>
      </c>
      <c r="G17" s="26"/>
      <c r="H17" s="22">
        <f t="shared" si="5"/>
        <v>613325761.64999986</v>
      </c>
      <c r="I17" s="23">
        <f t="shared" si="6"/>
        <v>73122107</v>
      </c>
      <c r="J17" s="22">
        <f t="shared" si="7"/>
        <v>91415160.449999988</v>
      </c>
      <c r="K17" s="23">
        <f t="shared" si="8"/>
        <v>432656275.91999996</v>
      </c>
      <c r="L17" s="23">
        <f t="shared" si="9"/>
        <v>16132218.280000003</v>
      </c>
      <c r="M17" s="22"/>
      <c r="N17" s="24">
        <f t="shared" si="10"/>
        <v>101574794.19999999</v>
      </c>
      <c r="O17" s="23">
        <f>'Проверочная  таблица'!P18+'Проверочная  таблица'!AA18+'Проверочная  таблица'!H18</f>
        <v>55092536</v>
      </c>
      <c r="P17" s="22">
        <f>'Проверочная  таблица'!CA18+'Проверочная  таблица'!CO18+'Проверочная  таблица'!CW18+'Проверочная  таблица'!NE18+'Проверочная  таблица'!OM18+'Проверочная  таблица'!JM18+'Проверочная  таблица'!VA18+'Проверочная  таблица'!AU18+'Проверочная  таблица'!HK18+'Проверочная  таблица'!GI18+'Проверочная  таблица'!PK18+'Проверочная  таблица'!SW18+'Проверочная  таблица'!LQ18+'Проверочная  таблица'!KQ18+'Проверочная  таблица'!QO18</f>
        <v>39551948.600000001</v>
      </c>
      <c r="Q17" s="24">
        <f>'Проверочная  таблица'!VS18</f>
        <v>2317700</v>
      </c>
      <c r="R17" s="20">
        <f>'Проверочная  таблица'!ZU18+'Проверочная  таблица'!XS18+'Проверочная  таблица'!YG18</f>
        <v>4612609.5999999996</v>
      </c>
      <c r="S17" s="25"/>
      <c r="T17" s="290">
        <f t="shared" si="11"/>
        <v>101574794.19999999</v>
      </c>
      <c r="U17" s="290">
        <f t="shared" si="12"/>
        <v>55092536</v>
      </c>
      <c r="V17" s="291">
        <f t="shared" si="13"/>
        <v>39551948.600000001</v>
      </c>
      <c r="W17" s="292">
        <f t="shared" si="14"/>
        <v>2317700</v>
      </c>
      <c r="X17" s="291">
        <f t="shared" si="15"/>
        <v>4612609.5999999996</v>
      </c>
      <c r="Y17" s="293"/>
      <c r="Z17" s="292">
        <f t="shared" si="16"/>
        <v>0</v>
      </c>
      <c r="AA17" s="290">
        <f>'Проверочная  таблица'!AG18+'Проверочная  таблица'!T18+'Проверочная  таблица'!L18</f>
        <v>0</v>
      </c>
      <c r="AB17" s="291">
        <f>'Проверочная  таблица'!CS18+'Проверочная  таблица'!DA18+'Проверочная  таблица'!CK18+'Проверочная  таблица'!VE18+'Проверочная  таблица'!NQ18+'Проверочная  таблица'!JY18+'Проверочная  таблица'!PC18+'Проверочная  таблица'!BK18+'Проверочная  таблица'!HW18+'Проверочная  таблица'!GQ18+'Проверочная  таблица'!PW18+'Проверочная  таблица'!UG18+'Проверочная  таблица'!MG18+'Проверочная  таблица'!LC18+'Проверочная  таблица'!RA18</f>
        <v>0</v>
      </c>
      <c r="AC17" s="292"/>
      <c r="AD17" s="294">
        <f>'Проверочная  таблица'!AAK18+'Проверочная  таблица'!XY18+'Проверочная  таблица'!YO18</f>
        <v>0</v>
      </c>
      <c r="AE17" s="293"/>
      <c r="AF17" s="26">
        <f>'Проверочная  таблица'!C18</f>
        <v>373905519.06999999</v>
      </c>
      <c r="AG17" s="21">
        <f>'Проверочная  таблица'!E18</f>
        <v>65752545.359999999</v>
      </c>
      <c r="AH17" s="210">
        <f>'Проверочная  таблица'!AJ18</f>
        <v>68963913.820000008</v>
      </c>
      <c r="AI17" s="20">
        <f>'Проверочная  таблица'!VJ18</f>
        <v>229416053.02000001</v>
      </c>
      <c r="AJ17" s="25">
        <f>'Проверочная  таблица'!WP18</f>
        <v>9773006.8699999992</v>
      </c>
      <c r="AK17" s="26"/>
      <c r="AL17" s="22">
        <f t="shared" si="17"/>
        <v>342355374.82999998</v>
      </c>
      <c r="AM17" s="23">
        <f t="shared" si="18"/>
        <v>37411196</v>
      </c>
      <c r="AN17" s="22">
        <f t="shared" si="19"/>
        <v>67537531.440000013</v>
      </c>
      <c r="AO17" s="23">
        <f t="shared" si="20"/>
        <v>228357512.12</v>
      </c>
      <c r="AP17" s="23">
        <f t="shared" si="21"/>
        <v>9049135.2699999996</v>
      </c>
      <c r="AQ17" s="22"/>
      <c r="AR17" s="24">
        <f t="shared" si="22"/>
        <v>31550144.239999998</v>
      </c>
      <c r="AS17" s="24">
        <f>'Проверочная  таблица'!Q18+'Проверочная  таблица'!AB18+'Проверочная  таблица'!I18</f>
        <v>28341349.359999999</v>
      </c>
      <c r="AT17" s="23">
        <f>'Проверочная  таблица'!VB18+'Проверочная  таблица'!CX18+'Проверочная  таблица'!CP18+'Проверочная  таблица'!CE18+'Проверочная  таблица'!NH18+'Проверочная  таблица'!JP18+'Проверочная  таблица'!OQ18+'Проверочная  таблица'!AY18+'Проверочная  таблица'!HN18+'Проверочная  таблица'!GL18+'Проверочная  таблица'!PN18+'Проверочная  таблица'!TF18+'Проверочная  таблица'!LU18+'Проверочная  таблица'!KT18+'Проверочная  таблица'!QR18</f>
        <v>1426382.38</v>
      </c>
      <c r="AU17" s="22">
        <f>'Проверочная  таблица'!VT18</f>
        <v>1058540.8999999999</v>
      </c>
      <c r="AV17" s="23">
        <f>'Проверочная  таблица'!ZY18+'Проверочная  таблица'!XU18+'Проверочная  таблица'!YJ18</f>
        <v>723871.6</v>
      </c>
      <c r="AW17" s="26"/>
      <c r="AX17" s="290">
        <f t="shared" si="23"/>
        <v>31550144.239999998</v>
      </c>
      <c r="AY17" s="290">
        <f t="shared" si="24"/>
        <v>28341349.359999999</v>
      </c>
      <c r="AZ17" s="291">
        <f t="shared" si="2"/>
        <v>1426382.38</v>
      </c>
      <c r="BA17" s="292">
        <f t="shared" si="3"/>
        <v>1058540.8999999999</v>
      </c>
      <c r="BB17" s="291">
        <f t="shared" si="4"/>
        <v>723871.6</v>
      </c>
      <c r="BC17" s="293"/>
      <c r="BD17" s="292">
        <f t="shared" si="25"/>
        <v>0</v>
      </c>
      <c r="BE17" s="291">
        <f>'Проверочная  таблица'!M18+'Проверочная  таблица'!U18+'Проверочная  таблица'!AH18</f>
        <v>0</v>
      </c>
      <c r="BF17" s="292">
        <f>'Проверочная  таблица'!CT18+'Проверочная  таблица'!DB18+'Проверочная  таблица'!CL18+'Проверочная  таблица'!VF18+'Проверочная  таблица'!NT18+'Проверочная  таблица'!KB18+'Проверочная  таблица'!PG18+'Проверочная  таблица'!BO18+'Проверочная  таблица'!HZ18+'Проверочная  таблица'!GR18+'Проверочная  таблица'!PZ18+'Проверочная  таблица'!UP18+'Проверочная  таблица'!MK18+'Проверочная  таблица'!LF18+'Проверочная  таблица'!RD18</f>
        <v>0</v>
      </c>
      <c r="BG17" s="290"/>
      <c r="BH17" s="294">
        <f>'Проверочная  таблица'!AAO18+'Проверочная  таблица'!XZ18+'Проверочная  таблица'!YP18</f>
        <v>0</v>
      </c>
      <c r="BI17" s="293"/>
    </row>
    <row r="18" spans="1:61" ht="21.75" customHeight="1" x14ac:dyDescent="0.25">
      <c r="A18" s="19" t="s">
        <v>81</v>
      </c>
      <c r="B18" s="20">
        <f>'Проверочная  таблица'!B19</f>
        <v>983567999.82000017</v>
      </c>
      <c r="C18" s="21">
        <f>'Проверочная  таблица'!D19</f>
        <v>180799581</v>
      </c>
      <c r="D18" s="210">
        <f>'Проверочная  таблица'!AI19</f>
        <v>310900533.73000002</v>
      </c>
      <c r="E18" s="20">
        <f>'Проверочная  таблица'!VG19</f>
        <v>355175759.16000003</v>
      </c>
      <c r="F18" s="26">
        <f>'Проверочная  таблица'!WO19</f>
        <v>136692125.93000001</v>
      </c>
      <c r="G18" s="26"/>
      <c r="H18" s="22">
        <f t="shared" si="5"/>
        <v>653400722.84000015</v>
      </c>
      <c r="I18" s="23">
        <f t="shared" si="6"/>
        <v>63454682</v>
      </c>
      <c r="J18" s="22">
        <f t="shared" si="7"/>
        <v>220453955.75000003</v>
      </c>
      <c r="K18" s="23">
        <f t="shared" si="8"/>
        <v>352929959.16000003</v>
      </c>
      <c r="L18" s="23">
        <f t="shared" si="9"/>
        <v>16562125.930000007</v>
      </c>
      <c r="M18" s="22"/>
      <c r="N18" s="24">
        <f t="shared" si="10"/>
        <v>330167276.98000002</v>
      </c>
      <c r="O18" s="23">
        <f>'Проверочная  таблица'!P19+'Проверочная  таблица'!AA19+'Проверочная  таблица'!H19</f>
        <v>117344899</v>
      </c>
      <c r="P18" s="22">
        <f>'Проверочная  таблица'!CA19+'Проверочная  таблица'!CO19+'Проверочная  таблица'!CW19+'Проверочная  таблица'!NE19+'Проверочная  таблица'!OM19+'Проверочная  таблица'!JM19+'Проверочная  таблица'!VA19+'Проверочная  таблица'!AU19+'Проверочная  таблица'!HK19+'Проверочная  таблица'!GI19+'Проверочная  таблица'!PK19+'Проверочная  таблица'!SW19+'Проверочная  таблица'!LQ19+'Проверочная  таблица'!KQ19+'Проверочная  таблица'!QO19</f>
        <v>90446577.979999989</v>
      </c>
      <c r="Q18" s="24">
        <f>'Проверочная  таблица'!VS19</f>
        <v>2245800</v>
      </c>
      <c r="R18" s="20">
        <f>'Проверочная  таблица'!ZU19+'Проверочная  таблица'!XS19+'Проверочная  таблица'!YG19</f>
        <v>120130000</v>
      </c>
      <c r="S18" s="25"/>
      <c r="T18" s="290">
        <f t="shared" si="11"/>
        <v>78160809.00999999</v>
      </c>
      <c r="U18" s="290">
        <f t="shared" si="12"/>
        <v>68673050</v>
      </c>
      <c r="V18" s="291">
        <f t="shared" si="13"/>
        <v>7111959.0099999905</v>
      </c>
      <c r="W18" s="292">
        <f t="shared" si="14"/>
        <v>2245800</v>
      </c>
      <c r="X18" s="291">
        <f t="shared" si="15"/>
        <v>130000</v>
      </c>
      <c r="Y18" s="293"/>
      <c r="Z18" s="292">
        <f t="shared" si="16"/>
        <v>252006467.97</v>
      </c>
      <c r="AA18" s="290">
        <f>'Проверочная  таблица'!AG19+'Проверочная  таблица'!T19+'Проверочная  таблица'!L19</f>
        <v>48671849</v>
      </c>
      <c r="AB18" s="291">
        <f>'Проверочная  таблица'!CS19+'Проверочная  таблица'!DA19+'Проверочная  таблица'!CK19+'Проверочная  таблица'!VE19+'Проверочная  таблица'!NQ19+'Проверочная  таблица'!JY19+'Проверочная  таблица'!PC19+'Проверочная  таблица'!BK19+'Проверочная  таблица'!HW19+'Проверочная  таблица'!GQ19+'Проверочная  таблица'!PW19+'Проверочная  таблица'!UG19+'Проверочная  таблица'!MG19+'Проверочная  таблица'!LC19+'Проверочная  таблица'!RA19</f>
        <v>83334618.969999999</v>
      </c>
      <c r="AC18" s="292"/>
      <c r="AD18" s="294">
        <f>'Проверочная  таблица'!AAK19+'Проверочная  таблица'!XY19+'Проверочная  таблица'!YO19</f>
        <v>120000000</v>
      </c>
      <c r="AE18" s="293"/>
      <c r="AF18" s="26">
        <f>'Проверочная  таблица'!C19</f>
        <v>385285078.31</v>
      </c>
      <c r="AG18" s="21">
        <f>'Проверочная  таблица'!E19</f>
        <v>90928370.129999995</v>
      </c>
      <c r="AH18" s="210">
        <f>'Проверочная  таблица'!AJ19</f>
        <v>69739908.25</v>
      </c>
      <c r="AI18" s="20">
        <f>'Проверочная  таблица'!VJ19</f>
        <v>215096520.97999999</v>
      </c>
      <c r="AJ18" s="25">
        <f>'Проверочная  таблица'!WP19</f>
        <v>9520278.9499999993</v>
      </c>
      <c r="AK18" s="26"/>
      <c r="AL18" s="22">
        <f t="shared" si="17"/>
        <v>323234321.92000002</v>
      </c>
      <c r="AM18" s="23">
        <f t="shared" si="18"/>
        <v>31727339.999999993</v>
      </c>
      <c r="AN18" s="22">
        <f t="shared" si="19"/>
        <v>67971046.189999998</v>
      </c>
      <c r="AO18" s="23">
        <f t="shared" si="20"/>
        <v>214145656.78</v>
      </c>
      <c r="AP18" s="23">
        <f t="shared" si="21"/>
        <v>9390278.9499999993</v>
      </c>
      <c r="AQ18" s="22"/>
      <c r="AR18" s="24">
        <f t="shared" si="22"/>
        <v>62050756.390000008</v>
      </c>
      <c r="AS18" s="24">
        <f>'Проверочная  таблица'!Q19+'Проверочная  таблица'!AB19+'Проверочная  таблица'!I19</f>
        <v>59201030.130000003</v>
      </c>
      <c r="AT18" s="23">
        <f>'Проверочная  таблица'!VB19+'Проверочная  таблица'!CX19+'Проверочная  таблица'!CP19+'Проверочная  таблица'!CE19+'Проверочная  таблица'!NH19+'Проверочная  таблица'!JP19+'Проверочная  таблица'!OQ19+'Проверочная  таблица'!AY19+'Проверочная  таблица'!HN19+'Проверочная  таблица'!GL19+'Проверочная  таблица'!PN19+'Проверочная  таблица'!TF19+'Проверочная  таблица'!LU19+'Проверочная  таблица'!KT19+'Проверочная  таблица'!QR19</f>
        <v>1768862.06</v>
      </c>
      <c r="AU18" s="22">
        <f>'Проверочная  таблица'!VT19</f>
        <v>950864.19999999984</v>
      </c>
      <c r="AV18" s="23">
        <f>'Проверочная  таблица'!ZY19+'Проверочная  таблица'!XU19+'Проверочная  таблица'!YJ19</f>
        <v>130000</v>
      </c>
      <c r="AW18" s="26"/>
      <c r="AX18" s="290">
        <f t="shared" si="23"/>
        <v>35847509.050000004</v>
      </c>
      <c r="AY18" s="290">
        <f t="shared" si="24"/>
        <v>34565106.130000003</v>
      </c>
      <c r="AZ18" s="291">
        <f t="shared" si="2"/>
        <v>201538.7200000002</v>
      </c>
      <c r="BA18" s="292">
        <f t="shared" si="3"/>
        <v>950864.19999999984</v>
      </c>
      <c r="BB18" s="291">
        <f t="shared" si="4"/>
        <v>130000</v>
      </c>
      <c r="BC18" s="293"/>
      <c r="BD18" s="292">
        <f t="shared" si="25"/>
        <v>26203247.34</v>
      </c>
      <c r="BE18" s="291">
        <f>'Проверочная  таблица'!M19+'Проверочная  таблица'!U19+'Проверочная  таблица'!AH19</f>
        <v>24635924</v>
      </c>
      <c r="BF18" s="292">
        <f>'Проверочная  таблица'!CT19+'Проверочная  таблица'!DB19+'Проверочная  таблица'!CL19+'Проверочная  таблица'!VF19+'Проверочная  таблица'!NT19+'Проверочная  таблица'!KB19+'Проверочная  таблица'!PG19+'Проверочная  таблица'!BO19+'Проверочная  таблица'!HZ19+'Проверочная  таблица'!GR19+'Проверочная  таблица'!PZ19+'Проверочная  таблица'!UP19+'Проверочная  таблица'!MK19+'Проверочная  таблица'!LF19+'Проверочная  таблица'!RD19</f>
        <v>1567323.3399999999</v>
      </c>
      <c r="BG18" s="290"/>
      <c r="BH18" s="294">
        <f>'Проверочная  таблица'!AAO19+'Проверочная  таблица'!XZ19+'Проверочная  таблица'!YP19</f>
        <v>0</v>
      </c>
      <c r="BI18" s="293"/>
    </row>
    <row r="19" spans="1:61" ht="21.75" customHeight="1" x14ac:dyDescent="0.25">
      <c r="A19" s="27" t="s">
        <v>82</v>
      </c>
      <c r="B19" s="20">
        <f>'Проверочная  таблица'!B20</f>
        <v>480259134.85000002</v>
      </c>
      <c r="C19" s="21">
        <f>'Проверочная  таблица'!D20</f>
        <v>149200597</v>
      </c>
      <c r="D19" s="210">
        <f>'Проверочная  таблица'!AI20</f>
        <v>64618744.890000001</v>
      </c>
      <c r="E19" s="20">
        <f>'Проверочная  таблица'!VG20</f>
        <v>247684308.72</v>
      </c>
      <c r="F19" s="26">
        <f>'Проверочная  таблица'!WO20</f>
        <v>18755484.239999998</v>
      </c>
      <c r="G19" s="26"/>
      <c r="H19" s="22">
        <f t="shared" si="5"/>
        <v>421435139.34000003</v>
      </c>
      <c r="I19" s="23">
        <f t="shared" si="6"/>
        <v>98057140</v>
      </c>
      <c r="J19" s="22">
        <f t="shared" si="7"/>
        <v>60244019.380000003</v>
      </c>
      <c r="K19" s="23">
        <f t="shared" si="8"/>
        <v>245996008.72</v>
      </c>
      <c r="L19" s="23">
        <f t="shared" si="9"/>
        <v>17137971.239999998</v>
      </c>
      <c r="M19" s="22"/>
      <c r="N19" s="24">
        <f t="shared" si="10"/>
        <v>58823995.509999998</v>
      </c>
      <c r="O19" s="23">
        <f>'Проверочная  таблица'!P20+'Проверочная  таблица'!AA20+'Проверочная  таблица'!H20</f>
        <v>51143457</v>
      </c>
      <c r="P19" s="22">
        <f>'Проверочная  таблица'!CA20+'Проверочная  таблица'!CO20+'Проверочная  таблица'!CW20+'Проверочная  таблица'!NE20+'Проверочная  таблица'!OM20+'Проверочная  таблица'!JM20+'Проверочная  таблица'!VA20+'Проверочная  таблица'!AU20+'Проверочная  таблица'!HK20+'Проверочная  таблица'!GI20+'Проверочная  таблица'!PK20+'Проверочная  таблица'!SW20+'Проверочная  таблица'!LQ20+'Проверочная  таблица'!KQ20+'Проверочная  таблица'!QO20</f>
        <v>4374725.51</v>
      </c>
      <c r="Q19" s="24">
        <f>'Проверочная  таблица'!VS20</f>
        <v>1688300</v>
      </c>
      <c r="R19" s="20">
        <f>'Проверочная  таблица'!ZU20+'Проверочная  таблица'!XS20+'Проверочная  таблица'!YG20</f>
        <v>1617513</v>
      </c>
      <c r="S19" s="25"/>
      <c r="T19" s="290">
        <f t="shared" si="11"/>
        <v>58823995.509999998</v>
      </c>
      <c r="U19" s="290">
        <f t="shared" si="12"/>
        <v>51143457</v>
      </c>
      <c r="V19" s="291">
        <f t="shared" si="13"/>
        <v>4374725.51</v>
      </c>
      <c r="W19" s="292">
        <f t="shared" si="14"/>
        <v>1688300</v>
      </c>
      <c r="X19" s="291">
        <f t="shared" si="15"/>
        <v>1617513</v>
      </c>
      <c r="Y19" s="293"/>
      <c r="Z19" s="292">
        <f t="shared" si="16"/>
        <v>0</v>
      </c>
      <c r="AA19" s="290">
        <f>'Проверочная  таблица'!AG20+'Проверочная  таблица'!T20+'Проверочная  таблица'!L20</f>
        <v>0</v>
      </c>
      <c r="AB19" s="291">
        <f>'Проверочная  таблица'!CS20+'Проверочная  таблица'!DA20+'Проверочная  таблица'!CK20+'Проверочная  таблица'!VE20+'Проверочная  таблица'!NQ20+'Проверочная  таблица'!JY20+'Проверочная  таблица'!PC20+'Проверочная  таблица'!BK20+'Проверочная  таблица'!HW20+'Проверочная  таблица'!GQ20+'Проверочная  таблица'!PW20+'Проверочная  таблица'!UG20+'Проверочная  таблица'!MG20+'Проверочная  таблица'!LC20+'Проверочная  таблица'!RA20</f>
        <v>0</v>
      </c>
      <c r="AC19" s="292"/>
      <c r="AD19" s="294">
        <f>'Проверочная  таблица'!AAK20+'Проверочная  таблица'!XY20+'Проверочная  таблица'!YO20</f>
        <v>0</v>
      </c>
      <c r="AE19" s="293"/>
      <c r="AF19" s="26">
        <f>'Проверочная  таблица'!C20</f>
        <v>248092124.70000002</v>
      </c>
      <c r="AG19" s="21">
        <f>'Проверочная  таблица'!E20</f>
        <v>75720723.730000004</v>
      </c>
      <c r="AH19" s="210">
        <f>'Проверочная  таблица'!AJ20</f>
        <v>24702020.280000001</v>
      </c>
      <c r="AI19" s="20">
        <f>'Проверочная  таблица'!VJ20</f>
        <v>140259158.06000003</v>
      </c>
      <c r="AJ19" s="25">
        <f>'Проверочная  таблица'!WP20</f>
        <v>7410222.6299999999</v>
      </c>
      <c r="AK19" s="26"/>
      <c r="AL19" s="22">
        <f t="shared" si="17"/>
        <v>218099356.02000001</v>
      </c>
      <c r="AM19" s="23">
        <f t="shared" si="18"/>
        <v>46678400.000000007</v>
      </c>
      <c r="AN19" s="22">
        <f t="shared" si="19"/>
        <v>24414379.98</v>
      </c>
      <c r="AO19" s="23">
        <f t="shared" si="20"/>
        <v>139596353.41000003</v>
      </c>
      <c r="AP19" s="23">
        <f t="shared" si="21"/>
        <v>7410222.6299999999</v>
      </c>
      <c r="AQ19" s="22"/>
      <c r="AR19" s="24">
        <f t="shared" si="22"/>
        <v>29992768.679999996</v>
      </c>
      <c r="AS19" s="24">
        <f>'Проверочная  таблица'!Q20+'Проверочная  таблица'!AB20+'Проверочная  таблица'!I20</f>
        <v>29042323.729999997</v>
      </c>
      <c r="AT19" s="23">
        <f>'Проверочная  таблица'!VB20+'Проверочная  таблица'!CX20+'Проверочная  таблица'!CP20+'Проверочная  таблица'!CE20+'Проверочная  таблица'!NH20+'Проверочная  таблица'!JP20+'Проверочная  таблица'!OQ20+'Проверочная  таблица'!AY20+'Проверочная  таблица'!HN20+'Проверочная  таблица'!GL20+'Проверочная  таблица'!PN20+'Проверочная  таблица'!TF20+'Проверочная  таблица'!LU20+'Проверочная  таблица'!KT20+'Проверочная  таблица'!QR20</f>
        <v>287640.3</v>
      </c>
      <c r="AU19" s="22">
        <f>'Проверочная  таблица'!VT20</f>
        <v>662804.65</v>
      </c>
      <c r="AV19" s="23">
        <f>'Проверочная  таблица'!ZY20+'Проверочная  таблица'!XU20+'Проверочная  таблица'!YJ20</f>
        <v>0</v>
      </c>
      <c r="AW19" s="26"/>
      <c r="AX19" s="290">
        <f t="shared" si="23"/>
        <v>29992768.679999996</v>
      </c>
      <c r="AY19" s="290">
        <f t="shared" si="24"/>
        <v>29042323.729999997</v>
      </c>
      <c r="AZ19" s="291">
        <f t="shared" si="2"/>
        <v>287640.3</v>
      </c>
      <c r="BA19" s="292">
        <f t="shared" si="3"/>
        <v>662804.65</v>
      </c>
      <c r="BB19" s="291">
        <f t="shared" si="4"/>
        <v>0</v>
      </c>
      <c r="BC19" s="293"/>
      <c r="BD19" s="292">
        <f t="shared" si="25"/>
        <v>0</v>
      </c>
      <c r="BE19" s="291">
        <f>'Проверочная  таблица'!M20+'Проверочная  таблица'!U20+'Проверочная  таблица'!AH20</f>
        <v>0</v>
      </c>
      <c r="BF19" s="292">
        <f>'Проверочная  таблица'!CT20+'Проверочная  таблица'!DB20+'Проверочная  таблица'!CL20+'Проверочная  таблица'!VF20+'Проверочная  таблица'!NT20+'Проверочная  таблица'!KB20+'Проверочная  таблица'!PG20+'Проверочная  таблица'!BO20+'Проверочная  таблица'!HZ20+'Проверочная  таблица'!GR20+'Проверочная  таблица'!PZ20+'Проверочная  таблица'!UP20+'Проверочная  таблица'!MK20+'Проверочная  таблица'!LF20+'Проверочная  таблица'!RD20</f>
        <v>0</v>
      </c>
      <c r="BG19" s="290"/>
      <c r="BH19" s="294">
        <f>'Проверочная  таблица'!AAO20+'Проверочная  таблица'!XZ20+'Проверочная  таблица'!YP20</f>
        <v>0</v>
      </c>
      <c r="BI19" s="293"/>
    </row>
    <row r="20" spans="1:61" ht="21.75" customHeight="1" x14ac:dyDescent="0.25">
      <c r="A20" s="19" t="s">
        <v>83</v>
      </c>
      <c r="B20" s="20">
        <f>'Проверочная  таблица'!B21</f>
        <v>361329098.31</v>
      </c>
      <c r="C20" s="21">
        <f>'Проверочная  таблица'!D21</f>
        <v>45324925</v>
      </c>
      <c r="D20" s="210">
        <f>'Проверочная  таблица'!AI21</f>
        <v>87994836.039999992</v>
      </c>
      <c r="E20" s="20">
        <f>'Проверочная  таблица'!VG21</f>
        <v>218468996.65000001</v>
      </c>
      <c r="F20" s="26">
        <f>'Проверочная  таблица'!WO21</f>
        <v>9540340.6199999992</v>
      </c>
      <c r="G20" s="26"/>
      <c r="H20" s="22">
        <f t="shared" si="5"/>
        <v>319406225.75</v>
      </c>
      <c r="I20" s="23">
        <f t="shared" si="6"/>
        <v>17393074</v>
      </c>
      <c r="J20" s="22">
        <f t="shared" si="7"/>
        <v>77065604.479999989</v>
      </c>
      <c r="K20" s="23">
        <f t="shared" si="8"/>
        <v>217525796.65000001</v>
      </c>
      <c r="L20" s="23">
        <f t="shared" si="9"/>
        <v>7421750.6199999992</v>
      </c>
      <c r="M20" s="22"/>
      <c r="N20" s="24">
        <f t="shared" si="10"/>
        <v>41922872.560000002</v>
      </c>
      <c r="O20" s="23">
        <f>'Проверочная  таблица'!P21+'Проверочная  таблица'!AA21+'Проверочная  таблица'!H21</f>
        <v>27931851</v>
      </c>
      <c r="P20" s="22">
        <f>'Проверочная  таблица'!CA21+'Проверочная  таблица'!CO21+'Проверочная  таблица'!CW21+'Проверочная  таблица'!NE21+'Проверочная  таблица'!OM21+'Проверочная  таблица'!JM21+'Проверочная  таблица'!VA21+'Проверочная  таблица'!AU21+'Проверочная  таблица'!HK21+'Проверочная  таблица'!GI21+'Проверочная  таблица'!PK21+'Проверочная  таблица'!SW21+'Проверочная  таблица'!LQ21+'Проверочная  таблица'!KQ21+'Проверочная  таблица'!QO21</f>
        <v>10929231.560000001</v>
      </c>
      <c r="Q20" s="24">
        <f>'Проверочная  таблица'!VS21</f>
        <v>943200</v>
      </c>
      <c r="R20" s="20">
        <f>'Проверочная  таблица'!ZU21+'Проверочная  таблица'!XS21+'Проверочная  таблица'!YG21</f>
        <v>2118590</v>
      </c>
      <c r="S20" s="25"/>
      <c r="T20" s="290">
        <f t="shared" si="11"/>
        <v>41922872.560000002</v>
      </c>
      <c r="U20" s="290">
        <f t="shared" si="12"/>
        <v>27931851</v>
      </c>
      <c r="V20" s="291">
        <f t="shared" si="13"/>
        <v>10929231.560000001</v>
      </c>
      <c r="W20" s="292">
        <f t="shared" si="14"/>
        <v>943200</v>
      </c>
      <c r="X20" s="291">
        <f t="shared" si="15"/>
        <v>2118590</v>
      </c>
      <c r="Y20" s="293"/>
      <c r="Z20" s="292">
        <f t="shared" si="16"/>
        <v>0</v>
      </c>
      <c r="AA20" s="290">
        <f>'Проверочная  таблица'!AG21+'Проверочная  таблица'!T21+'Проверочная  таблица'!L21</f>
        <v>0</v>
      </c>
      <c r="AB20" s="291">
        <f>'Проверочная  таблица'!CS21+'Проверочная  таблица'!DA21+'Проверочная  таблица'!CK21+'Проверочная  таблица'!VE21+'Проверочная  таблица'!NQ21+'Проверочная  таблица'!JY21+'Проверочная  таблица'!PC21+'Проверочная  таблица'!BK21+'Проверочная  таблица'!HW21+'Проверочная  таблица'!GQ21+'Проверочная  таблица'!PW21+'Проверочная  таблица'!UG21+'Проверочная  таблица'!MG21+'Проверочная  таблица'!LC21+'Проверочная  таблица'!RA21</f>
        <v>0</v>
      </c>
      <c r="AC20" s="292"/>
      <c r="AD20" s="294">
        <f>'Проверочная  таблица'!AAK21+'Проверочная  таблица'!XY21+'Проверочная  таблица'!YO21</f>
        <v>0</v>
      </c>
      <c r="AE20" s="293"/>
      <c r="AF20" s="26">
        <f>'Проверочная  таблица'!C21</f>
        <v>196016022.78999999</v>
      </c>
      <c r="AG20" s="21">
        <f>'Проверочная  таблица'!E21</f>
        <v>28367697.740000002</v>
      </c>
      <c r="AH20" s="210">
        <f>'Проверочная  таблица'!AJ21</f>
        <v>36237372.789999999</v>
      </c>
      <c r="AI20" s="20">
        <f>'Проверочная  таблица'!VJ21</f>
        <v>125028700.84</v>
      </c>
      <c r="AJ20" s="25">
        <f>'Проверочная  таблица'!WP21</f>
        <v>6382251.4199999999</v>
      </c>
      <c r="AK20" s="26"/>
      <c r="AL20" s="22">
        <f t="shared" si="17"/>
        <v>172822879.34999999</v>
      </c>
      <c r="AM20" s="23">
        <f t="shared" si="18"/>
        <v>9544110</v>
      </c>
      <c r="AN20" s="22">
        <f t="shared" si="19"/>
        <v>33822309.879999995</v>
      </c>
      <c r="AO20" s="23">
        <f t="shared" si="20"/>
        <v>124596055.05</v>
      </c>
      <c r="AP20" s="23">
        <f t="shared" si="21"/>
        <v>4860404.42</v>
      </c>
      <c r="AQ20" s="22"/>
      <c r="AR20" s="24">
        <f t="shared" si="22"/>
        <v>23193143.440000001</v>
      </c>
      <c r="AS20" s="24">
        <f>'Проверочная  таблица'!Q21+'Проверочная  таблица'!AB21+'Проверочная  таблица'!I21</f>
        <v>18823587.740000002</v>
      </c>
      <c r="AT20" s="23">
        <f>'Проверочная  таблица'!VB21+'Проверочная  таблица'!CX21+'Проверочная  таблица'!CP21+'Проверочная  таблица'!CE21+'Проверочная  таблица'!NH21+'Проверочная  таблица'!JP21+'Проверочная  таблица'!OQ21+'Проверочная  таблица'!AY21+'Проверочная  таблица'!HN21+'Проверочная  таблица'!GL21+'Проверочная  таблица'!PN21+'Проверочная  таблица'!TF21+'Проверочная  таблица'!LU21+'Проверочная  таблица'!KT21+'Проверочная  таблица'!QR21</f>
        <v>2415062.91</v>
      </c>
      <c r="AU20" s="22">
        <f>'Проверочная  таблица'!VT21</f>
        <v>432645.79000000004</v>
      </c>
      <c r="AV20" s="23">
        <f>'Проверочная  таблица'!ZY21+'Проверочная  таблица'!XU21+'Проверочная  таблица'!YJ21</f>
        <v>1521847</v>
      </c>
      <c r="AW20" s="26"/>
      <c r="AX20" s="290">
        <f t="shared" si="23"/>
        <v>23193143.440000001</v>
      </c>
      <c r="AY20" s="290">
        <f t="shared" si="24"/>
        <v>18823587.740000002</v>
      </c>
      <c r="AZ20" s="291">
        <f t="shared" si="2"/>
        <v>2415062.91</v>
      </c>
      <c r="BA20" s="292">
        <f t="shared" si="3"/>
        <v>432645.79000000004</v>
      </c>
      <c r="BB20" s="291">
        <f t="shared" si="4"/>
        <v>1521847</v>
      </c>
      <c r="BC20" s="293"/>
      <c r="BD20" s="292">
        <f t="shared" si="25"/>
        <v>0</v>
      </c>
      <c r="BE20" s="291">
        <f>'Проверочная  таблица'!M21+'Проверочная  таблица'!U21+'Проверочная  таблица'!AH21</f>
        <v>0</v>
      </c>
      <c r="BF20" s="292">
        <f>'Проверочная  таблица'!CT21+'Проверочная  таблица'!DB21+'Проверочная  таблица'!CL21+'Проверочная  таблица'!VF21+'Проверочная  таблица'!NT21+'Проверочная  таблица'!KB21+'Проверочная  таблица'!PG21+'Проверочная  таблица'!BO21+'Проверочная  таблица'!HZ21+'Проверочная  таблица'!GR21+'Проверочная  таблица'!PZ21+'Проверочная  таблица'!UP21+'Проверочная  таблица'!MK21+'Проверочная  таблица'!LF21+'Проверочная  таблица'!RD21</f>
        <v>0</v>
      </c>
      <c r="BG20" s="290"/>
      <c r="BH20" s="294">
        <f>'Проверочная  таблица'!AAO21+'Проверочная  таблица'!XZ21+'Проверочная  таблица'!YP21</f>
        <v>0</v>
      </c>
      <c r="BI20" s="293"/>
    </row>
    <row r="21" spans="1:61" ht="21.75" customHeight="1" x14ac:dyDescent="0.25">
      <c r="A21" s="27" t="s">
        <v>84</v>
      </c>
      <c r="B21" s="20">
        <f>'Проверочная  таблица'!B22</f>
        <v>1331225170.8899999</v>
      </c>
      <c r="C21" s="21">
        <f>'Проверочная  таблица'!D22</f>
        <v>279565228</v>
      </c>
      <c r="D21" s="210">
        <f>'Проверочная  таблица'!AI22</f>
        <v>381353131.62999994</v>
      </c>
      <c r="E21" s="20">
        <f>'Проверочная  таблица'!VG22</f>
        <v>522329997.25999999</v>
      </c>
      <c r="F21" s="26">
        <f>'Проверочная  таблица'!WO22</f>
        <v>147976814</v>
      </c>
      <c r="G21" s="26"/>
      <c r="H21" s="22">
        <f t="shared" si="5"/>
        <v>942326060.43999982</v>
      </c>
      <c r="I21" s="23">
        <f t="shared" si="6"/>
        <v>120120090</v>
      </c>
      <c r="J21" s="22">
        <f t="shared" si="7"/>
        <v>280346296.62999994</v>
      </c>
      <c r="K21" s="23">
        <f t="shared" si="8"/>
        <v>519985197.25999999</v>
      </c>
      <c r="L21" s="23">
        <f t="shared" si="9"/>
        <v>21874476.549999997</v>
      </c>
      <c r="M21" s="22"/>
      <c r="N21" s="24">
        <f t="shared" si="10"/>
        <v>388899110.44999999</v>
      </c>
      <c r="O21" s="23">
        <f>'Проверочная  таблица'!P22+'Проверочная  таблица'!AA22+'Проверочная  таблица'!H22</f>
        <v>159445138</v>
      </c>
      <c r="P21" s="22">
        <f>'Проверочная  таблица'!CA22+'Проверочная  таблица'!CO22+'Проверочная  таблица'!CW22+'Проверочная  таблица'!NE22+'Проверочная  таблица'!OM22+'Проверочная  таблица'!JM22+'Проверочная  таблица'!VA22+'Проверочная  таблица'!AU22+'Проверочная  таблица'!HK22+'Проверочная  таблица'!GI22+'Проверочная  таблица'!PK22+'Проверочная  таблица'!SW22+'Проверочная  таблица'!LQ22+'Проверочная  таблица'!KQ22+'Проверочная  таблица'!QO22</f>
        <v>101006835</v>
      </c>
      <c r="Q21" s="24">
        <f>'Проверочная  таблица'!VS22</f>
        <v>2344800</v>
      </c>
      <c r="R21" s="20">
        <f>'Проверочная  таблица'!ZU22+'Проверочная  таблица'!XS22+'Проверочная  таблица'!YG22</f>
        <v>126102337.45</v>
      </c>
      <c r="S21" s="25"/>
      <c r="T21" s="290">
        <f t="shared" si="11"/>
        <v>72250399.239999995</v>
      </c>
      <c r="U21" s="290">
        <f t="shared" si="12"/>
        <v>53597169</v>
      </c>
      <c r="V21" s="291">
        <f t="shared" si="13"/>
        <v>12458701.519999996</v>
      </c>
      <c r="W21" s="292">
        <f t="shared" si="14"/>
        <v>2344800</v>
      </c>
      <c r="X21" s="291">
        <f t="shared" si="15"/>
        <v>3849728.7199999988</v>
      </c>
      <c r="Y21" s="293"/>
      <c r="Z21" s="292">
        <f t="shared" si="16"/>
        <v>316648711.21000004</v>
      </c>
      <c r="AA21" s="290">
        <f>'Проверочная  таблица'!AG22+'Проверочная  таблица'!T22+'Проверочная  таблица'!L22</f>
        <v>105847969</v>
      </c>
      <c r="AB21" s="291">
        <f>'Проверочная  таблица'!CS22+'Проверочная  таблица'!DA22+'Проверочная  таблица'!CK22+'Проверочная  таблица'!VE22+'Проверочная  таблица'!NQ22+'Проверочная  таблица'!JY22+'Проверочная  таблица'!PC22+'Проверочная  таблица'!BK22+'Проверочная  таблица'!HW22+'Проверочная  таблица'!GQ22+'Проверочная  таблица'!PW22+'Проверочная  таблица'!UG22+'Проверочная  таблица'!MG22+'Проверочная  таблица'!LC22+'Проверочная  таблица'!RA22</f>
        <v>88548133.480000004</v>
      </c>
      <c r="AC21" s="292"/>
      <c r="AD21" s="294">
        <f>'Проверочная  таблица'!AAK22+'Проверочная  таблица'!XY22+'Проверочная  таблица'!YO22</f>
        <v>122252608.73</v>
      </c>
      <c r="AE21" s="293"/>
      <c r="AF21" s="26">
        <f>'Проверочная  таблица'!C22</f>
        <v>584894107.10000002</v>
      </c>
      <c r="AG21" s="21">
        <f>'Проверочная  таблица'!E22</f>
        <v>147493619.46000001</v>
      </c>
      <c r="AH21" s="210">
        <f>'Проверочная  таблица'!AJ22</f>
        <v>112844134.48999998</v>
      </c>
      <c r="AI21" s="20">
        <f>'Проверочная  таблица'!VJ22</f>
        <v>288610413.63</v>
      </c>
      <c r="AJ21" s="25">
        <f>'Проверочная  таблица'!WP22</f>
        <v>35945939.519999996</v>
      </c>
      <c r="AK21" s="26"/>
      <c r="AL21" s="22">
        <f t="shared" si="17"/>
        <v>449752235.74000001</v>
      </c>
      <c r="AM21" s="23">
        <f t="shared" si="18"/>
        <v>50120090</v>
      </c>
      <c r="AN21" s="22">
        <f t="shared" si="19"/>
        <v>100878445.86999997</v>
      </c>
      <c r="AO21" s="23">
        <f t="shared" si="20"/>
        <v>287710107.23000002</v>
      </c>
      <c r="AP21" s="23">
        <f t="shared" si="21"/>
        <v>11043592.639999997</v>
      </c>
      <c r="AQ21" s="22"/>
      <c r="AR21" s="24">
        <f t="shared" si="22"/>
        <v>135141871.36000001</v>
      </c>
      <c r="AS21" s="24">
        <f>'Проверочная  таблица'!Q22+'Проверочная  таблица'!AB22+'Проверочная  таблица'!I22</f>
        <v>97373529.460000008</v>
      </c>
      <c r="AT21" s="23">
        <f>'Проверочная  таблица'!VB22+'Проверочная  таблица'!CX22+'Проверочная  таблица'!CP22+'Проверочная  таблица'!CE22+'Проверочная  таблица'!NH22+'Проверочная  таблица'!JP22+'Проверочная  таблица'!OQ22+'Проверочная  таблица'!AY22+'Проверочная  таблица'!HN22+'Проверочная  таблица'!GL22+'Проверочная  таблица'!PN22+'Проверочная  таблица'!TF22+'Проверочная  таблица'!LU22+'Проверочная  таблица'!KT22+'Проверочная  таблица'!QR22</f>
        <v>11965688.620000001</v>
      </c>
      <c r="AU21" s="22">
        <f>'Проверочная  таблица'!VT22</f>
        <v>900306.4</v>
      </c>
      <c r="AV21" s="23">
        <f>'Проверочная  таблица'!ZY22+'Проверочная  таблица'!XU22+'Проверочная  таблица'!YJ22</f>
        <v>24902346.879999999</v>
      </c>
      <c r="AW21" s="26"/>
      <c r="AX21" s="290">
        <f t="shared" si="23"/>
        <v>36671488.260000005</v>
      </c>
      <c r="AY21" s="290">
        <f t="shared" si="24"/>
        <v>28506929.460000008</v>
      </c>
      <c r="AZ21" s="291">
        <f t="shared" si="2"/>
        <v>7264252.4000000004</v>
      </c>
      <c r="BA21" s="292">
        <f t="shared" si="3"/>
        <v>900306.4</v>
      </c>
      <c r="BB21" s="291">
        <f t="shared" si="4"/>
        <v>0</v>
      </c>
      <c r="BC21" s="293"/>
      <c r="BD21" s="292">
        <f t="shared" si="25"/>
        <v>98470383.099999994</v>
      </c>
      <c r="BE21" s="291">
        <f>'Проверочная  таблица'!M22+'Проверочная  таблица'!U22+'Проверочная  таблица'!AH22</f>
        <v>68866600</v>
      </c>
      <c r="BF21" s="292">
        <f>'Проверочная  таблица'!CT22+'Проверочная  таблица'!DB22+'Проверочная  таблица'!CL22+'Проверочная  таблица'!VF22+'Проверочная  таблица'!NT22+'Проверочная  таблица'!KB22+'Проверочная  таблица'!PG22+'Проверочная  таблица'!BO22+'Проверочная  таблица'!HZ22+'Проверочная  таблица'!GR22+'Проверочная  таблица'!PZ22+'Проверочная  таблица'!UP22+'Проверочная  таблица'!MK22+'Проверочная  таблица'!LF22+'Проверочная  таблица'!RD22</f>
        <v>4701436.2200000007</v>
      </c>
      <c r="BG21" s="290"/>
      <c r="BH21" s="294">
        <f>'Проверочная  таблица'!AAO22+'Проверочная  таблица'!XZ22+'Проверочная  таблица'!YP22</f>
        <v>24902346.879999999</v>
      </c>
      <c r="BI21" s="293"/>
    </row>
    <row r="22" spans="1:61" ht="21.75" customHeight="1" x14ac:dyDescent="0.25">
      <c r="A22" s="19" t="s">
        <v>85</v>
      </c>
      <c r="B22" s="20">
        <f>'Проверочная  таблица'!B23</f>
        <v>577620776.88999999</v>
      </c>
      <c r="C22" s="21">
        <f>'Проверочная  таблица'!D23</f>
        <v>40884642</v>
      </c>
      <c r="D22" s="210">
        <f>'Проверочная  таблица'!AI23</f>
        <v>217444453.97</v>
      </c>
      <c r="E22" s="20">
        <f>'Проверочная  таблица'!VG23</f>
        <v>305584867.63999999</v>
      </c>
      <c r="F22" s="26">
        <f>'Проверочная  таблица'!WO23</f>
        <v>13706813.279999999</v>
      </c>
      <c r="G22" s="26"/>
      <c r="H22" s="22">
        <f t="shared" si="5"/>
        <v>515935284.48000002</v>
      </c>
      <c r="I22" s="23">
        <f t="shared" si="6"/>
        <v>6984003</v>
      </c>
      <c r="J22" s="22">
        <f t="shared" si="7"/>
        <v>194031795.56</v>
      </c>
      <c r="K22" s="23">
        <f t="shared" si="8"/>
        <v>304255667.63999999</v>
      </c>
      <c r="L22" s="23">
        <f t="shared" si="9"/>
        <v>10663818.279999999</v>
      </c>
      <c r="M22" s="22"/>
      <c r="N22" s="24">
        <f t="shared" si="10"/>
        <v>61685492.409999996</v>
      </c>
      <c r="O22" s="23">
        <f>'Проверочная  таблица'!P23+'Проверочная  таблица'!AA23+'Проверочная  таблица'!H23</f>
        <v>33900639</v>
      </c>
      <c r="P22" s="22">
        <f>'Проверочная  таблица'!CA23+'Проверочная  таблица'!CO23+'Проверочная  таблица'!CW23+'Проверочная  таблица'!NE23+'Проверочная  таблица'!OM23+'Проверочная  таблица'!JM23+'Проверочная  таблица'!VA23+'Проверочная  таблица'!AU23+'Проверочная  таблица'!HK23+'Проверочная  таблица'!GI23+'Проверочная  таблица'!PK23+'Проверочная  таблица'!SW23+'Проверочная  таблица'!LQ23+'Проверочная  таблица'!KQ23+'Проверочная  таблица'!QO23</f>
        <v>23412658.41</v>
      </c>
      <c r="Q22" s="24">
        <f>'Проверочная  таблица'!VS23</f>
        <v>1329200</v>
      </c>
      <c r="R22" s="20">
        <f>'Проверочная  таблица'!ZU23+'Проверочная  таблица'!XS23+'Проверочная  таблица'!YG23</f>
        <v>3042995</v>
      </c>
      <c r="S22" s="25"/>
      <c r="T22" s="290">
        <f t="shared" si="11"/>
        <v>61685492.409999996</v>
      </c>
      <c r="U22" s="290">
        <f t="shared" si="12"/>
        <v>33900639</v>
      </c>
      <c r="V22" s="291">
        <f t="shared" si="13"/>
        <v>23412658.41</v>
      </c>
      <c r="W22" s="292">
        <f t="shared" si="14"/>
        <v>1329200</v>
      </c>
      <c r="X22" s="291">
        <f t="shared" si="15"/>
        <v>3042995</v>
      </c>
      <c r="Y22" s="293"/>
      <c r="Z22" s="292">
        <f t="shared" si="16"/>
        <v>0</v>
      </c>
      <c r="AA22" s="290">
        <f>'Проверочная  таблица'!AG23+'Проверочная  таблица'!T23+'Проверочная  таблица'!L23</f>
        <v>0</v>
      </c>
      <c r="AB22" s="291">
        <f>'Проверочная  таблица'!CS23+'Проверочная  таблица'!DA23+'Проверочная  таблица'!CK23+'Проверочная  таблица'!VE23+'Проверочная  таблица'!NQ23+'Проверочная  таблица'!JY23+'Проверочная  таблица'!PC23+'Проверочная  таблица'!BK23+'Проверочная  таблица'!HW23+'Проверочная  таблица'!GQ23+'Проверочная  таблица'!PW23+'Проверочная  таблица'!UG23+'Проверочная  таблица'!MG23+'Проверочная  таблица'!LC23+'Проверочная  таблица'!RA23</f>
        <v>0</v>
      </c>
      <c r="AC22" s="292"/>
      <c r="AD22" s="294">
        <f>'Проверочная  таблица'!AAK23+'Проверочная  таблица'!XY23+'Проверочная  таблица'!YO23</f>
        <v>0</v>
      </c>
      <c r="AE22" s="293"/>
      <c r="AF22" s="26">
        <f>'Проверочная  таблица'!C23</f>
        <v>254935904.58999997</v>
      </c>
      <c r="AG22" s="21">
        <f>'Проверочная  таблица'!E23</f>
        <v>21959365.299999997</v>
      </c>
      <c r="AH22" s="210">
        <f>'Проверочная  таблица'!AJ23</f>
        <v>49096406.240000002</v>
      </c>
      <c r="AI22" s="20">
        <f>'Проверочная  таблица'!VJ23</f>
        <v>176953273.35999995</v>
      </c>
      <c r="AJ22" s="25">
        <f>'Проверочная  таблица'!WP23</f>
        <v>6926859.6899999995</v>
      </c>
      <c r="AK22" s="26"/>
      <c r="AL22" s="22">
        <f t="shared" si="17"/>
        <v>230480088.60999998</v>
      </c>
      <c r="AM22" s="23">
        <f t="shared" si="18"/>
        <v>3492000</v>
      </c>
      <c r="AN22" s="22">
        <f t="shared" si="19"/>
        <v>43663193.450000003</v>
      </c>
      <c r="AO22" s="23">
        <f t="shared" si="20"/>
        <v>176398035.46999997</v>
      </c>
      <c r="AP22" s="23">
        <f t="shared" si="21"/>
        <v>6926859.6899999995</v>
      </c>
      <c r="AQ22" s="22"/>
      <c r="AR22" s="24">
        <f t="shared" si="22"/>
        <v>24455815.979999997</v>
      </c>
      <c r="AS22" s="24">
        <f>'Проверочная  таблица'!Q23+'Проверочная  таблица'!AB23+'Проверочная  таблица'!I23</f>
        <v>18467365.299999997</v>
      </c>
      <c r="AT22" s="23">
        <f>'Проверочная  таблица'!VB23+'Проверочная  таблица'!CX23+'Проверочная  таблица'!CP23+'Проверочная  таблица'!CE23+'Проверочная  таблица'!NH23+'Проверочная  таблица'!JP23+'Проверочная  таблица'!OQ23+'Проверочная  таблица'!AY23+'Проверочная  таблица'!HN23+'Проверочная  таблица'!GL23+'Проверочная  таблица'!PN23+'Проверочная  таблица'!TF23+'Проверочная  таблица'!LU23+'Проверочная  таблица'!KT23+'Проверочная  таблица'!QR23</f>
        <v>5433212.79</v>
      </c>
      <c r="AU22" s="22">
        <f>'Проверочная  таблица'!VT23</f>
        <v>555237.89</v>
      </c>
      <c r="AV22" s="23">
        <f>'Проверочная  таблица'!ZY23+'Проверочная  таблица'!XU23+'Проверочная  таблица'!YJ23</f>
        <v>0</v>
      </c>
      <c r="AW22" s="26"/>
      <c r="AX22" s="290">
        <f t="shared" si="23"/>
        <v>24455815.979999997</v>
      </c>
      <c r="AY22" s="290">
        <f t="shared" si="24"/>
        <v>18467365.299999997</v>
      </c>
      <c r="AZ22" s="291">
        <f t="shared" si="2"/>
        <v>5433212.79</v>
      </c>
      <c r="BA22" s="292">
        <f t="shared" si="3"/>
        <v>555237.89</v>
      </c>
      <c r="BB22" s="291">
        <f t="shared" si="4"/>
        <v>0</v>
      </c>
      <c r="BC22" s="293"/>
      <c r="BD22" s="292">
        <f t="shared" si="25"/>
        <v>0</v>
      </c>
      <c r="BE22" s="291">
        <f>'Проверочная  таблица'!M23+'Проверочная  таблица'!U23+'Проверочная  таблица'!AH23</f>
        <v>0</v>
      </c>
      <c r="BF22" s="292">
        <f>'Проверочная  таблица'!CT23+'Проверочная  таблица'!DB23+'Проверочная  таблица'!CL23+'Проверочная  таблица'!VF23+'Проверочная  таблица'!NT23+'Проверочная  таблица'!KB23+'Проверочная  таблица'!PG23+'Проверочная  таблица'!BO23+'Проверочная  таблица'!HZ23+'Проверочная  таблица'!GR23+'Проверочная  таблица'!PZ23+'Проверочная  таблица'!UP23+'Проверочная  таблица'!MK23+'Проверочная  таблица'!LF23+'Проверочная  таблица'!RD23</f>
        <v>0</v>
      </c>
      <c r="BG22" s="290"/>
      <c r="BH22" s="294">
        <f>'Проверочная  таблица'!AAO23+'Проверочная  таблица'!XZ23+'Проверочная  таблица'!YP23</f>
        <v>0</v>
      </c>
      <c r="BI22" s="293"/>
    </row>
    <row r="23" spans="1:61" ht="21.75" customHeight="1" x14ac:dyDescent="0.25">
      <c r="A23" s="27" t="s">
        <v>86</v>
      </c>
      <c r="B23" s="20">
        <f>'Проверочная  таблица'!B24</f>
        <v>1232257252.3099999</v>
      </c>
      <c r="C23" s="21">
        <f>'Проверочная  таблица'!D24</f>
        <v>75942765</v>
      </c>
      <c r="D23" s="210">
        <f>'Проверочная  таблица'!AI24</f>
        <v>305071591.15999997</v>
      </c>
      <c r="E23" s="20">
        <f>'Проверочная  таблица'!VG24</f>
        <v>786726422.27999997</v>
      </c>
      <c r="F23" s="26">
        <f>'Проверочная  таблица'!WO24</f>
        <v>64516473.869999997</v>
      </c>
      <c r="G23" s="26"/>
      <c r="H23" s="22">
        <f t="shared" si="5"/>
        <v>1111399403.01</v>
      </c>
      <c r="I23" s="23">
        <f t="shared" si="6"/>
        <v>7258331</v>
      </c>
      <c r="J23" s="22">
        <f t="shared" si="7"/>
        <v>258021611.05999997</v>
      </c>
      <c r="K23" s="23">
        <f t="shared" si="8"/>
        <v>782621022.27999997</v>
      </c>
      <c r="L23" s="23">
        <f t="shared" si="9"/>
        <v>63498438.669999994</v>
      </c>
      <c r="M23" s="22"/>
      <c r="N23" s="24">
        <f t="shared" si="10"/>
        <v>120857849.3</v>
      </c>
      <c r="O23" s="23">
        <f>'Проверочная  таблица'!P24+'Проверочная  таблица'!AA24+'Проверочная  таблица'!H24</f>
        <v>68684434</v>
      </c>
      <c r="P23" s="22">
        <f>'Проверочная  таблица'!CA24+'Проверочная  таблица'!CO24+'Проверочная  таблица'!CW24+'Проверочная  таблица'!NE24+'Проверочная  таблица'!OM24+'Проверочная  таблица'!JM24+'Проверочная  таблица'!VA24+'Проверочная  таблица'!AU24+'Проверочная  таблица'!HK24+'Проверочная  таблица'!GI24+'Проверочная  таблица'!PK24+'Проверочная  таблица'!SW24+'Проверочная  таблица'!LQ24+'Проверочная  таблица'!KQ24+'Проверочная  таблица'!QO24</f>
        <v>47049980.100000001</v>
      </c>
      <c r="Q23" s="24">
        <f>'Проверочная  таблица'!VS24</f>
        <v>4105399.9999999995</v>
      </c>
      <c r="R23" s="20">
        <f>'Проверочная  таблица'!ZU24+'Проверочная  таблица'!XS24+'Проверочная  таблица'!YG24</f>
        <v>1018035.2000000001</v>
      </c>
      <c r="S23" s="25"/>
      <c r="T23" s="290">
        <f t="shared" si="11"/>
        <v>120857849.3</v>
      </c>
      <c r="U23" s="290">
        <f t="shared" si="12"/>
        <v>68684434</v>
      </c>
      <c r="V23" s="291">
        <f t="shared" si="13"/>
        <v>47049980.100000001</v>
      </c>
      <c r="W23" s="292">
        <f t="shared" si="14"/>
        <v>4105399.9999999995</v>
      </c>
      <c r="X23" s="291">
        <f t="shared" si="15"/>
        <v>1018035.2000000001</v>
      </c>
      <c r="Y23" s="293"/>
      <c r="Z23" s="292">
        <f t="shared" si="16"/>
        <v>0</v>
      </c>
      <c r="AA23" s="290">
        <f>'Проверочная  таблица'!AG24+'Проверочная  таблица'!T24+'Проверочная  таблица'!L24</f>
        <v>0</v>
      </c>
      <c r="AB23" s="291">
        <f>'Проверочная  таблица'!CS24+'Проверочная  таблица'!DA24+'Проверочная  таблица'!CK24+'Проверочная  таблица'!VE24+'Проверочная  таблица'!NQ24+'Проверочная  таблица'!JY24+'Проверочная  таблица'!PC24+'Проверочная  таблица'!BK24+'Проверочная  таблица'!HW24+'Проверочная  таблица'!GQ24+'Проверочная  таблица'!PW24+'Проверочная  таблица'!UG24+'Проверочная  таблица'!MG24+'Проверочная  таблица'!LC24+'Проверочная  таблица'!RA24</f>
        <v>0</v>
      </c>
      <c r="AC23" s="292"/>
      <c r="AD23" s="294">
        <f>'Проверочная  таблица'!AAK24+'Проверочная  таблица'!XY24+'Проверочная  таблица'!YO24</f>
        <v>0</v>
      </c>
      <c r="AE23" s="293"/>
      <c r="AF23" s="26">
        <f>'Проверочная  таблица'!C24</f>
        <v>612248081.25</v>
      </c>
      <c r="AG23" s="21">
        <f>'Проверочная  таблица'!E24</f>
        <v>56348069.340000004</v>
      </c>
      <c r="AH23" s="210">
        <f>'Проверочная  таблица'!AJ24</f>
        <v>96391333.760000005</v>
      </c>
      <c r="AI23" s="20">
        <f>'Проверочная  таблица'!VJ24</f>
        <v>445397751.13</v>
      </c>
      <c r="AJ23" s="25">
        <f>'Проверочная  таблица'!WP24</f>
        <v>14110927.02</v>
      </c>
      <c r="AK23" s="26"/>
      <c r="AL23" s="22">
        <f t="shared" si="17"/>
        <v>550346048.87</v>
      </c>
      <c r="AM23" s="23">
        <f t="shared" si="18"/>
        <v>4379166</v>
      </c>
      <c r="AN23" s="22">
        <f t="shared" si="19"/>
        <v>88794207.200000003</v>
      </c>
      <c r="AO23" s="23">
        <f t="shared" si="20"/>
        <v>443629783.85000002</v>
      </c>
      <c r="AP23" s="23">
        <f t="shared" si="21"/>
        <v>13542891.82</v>
      </c>
      <c r="AQ23" s="22"/>
      <c r="AR23" s="24">
        <f t="shared" si="22"/>
        <v>61902032.38000001</v>
      </c>
      <c r="AS23" s="24">
        <f>'Проверочная  таблица'!Q24+'Проверочная  таблица'!AB24+'Проверочная  таблица'!I24</f>
        <v>51968903.340000004</v>
      </c>
      <c r="AT23" s="23">
        <f>'Проверочная  таблица'!VB24+'Проверочная  таблица'!CX24+'Проверочная  таблица'!CP24+'Проверочная  таблица'!CE24+'Проверочная  таблица'!NH24+'Проверочная  таблица'!JP24+'Проверочная  таблица'!OQ24+'Проверочная  таблица'!AY24+'Проверочная  таблица'!HN24+'Проверочная  таблица'!GL24+'Проверочная  таблица'!PN24+'Проверочная  таблица'!TF24+'Проверочная  таблица'!LU24+'Проверочная  таблица'!KT24+'Проверочная  таблица'!QR24</f>
        <v>7597126.5599999996</v>
      </c>
      <c r="AU23" s="22">
        <f>'Проверочная  таблица'!VT24</f>
        <v>1767967.2799999998</v>
      </c>
      <c r="AV23" s="23">
        <f>'Проверочная  таблица'!ZY24+'Проверочная  таблица'!XU24+'Проверочная  таблица'!YJ24</f>
        <v>568035.19999999995</v>
      </c>
      <c r="AW23" s="26"/>
      <c r="AX23" s="290">
        <f t="shared" si="23"/>
        <v>61902032.38000001</v>
      </c>
      <c r="AY23" s="290">
        <f t="shared" si="24"/>
        <v>51968903.340000004</v>
      </c>
      <c r="AZ23" s="291">
        <f t="shared" si="2"/>
        <v>7597126.5599999996</v>
      </c>
      <c r="BA23" s="292">
        <f t="shared" si="3"/>
        <v>1767967.2799999998</v>
      </c>
      <c r="BB23" s="291">
        <f t="shared" si="4"/>
        <v>568035.19999999995</v>
      </c>
      <c r="BC23" s="293"/>
      <c r="BD23" s="292">
        <f t="shared" si="25"/>
        <v>0</v>
      </c>
      <c r="BE23" s="291">
        <f>'Проверочная  таблица'!M24+'Проверочная  таблица'!U24+'Проверочная  таблица'!AH24</f>
        <v>0</v>
      </c>
      <c r="BF23" s="292">
        <f>'Проверочная  таблица'!CT24+'Проверочная  таблица'!DB24+'Проверочная  таблица'!CL24+'Проверочная  таблица'!VF24+'Проверочная  таблица'!NT24+'Проверочная  таблица'!KB24+'Проверочная  таблица'!PG24+'Проверочная  таблица'!BO24+'Проверочная  таблица'!HZ24+'Проверочная  таблица'!GR24+'Проверочная  таблица'!PZ24+'Проверочная  таблица'!UP24+'Проверочная  таблица'!MK24+'Проверочная  таблица'!LF24+'Проверочная  таблица'!RD24</f>
        <v>0</v>
      </c>
      <c r="BG23" s="290"/>
      <c r="BH23" s="294">
        <f>'Проверочная  таблица'!AAO24+'Проверочная  таблица'!XZ24+'Проверочная  таблица'!YP24</f>
        <v>0</v>
      </c>
      <c r="BI23" s="293"/>
    </row>
    <row r="24" spans="1:61" ht="21.75" customHeight="1" x14ac:dyDescent="0.25">
      <c r="A24" s="19" t="s">
        <v>87</v>
      </c>
      <c r="B24" s="20">
        <f>'Проверочная  таблица'!B25</f>
        <v>478479722.85999995</v>
      </c>
      <c r="C24" s="21">
        <f>'Проверочная  таблица'!D25</f>
        <v>75175522</v>
      </c>
      <c r="D24" s="210">
        <f>'Проверочная  таблица'!AI25</f>
        <v>140553207.50999999</v>
      </c>
      <c r="E24" s="20">
        <f>'Проверочная  таблица'!VG25</f>
        <v>250759135.06999999</v>
      </c>
      <c r="F24" s="26">
        <f>'Проверочная  таблица'!WO25</f>
        <v>11991858.279999999</v>
      </c>
      <c r="G24" s="26"/>
      <c r="H24" s="22">
        <f t="shared" si="5"/>
        <v>414059912.60999995</v>
      </c>
      <c r="I24" s="23">
        <f t="shared" si="6"/>
        <v>24931390</v>
      </c>
      <c r="J24" s="22">
        <f t="shared" si="7"/>
        <v>128322729.25999999</v>
      </c>
      <c r="K24" s="23">
        <f t="shared" si="8"/>
        <v>248813935.06999999</v>
      </c>
      <c r="L24" s="23">
        <f t="shared" si="9"/>
        <v>11991858.279999999</v>
      </c>
      <c r="M24" s="22"/>
      <c r="N24" s="24">
        <f t="shared" si="10"/>
        <v>64419810.25</v>
      </c>
      <c r="O24" s="23">
        <f>'Проверочная  таблица'!P25+'Проверочная  таблица'!AA25+'Проверочная  таблица'!H25</f>
        <v>50244132</v>
      </c>
      <c r="P24" s="22">
        <f>'Проверочная  таблица'!CA25+'Проверочная  таблица'!CO25+'Проверочная  таблица'!CW25+'Проверочная  таблица'!NE25+'Проверочная  таблица'!OM25+'Проверочная  таблица'!JM25+'Проверочная  таблица'!VA25+'Проверочная  таблица'!AU25+'Проверочная  таблица'!HK25+'Проверочная  таблица'!GI25+'Проверочная  таблица'!PK25+'Проверочная  таблица'!SW25+'Проверочная  таблица'!LQ25+'Проверочная  таблица'!KQ25+'Проверочная  таблица'!QO25</f>
        <v>12230478.25</v>
      </c>
      <c r="Q24" s="24">
        <f>'Проверочная  таблица'!VS25</f>
        <v>1945200</v>
      </c>
      <c r="R24" s="20">
        <f>'Проверочная  таблица'!ZU25+'Проверочная  таблица'!XS25+'Проверочная  таблица'!YG25</f>
        <v>0</v>
      </c>
      <c r="S24" s="25"/>
      <c r="T24" s="290">
        <f t="shared" si="11"/>
        <v>64419810.25</v>
      </c>
      <c r="U24" s="290">
        <f t="shared" si="12"/>
        <v>50244132</v>
      </c>
      <c r="V24" s="291">
        <f t="shared" si="13"/>
        <v>12230478.25</v>
      </c>
      <c r="W24" s="292">
        <f t="shared" si="14"/>
        <v>1945200</v>
      </c>
      <c r="X24" s="291">
        <f t="shared" si="15"/>
        <v>0</v>
      </c>
      <c r="Y24" s="293"/>
      <c r="Z24" s="292">
        <f t="shared" si="16"/>
        <v>0</v>
      </c>
      <c r="AA24" s="290">
        <f>'Проверочная  таблица'!AG25+'Проверочная  таблица'!T25+'Проверочная  таблица'!L25</f>
        <v>0</v>
      </c>
      <c r="AB24" s="291">
        <f>'Проверочная  таблица'!CS25+'Проверочная  таблица'!DA25+'Проверочная  таблица'!CK25+'Проверочная  таблица'!VE25+'Проверочная  таблица'!NQ25+'Проверочная  таблица'!JY25+'Проверочная  таблица'!PC25+'Проверочная  таблица'!BK25+'Проверочная  таблица'!HW25+'Проверочная  таблица'!GQ25+'Проверочная  таблица'!PW25+'Проверочная  таблица'!UG25+'Проверочная  таблица'!MG25+'Проверочная  таблица'!LC25+'Проверочная  таблица'!RA25</f>
        <v>0</v>
      </c>
      <c r="AC24" s="292"/>
      <c r="AD24" s="294">
        <f>'Проверочная  таблица'!AAK25+'Проверочная  таблица'!XY25+'Проверочная  таблица'!YO25</f>
        <v>0</v>
      </c>
      <c r="AE24" s="293"/>
      <c r="AF24" s="26">
        <f>'Проверочная  таблица'!C25</f>
        <v>231735664.28000003</v>
      </c>
      <c r="AG24" s="21">
        <f>'Проверочная  таблица'!E25</f>
        <v>52581363.049999997</v>
      </c>
      <c r="AH24" s="210">
        <f>'Проверочная  таблица'!AJ25</f>
        <v>33614281.310000002</v>
      </c>
      <c r="AI24" s="20">
        <f>'Проверочная  таблица'!VJ25</f>
        <v>139195341.48000002</v>
      </c>
      <c r="AJ24" s="25">
        <f>'Проверочная  таблица'!WP25</f>
        <v>6344678.4400000004</v>
      </c>
      <c r="AK24" s="26"/>
      <c r="AL24" s="22">
        <f t="shared" si="17"/>
        <v>202898861.89000005</v>
      </c>
      <c r="AM24" s="23">
        <f t="shared" si="18"/>
        <v>24931389.999999996</v>
      </c>
      <c r="AN24" s="22">
        <f t="shared" si="19"/>
        <v>33312289.440000001</v>
      </c>
      <c r="AO24" s="23">
        <f t="shared" si="20"/>
        <v>138310504.01000002</v>
      </c>
      <c r="AP24" s="23">
        <f t="shared" si="21"/>
        <v>6344678.4400000004</v>
      </c>
      <c r="AQ24" s="22"/>
      <c r="AR24" s="24">
        <f t="shared" si="22"/>
        <v>28836802.390000001</v>
      </c>
      <c r="AS24" s="24">
        <f>'Проверочная  таблица'!Q25+'Проверочная  таблица'!AB25+'Проверочная  таблица'!I25</f>
        <v>27649973.050000001</v>
      </c>
      <c r="AT24" s="23">
        <f>'Проверочная  таблица'!VB25+'Проверочная  таблица'!CX25+'Проверочная  таблица'!CP25+'Проверочная  таблица'!CE25+'Проверочная  таблица'!NH25+'Проверочная  таблица'!JP25+'Проверочная  таблица'!OQ25+'Проверочная  таблица'!AY25+'Проверочная  таблица'!HN25+'Проверочная  таблица'!GL25+'Проверочная  таблица'!PN25+'Проверочная  таблица'!TF25+'Проверочная  таблица'!LU25+'Проверочная  таблица'!KT25+'Проверочная  таблица'!QR25</f>
        <v>301991.87</v>
      </c>
      <c r="AU24" s="22">
        <f>'Проверочная  таблица'!VT25</f>
        <v>884837.47</v>
      </c>
      <c r="AV24" s="23">
        <f>'Проверочная  таблица'!ZY25+'Проверочная  таблица'!XU25+'Проверочная  таблица'!YJ25</f>
        <v>0</v>
      </c>
      <c r="AW24" s="26"/>
      <c r="AX24" s="290">
        <f t="shared" si="23"/>
        <v>28836802.390000001</v>
      </c>
      <c r="AY24" s="290">
        <f t="shared" si="24"/>
        <v>27649973.050000001</v>
      </c>
      <c r="AZ24" s="291">
        <f t="shared" si="2"/>
        <v>301991.87</v>
      </c>
      <c r="BA24" s="292">
        <f t="shared" si="3"/>
        <v>884837.47</v>
      </c>
      <c r="BB24" s="291">
        <f t="shared" si="4"/>
        <v>0</v>
      </c>
      <c r="BC24" s="293"/>
      <c r="BD24" s="292">
        <f t="shared" si="25"/>
        <v>0</v>
      </c>
      <c r="BE24" s="291">
        <f>'Проверочная  таблица'!M25+'Проверочная  таблица'!U25+'Проверочная  таблица'!AH25</f>
        <v>0</v>
      </c>
      <c r="BF24" s="292">
        <f>'Проверочная  таблица'!CT25+'Проверочная  таблица'!DB25+'Проверочная  таблица'!CL25+'Проверочная  таблица'!VF25+'Проверочная  таблица'!NT25+'Проверочная  таблица'!KB25+'Проверочная  таблица'!PG25+'Проверочная  таблица'!BO25+'Проверочная  таблица'!HZ25+'Проверочная  таблица'!GR25+'Проверочная  таблица'!PZ25+'Проверочная  таблица'!UP25+'Проверочная  таблица'!MK25+'Проверочная  таблица'!LF25+'Проверочная  таблица'!RD25</f>
        <v>0</v>
      </c>
      <c r="BG24" s="290"/>
      <c r="BH24" s="294">
        <f>'Проверочная  таблица'!AAO25+'Проверочная  таблица'!XZ25+'Проверочная  таблица'!YP25</f>
        <v>0</v>
      </c>
      <c r="BI24" s="293"/>
    </row>
    <row r="25" spans="1:61" ht="21.75" customHeight="1" x14ac:dyDescent="0.25">
      <c r="A25" s="27" t="s">
        <v>88</v>
      </c>
      <c r="B25" s="20">
        <f>'Проверочная  таблица'!B26</f>
        <v>550888079.9799999</v>
      </c>
      <c r="C25" s="21">
        <f>'Проверочная  таблица'!D26</f>
        <v>66539035</v>
      </c>
      <c r="D25" s="210">
        <f>'Проверочная  таблица'!AI26</f>
        <v>115972421.44</v>
      </c>
      <c r="E25" s="20">
        <f>'Проверочная  таблица'!VG26</f>
        <v>353731228.99999994</v>
      </c>
      <c r="F25" s="26">
        <f>'Проверочная  таблица'!WO26</f>
        <v>14645394.539999999</v>
      </c>
      <c r="G25" s="26"/>
      <c r="H25" s="22">
        <f t="shared" si="5"/>
        <v>496762463.7299999</v>
      </c>
      <c r="I25" s="23">
        <f t="shared" si="6"/>
        <v>23669319</v>
      </c>
      <c r="J25" s="22">
        <f t="shared" si="7"/>
        <v>107878562.14</v>
      </c>
      <c r="K25" s="23">
        <f t="shared" si="8"/>
        <v>351972628.99999994</v>
      </c>
      <c r="L25" s="23">
        <f t="shared" si="9"/>
        <v>13241953.59</v>
      </c>
      <c r="M25" s="22"/>
      <c r="N25" s="24">
        <f t="shared" si="10"/>
        <v>54125616.25</v>
      </c>
      <c r="O25" s="23">
        <f>'Проверочная  таблица'!P26+'Проверочная  таблица'!AA26+'Проверочная  таблица'!H26</f>
        <v>42869716</v>
      </c>
      <c r="P25" s="22">
        <f>'Проверочная  таблица'!CA26+'Проверочная  таблица'!CO26+'Проверочная  таблица'!CW26+'Проверочная  таблица'!NE26+'Проверочная  таблица'!OM26+'Проверочная  таблица'!JM26+'Проверочная  таблица'!VA26+'Проверочная  таблица'!AU26+'Проверочная  таблица'!HK26+'Проверочная  таблица'!GI26+'Проверочная  таблица'!PK26+'Проверочная  таблица'!SW26+'Проверочная  таблица'!LQ26+'Проверочная  таблица'!KQ26+'Проверочная  таблица'!QO26</f>
        <v>8093859.3000000007</v>
      </c>
      <c r="Q25" s="24">
        <f>'Проверочная  таблица'!VS26</f>
        <v>1758600</v>
      </c>
      <c r="R25" s="20">
        <f>'Проверочная  таблица'!ZU26+'Проверочная  таблица'!XS26+'Проверочная  таблица'!YG26</f>
        <v>1403440.95</v>
      </c>
      <c r="S25" s="25"/>
      <c r="T25" s="290">
        <f t="shared" si="11"/>
        <v>54125616.25</v>
      </c>
      <c r="U25" s="290">
        <f t="shared" si="12"/>
        <v>42869716</v>
      </c>
      <c r="V25" s="291">
        <f t="shared" si="13"/>
        <v>8093859.3000000007</v>
      </c>
      <c r="W25" s="292">
        <f t="shared" si="14"/>
        <v>1758600</v>
      </c>
      <c r="X25" s="291">
        <f t="shared" si="15"/>
        <v>1403440.95</v>
      </c>
      <c r="Y25" s="293"/>
      <c r="Z25" s="292">
        <f t="shared" si="16"/>
        <v>0</v>
      </c>
      <c r="AA25" s="290">
        <f>'Проверочная  таблица'!AG26+'Проверочная  таблица'!T26+'Проверочная  таблица'!L26</f>
        <v>0</v>
      </c>
      <c r="AB25" s="291">
        <f>'Проверочная  таблица'!CS26+'Проверочная  таблица'!DA26+'Проверочная  таблица'!CK26+'Проверочная  таблица'!VE26+'Проверочная  таблица'!NQ26+'Проверочная  таблица'!JY26+'Проверочная  таблица'!PC26+'Проверочная  таблица'!BK26+'Проверочная  таблица'!HW26+'Проверочная  таблица'!GQ26+'Проверочная  таблица'!PW26+'Проверочная  таблица'!UG26+'Проверочная  таблица'!MG26+'Проверочная  таблица'!LC26+'Проверочная  таблица'!RA26</f>
        <v>0</v>
      </c>
      <c r="AC25" s="292"/>
      <c r="AD25" s="294">
        <f>'Проверочная  таблица'!AAK26+'Проверочная  таблица'!XY26+'Проверочная  таблица'!YO26</f>
        <v>0</v>
      </c>
      <c r="AE25" s="293"/>
      <c r="AF25" s="26">
        <f>'Проверочная  таблица'!C26</f>
        <v>323694319.25999993</v>
      </c>
      <c r="AG25" s="21">
        <f>'Проверочная  таблица'!E26</f>
        <v>34833756.340000004</v>
      </c>
      <c r="AH25" s="210">
        <f>'Проверочная  таблица'!AJ26</f>
        <v>44666951.620000005</v>
      </c>
      <c r="AI25" s="20">
        <f>'Проверочная  таблица'!VJ26</f>
        <v>235694878.95999998</v>
      </c>
      <c r="AJ25" s="25">
        <f>'Проверочная  таблица'!WP26</f>
        <v>8498732.3399999999</v>
      </c>
      <c r="AK25" s="26"/>
      <c r="AL25" s="22">
        <f t="shared" si="17"/>
        <v>297201424.37999994</v>
      </c>
      <c r="AM25" s="23">
        <f t="shared" si="18"/>
        <v>10328880.000000004</v>
      </c>
      <c r="AN25" s="22">
        <f t="shared" si="19"/>
        <v>43599622.430000007</v>
      </c>
      <c r="AO25" s="23">
        <f t="shared" si="20"/>
        <v>234919170.48999998</v>
      </c>
      <c r="AP25" s="23">
        <f t="shared" si="21"/>
        <v>8353751.46</v>
      </c>
      <c r="AQ25" s="22"/>
      <c r="AR25" s="24">
        <f t="shared" si="22"/>
        <v>26492894.879999999</v>
      </c>
      <c r="AS25" s="24">
        <f>'Проверочная  таблица'!Q26+'Проверочная  таблица'!AB26+'Проверочная  таблица'!I26</f>
        <v>24504876.34</v>
      </c>
      <c r="AT25" s="23">
        <f>'Проверочная  таблица'!VB26+'Проверочная  таблица'!CX26+'Проверочная  таблица'!CP26+'Проверочная  таблица'!CE26+'Проверочная  таблица'!NH26+'Проверочная  таблица'!JP26+'Проверочная  таблица'!OQ26+'Проверочная  таблица'!AY26+'Проверочная  таблица'!HN26+'Проверочная  таблица'!GL26+'Проверочная  таблица'!PN26+'Проверочная  таблица'!TF26+'Проверочная  таблица'!LU26+'Проверочная  таблица'!KT26+'Проверочная  таблица'!QR26</f>
        <v>1067329.19</v>
      </c>
      <c r="AU25" s="22">
        <f>'Проверочная  таблица'!VT26</f>
        <v>775708.47000000009</v>
      </c>
      <c r="AV25" s="23">
        <f>'Проверочная  таблица'!ZY26+'Проверочная  таблица'!XU26+'Проверочная  таблица'!YJ26</f>
        <v>144980.88</v>
      </c>
      <c r="AW25" s="26"/>
      <c r="AX25" s="290">
        <f t="shared" si="23"/>
        <v>26492894.879999999</v>
      </c>
      <c r="AY25" s="290">
        <f t="shared" si="24"/>
        <v>24504876.34</v>
      </c>
      <c r="AZ25" s="291">
        <f t="shared" si="2"/>
        <v>1067329.19</v>
      </c>
      <c r="BA25" s="292">
        <f t="shared" si="3"/>
        <v>775708.47000000009</v>
      </c>
      <c r="BB25" s="291">
        <f t="shared" si="4"/>
        <v>144980.88</v>
      </c>
      <c r="BC25" s="293"/>
      <c r="BD25" s="292">
        <f t="shared" si="25"/>
        <v>0</v>
      </c>
      <c r="BE25" s="291">
        <f>'Проверочная  таблица'!M26+'Проверочная  таблица'!U26+'Проверочная  таблица'!AH26</f>
        <v>0</v>
      </c>
      <c r="BF25" s="292">
        <f>'Проверочная  таблица'!CT26+'Проверочная  таблица'!DB26+'Проверочная  таблица'!CL26+'Проверочная  таблица'!VF26+'Проверочная  таблица'!NT26+'Проверочная  таблица'!KB26+'Проверочная  таблица'!PG26+'Проверочная  таблица'!BO26+'Проверочная  таблица'!HZ26+'Проверочная  таблица'!GR26+'Проверочная  таблица'!PZ26+'Проверочная  таблица'!UP26+'Проверочная  таблица'!MK26+'Проверочная  таблица'!LF26+'Проверочная  таблица'!RD26</f>
        <v>0</v>
      </c>
      <c r="BG25" s="290"/>
      <c r="BH25" s="294">
        <f>'Проверочная  таблица'!AAO26+'Проверочная  таблица'!XZ26+'Проверочная  таблица'!YP26</f>
        <v>0</v>
      </c>
      <c r="BI25" s="293"/>
    </row>
    <row r="26" spans="1:61" ht="21.75" customHeight="1" x14ac:dyDescent="0.25">
      <c r="A26" s="19" t="s">
        <v>89</v>
      </c>
      <c r="B26" s="20">
        <f>'Проверочная  таблица'!B27</f>
        <v>1358135682.5</v>
      </c>
      <c r="C26" s="21">
        <f>'Проверочная  таблица'!D27</f>
        <v>261176769</v>
      </c>
      <c r="D26" s="210">
        <f>'Проверочная  таблица'!AI27</f>
        <v>385040972.11000001</v>
      </c>
      <c r="E26" s="20">
        <f>'Проверочная  таблица'!VG27</f>
        <v>560100818.00999999</v>
      </c>
      <c r="F26" s="26">
        <f>'Проверочная  таблица'!WO27</f>
        <v>151817123.38</v>
      </c>
      <c r="G26" s="26"/>
      <c r="H26" s="22">
        <f t="shared" si="5"/>
        <v>1014083066.54</v>
      </c>
      <c r="I26" s="23">
        <f t="shared" si="6"/>
        <v>94755643</v>
      </c>
      <c r="J26" s="22">
        <f t="shared" si="7"/>
        <v>335168833.67000002</v>
      </c>
      <c r="K26" s="23">
        <f t="shared" si="8"/>
        <v>556896418.00999999</v>
      </c>
      <c r="L26" s="23">
        <f t="shared" si="9"/>
        <v>27262171.859999999</v>
      </c>
      <c r="M26" s="22"/>
      <c r="N26" s="24">
        <f t="shared" si="10"/>
        <v>344052615.95999998</v>
      </c>
      <c r="O26" s="23">
        <f>'Проверочная  таблица'!P27+'Проверочная  таблица'!AA27+'Проверочная  таблица'!H27</f>
        <v>166421126</v>
      </c>
      <c r="P26" s="22">
        <f>'Проверочная  таблица'!CA27+'Проверочная  таблица'!CO27+'Проверочная  таблица'!CW27+'Проверочная  таблица'!NE27+'Проверочная  таблица'!OM27+'Проверочная  таблица'!JM27+'Проверочная  таблица'!VA27+'Проверочная  таблица'!AU27+'Проверочная  таблица'!HK27+'Проверочная  таблица'!GI27+'Проверочная  таблица'!PK27+'Проверочная  таблица'!SW27+'Проверочная  таблица'!LQ27+'Проверочная  таблица'!KQ27+'Проверочная  таблица'!QO27</f>
        <v>49872138.43999999</v>
      </c>
      <c r="Q26" s="24">
        <f>'Проверочная  таблица'!VS27</f>
        <v>3204400</v>
      </c>
      <c r="R26" s="20">
        <f>'Проверочная  таблица'!ZU27+'Проверочная  таблица'!XS27+'Проверочная  таблица'!YG27</f>
        <v>124554951.52</v>
      </c>
      <c r="S26" s="25"/>
      <c r="T26" s="290">
        <f t="shared" si="11"/>
        <v>126621731.52999999</v>
      </c>
      <c r="U26" s="290">
        <f t="shared" si="12"/>
        <v>101186296</v>
      </c>
      <c r="V26" s="291">
        <f t="shared" si="13"/>
        <v>18931264.489999995</v>
      </c>
      <c r="W26" s="292">
        <f t="shared" si="14"/>
        <v>3204400</v>
      </c>
      <c r="X26" s="291">
        <f t="shared" si="15"/>
        <v>3299771.0399999917</v>
      </c>
      <c r="Y26" s="293"/>
      <c r="Z26" s="292">
        <f t="shared" si="16"/>
        <v>217430884.43000001</v>
      </c>
      <c r="AA26" s="290">
        <f>'Проверочная  таблица'!AG27+'Проверочная  таблица'!T27+'Проверочная  таблица'!L27</f>
        <v>65234830</v>
      </c>
      <c r="AB26" s="291">
        <f>'Проверочная  таблица'!CS27+'Проверочная  таблица'!DA27+'Проверочная  таблица'!CK27+'Проверочная  таблица'!VE27+'Проверочная  таблица'!NQ27+'Проверочная  таблица'!JY27+'Проверочная  таблица'!PC27+'Проверочная  таблица'!BK27+'Проверочная  таблица'!HW27+'Проверочная  таблица'!GQ27+'Проверочная  таблица'!PW27+'Проверочная  таблица'!UG27+'Проверочная  таблица'!MG27+'Проверочная  таблица'!LC27+'Проверочная  таблица'!RA27</f>
        <v>30940873.949999996</v>
      </c>
      <c r="AC26" s="292"/>
      <c r="AD26" s="294">
        <f>'Проверочная  таблица'!AAK27+'Проверочная  таблица'!XY27+'Проверочная  таблица'!YO27</f>
        <v>121255180.48</v>
      </c>
      <c r="AE26" s="293"/>
      <c r="AF26" s="26">
        <f>'Проверочная  таблица'!C27</f>
        <v>674782531</v>
      </c>
      <c r="AG26" s="21">
        <f>'Проверочная  таблица'!E27</f>
        <v>133807589.00999999</v>
      </c>
      <c r="AH26" s="210">
        <f>'Проверочная  таблица'!AJ27</f>
        <v>98108672.940000013</v>
      </c>
      <c r="AI26" s="20">
        <f>'Проверочная  таблица'!VJ27</f>
        <v>413065982.63999999</v>
      </c>
      <c r="AJ26" s="25">
        <f>'Проверочная  таблица'!WP27</f>
        <v>29800286.41</v>
      </c>
      <c r="AK26" s="26"/>
      <c r="AL26" s="22">
        <f t="shared" si="17"/>
        <v>538502848.65999997</v>
      </c>
      <c r="AM26" s="23">
        <f t="shared" si="18"/>
        <v>42861781.829999983</v>
      </c>
      <c r="AN26" s="22">
        <f t="shared" si="19"/>
        <v>71863049.350000024</v>
      </c>
      <c r="AO26" s="23">
        <f t="shared" si="20"/>
        <v>411463782.63999999</v>
      </c>
      <c r="AP26" s="23">
        <f t="shared" si="21"/>
        <v>12314234.84</v>
      </c>
      <c r="AQ26" s="22"/>
      <c r="AR26" s="24">
        <f t="shared" si="22"/>
        <v>136279682.34</v>
      </c>
      <c r="AS26" s="24">
        <f>'Проверочная  таблица'!Q27+'Проверочная  таблица'!AB27+'Проверочная  таблица'!I27</f>
        <v>90945807.180000007</v>
      </c>
      <c r="AT26" s="23">
        <f>'Проверочная  таблица'!VB27+'Проверочная  таблица'!CX27+'Проверочная  таблица'!CP27+'Проверочная  таблица'!CE27+'Проверочная  таблица'!NH27+'Проверочная  таблица'!JP27+'Проверочная  таблица'!OQ27+'Проверочная  таблица'!AY27+'Проверочная  таблица'!HN27+'Проверочная  таблица'!GL27+'Проверочная  таблица'!PN27+'Проверочная  таблица'!TF27+'Проверочная  таблица'!LU27+'Проверочная  таблица'!KT27+'Проверочная  таблица'!QR27</f>
        <v>26245623.589999996</v>
      </c>
      <c r="AU26" s="22">
        <f>'Проверочная  таблица'!VT27</f>
        <v>1602200</v>
      </c>
      <c r="AV26" s="23">
        <f>'Проверочная  таблица'!ZY27+'Проверочная  таблица'!XU27+'Проверочная  таблица'!YJ27</f>
        <v>17486051.57</v>
      </c>
      <c r="AW26" s="26"/>
      <c r="AX26" s="290">
        <f t="shared" si="23"/>
        <v>76091682.12000002</v>
      </c>
      <c r="AY26" s="290">
        <f t="shared" si="24"/>
        <v>58328397.180000007</v>
      </c>
      <c r="AZ26" s="291">
        <f t="shared" si="2"/>
        <v>12861313.899999999</v>
      </c>
      <c r="BA26" s="292">
        <f t="shared" si="3"/>
        <v>1602200</v>
      </c>
      <c r="BB26" s="291">
        <f t="shared" si="4"/>
        <v>3299771.040000001</v>
      </c>
      <c r="BC26" s="293"/>
      <c r="BD26" s="292">
        <f t="shared" si="25"/>
        <v>60188000.219999999</v>
      </c>
      <c r="BE26" s="291">
        <f>'Проверочная  таблица'!M27+'Проверочная  таблица'!U27+'Проверочная  таблица'!AH27</f>
        <v>32617410</v>
      </c>
      <c r="BF26" s="292">
        <f>'Проверочная  таблица'!CT27+'Проверочная  таблица'!DB27+'Проверочная  таблица'!CL27+'Проверочная  таблица'!VF27+'Проверочная  таблица'!NT27+'Проверочная  таблица'!KB27+'Проверочная  таблица'!PG27+'Проверочная  таблица'!BO27+'Проверочная  таблица'!HZ27+'Проверочная  таблица'!GR27+'Проверочная  таблица'!PZ27+'Проверочная  таблица'!UP27+'Проверочная  таблица'!MK27+'Проверочная  таблица'!LF27+'Проверочная  таблица'!RD27</f>
        <v>13384309.689999998</v>
      </c>
      <c r="BG26" s="290"/>
      <c r="BH26" s="294">
        <f>'Проверочная  таблица'!AAO27+'Проверочная  таблица'!XZ27+'Проверочная  таблица'!YP27</f>
        <v>14186280.529999999</v>
      </c>
      <c r="BI26" s="293"/>
    </row>
    <row r="27" spans="1:61" ht="21.75" customHeight="1" x14ac:dyDescent="0.25">
      <c r="A27" s="19" t="s">
        <v>90</v>
      </c>
      <c r="B27" s="20">
        <f>'Проверочная  таблица'!B28</f>
        <v>540558643.29999995</v>
      </c>
      <c r="C27" s="21">
        <f>'Проверочная  таблица'!D28</f>
        <v>134548626</v>
      </c>
      <c r="D27" s="210">
        <f>'Проверочная  таблица'!AI28</f>
        <v>112221383.72999999</v>
      </c>
      <c r="E27" s="20">
        <f>'Проверочная  таблица'!VG28</f>
        <v>282265495.28999996</v>
      </c>
      <c r="F27" s="26">
        <f>'Проверочная  таблица'!WO28</f>
        <v>11523138.279999999</v>
      </c>
      <c r="G27" s="26"/>
      <c r="H27" s="22">
        <f t="shared" si="5"/>
        <v>449171695.55999994</v>
      </c>
      <c r="I27" s="23">
        <f t="shared" si="6"/>
        <v>87382628</v>
      </c>
      <c r="J27" s="22">
        <f t="shared" si="7"/>
        <v>69567133.98999998</v>
      </c>
      <c r="K27" s="23">
        <f t="shared" si="8"/>
        <v>280698795.28999996</v>
      </c>
      <c r="L27" s="23">
        <f t="shared" si="9"/>
        <v>11523138.279999999</v>
      </c>
      <c r="M27" s="22"/>
      <c r="N27" s="24">
        <f t="shared" si="10"/>
        <v>91386947.74000001</v>
      </c>
      <c r="O27" s="23">
        <f>'Проверочная  таблица'!P28+'Проверочная  таблица'!AA28+'Проверочная  таблица'!H28</f>
        <v>47165998</v>
      </c>
      <c r="P27" s="22">
        <f>'Проверочная  таблица'!CA28+'Проверочная  таблица'!CO28+'Проверочная  таблица'!CW28+'Проверочная  таблица'!NE28+'Проверочная  таблица'!OM28+'Проверочная  таблица'!JM28+'Проверочная  таблица'!VA28+'Проверочная  таблица'!AU28+'Проверочная  таблица'!HK28+'Проверочная  таблица'!GI28+'Проверочная  таблица'!PK28+'Проверочная  таблица'!SW28+'Проверочная  таблица'!LQ28+'Проверочная  таблица'!KQ28+'Проверочная  таблица'!QO28</f>
        <v>42654249.74000001</v>
      </c>
      <c r="Q27" s="24">
        <f>'Проверочная  таблица'!VS28</f>
        <v>1566700</v>
      </c>
      <c r="R27" s="20">
        <f>'Проверочная  таблица'!ZU28+'Проверочная  таблица'!XS28+'Проверочная  таблица'!YG28</f>
        <v>0</v>
      </c>
      <c r="S27" s="25"/>
      <c r="T27" s="290">
        <f t="shared" si="11"/>
        <v>91386947.74000001</v>
      </c>
      <c r="U27" s="290">
        <f t="shared" si="12"/>
        <v>47165998</v>
      </c>
      <c r="V27" s="291">
        <f t="shared" si="13"/>
        <v>42654249.74000001</v>
      </c>
      <c r="W27" s="292">
        <f t="shared" si="14"/>
        <v>1566700</v>
      </c>
      <c r="X27" s="291">
        <f t="shared" si="15"/>
        <v>0</v>
      </c>
      <c r="Y27" s="293"/>
      <c r="Z27" s="292">
        <f t="shared" si="16"/>
        <v>0</v>
      </c>
      <c r="AA27" s="290">
        <f>'Проверочная  таблица'!AG28+'Проверочная  таблица'!T28+'Проверочная  таблица'!L28</f>
        <v>0</v>
      </c>
      <c r="AB27" s="291">
        <f>'Проверочная  таблица'!CS28+'Проверочная  таблица'!DA28+'Проверочная  таблица'!CK28+'Проверочная  таблица'!VE28+'Проверочная  таблица'!NQ28+'Проверочная  таблица'!JY28+'Проверочная  таблица'!PC28+'Проверочная  таблица'!BK28+'Проверочная  таблица'!HW28+'Проверочная  таблица'!GQ28+'Проверочная  таблица'!PW28+'Проверочная  таблица'!UG28+'Проверочная  таблица'!MG28+'Проверочная  таблица'!LC28+'Проверочная  таблица'!RA28</f>
        <v>0</v>
      </c>
      <c r="AC27" s="292"/>
      <c r="AD27" s="294">
        <f>'Проверочная  таблица'!AAK28+'Проверочная  таблица'!XY28+'Проверочная  таблица'!YO28</f>
        <v>0</v>
      </c>
      <c r="AE27" s="293"/>
      <c r="AF27" s="26">
        <f>'Проверочная  таблица'!C28</f>
        <v>318329678.79999995</v>
      </c>
      <c r="AG27" s="21">
        <f>'Проверочная  таблица'!E28</f>
        <v>89026306.909999996</v>
      </c>
      <c r="AH27" s="210">
        <f>'Проверочная  таблица'!AJ28</f>
        <v>36796781.740000002</v>
      </c>
      <c r="AI27" s="20">
        <f>'Проверочная  таблица'!VJ28</f>
        <v>184574285.39999998</v>
      </c>
      <c r="AJ27" s="25">
        <f>'Проверочная  таблица'!WP28</f>
        <v>7932304.75</v>
      </c>
      <c r="AK27" s="26"/>
      <c r="AL27" s="22">
        <f t="shared" si="17"/>
        <v>281286769.46999997</v>
      </c>
      <c r="AM27" s="23">
        <f t="shared" si="18"/>
        <v>60050385.409999996</v>
      </c>
      <c r="AN27" s="22">
        <f t="shared" si="19"/>
        <v>29372715.020000003</v>
      </c>
      <c r="AO27" s="23">
        <f t="shared" si="20"/>
        <v>183931364.28999996</v>
      </c>
      <c r="AP27" s="23">
        <f t="shared" si="21"/>
        <v>7932304.75</v>
      </c>
      <c r="AQ27" s="22"/>
      <c r="AR27" s="24">
        <f t="shared" si="22"/>
        <v>37042909.329999998</v>
      </c>
      <c r="AS27" s="24">
        <f>'Проверочная  таблица'!Q28+'Проверочная  таблица'!AB28+'Проверочная  таблица'!I28</f>
        <v>28975921.5</v>
      </c>
      <c r="AT27" s="23">
        <f>'Проверочная  таблица'!VB28+'Проверочная  таблица'!CX28+'Проверочная  таблица'!CP28+'Проверочная  таблица'!CE28+'Проверочная  таблица'!NH28+'Проверочная  таблица'!JP28+'Проверочная  таблица'!OQ28+'Проверочная  таблица'!AY28+'Проверочная  таблица'!HN28+'Проверочная  таблица'!GL28+'Проверочная  таблица'!PN28+'Проверочная  таблица'!TF28+'Проверочная  таблица'!LU28+'Проверочная  таблица'!KT28+'Проверочная  таблица'!QR28</f>
        <v>7424066.7200000007</v>
      </c>
      <c r="AU27" s="22">
        <f>'Проверочная  таблица'!VT28</f>
        <v>642921.1100000001</v>
      </c>
      <c r="AV27" s="23">
        <f>'Проверочная  таблица'!ZY28+'Проверочная  таблица'!XU28+'Проверочная  таблица'!YJ28</f>
        <v>0</v>
      </c>
      <c r="AW27" s="26"/>
      <c r="AX27" s="290">
        <f t="shared" si="23"/>
        <v>37042909.329999998</v>
      </c>
      <c r="AY27" s="290">
        <f t="shared" si="24"/>
        <v>28975921.5</v>
      </c>
      <c r="AZ27" s="291">
        <f t="shared" si="2"/>
        <v>7424066.7200000007</v>
      </c>
      <c r="BA27" s="292">
        <f t="shared" si="3"/>
        <v>642921.1100000001</v>
      </c>
      <c r="BB27" s="291">
        <f t="shared" si="4"/>
        <v>0</v>
      </c>
      <c r="BC27" s="293"/>
      <c r="BD27" s="292">
        <f t="shared" si="25"/>
        <v>0</v>
      </c>
      <c r="BE27" s="291">
        <f>'Проверочная  таблица'!M28+'Проверочная  таблица'!U28+'Проверочная  таблица'!AH28</f>
        <v>0</v>
      </c>
      <c r="BF27" s="292">
        <f>'Проверочная  таблица'!CT28+'Проверочная  таблица'!DB28+'Проверочная  таблица'!CL28+'Проверочная  таблица'!VF28+'Проверочная  таблица'!NT28+'Проверочная  таблица'!KB28+'Проверочная  таблица'!PG28+'Проверочная  таблица'!BO28+'Проверочная  таблица'!HZ28+'Проверочная  таблица'!GR28+'Проверочная  таблица'!PZ28+'Проверочная  таблица'!UP28+'Проверочная  таблица'!MK28+'Проверочная  таблица'!LF28+'Проверочная  таблица'!RD28</f>
        <v>0</v>
      </c>
      <c r="BG27" s="290"/>
      <c r="BH27" s="294">
        <f>'Проверочная  таблица'!AAO28+'Проверочная  таблица'!XZ28+'Проверочная  таблица'!YP28</f>
        <v>0</v>
      </c>
      <c r="BI27" s="293"/>
    </row>
    <row r="28" spans="1:61" ht="21.75" customHeight="1" thickBot="1" x14ac:dyDescent="0.3">
      <c r="A28" s="28" t="s">
        <v>91</v>
      </c>
      <c r="B28" s="29">
        <f>'Проверочная  таблица'!B29</f>
        <v>1257794461.79</v>
      </c>
      <c r="C28" s="30">
        <f>'Проверочная  таблица'!D29</f>
        <v>102842158.59999999</v>
      </c>
      <c r="D28" s="211">
        <f>'Проверочная  таблица'!AI29</f>
        <v>617900615.61000001</v>
      </c>
      <c r="E28" s="29">
        <f>'Проверочная  таблица'!VG29</f>
        <v>394914247.67999995</v>
      </c>
      <c r="F28" s="35">
        <f>'Проверочная  таблица'!WO29</f>
        <v>142137439.90000001</v>
      </c>
      <c r="G28" s="35"/>
      <c r="H28" s="31">
        <f t="shared" si="5"/>
        <v>974555447.78999996</v>
      </c>
      <c r="I28" s="32">
        <f t="shared" si="6"/>
        <v>26909430</v>
      </c>
      <c r="J28" s="31">
        <f t="shared" si="7"/>
        <v>536196321.21000004</v>
      </c>
      <c r="K28" s="32">
        <f t="shared" si="8"/>
        <v>392270447.67999995</v>
      </c>
      <c r="L28" s="32">
        <f t="shared" si="9"/>
        <v>19179248.900000006</v>
      </c>
      <c r="M28" s="31"/>
      <c r="N28" s="33">
        <f t="shared" si="10"/>
        <v>283239014</v>
      </c>
      <c r="O28" s="32">
        <f>'Проверочная  таблица'!P29+'Проверочная  таблица'!AA29+'Проверочная  таблица'!H29</f>
        <v>75932728.599999994</v>
      </c>
      <c r="P28" s="22">
        <f>'Проверочная  таблица'!CA29+'Проверочная  таблица'!CO29+'Проверочная  таблица'!CW29+'Проверочная  таблица'!NE29+'Проверочная  таблица'!OM29+'Проверочная  таблица'!JM29+'Проверочная  таблица'!VA29+'Проверочная  таблица'!AU29+'Проверочная  таблица'!HK29+'Проверочная  таблица'!GI29+'Проверочная  таблица'!PK29+'Проверочная  таблица'!SW29+'Проверочная  таблица'!LQ29+'Проверочная  таблица'!KQ29+'Проверочная  таблица'!QO29</f>
        <v>81704294.399999991</v>
      </c>
      <c r="Q28" s="33">
        <f>'Проверочная  таблица'!VS29</f>
        <v>2643800</v>
      </c>
      <c r="R28" s="29">
        <f>'Проверочная  таблица'!ZU29+'Проверочная  таблица'!XS29+'Проверочная  таблица'!YG29</f>
        <v>122958191</v>
      </c>
      <c r="S28" s="34"/>
      <c r="T28" s="295">
        <f t="shared" si="11"/>
        <v>133343977.28999999</v>
      </c>
      <c r="U28" s="295">
        <f t="shared" si="12"/>
        <v>72447462.599999994</v>
      </c>
      <c r="V28" s="296">
        <f t="shared" si="13"/>
        <v>55294523.68999999</v>
      </c>
      <c r="W28" s="297">
        <f t="shared" si="14"/>
        <v>2643800</v>
      </c>
      <c r="X28" s="296">
        <f t="shared" si="15"/>
        <v>2958191</v>
      </c>
      <c r="Y28" s="298"/>
      <c r="Z28" s="297">
        <f t="shared" si="16"/>
        <v>149895036.71000001</v>
      </c>
      <c r="AA28" s="295">
        <f>'Проверочная  таблица'!AG29+'Проверочная  таблица'!T29+'Проверочная  таблица'!L29</f>
        <v>3485266</v>
      </c>
      <c r="AB28" s="296">
        <f>'Проверочная  таблица'!CS29+'Проверочная  таблица'!DA29+'Проверочная  таблица'!CK29+'Проверочная  таблица'!VE29+'Проверочная  таблица'!NQ29+'Проверочная  таблица'!JY29+'Проверочная  таблица'!PC29+'Проверочная  таблица'!BK29+'Проверочная  таблица'!HW29+'Проверочная  таблица'!GQ29+'Проверочная  таблица'!PW29+'Проверочная  таблица'!UG29+'Проверочная  таблица'!MG29+'Проверочная  таблица'!LC29+'Проверочная  таблица'!RA29</f>
        <v>26409770.710000001</v>
      </c>
      <c r="AC28" s="297"/>
      <c r="AD28" s="299">
        <f>'Проверочная  таблица'!AAK29+'Проверочная  таблица'!XY29+'Проверочная  таблица'!YO29</f>
        <v>120000000</v>
      </c>
      <c r="AE28" s="298"/>
      <c r="AF28" s="35">
        <f>'Проверочная  таблица'!C29</f>
        <v>580743519.25999999</v>
      </c>
      <c r="AG28" s="30">
        <f>'Проверочная  таблица'!E29</f>
        <v>64298714.710000001</v>
      </c>
      <c r="AH28" s="211">
        <f>'Проверочная  таблица'!AJ29</f>
        <v>251111157.19999996</v>
      </c>
      <c r="AI28" s="29">
        <f>'Проверочная  таблица'!VJ29</f>
        <v>218520626.22999999</v>
      </c>
      <c r="AJ28" s="34">
        <f>'Проверочная  таблица'!WP29</f>
        <v>46813021.119999997</v>
      </c>
      <c r="AK28" s="35"/>
      <c r="AL28" s="31">
        <f t="shared" si="17"/>
        <v>450855671.52999997</v>
      </c>
      <c r="AM28" s="32">
        <f t="shared" si="18"/>
        <v>15654000</v>
      </c>
      <c r="AN28" s="31">
        <f t="shared" si="19"/>
        <v>206200451.02999997</v>
      </c>
      <c r="AO28" s="32">
        <f t="shared" si="20"/>
        <v>217454176.38</v>
      </c>
      <c r="AP28" s="32">
        <f t="shared" si="21"/>
        <v>11547044.119999997</v>
      </c>
      <c r="AQ28" s="31"/>
      <c r="AR28" s="33">
        <f t="shared" si="22"/>
        <v>129887847.72999999</v>
      </c>
      <c r="AS28" s="33">
        <f>'Проверочная  таблица'!Q29+'Проверочная  таблица'!AB29+'Проверочная  таблица'!I29</f>
        <v>48644714.710000001</v>
      </c>
      <c r="AT28" s="32">
        <f>'Проверочная  таблица'!VB29+'Проверочная  таблица'!CX29+'Проверочная  таблица'!CP29+'Проверочная  таблица'!CE29+'Проверочная  таблица'!NH29+'Проверочная  таблица'!JP29+'Проверочная  таблица'!OQ29+'Проверочная  таблица'!AY29+'Проверочная  таблица'!HN29+'Проверочная  таблица'!GL29+'Проверочная  таблица'!PN29+'Проверочная  таблица'!TF29+'Проверочная  таблица'!LU29+'Проверочная  таблица'!KT29+'Проверочная  таблица'!QR29</f>
        <v>44910706.169999994</v>
      </c>
      <c r="AU28" s="31">
        <f>'Проверочная  таблица'!VT29</f>
        <v>1066449.8500000001</v>
      </c>
      <c r="AV28" s="32">
        <f>'Проверочная  таблица'!ZY29+'Проверочная  таблица'!XU29+'Проверочная  таблица'!YJ29</f>
        <v>35265977</v>
      </c>
      <c r="AW28" s="35"/>
      <c r="AX28" s="295">
        <f t="shared" si="23"/>
        <v>76728618.309999987</v>
      </c>
      <c r="AY28" s="295">
        <f t="shared" si="24"/>
        <v>46151714.710000001</v>
      </c>
      <c r="AZ28" s="296">
        <f t="shared" si="2"/>
        <v>29510453.749999993</v>
      </c>
      <c r="BA28" s="297">
        <f t="shared" si="3"/>
        <v>1066449.8500000001</v>
      </c>
      <c r="BB28" s="296">
        <f t="shared" si="4"/>
        <v>0</v>
      </c>
      <c r="BC28" s="298"/>
      <c r="BD28" s="297">
        <f t="shared" si="25"/>
        <v>53159229.420000002</v>
      </c>
      <c r="BE28" s="296">
        <f>'Проверочная  таблица'!M29+'Проверочная  таблица'!U29+'Проверочная  таблица'!AH29</f>
        <v>2493000</v>
      </c>
      <c r="BF28" s="292">
        <f>'Проверочная  таблица'!CT29+'Проверочная  таблица'!DB29+'Проверочная  таблица'!CL29+'Проверочная  таблица'!VF29+'Проверочная  таблица'!NT29+'Проверочная  таблица'!KB29+'Проверочная  таблица'!PG29+'Проверочная  таблица'!BO29+'Проверочная  таблица'!HZ29+'Проверочная  таблица'!GR29+'Проверочная  таблица'!PZ29+'Проверочная  таблица'!UP29+'Проверочная  таблица'!MK29+'Проверочная  таблица'!LF29+'Проверочная  таблица'!RD29</f>
        <v>15400252.42</v>
      </c>
      <c r="BG28" s="295"/>
      <c r="BH28" s="299">
        <f>'Проверочная  таблица'!AAO29+'Проверочная  таблица'!XZ29+'Проверочная  таблица'!YP29</f>
        <v>35265977</v>
      </c>
      <c r="BI28" s="298"/>
    </row>
    <row r="29" spans="1:61" ht="21.75" customHeight="1" thickBot="1" x14ac:dyDescent="0.3">
      <c r="A29" s="36" t="s">
        <v>99</v>
      </c>
      <c r="B29" s="37">
        <f t="shared" ref="B29:AW29" si="26">SUM(B11:B28)</f>
        <v>15130708394.639999</v>
      </c>
      <c r="C29" s="38">
        <f t="shared" si="26"/>
        <v>2219624476.5999999</v>
      </c>
      <c r="D29" s="212">
        <f>SUM(D11:D28)</f>
        <v>4730922891.8699999</v>
      </c>
      <c r="E29" s="37">
        <f t="shared" si="26"/>
        <v>7303358657.6700001</v>
      </c>
      <c r="F29" s="37">
        <f t="shared" si="26"/>
        <v>876802368.49999988</v>
      </c>
      <c r="G29" s="37">
        <f t="shared" si="26"/>
        <v>0</v>
      </c>
      <c r="H29" s="39">
        <f t="shared" si="26"/>
        <v>11937598784.739998</v>
      </c>
      <c r="I29" s="37">
        <f>SUM(I11:I28)</f>
        <v>838987409</v>
      </c>
      <c r="J29" s="38">
        <f>SUM(J11:J28)</f>
        <v>3472676586.5299993</v>
      </c>
      <c r="K29" s="40">
        <f t="shared" si="26"/>
        <v>7264569657.6700001</v>
      </c>
      <c r="L29" s="37">
        <f t="shared" si="26"/>
        <v>361365131.53999996</v>
      </c>
      <c r="M29" s="38">
        <f t="shared" si="26"/>
        <v>0</v>
      </c>
      <c r="N29" s="156">
        <f t="shared" si="26"/>
        <v>3193109609.8999996</v>
      </c>
      <c r="O29" s="38">
        <f t="shared" si="26"/>
        <v>1380637067.5999999</v>
      </c>
      <c r="P29" s="156">
        <f>SUM(P11:P28)</f>
        <v>1258246305.3400002</v>
      </c>
      <c r="Q29" s="38">
        <f t="shared" si="26"/>
        <v>38789000</v>
      </c>
      <c r="R29" s="37">
        <f t="shared" si="26"/>
        <v>515437236.95999998</v>
      </c>
      <c r="S29" s="37">
        <f t="shared" si="26"/>
        <v>0</v>
      </c>
      <c r="T29" s="300">
        <f t="shared" ref="T29:AE29" si="27">SUM(T11:T28)</f>
        <v>1574109979.28</v>
      </c>
      <c r="U29" s="301">
        <f t="shared" si="27"/>
        <v>1009882454.6</v>
      </c>
      <c r="V29" s="302">
        <f t="shared" si="27"/>
        <v>494433724.92000002</v>
      </c>
      <c r="W29" s="301">
        <f t="shared" si="27"/>
        <v>38789000</v>
      </c>
      <c r="X29" s="302">
        <f t="shared" si="27"/>
        <v>31004799.75999999</v>
      </c>
      <c r="Y29" s="303">
        <f t="shared" si="27"/>
        <v>0</v>
      </c>
      <c r="Z29" s="300">
        <f t="shared" si="27"/>
        <v>1618999630.6200001</v>
      </c>
      <c r="AA29" s="301">
        <f t="shared" si="27"/>
        <v>370754613</v>
      </c>
      <c r="AB29" s="302">
        <f t="shared" si="27"/>
        <v>763812580.42000008</v>
      </c>
      <c r="AC29" s="301">
        <f t="shared" si="27"/>
        <v>0</v>
      </c>
      <c r="AD29" s="302">
        <f t="shared" si="27"/>
        <v>484432437.19999999</v>
      </c>
      <c r="AE29" s="303">
        <f t="shared" si="27"/>
        <v>0</v>
      </c>
      <c r="AF29" s="37">
        <f t="shared" si="26"/>
        <v>7367529018.3500004</v>
      </c>
      <c r="AG29" s="38">
        <f t="shared" si="26"/>
        <v>1219787897.6800001</v>
      </c>
      <c r="AH29" s="212">
        <f>SUM(AH11:AH28)</f>
        <v>1606271376.9400001</v>
      </c>
      <c r="AI29" s="37">
        <f t="shared" si="26"/>
        <v>4278630120.4200006</v>
      </c>
      <c r="AJ29" s="37">
        <f t="shared" si="26"/>
        <v>262839623.31</v>
      </c>
      <c r="AK29" s="37">
        <f t="shared" si="26"/>
        <v>0</v>
      </c>
      <c r="AL29" s="39">
        <f t="shared" si="26"/>
        <v>6146276268.0500011</v>
      </c>
      <c r="AM29" s="40">
        <f>SUM(AM11:AM28)</f>
        <v>463098270.39999998</v>
      </c>
      <c r="AN29" s="39">
        <f>SUM(AN11:AN28)</f>
        <v>1241133069.21</v>
      </c>
      <c r="AO29" s="40">
        <f t="shared" si="26"/>
        <v>4262206152.0599999</v>
      </c>
      <c r="AP29" s="37">
        <f t="shared" si="26"/>
        <v>179838776.38</v>
      </c>
      <c r="AQ29" s="38">
        <f t="shared" si="26"/>
        <v>0</v>
      </c>
      <c r="AR29" s="40">
        <f t="shared" si="26"/>
        <v>1221252750.3</v>
      </c>
      <c r="AS29" s="39">
        <f t="shared" si="26"/>
        <v>756689627.27999997</v>
      </c>
      <c r="AT29" s="212">
        <f>SUM(AT11:AT28)</f>
        <v>365138307.72999996</v>
      </c>
      <c r="AU29" s="37">
        <f t="shared" si="26"/>
        <v>16423968.360000001</v>
      </c>
      <c r="AV29" s="37">
        <f t="shared" si="26"/>
        <v>83000846.930000007</v>
      </c>
      <c r="AW29" s="37">
        <f t="shared" si="26"/>
        <v>0</v>
      </c>
      <c r="AX29" s="300">
        <f t="shared" ref="AX29:BI29" si="28">SUM(AX11:AX28)</f>
        <v>719152065.55999994</v>
      </c>
      <c r="AY29" s="301">
        <f t="shared" si="28"/>
        <v>575787773.27999997</v>
      </c>
      <c r="AZ29" s="302">
        <f t="shared" si="28"/>
        <v>118294081.39999998</v>
      </c>
      <c r="BA29" s="301">
        <f t="shared" si="28"/>
        <v>16423968.360000001</v>
      </c>
      <c r="BB29" s="302">
        <f t="shared" si="28"/>
        <v>8646242.5200000014</v>
      </c>
      <c r="BC29" s="303">
        <f t="shared" si="28"/>
        <v>0</v>
      </c>
      <c r="BD29" s="300">
        <f t="shared" si="28"/>
        <v>502100684.74000007</v>
      </c>
      <c r="BE29" s="301">
        <f t="shared" si="28"/>
        <v>180901854</v>
      </c>
      <c r="BF29" s="300">
        <f t="shared" si="28"/>
        <v>246844226.32999998</v>
      </c>
      <c r="BG29" s="301">
        <f t="shared" si="28"/>
        <v>0</v>
      </c>
      <c r="BH29" s="302">
        <f t="shared" si="28"/>
        <v>74354604.409999996</v>
      </c>
      <c r="BI29" s="302">
        <f t="shared" si="28"/>
        <v>0</v>
      </c>
    </row>
    <row r="30" spans="1:61" ht="21.75" customHeight="1" x14ac:dyDescent="0.25">
      <c r="A30" s="41"/>
      <c r="B30" s="41"/>
      <c r="C30" s="42"/>
      <c r="D30" s="41"/>
      <c r="E30" s="42"/>
      <c r="F30" s="41"/>
      <c r="G30" s="41"/>
      <c r="H30" s="43"/>
      <c r="I30" s="44"/>
      <c r="J30" s="43"/>
      <c r="K30" s="44"/>
      <c r="L30" s="46"/>
      <c r="M30" s="45"/>
      <c r="N30" s="46"/>
      <c r="O30" s="47"/>
      <c r="P30" s="593"/>
      <c r="Q30" s="47"/>
      <c r="R30" s="41"/>
      <c r="S30" s="46"/>
      <c r="T30" s="304"/>
      <c r="U30" s="305"/>
      <c r="V30" s="306"/>
      <c r="W30" s="305"/>
      <c r="X30" s="307"/>
      <c r="Y30" s="304"/>
      <c r="Z30" s="304"/>
      <c r="AA30" s="305"/>
      <c r="AB30" s="306"/>
      <c r="AC30" s="305"/>
      <c r="AD30" s="307"/>
      <c r="AE30" s="304"/>
      <c r="AF30" s="41"/>
      <c r="AG30" s="42"/>
      <c r="AH30" s="27"/>
      <c r="AI30" s="41"/>
      <c r="AJ30" s="41"/>
      <c r="AK30" s="41"/>
      <c r="AL30" s="43"/>
      <c r="AM30" s="44"/>
      <c r="AN30" s="43"/>
      <c r="AO30" s="44"/>
      <c r="AP30" s="41"/>
      <c r="AQ30" s="42"/>
      <c r="AR30" s="44"/>
      <c r="AS30" s="43"/>
      <c r="AT30" s="44"/>
      <c r="AU30" s="43"/>
      <c r="AV30" s="41"/>
      <c r="AW30" s="41"/>
      <c r="AX30" s="304"/>
      <c r="AY30" s="305"/>
      <c r="AZ30" s="306"/>
      <c r="BA30" s="305"/>
      <c r="BB30" s="307"/>
      <c r="BC30" s="304"/>
      <c r="BD30" s="304"/>
      <c r="BE30" s="305"/>
      <c r="BF30" s="306"/>
      <c r="BG30" s="305"/>
      <c r="BH30" s="307"/>
      <c r="BI30" s="304"/>
    </row>
    <row r="31" spans="1:61" ht="21.75" customHeight="1" x14ac:dyDescent="0.25">
      <c r="A31" s="48" t="s">
        <v>5</v>
      </c>
      <c r="B31" s="20">
        <f>'Проверочная  таблица'!B32</f>
        <v>2476141629.25</v>
      </c>
      <c r="C31" s="21">
        <f>'Проверочная  таблица'!D32</f>
        <v>115843222</v>
      </c>
      <c r="D31" s="20">
        <f>'Проверочная  таблица'!AI32</f>
        <v>872496731.24000001</v>
      </c>
      <c r="E31" s="21">
        <f>'Проверочная  таблица'!VG32</f>
        <v>1112928484.1400001</v>
      </c>
      <c r="F31" s="20">
        <f>'Проверочная  таблица'!WO32</f>
        <v>374873191.87</v>
      </c>
      <c r="G31" s="20"/>
      <c r="H31" s="22">
        <f t="shared" ref="H31:M32" si="29">B31-N31</f>
        <v>2476141629.25</v>
      </c>
      <c r="I31" s="23">
        <f t="shared" si="29"/>
        <v>115843222</v>
      </c>
      <c r="J31" s="22">
        <f t="shared" si="29"/>
        <v>872496731.24000001</v>
      </c>
      <c r="K31" s="23">
        <f t="shared" si="29"/>
        <v>1112928484.1400001</v>
      </c>
      <c r="L31" s="23">
        <f t="shared" si="29"/>
        <v>374873191.87</v>
      </c>
      <c r="M31" s="22">
        <f t="shared" si="29"/>
        <v>0</v>
      </c>
      <c r="N31" s="23"/>
      <c r="O31" s="23"/>
      <c r="P31" s="22"/>
      <c r="Q31" s="24"/>
      <c r="R31" s="20"/>
      <c r="S31" s="23"/>
      <c r="T31" s="291"/>
      <c r="U31" s="292"/>
      <c r="V31" s="291"/>
      <c r="W31" s="292"/>
      <c r="X31" s="294"/>
      <c r="Y31" s="291"/>
      <c r="Z31" s="291"/>
      <c r="AA31" s="292"/>
      <c r="AB31" s="291"/>
      <c r="AC31" s="292"/>
      <c r="AD31" s="294"/>
      <c r="AE31" s="291"/>
      <c r="AF31" s="20">
        <f>'Проверочная  таблица'!C32</f>
        <v>902301722.42999995</v>
      </c>
      <c r="AG31" s="21">
        <f>'Проверочная  таблица'!E32</f>
        <v>40471400</v>
      </c>
      <c r="AH31" s="210">
        <f>'Проверочная  таблица'!AJ32</f>
        <v>247357399.65000001</v>
      </c>
      <c r="AI31" s="20">
        <f>'Проверочная  таблица'!VJ32</f>
        <v>592238582.25</v>
      </c>
      <c r="AJ31" s="23">
        <f>'Проверочная  таблица'!WP32</f>
        <v>22234340.530000001</v>
      </c>
      <c r="AK31" s="20"/>
      <c r="AL31" s="22">
        <f t="shared" ref="AL31:AP32" si="30">AF31-AR31</f>
        <v>902301722.42999995</v>
      </c>
      <c r="AM31" s="23">
        <f t="shared" si="30"/>
        <v>40471400</v>
      </c>
      <c r="AN31" s="22">
        <f t="shared" si="30"/>
        <v>247357399.65000001</v>
      </c>
      <c r="AO31" s="23">
        <f t="shared" si="30"/>
        <v>592238582.25</v>
      </c>
      <c r="AP31" s="23">
        <f t="shared" si="30"/>
        <v>22234340.530000001</v>
      </c>
      <c r="AQ31" s="22"/>
      <c r="AR31" s="23"/>
      <c r="AS31" s="22"/>
      <c r="AT31" s="23"/>
      <c r="AU31" s="22"/>
      <c r="AV31" s="23"/>
      <c r="AW31" s="20"/>
      <c r="AX31" s="291"/>
      <c r="AY31" s="292"/>
      <c r="AZ31" s="291"/>
      <c r="BA31" s="292"/>
      <c r="BB31" s="294"/>
      <c r="BC31" s="291"/>
      <c r="BD31" s="291"/>
      <c r="BE31" s="292"/>
      <c r="BF31" s="291"/>
      <c r="BG31" s="292"/>
      <c r="BH31" s="294"/>
      <c r="BI31" s="291"/>
    </row>
    <row r="32" spans="1:61" ht="21.75" customHeight="1" thickBot="1" x14ac:dyDescent="0.3">
      <c r="A32" s="41" t="s">
        <v>6</v>
      </c>
      <c r="B32" s="20">
        <f>'Проверочная  таблица'!B33</f>
        <v>12885853913.1</v>
      </c>
      <c r="C32" s="21">
        <f>'Проверочная  таблица'!D33</f>
        <v>1718572833.4000001</v>
      </c>
      <c r="D32" s="20">
        <f>'Проверочная  таблица'!AI33</f>
        <v>3580603318.1600003</v>
      </c>
      <c r="E32" s="21">
        <f>'Проверочная  таблица'!VG33</f>
        <v>6275209221.4499998</v>
      </c>
      <c r="F32" s="20">
        <f>'Проверочная  таблица'!WO33</f>
        <v>1311468540.0899999</v>
      </c>
      <c r="G32" s="20"/>
      <c r="H32" s="22">
        <f t="shared" si="29"/>
        <v>12885853913.1</v>
      </c>
      <c r="I32" s="23">
        <f t="shared" si="29"/>
        <v>1718572833.4000001</v>
      </c>
      <c r="J32" s="22">
        <f t="shared" si="29"/>
        <v>3580603318.1600003</v>
      </c>
      <c r="K32" s="23">
        <f t="shared" si="29"/>
        <v>6275209221.4499998</v>
      </c>
      <c r="L32" s="23">
        <f t="shared" si="29"/>
        <v>1311468540.0899999</v>
      </c>
      <c r="M32" s="22">
        <f t="shared" si="29"/>
        <v>0</v>
      </c>
      <c r="N32" s="23"/>
      <c r="O32" s="23"/>
      <c r="P32" s="22"/>
      <c r="Q32" s="24"/>
      <c r="R32" s="20"/>
      <c r="S32" s="23"/>
      <c r="T32" s="291"/>
      <c r="U32" s="292"/>
      <c r="V32" s="291"/>
      <c r="W32" s="292"/>
      <c r="X32" s="294"/>
      <c r="Y32" s="291"/>
      <c r="Z32" s="291"/>
      <c r="AA32" s="292"/>
      <c r="AB32" s="291"/>
      <c r="AC32" s="292"/>
      <c r="AD32" s="294"/>
      <c r="AE32" s="291"/>
      <c r="AF32" s="20">
        <f>'Проверочная  таблица'!C33</f>
        <v>6444368009.6300001</v>
      </c>
      <c r="AG32" s="21">
        <f>'Проверочная  таблица'!E33</f>
        <v>928169973.39999998</v>
      </c>
      <c r="AH32" s="210">
        <f>'Проверочная  таблица'!AJ33</f>
        <v>1213895856.5800002</v>
      </c>
      <c r="AI32" s="20">
        <f>'Проверочная  таблица'!VJ33</f>
        <v>3440503659.02</v>
      </c>
      <c r="AJ32" s="23">
        <f>'Проверочная  таблица'!WP33</f>
        <v>861798520.63000011</v>
      </c>
      <c r="AK32" s="20"/>
      <c r="AL32" s="22">
        <f t="shared" si="30"/>
        <v>6444368009.6300001</v>
      </c>
      <c r="AM32" s="23">
        <f t="shared" si="30"/>
        <v>928169973.39999998</v>
      </c>
      <c r="AN32" s="22">
        <f t="shared" si="30"/>
        <v>1213895856.5800002</v>
      </c>
      <c r="AO32" s="23">
        <f t="shared" si="30"/>
        <v>3440503659.02</v>
      </c>
      <c r="AP32" s="23">
        <f t="shared" si="30"/>
        <v>861798520.63000011</v>
      </c>
      <c r="AQ32" s="22"/>
      <c r="AR32" s="23"/>
      <c r="AS32" s="22"/>
      <c r="AT32" s="23"/>
      <c r="AU32" s="22"/>
      <c r="AV32" s="23"/>
      <c r="AW32" s="20"/>
      <c r="AX32" s="291"/>
      <c r="AY32" s="292"/>
      <c r="AZ32" s="291"/>
      <c r="BA32" s="292"/>
      <c r="BB32" s="294"/>
      <c r="BC32" s="291"/>
      <c r="BD32" s="291"/>
      <c r="BE32" s="292"/>
      <c r="BF32" s="291"/>
      <c r="BG32" s="292"/>
      <c r="BH32" s="294"/>
      <c r="BI32" s="291"/>
    </row>
    <row r="33" spans="1:61" ht="21.75" customHeight="1" thickBot="1" x14ac:dyDescent="0.3">
      <c r="A33" s="36" t="s">
        <v>7</v>
      </c>
      <c r="B33" s="49">
        <f t="shared" ref="B33:AW33" si="31">SUM(B31:B32)</f>
        <v>15361995542.35</v>
      </c>
      <c r="C33" s="50">
        <f t="shared" si="31"/>
        <v>1834416055.4000001</v>
      </c>
      <c r="D33" s="49">
        <f>SUM(D31:D32)</f>
        <v>4453100049.4000006</v>
      </c>
      <c r="E33" s="50">
        <f t="shared" si="31"/>
        <v>7388137705.5900002</v>
      </c>
      <c r="F33" s="49">
        <f t="shared" si="31"/>
        <v>1686341731.96</v>
      </c>
      <c r="G33" s="49">
        <f t="shared" si="31"/>
        <v>0</v>
      </c>
      <c r="H33" s="50">
        <f t="shared" si="31"/>
        <v>15361995542.35</v>
      </c>
      <c r="I33" s="49">
        <f>SUM(I31:I32)</f>
        <v>1834416055.4000001</v>
      </c>
      <c r="J33" s="50">
        <f>SUM(J31:J32)</f>
        <v>4453100049.4000006</v>
      </c>
      <c r="K33" s="49">
        <f t="shared" si="31"/>
        <v>7388137705.5900002</v>
      </c>
      <c r="L33" s="49">
        <f t="shared" si="31"/>
        <v>1686341731.96</v>
      </c>
      <c r="M33" s="50">
        <f t="shared" si="31"/>
        <v>0</v>
      </c>
      <c r="N33" s="49">
        <f t="shared" si="31"/>
        <v>0</v>
      </c>
      <c r="O33" s="50">
        <f t="shared" si="31"/>
        <v>0</v>
      </c>
      <c r="P33" s="156">
        <f>SUM(P31:P32)</f>
        <v>0</v>
      </c>
      <c r="Q33" s="50">
        <f t="shared" si="31"/>
        <v>0</v>
      </c>
      <c r="R33" s="49">
        <f t="shared" si="31"/>
        <v>0</v>
      </c>
      <c r="S33" s="49">
        <f t="shared" si="31"/>
        <v>0</v>
      </c>
      <c r="T33" s="308">
        <f t="shared" ref="T33:AE33" si="32">SUM(T31:T32)</f>
        <v>0</v>
      </c>
      <c r="U33" s="309">
        <f t="shared" si="32"/>
        <v>0</v>
      </c>
      <c r="V33" s="308">
        <f t="shared" si="32"/>
        <v>0</v>
      </c>
      <c r="W33" s="309">
        <f t="shared" si="32"/>
        <v>0</v>
      </c>
      <c r="X33" s="308">
        <f t="shared" si="32"/>
        <v>0</v>
      </c>
      <c r="Y33" s="308">
        <f t="shared" si="32"/>
        <v>0</v>
      </c>
      <c r="Z33" s="308">
        <f t="shared" si="32"/>
        <v>0</v>
      </c>
      <c r="AA33" s="309">
        <f t="shared" si="32"/>
        <v>0</v>
      </c>
      <c r="AB33" s="308">
        <f t="shared" si="32"/>
        <v>0</v>
      </c>
      <c r="AC33" s="309">
        <f t="shared" si="32"/>
        <v>0</v>
      </c>
      <c r="AD33" s="308">
        <f t="shared" si="32"/>
        <v>0</v>
      </c>
      <c r="AE33" s="308">
        <f t="shared" si="32"/>
        <v>0</v>
      </c>
      <c r="AF33" s="49">
        <f t="shared" si="31"/>
        <v>7346669732.0600004</v>
      </c>
      <c r="AG33" s="50">
        <f t="shared" si="31"/>
        <v>968641373.39999998</v>
      </c>
      <c r="AH33" s="213">
        <f>SUM(AH31:AH32)</f>
        <v>1461253256.2300003</v>
      </c>
      <c r="AI33" s="156">
        <f t="shared" si="31"/>
        <v>4032742241.27</v>
      </c>
      <c r="AJ33" s="49">
        <f t="shared" si="31"/>
        <v>884032861.16000009</v>
      </c>
      <c r="AK33" s="49">
        <f t="shared" si="31"/>
        <v>0</v>
      </c>
      <c r="AL33" s="50">
        <f t="shared" si="31"/>
        <v>7346669732.0600004</v>
      </c>
      <c r="AM33" s="49">
        <f>SUM(AM31:AM32)</f>
        <v>968641373.39999998</v>
      </c>
      <c r="AN33" s="50">
        <f>SUM(AN31:AN32)</f>
        <v>1461253256.2300003</v>
      </c>
      <c r="AO33" s="49">
        <f t="shared" si="31"/>
        <v>4032742241.27</v>
      </c>
      <c r="AP33" s="49">
        <f t="shared" si="31"/>
        <v>884032861.16000009</v>
      </c>
      <c r="AQ33" s="50">
        <f t="shared" si="31"/>
        <v>0</v>
      </c>
      <c r="AR33" s="49">
        <f t="shared" si="31"/>
        <v>0</v>
      </c>
      <c r="AS33" s="50">
        <f t="shared" si="31"/>
        <v>0</v>
      </c>
      <c r="AT33" s="49">
        <f>SUM(AT31:AT32)</f>
        <v>0</v>
      </c>
      <c r="AU33" s="50">
        <f t="shared" si="31"/>
        <v>0</v>
      </c>
      <c r="AV33" s="49">
        <f t="shared" si="31"/>
        <v>0</v>
      </c>
      <c r="AW33" s="49">
        <f t="shared" si="31"/>
        <v>0</v>
      </c>
      <c r="AX33" s="308">
        <f t="shared" ref="AX33:BI33" si="33">SUM(AX31:AX32)</f>
        <v>0</v>
      </c>
      <c r="AY33" s="309">
        <f t="shared" si="33"/>
        <v>0</v>
      </c>
      <c r="AZ33" s="308">
        <f t="shared" si="33"/>
        <v>0</v>
      </c>
      <c r="BA33" s="309">
        <f t="shared" si="33"/>
        <v>0</v>
      </c>
      <c r="BB33" s="308">
        <f t="shared" si="33"/>
        <v>0</v>
      </c>
      <c r="BC33" s="308">
        <f t="shared" si="33"/>
        <v>0</v>
      </c>
      <c r="BD33" s="308">
        <f t="shared" si="33"/>
        <v>0</v>
      </c>
      <c r="BE33" s="309">
        <f t="shared" si="33"/>
        <v>0</v>
      </c>
      <c r="BF33" s="308">
        <f t="shared" si="33"/>
        <v>0</v>
      </c>
      <c r="BG33" s="309">
        <f t="shared" si="33"/>
        <v>0</v>
      </c>
      <c r="BH33" s="308">
        <f t="shared" si="33"/>
        <v>0</v>
      </c>
      <c r="BI33" s="308">
        <f t="shared" si="33"/>
        <v>0</v>
      </c>
    </row>
    <row r="34" spans="1:61" ht="21.75" customHeight="1" x14ac:dyDescent="0.25">
      <c r="A34" s="51"/>
      <c r="B34" s="51"/>
      <c r="C34" s="52"/>
      <c r="D34" s="51"/>
      <c r="E34" s="52"/>
      <c r="F34" s="51"/>
      <c r="G34" s="51"/>
      <c r="H34" s="53"/>
      <c r="I34" s="54"/>
      <c r="J34" s="53"/>
      <c r="K34" s="54"/>
      <c r="L34" s="54"/>
      <c r="M34" s="53"/>
      <c r="N34" s="54"/>
      <c r="O34" s="53"/>
      <c r="P34" s="54"/>
      <c r="Q34" s="53"/>
      <c r="R34" s="51"/>
      <c r="S34" s="54"/>
      <c r="T34" s="310"/>
      <c r="U34" s="311"/>
      <c r="V34" s="310"/>
      <c r="W34" s="311"/>
      <c r="X34" s="312"/>
      <c r="Y34" s="310"/>
      <c r="Z34" s="310"/>
      <c r="AA34" s="311"/>
      <c r="AB34" s="310"/>
      <c r="AC34" s="311"/>
      <c r="AD34" s="312"/>
      <c r="AE34" s="310"/>
      <c r="AF34" s="51"/>
      <c r="AG34" s="52"/>
      <c r="AH34" s="51"/>
      <c r="AI34" s="52"/>
      <c r="AJ34" s="51"/>
      <c r="AK34" s="51"/>
      <c r="AL34" s="53"/>
      <c r="AM34" s="54"/>
      <c r="AN34" s="53"/>
      <c r="AO34" s="54"/>
      <c r="AP34" s="51"/>
      <c r="AQ34" s="52"/>
      <c r="AR34" s="54"/>
      <c r="AS34" s="53"/>
      <c r="AT34" s="54"/>
      <c r="AU34" s="53"/>
      <c r="AV34" s="51"/>
      <c r="AW34" s="51"/>
      <c r="AX34" s="310"/>
      <c r="AY34" s="311"/>
      <c r="AZ34" s="310"/>
      <c r="BA34" s="311"/>
      <c r="BB34" s="312"/>
      <c r="BC34" s="310"/>
      <c r="BD34" s="310"/>
      <c r="BE34" s="311"/>
      <c r="BF34" s="310"/>
      <c r="BG34" s="311"/>
      <c r="BH34" s="312"/>
      <c r="BI34" s="310"/>
    </row>
    <row r="35" spans="1:61" ht="21.75" customHeight="1" thickBot="1" x14ac:dyDescent="0.3">
      <c r="A35" s="55"/>
      <c r="B35" s="55"/>
      <c r="C35" s="56"/>
      <c r="D35" s="55"/>
      <c r="E35" s="56"/>
      <c r="F35" s="55"/>
      <c r="G35" s="55"/>
      <c r="H35" s="57"/>
      <c r="I35" s="58"/>
      <c r="J35" s="57"/>
      <c r="K35" s="58"/>
      <c r="L35" s="58"/>
      <c r="M35" s="57"/>
      <c r="N35" s="58"/>
      <c r="O35" s="57"/>
      <c r="P35" s="58"/>
      <c r="Q35" s="57"/>
      <c r="R35" s="55"/>
      <c r="S35" s="58"/>
      <c r="T35" s="313"/>
      <c r="U35" s="314"/>
      <c r="V35" s="313"/>
      <c r="W35" s="314"/>
      <c r="X35" s="315"/>
      <c r="Y35" s="313"/>
      <c r="Z35" s="313"/>
      <c r="AA35" s="314"/>
      <c r="AB35" s="313"/>
      <c r="AC35" s="314"/>
      <c r="AD35" s="315"/>
      <c r="AE35" s="313"/>
      <c r="AF35" s="55"/>
      <c r="AG35" s="56"/>
      <c r="AH35" s="55"/>
      <c r="AI35" s="56"/>
      <c r="AJ35" s="55"/>
      <c r="AK35" s="55"/>
      <c r="AL35" s="57"/>
      <c r="AM35" s="58"/>
      <c r="AN35" s="57"/>
      <c r="AO35" s="58"/>
      <c r="AP35" s="55"/>
      <c r="AQ35" s="56"/>
      <c r="AR35" s="58"/>
      <c r="AS35" s="57"/>
      <c r="AT35" s="58"/>
      <c r="AU35" s="57"/>
      <c r="AV35" s="55"/>
      <c r="AW35" s="55"/>
      <c r="AX35" s="313"/>
      <c r="AY35" s="314"/>
      <c r="AZ35" s="313"/>
      <c r="BA35" s="314"/>
      <c r="BB35" s="315"/>
      <c r="BC35" s="313"/>
      <c r="BD35" s="313"/>
      <c r="BE35" s="314"/>
      <c r="BF35" s="313"/>
      <c r="BG35" s="314"/>
      <c r="BH35" s="315"/>
      <c r="BI35" s="313"/>
    </row>
    <row r="36" spans="1:61" ht="21.75" customHeight="1" thickBot="1" x14ac:dyDescent="0.3">
      <c r="A36" s="36" t="s">
        <v>34</v>
      </c>
      <c r="B36" s="59">
        <f t="shared" ref="B36:AG36" si="34">B29+B33</f>
        <v>30492703936.989998</v>
      </c>
      <c r="C36" s="60">
        <f t="shared" si="34"/>
        <v>4054040532</v>
      </c>
      <c r="D36" s="59">
        <f t="shared" si="34"/>
        <v>9184022941.2700005</v>
      </c>
      <c r="E36" s="60">
        <f t="shared" si="34"/>
        <v>14691496363.26</v>
      </c>
      <c r="F36" s="59">
        <f t="shared" si="34"/>
        <v>2563144100.46</v>
      </c>
      <c r="G36" s="59">
        <f t="shared" si="34"/>
        <v>0</v>
      </c>
      <c r="H36" s="60">
        <f t="shared" si="34"/>
        <v>27299594327.089996</v>
      </c>
      <c r="I36" s="59">
        <f t="shared" si="34"/>
        <v>2673403464.4000001</v>
      </c>
      <c r="J36" s="60">
        <f t="shared" si="34"/>
        <v>7925776635.9300003</v>
      </c>
      <c r="K36" s="59">
        <f t="shared" si="34"/>
        <v>14652707363.26</v>
      </c>
      <c r="L36" s="59">
        <f t="shared" si="34"/>
        <v>2047706863.5</v>
      </c>
      <c r="M36" s="60">
        <f t="shared" si="34"/>
        <v>0</v>
      </c>
      <c r="N36" s="59">
        <f t="shared" si="34"/>
        <v>3193109609.8999996</v>
      </c>
      <c r="O36" s="60">
        <f t="shared" si="34"/>
        <v>1380637067.5999999</v>
      </c>
      <c r="P36" s="59">
        <f t="shared" si="34"/>
        <v>1258246305.3400002</v>
      </c>
      <c r="Q36" s="60">
        <f t="shared" si="34"/>
        <v>38789000</v>
      </c>
      <c r="R36" s="59">
        <f t="shared" si="34"/>
        <v>515437236.95999998</v>
      </c>
      <c r="S36" s="59">
        <f t="shared" si="34"/>
        <v>0</v>
      </c>
      <c r="T36" s="316">
        <f t="shared" si="34"/>
        <v>1574109979.28</v>
      </c>
      <c r="U36" s="317">
        <f t="shared" si="34"/>
        <v>1009882454.6</v>
      </c>
      <c r="V36" s="316">
        <f t="shared" si="34"/>
        <v>494433724.92000002</v>
      </c>
      <c r="W36" s="317">
        <f t="shared" si="34"/>
        <v>38789000</v>
      </c>
      <c r="X36" s="316">
        <f t="shared" si="34"/>
        <v>31004799.75999999</v>
      </c>
      <c r="Y36" s="316">
        <f t="shared" si="34"/>
        <v>0</v>
      </c>
      <c r="Z36" s="316">
        <f t="shared" si="34"/>
        <v>1618999630.6200001</v>
      </c>
      <c r="AA36" s="317">
        <f t="shared" si="34"/>
        <v>370754613</v>
      </c>
      <c r="AB36" s="316">
        <f t="shared" si="34"/>
        <v>763812580.42000008</v>
      </c>
      <c r="AC36" s="317">
        <f t="shared" si="34"/>
        <v>0</v>
      </c>
      <c r="AD36" s="316">
        <f t="shared" si="34"/>
        <v>484432437.19999999</v>
      </c>
      <c r="AE36" s="316">
        <f t="shared" si="34"/>
        <v>0</v>
      </c>
      <c r="AF36" s="59">
        <f t="shared" si="34"/>
        <v>14714198750.41</v>
      </c>
      <c r="AG36" s="60">
        <f t="shared" si="34"/>
        <v>2188429271.0799999</v>
      </c>
      <c r="AH36" s="59">
        <f t="shared" ref="AH36:BI36" si="35">AH29+AH33</f>
        <v>3067524633.1700001</v>
      </c>
      <c r="AI36" s="60">
        <f t="shared" si="35"/>
        <v>8311372361.6900005</v>
      </c>
      <c r="AJ36" s="59">
        <f t="shared" si="35"/>
        <v>1146872484.47</v>
      </c>
      <c r="AK36" s="59">
        <f t="shared" si="35"/>
        <v>0</v>
      </c>
      <c r="AL36" s="60">
        <f t="shared" si="35"/>
        <v>13492946000.110001</v>
      </c>
      <c r="AM36" s="59">
        <f t="shared" si="35"/>
        <v>1431739643.8</v>
      </c>
      <c r="AN36" s="60">
        <f t="shared" si="35"/>
        <v>2702386325.4400005</v>
      </c>
      <c r="AO36" s="59">
        <f t="shared" si="35"/>
        <v>8294948393.3299999</v>
      </c>
      <c r="AP36" s="59">
        <f t="shared" si="35"/>
        <v>1063871637.5400001</v>
      </c>
      <c r="AQ36" s="60">
        <f t="shared" si="35"/>
        <v>0</v>
      </c>
      <c r="AR36" s="59">
        <f t="shared" si="35"/>
        <v>1221252750.3</v>
      </c>
      <c r="AS36" s="60">
        <f t="shared" si="35"/>
        <v>756689627.27999997</v>
      </c>
      <c r="AT36" s="59">
        <f t="shared" si="35"/>
        <v>365138307.72999996</v>
      </c>
      <c r="AU36" s="60">
        <f t="shared" si="35"/>
        <v>16423968.360000001</v>
      </c>
      <c r="AV36" s="59">
        <f t="shared" si="35"/>
        <v>83000846.930000007</v>
      </c>
      <c r="AW36" s="59">
        <f t="shared" si="35"/>
        <v>0</v>
      </c>
      <c r="AX36" s="316">
        <f t="shared" si="35"/>
        <v>719152065.55999994</v>
      </c>
      <c r="AY36" s="317">
        <f t="shared" si="35"/>
        <v>575787773.27999997</v>
      </c>
      <c r="AZ36" s="316">
        <f t="shared" si="35"/>
        <v>118294081.39999998</v>
      </c>
      <c r="BA36" s="317">
        <f t="shared" si="35"/>
        <v>16423968.360000001</v>
      </c>
      <c r="BB36" s="316">
        <f t="shared" si="35"/>
        <v>8646242.5200000014</v>
      </c>
      <c r="BC36" s="316">
        <f t="shared" si="35"/>
        <v>0</v>
      </c>
      <c r="BD36" s="316">
        <f t="shared" si="35"/>
        <v>502100684.74000007</v>
      </c>
      <c r="BE36" s="317">
        <f t="shared" si="35"/>
        <v>180901854</v>
      </c>
      <c r="BF36" s="316">
        <f t="shared" si="35"/>
        <v>246844226.32999998</v>
      </c>
      <c r="BG36" s="317">
        <f t="shared" si="35"/>
        <v>0</v>
      </c>
      <c r="BH36" s="316">
        <f t="shared" si="35"/>
        <v>74354604.409999996</v>
      </c>
      <c r="BI36" s="316">
        <f t="shared" si="35"/>
        <v>0</v>
      </c>
    </row>
    <row r="37" spans="1:61" ht="15" x14ac:dyDescent="0.25">
      <c r="B37" s="61">
        <f>B36-C36-E36-D36-G36-F36</f>
        <v>0</v>
      </c>
      <c r="D37" s="1241"/>
      <c r="E37" s="61"/>
      <c r="H37" s="61">
        <f>H36-I36-K36-J36-M36-L36</f>
        <v>-5.7220458984375E-6</v>
      </c>
      <c r="J37" s="1241"/>
      <c r="K37" s="61"/>
      <c r="N37" s="61">
        <f>N36-O36-Q36-P36-S36-R36</f>
        <v>0</v>
      </c>
      <c r="Q37" s="61"/>
      <c r="V37" s="1241"/>
      <c r="Z37" s="332">
        <f>SUM(AA37:AE37)</f>
        <v>0</v>
      </c>
      <c r="AA37" s="332">
        <f>AA36-'Проверочная  таблица'!D47</f>
        <v>0</v>
      </c>
      <c r="AB37" s="332">
        <f>AB36-'Проверочная  таблица'!AI47</f>
        <v>0</v>
      </c>
      <c r="AC37" s="332">
        <f>AC36-'Проверочная  таблица'!VG47</f>
        <v>0</v>
      </c>
      <c r="AD37" s="332">
        <f>AD36-'Проверочная  таблица'!WO47</f>
        <v>0</v>
      </c>
      <c r="AE37" s="332"/>
      <c r="AF37" s="61">
        <f>AF36-AG36-AI36-AH36-AK36-AJ36</f>
        <v>0</v>
      </c>
      <c r="AI37" s="61"/>
      <c r="AL37" s="61">
        <f>AL36-AM36-AO36-AN36-AQ36-AP36</f>
        <v>0</v>
      </c>
      <c r="AO37" s="61"/>
      <c r="AR37" s="61">
        <f>AR36-AS36-AU36-AT36-AW36-AV36</f>
        <v>0</v>
      </c>
      <c r="AU37" s="61"/>
      <c r="BD37" s="332">
        <f>SUM(BE37:BI37)</f>
        <v>0</v>
      </c>
      <c r="BE37" s="332">
        <f>BE36-'Проверочная  таблица'!E47</f>
        <v>0</v>
      </c>
      <c r="BF37" s="332">
        <f>BF36-'Проверочная  таблица'!AJ47</f>
        <v>0</v>
      </c>
      <c r="BG37" s="332">
        <f>BG36-'Проверочная  таблица'!VJ47</f>
        <v>0</v>
      </c>
      <c r="BH37" s="332">
        <f>BH36-'Проверочная  таблица'!WP47</f>
        <v>0</v>
      </c>
      <c r="BI37" s="332"/>
    </row>
    <row r="38" spans="1:61" s="84" customFormat="1" x14ac:dyDescent="0.2">
      <c r="B38" s="409"/>
      <c r="E38" s="596"/>
      <c r="H38" s="409">
        <f>H36-'Проверочная  таблица'!B45-'Проверочная  таблица'!B44</f>
        <v>0</v>
      </c>
      <c r="N38" s="409">
        <f>N36-'Проверочная  таблица'!B46</f>
        <v>0</v>
      </c>
      <c r="AB38" s="1241"/>
      <c r="AF38" s="409"/>
      <c r="AL38" s="409">
        <f>AL36-'Проверочная  таблица'!C45-'Проверочная  таблица'!C44</f>
        <v>0</v>
      </c>
      <c r="AR38" s="409">
        <f>AR36-'Проверочная  таблица'!C46</f>
        <v>0</v>
      </c>
    </row>
    <row r="39" spans="1:61" ht="21" customHeight="1" x14ac:dyDescent="0.25">
      <c r="A39" s="62" t="s">
        <v>37</v>
      </c>
      <c r="B39" s="63"/>
      <c r="C39" s="63"/>
      <c r="D39" s="63"/>
      <c r="E39" s="63"/>
      <c r="F39" s="63"/>
      <c r="G39" s="63"/>
      <c r="H39" s="63"/>
      <c r="I39" s="64"/>
      <c r="J39" s="64"/>
      <c r="K39" s="64"/>
      <c r="L39" s="64"/>
      <c r="M39" s="64"/>
      <c r="N39" s="65">
        <f>'Проверочная  таблица'!H37</f>
        <v>673129898.60000002</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362180866.69</v>
      </c>
      <c r="AS39" s="63"/>
      <c r="AT39" s="63"/>
      <c r="AU39" s="63"/>
      <c r="AV39" s="63"/>
      <c r="AW39" s="63"/>
      <c r="AX39" s="63"/>
      <c r="AY39" s="63"/>
      <c r="AZ39" s="63"/>
      <c r="BA39" s="63"/>
      <c r="BB39" s="63"/>
      <c r="BC39" s="63"/>
      <c r="BD39" s="63"/>
      <c r="BE39" s="63"/>
      <c r="BF39" s="63"/>
      <c r="BG39" s="63"/>
      <c r="BH39" s="63"/>
      <c r="BI39" s="63"/>
    </row>
    <row r="40" spans="1:61" ht="21" customHeight="1" x14ac:dyDescent="0.25">
      <c r="A40" s="62" t="s">
        <v>107</v>
      </c>
      <c r="B40" s="63"/>
      <c r="C40" s="63"/>
      <c r="D40" s="63"/>
      <c r="E40" s="63"/>
      <c r="F40" s="63"/>
      <c r="G40" s="63"/>
      <c r="H40" s="63"/>
      <c r="I40" s="64"/>
      <c r="J40" s="64"/>
      <c r="K40" s="64"/>
      <c r="L40" s="64"/>
      <c r="M40" s="64"/>
      <c r="N40" s="65">
        <f>'Проверочная  таблица'!P37</f>
        <v>696007169</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387196560.58999991</v>
      </c>
      <c r="AS40" s="63"/>
      <c r="AT40" s="63"/>
      <c r="AU40" s="70"/>
      <c r="AV40" s="70"/>
      <c r="AW40" s="70"/>
      <c r="AX40" s="70"/>
      <c r="AY40" s="70"/>
      <c r="AZ40" s="70"/>
      <c r="BA40" s="70"/>
      <c r="BB40" s="70"/>
      <c r="BC40" s="70"/>
      <c r="BD40" s="70"/>
      <c r="BE40" s="70"/>
      <c r="BF40" s="70"/>
      <c r="BG40" s="70"/>
      <c r="BH40" s="70"/>
      <c r="BI40" s="70"/>
    </row>
    <row r="41" spans="1:61" ht="21" customHeight="1" x14ac:dyDescent="0.25">
      <c r="A41" s="73" t="s">
        <v>25</v>
      </c>
      <c r="B41" s="70"/>
      <c r="C41" s="70"/>
      <c r="D41" s="70"/>
      <c r="E41" s="70"/>
      <c r="F41" s="70"/>
      <c r="G41" s="70"/>
      <c r="H41" s="70"/>
      <c r="I41" s="68"/>
      <c r="J41" s="68"/>
      <c r="K41" s="68"/>
      <c r="L41" s="68"/>
      <c r="M41" s="68"/>
      <c r="N41" s="69">
        <f>'Проверочная  таблица'!AA37</f>
        <v>11500000</v>
      </c>
      <c r="O41" s="74"/>
      <c r="P41" s="74"/>
      <c r="Q41" s="74"/>
      <c r="R41" s="74"/>
      <c r="S41" s="74"/>
      <c r="T41" s="74"/>
      <c r="U41" s="74"/>
      <c r="V41" s="74"/>
      <c r="W41" s="74"/>
      <c r="X41" s="74"/>
      <c r="Y41" s="74"/>
      <c r="Z41" s="74"/>
      <c r="AA41" s="74"/>
      <c r="AB41" s="74"/>
      <c r="AC41" s="74"/>
      <c r="AD41" s="74"/>
      <c r="AE41" s="74"/>
      <c r="AF41" s="75"/>
      <c r="AG41" s="75"/>
      <c r="AH41" s="75"/>
      <c r="AI41" s="75"/>
      <c r="AJ41" s="75"/>
      <c r="AK41" s="75"/>
      <c r="AL41" s="68"/>
      <c r="AM41" s="68"/>
      <c r="AN41" s="68"/>
      <c r="AO41" s="68"/>
      <c r="AP41" s="68"/>
      <c r="AQ41" s="68"/>
      <c r="AR41" s="69">
        <f>'Проверочная  таблица'!AB37</f>
        <v>7312200</v>
      </c>
      <c r="AS41" s="63"/>
      <c r="AT41" s="63"/>
      <c r="AU41" s="63"/>
      <c r="AV41" s="63"/>
      <c r="AW41" s="63"/>
      <c r="AX41" s="63"/>
      <c r="AY41" s="63"/>
      <c r="AZ41" s="63"/>
      <c r="BA41" s="63"/>
      <c r="BB41" s="63"/>
      <c r="BC41" s="63"/>
      <c r="BD41" s="63"/>
      <c r="BE41" s="63"/>
      <c r="BF41" s="63"/>
      <c r="BG41" s="63"/>
      <c r="BH41" s="63"/>
      <c r="BI41" s="63"/>
    </row>
    <row r="42" spans="1:61" ht="21" customHeight="1" x14ac:dyDescent="0.25">
      <c r="A42" s="73" t="s">
        <v>10</v>
      </c>
      <c r="B42" s="70"/>
      <c r="C42" s="70"/>
      <c r="D42" s="70"/>
      <c r="E42" s="70"/>
      <c r="F42" s="70"/>
      <c r="G42" s="70"/>
      <c r="H42" s="70"/>
      <c r="I42" s="68"/>
      <c r="J42" s="68"/>
      <c r="K42" s="68"/>
      <c r="L42" s="68"/>
      <c r="M42" s="68"/>
      <c r="N42" s="69">
        <f>'Проверочная  таблица'!CA37</f>
        <v>519371901.31999999</v>
      </c>
      <c r="O42" s="74"/>
      <c r="P42" s="74"/>
      <c r="Q42" s="74"/>
      <c r="R42" s="74"/>
      <c r="S42" s="74"/>
      <c r="T42" s="74"/>
      <c r="U42" s="74"/>
      <c r="V42" s="74"/>
      <c r="W42" s="74"/>
      <c r="X42" s="74"/>
      <c r="Y42" s="74"/>
      <c r="Z42" s="74"/>
      <c r="AA42" s="74"/>
      <c r="AB42" s="74"/>
      <c r="AC42" s="74"/>
      <c r="AD42" s="74"/>
      <c r="AE42" s="74"/>
      <c r="AF42" s="75"/>
      <c r="AG42" s="75"/>
      <c r="AH42" s="75"/>
      <c r="AI42" s="75"/>
      <c r="AJ42" s="75"/>
      <c r="AK42" s="75"/>
      <c r="AL42" s="68"/>
      <c r="AM42" s="68"/>
      <c r="AN42" s="68"/>
      <c r="AO42" s="68"/>
      <c r="AP42" s="68"/>
      <c r="AQ42" s="68"/>
      <c r="AR42" s="69">
        <f>'Проверочная  таблица'!CE37</f>
        <v>175573458.28999999</v>
      </c>
      <c r="AS42" s="70"/>
      <c r="AT42" s="70"/>
      <c r="AU42" s="63"/>
      <c r="AV42" s="63"/>
      <c r="AW42" s="63"/>
      <c r="AX42" s="63"/>
      <c r="AY42" s="63"/>
      <c r="AZ42" s="63"/>
      <c r="BA42" s="63"/>
      <c r="BB42" s="63"/>
      <c r="BC42" s="63"/>
      <c r="BD42" s="63"/>
      <c r="BE42" s="63"/>
      <c r="BF42" s="63"/>
      <c r="BG42" s="63"/>
      <c r="BH42" s="63"/>
      <c r="BI42" s="63"/>
    </row>
    <row r="43" spans="1:61" ht="21" customHeight="1" x14ac:dyDescent="0.25">
      <c r="A43" s="73" t="s">
        <v>230</v>
      </c>
      <c r="B43" s="70"/>
      <c r="C43" s="70"/>
      <c r="D43" s="70"/>
      <c r="E43" s="70"/>
      <c r="F43" s="70"/>
      <c r="G43" s="70"/>
      <c r="H43" s="70"/>
      <c r="I43" s="68"/>
      <c r="J43" s="68"/>
      <c r="K43" s="68"/>
      <c r="L43" s="68"/>
      <c r="M43" s="68"/>
      <c r="N43" s="69">
        <f>'Проверочная  таблица'!AU37</f>
        <v>0</v>
      </c>
      <c r="O43" s="74"/>
      <c r="P43" s="74"/>
      <c r="Q43" s="74"/>
      <c r="R43" s="74"/>
      <c r="S43" s="74"/>
      <c r="T43" s="74"/>
      <c r="U43" s="74"/>
      <c r="V43" s="74"/>
      <c r="W43" s="74"/>
      <c r="X43" s="74"/>
      <c r="Y43" s="74"/>
      <c r="Z43" s="74"/>
      <c r="AA43" s="74"/>
      <c r="AB43" s="74"/>
      <c r="AC43" s="74"/>
      <c r="AD43" s="74"/>
      <c r="AE43" s="74"/>
      <c r="AF43" s="75"/>
      <c r="AG43" s="75"/>
      <c r="AH43" s="75"/>
      <c r="AI43" s="75"/>
      <c r="AJ43" s="75"/>
      <c r="AK43" s="75"/>
      <c r="AL43" s="68"/>
      <c r="AM43" s="68"/>
      <c r="AN43" s="68"/>
      <c r="AO43" s="68"/>
      <c r="AP43" s="68"/>
      <c r="AQ43" s="68"/>
      <c r="AR43" s="69">
        <f>'Проверочная  таблица'!AY37</f>
        <v>0</v>
      </c>
      <c r="AS43" s="70"/>
      <c r="AT43" s="70"/>
      <c r="AU43" s="63"/>
      <c r="AV43" s="63"/>
      <c r="AW43" s="63"/>
      <c r="AX43" s="63"/>
      <c r="AY43" s="63"/>
      <c r="AZ43" s="63"/>
      <c r="BA43" s="63"/>
      <c r="BB43" s="63"/>
      <c r="BC43" s="63"/>
      <c r="BD43" s="63"/>
      <c r="BE43" s="63"/>
      <c r="BF43" s="63"/>
      <c r="BG43" s="63"/>
      <c r="BH43" s="63"/>
      <c r="BI43" s="63"/>
    </row>
    <row r="44" spans="1:61" ht="33" customHeight="1" x14ac:dyDescent="0.25">
      <c r="A44" s="1616" t="s">
        <v>154</v>
      </c>
      <c r="B44" s="1616"/>
      <c r="C44" s="1616"/>
      <c r="D44" s="1616"/>
      <c r="E44" s="1616"/>
      <c r="F44" s="1616"/>
      <c r="G44" s="1616"/>
      <c r="H44" s="1616"/>
      <c r="I44" s="1616"/>
      <c r="J44" s="1616"/>
      <c r="K44" s="1616"/>
      <c r="L44" s="68"/>
      <c r="M44" s="68"/>
      <c r="N44" s="69">
        <f>'Проверочная  таблица'!CO37</f>
        <v>48596540.210000001</v>
      </c>
      <c r="O44" s="74"/>
      <c r="P44" s="74"/>
      <c r="Q44" s="74"/>
      <c r="R44" s="74"/>
      <c r="S44" s="74"/>
      <c r="T44" s="74"/>
      <c r="U44" s="74"/>
      <c r="V44" s="74"/>
      <c r="W44" s="74"/>
      <c r="X44" s="74"/>
      <c r="Y44" s="74"/>
      <c r="Z44" s="74"/>
      <c r="AA44" s="74"/>
      <c r="AB44" s="74"/>
      <c r="AC44" s="74"/>
      <c r="AD44" s="74"/>
      <c r="AE44" s="74"/>
      <c r="AF44" s="75"/>
      <c r="AG44" s="75"/>
      <c r="AH44" s="75"/>
      <c r="AI44" s="75"/>
      <c r="AJ44" s="75"/>
      <c r="AK44" s="75"/>
      <c r="AL44" s="68"/>
      <c r="AM44" s="68"/>
      <c r="AN44" s="68"/>
      <c r="AO44" s="68"/>
      <c r="AP44" s="68"/>
      <c r="AQ44" s="68"/>
      <c r="AR44" s="69">
        <f>'Проверочная  таблица'!CP37</f>
        <v>407359.02</v>
      </c>
      <c r="AS44" s="70"/>
      <c r="AT44" s="70"/>
      <c r="AU44" s="70"/>
      <c r="AV44" s="63"/>
      <c r="AW44" s="63"/>
      <c r="AX44" s="63"/>
      <c r="AY44" s="63"/>
      <c r="AZ44" s="63"/>
      <c r="BA44" s="63"/>
      <c r="BB44" s="63"/>
      <c r="BC44" s="63"/>
      <c r="BD44" s="63"/>
      <c r="BE44" s="63"/>
      <c r="BF44" s="63"/>
      <c r="BG44" s="63"/>
      <c r="BH44" s="63"/>
      <c r="BI44" s="63"/>
    </row>
    <row r="45" spans="1:61" ht="15" x14ac:dyDescent="0.25">
      <c r="A45" s="1145" t="s">
        <v>833</v>
      </c>
      <c r="B45" s="1144"/>
      <c r="C45" s="1144"/>
      <c r="D45" s="1144"/>
      <c r="E45" s="1144"/>
      <c r="F45" s="1144"/>
      <c r="G45" s="1144"/>
      <c r="H45" s="1144"/>
      <c r="I45" s="1144"/>
      <c r="J45" s="1144"/>
      <c r="K45" s="1144"/>
      <c r="L45" s="68"/>
      <c r="M45" s="68"/>
      <c r="N45" s="69">
        <f>'Проверочная  таблица'!KQ37</f>
        <v>15675.68</v>
      </c>
      <c r="O45" s="74"/>
      <c r="P45" s="74"/>
      <c r="Q45" s="74"/>
      <c r="R45" s="74"/>
      <c r="S45" s="74"/>
      <c r="T45" s="74"/>
      <c r="U45" s="74"/>
      <c r="V45" s="74"/>
      <c r="W45" s="74"/>
      <c r="X45" s="74"/>
      <c r="Y45" s="74"/>
      <c r="Z45" s="74"/>
      <c r="AA45" s="74"/>
      <c r="AB45" s="74"/>
      <c r="AC45" s="74"/>
      <c r="AD45" s="74"/>
      <c r="AE45" s="74"/>
      <c r="AF45" s="75"/>
      <c r="AG45" s="75"/>
      <c r="AH45" s="75"/>
      <c r="AI45" s="75"/>
      <c r="AJ45" s="75"/>
      <c r="AK45" s="75"/>
      <c r="AL45" s="68"/>
      <c r="AM45" s="68"/>
      <c r="AN45" s="68"/>
      <c r="AO45" s="68"/>
      <c r="AP45" s="68"/>
      <c r="AQ45" s="68"/>
      <c r="AR45" s="69">
        <f>'Проверочная  таблица'!KT37</f>
        <v>0</v>
      </c>
      <c r="AS45" s="70"/>
      <c r="AT45" s="70"/>
      <c r="AU45" s="70"/>
      <c r="AV45" s="63"/>
      <c r="AW45" s="70"/>
      <c r="AX45" s="70"/>
      <c r="AY45" s="70"/>
      <c r="AZ45" s="70"/>
      <c r="BA45" s="70"/>
      <c r="BB45" s="70"/>
      <c r="BC45" s="70"/>
      <c r="BD45" s="70"/>
      <c r="BE45" s="70"/>
      <c r="BF45" s="70"/>
      <c r="BG45" s="70"/>
      <c r="BH45" s="70"/>
      <c r="BI45" s="70"/>
    </row>
    <row r="46" spans="1:61" ht="21" customHeight="1" x14ac:dyDescent="0.25">
      <c r="A46" s="73" t="s">
        <v>8</v>
      </c>
      <c r="B46" s="70"/>
      <c r="C46" s="70"/>
      <c r="D46" s="70"/>
      <c r="E46" s="70"/>
      <c r="F46" s="70"/>
      <c r="G46" s="70"/>
      <c r="H46" s="70"/>
      <c r="I46" s="68"/>
      <c r="J46" s="68"/>
      <c r="K46" s="68"/>
      <c r="L46" s="68"/>
      <c r="M46" s="68"/>
      <c r="N46" s="69">
        <f>'Проверочная  таблица'!CW37</f>
        <v>1965169.1400000001</v>
      </c>
      <c r="O46" s="74"/>
      <c r="P46" s="74"/>
      <c r="Q46" s="74"/>
      <c r="R46" s="74"/>
      <c r="S46" s="74"/>
      <c r="T46" s="74"/>
      <c r="U46" s="74"/>
      <c r="V46" s="74"/>
      <c r="W46" s="74"/>
      <c r="X46" s="74"/>
      <c r="Y46" s="74"/>
      <c r="Z46" s="74"/>
      <c r="AA46" s="74"/>
      <c r="AB46" s="74"/>
      <c r="AC46" s="74"/>
      <c r="AD46" s="74"/>
      <c r="AE46" s="74"/>
      <c r="AF46" s="75"/>
      <c r="AG46" s="75"/>
      <c r="AH46" s="75"/>
      <c r="AI46" s="75"/>
      <c r="AJ46" s="75"/>
      <c r="AK46" s="75"/>
      <c r="AL46" s="68"/>
      <c r="AM46" s="68"/>
      <c r="AN46" s="68"/>
      <c r="AO46" s="68"/>
      <c r="AP46" s="64"/>
      <c r="AQ46" s="64"/>
      <c r="AR46" s="65">
        <f>'Проверочная  таблица'!CX37</f>
        <v>94552.66</v>
      </c>
      <c r="AS46" s="63"/>
      <c r="AT46" s="63"/>
      <c r="AU46" s="63"/>
      <c r="AV46" s="63"/>
      <c r="AW46" s="70"/>
      <c r="AX46" s="70"/>
      <c r="AY46" s="70"/>
      <c r="AZ46" s="70"/>
      <c r="BA46" s="70"/>
      <c r="BB46" s="70"/>
      <c r="BC46" s="70"/>
      <c r="BD46" s="70"/>
      <c r="BE46" s="70"/>
      <c r="BF46" s="70"/>
      <c r="BG46" s="70"/>
      <c r="BH46" s="70"/>
      <c r="BI46" s="70"/>
    </row>
    <row r="47" spans="1:61" ht="21" customHeight="1" x14ac:dyDescent="0.25">
      <c r="A47" s="73" t="s">
        <v>435</v>
      </c>
      <c r="B47" s="70"/>
      <c r="C47" s="70"/>
      <c r="D47" s="70"/>
      <c r="E47" s="70"/>
      <c r="F47" s="70"/>
      <c r="G47" s="70"/>
      <c r="H47" s="70"/>
      <c r="I47" s="68"/>
      <c r="J47" s="68"/>
      <c r="K47" s="68"/>
      <c r="L47" s="68"/>
      <c r="M47" s="68"/>
      <c r="N47" s="69">
        <f>'Проверочная  таблица'!HK37</f>
        <v>11683040</v>
      </c>
      <c r="O47" s="74"/>
      <c r="P47" s="74"/>
      <c r="Q47" s="74"/>
      <c r="R47" s="74"/>
      <c r="S47" s="74"/>
      <c r="T47" s="74"/>
      <c r="U47" s="74"/>
      <c r="V47" s="74"/>
      <c r="W47" s="74"/>
      <c r="X47" s="74"/>
      <c r="Y47" s="74"/>
      <c r="Z47" s="74"/>
      <c r="AA47" s="74"/>
      <c r="AB47" s="74"/>
      <c r="AC47" s="74"/>
      <c r="AD47" s="74"/>
      <c r="AE47" s="74"/>
      <c r="AF47" s="75"/>
      <c r="AG47" s="75"/>
      <c r="AH47" s="75"/>
      <c r="AI47" s="75"/>
      <c r="AJ47" s="75"/>
      <c r="AK47" s="75"/>
      <c r="AL47" s="68"/>
      <c r="AM47" s="68"/>
      <c r="AN47" s="68"/>
      <c r="AO47" s="68"/>
      <c r="AP47" s="64"/>
      <c r="AQ47" s="64"/>
      <c r="AR47" s="65">
        <f>'Проверочная  таблица'!HN37</f>
        <v>975400</v>
      </c>
      <c r="AS47" s="63"/>
      <c r="AT47" s="63"/>
      <c r="AU47" s="63"/>
      <c r="AV47" s="63"/>
      <c r="AW47" s="70"/>
      <c r="AX47" s="70"/>
      <c r="AY47" s="70"/>
      <c r="AZ47" s="70"/>
      <c r="BA47" s="70"/>
      <c r="BB47" s="70"/>
      <c r="BC47" s="70"/>
      <c r="BD47" s="70"/>
      <c r="BE47" s="70"/>
      <c r="BF47" s="70"/>
      <c r="BG47" s="70"/>
      <c r="BH47" s="70"/>
      <c r="BI47" s="70"/>
    </row>
    <row r="48" spans="1:61" ht="21" customHeight="1" x14ac:dyDescent="0.25">
      <c r="A48" s="73" t="s">
        <v>709</v>
      </c>
      <c r="B48" s="70"/>
      <c r="C48" s="70"/>
      <c r="D48" s="70"/>
      <c r="E48" s="70"/>
      <c r="F48" s="70"/>
      <c r="G48" s="70"/>
      <c r="H48" s="70"/>
      <c r="I48" s="68"/>
      <c r="J48" s="68"/>
      <c r="K48" s="68"/>
      <c r="L48" s="68"/>
      <c r="M48" s="68"/>
      <c r="N48" s="69">
        <f>'Проверочная  таблица'!LQ37</f>
        <v>40657027.030000001</v>
      </c>
      <c r="O48" s="74"/>
      <c r="P48" s="74"/>
      <c r="Q48" s="74"/>
      <c r="R48" s="74"/>
      <c r="S48" s="74"/>
      <c r="T48" s="74"/>
      <c r="U48" s="74"/>
      <c r="V48" s="74"/>
      <c r="W48" s="74"/>
      <c r="X48" s="74"/>
      <c r="Y48" s="74"/>
      <c r="Z48" s="74"/>
      <c r="AA48" s="74"/>
      <c r="AB48" s="74"/>
      <c r="AC48" s="74"/>
      <c r="AD48" s="74"/>
      <c r="AE48" s="74"/>
      <c r="AF48" s="75"/>
      <c r="AG48" s="75"/>
      <c r="AH48" s="75"/>
      <c r="AI48" s="75"/>
      <c r="AJ48" s="75"/>
      <c r="AK48" s="75"/>
      <c r="AL48" s="68"/>
      <c r="AM48" s="68"/>
      <c r="AN48" s="68"/>
      <c r="AO48" s="68"/>
      <c r="AP48" s="64"/>
      <c r="AQ48" s="64"/>
      <c r="AR48" s="65">
        <f>'Проверочная  таблица'!LU37</f>
        <v>25350629.559999995</v>
      </c>
      <c r="AS48" s="63"/>
      <c r="AT48" s="63"/>
      <c r="AU48" s="63"/>
      <c r="AV48" s="63"/>
      <c r="AW48" s="70"/>
      <c r="AX48" s="70"/>
      <c r="AY48" s="70"/>
      <c r="AZ48" s="70"/>
      <c r="BA48" s="70"/>
      <c r="BB48" s="70"/>
      <c r="BC48" s="70"/>
      <c r="BD48" s="70"/>
      <c r="BE48" s="70"/>
      <c r="BF48" s="70"/>
      <c r="BG48" s="70"/>
      <c r="BH48" s="70"/>
      <c r="BI48" s="70"/>
    </row>
    <row r="49" spans="1:61" ht="21" customHeight="1" x14ac:dyDescent="0.25">
      <c r="A49" s="62" t="s">
        <v>215</v>
      </c>
      <c r="B49" s="63"/>
      <c r="C49" s="63"/>
      <c r="D49" s="63"/>
      <c r="E49" s="63"/>
      <c r="F49" s="63"/>
      <c r="G49" s="63"/>
      <c r="H49" s="63"/>
      <c r="I49" s="64"/>
      <c r="J49" s="64"/>
      <c r="K49" s="64"/>
      <c r="L49" s="64"/>
      <c r="M49" s="64"/>
      <c r="N49" s="65">
        <f>'Проверочная  таблица'!NE37</f>
        <v>0</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таблица'!NH37</f>
        <v>0</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217</v>
      </c>
      <c r="B50" s="63"/>
      <c r="C50" s="63"/>
      <c r="D50" s="63"/>
      <c r="E50" s="63"/>
      <c r="F50" s="63"/>
      <c r="G50" s="63"/>
      <c r="H50" s="63"/>
      <c r="I50" s="64"/>
      <c r="J50" s="64"/>
      <c r="K50" s="64"/>
      <c r="L50" s="64"/>
      <c r="M50" s="64"/>
      <c r="N50" s="65">
        <f>'Проверочная  таблица'!OM37</f>
        <v>232339033.34000003</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таблица'!OQ37</f>
        <v>108977082.09999999</v>
      </c>
      <c r="AS50" s="63"/>
      <c r="AT50" s="63"/>
      <c r="AU50" s="63"/>
      <c r="AV50" s="63"/>
      <c r="AW50" s="63"/>
      <c r="AX50" s="63"/>
      <c r="AY50" s="63"/>
      <c r="AZ50" s="63"/>
      <c r="BA50" s="63"/>
      <c r="BB50" s="63"/>
      <c r="BC50" s="63"/>
      <c r="BD50" s="63"/>
      <c r="BE50" s="63"/>
      <c r="BF50" s="63"/>
      <c r="BG50" s="63"/>
      <c r="BH50" s="63"/>
      <c r="BI50" s="63"/>
    </row>
    <row r="51" spans="1:61" ht="21" customHeight="1" x14ac:dyDescent="0.25">
      <c r="A51" s="62" t="s">
        <v>498</v>
      </c>
      <c r="B51" s="63"/>
      <c r="C51" s="63"/>
      <c r="D51" s="63"/>
      <c r="E51" s="63"/>
      <c r="F51" s="63"/>
      <c r="G51" s="63"/>
      <c r="H51" s="63"/>
      <c r="I51" s="64"/>
      <c r="J51" s="64"/>
      <c r="K51" s="64"/>
      <c r="L51" s="64"/>
      <c r="M51" s="64"/>
      <c r="N51" s="65">
        <f>'Проверочная  таблица'!PK37</f>
        <v>22907157.890000001</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таблица'!PN37</f>
        <v>9643310.3399999999</v>
      </c>
      <c r="AS51" s="63"/>
      <c r="AT51" s="63"/>
      <c r="AU51" s="63"/>
      <c r="AV51" s="63"/>
      <c r="AW51" s="63"/>
      <c r="AX51" s="63"/>
      <c r="AY51" s="63"/>
      <c r="AZ51" s="63"/>
      <c r="BA51" s="63"/>
      <c r="BB51" s="63"/>
      <c r="BC51" s="63"/>
      <c r="BD51" s="63"/>
      <c r="BE51" s="63"/>
      <c r="BF51" s="63"/>
      <c r="BG51" s="63"/>
      <c r="BH51" s="63"/>
      <c r="BI51" s="63"/>
    </row>
    <row r="52" spans="1:61" ht="21" customHeight="1" x14ac:dyDescent="0.25">
      <c r="A52" s="62" t="s">
        <v>502</v>
      </c>
      <c r="B52" s="63"/>
      <c r="C52" s="63"/>
      <c r="D52" s="63"/>
      <c r="E52" s="63"/>
      <c r="F52" s="63"/>
      <c r="G52" s="63"/>
      <c r="H52" s="63"/>
      <c r="I52" s="64"/>
      <c r="J52" s="64"/>
      <c r="K52" s="64"/>
      <c r="L52" s="64"/>
      <c r="M52" s="64"/>
      <c r="N52" s="65">
        <f>'Проверочная  таблица'!SW37</f>
        <v>124927368.42</v>
      </c>
      <c r="O52" s="66"/>
      <c r="P52" s="66"/>
      <c r="Q52" s="66"/>
      <c r="R52" s="66"/>
      <c r="S52" s="66"/>
      <c r="T52" s="66"/>
      <c r="U52" s="66"/>
      <c r="V52" s="66"/>
      <c r="W52" s="66"/>
      <c r="X52" s="66"/>
      <c r="Y52" s="66"/>
      <c r="Z52" s="66"/>
      <c r="AA52" s="66"/>
      <c r="AB52" s="66"/>
      <c r="AC52" s="66"/>
      <c r="AD52" s="66"/>
      <c r="AE52" s="66"/>
      <c r="AF52" s="67"/>
      <c r="AG52" s="67"/>
      <c r="AH52" s="67"/>
      <c r="AI52" s="67"/>
      <c r="AJ52" s="67"/>
      <c r="AK52" s="67"/>
      <c r="AL52" s="64"/>
      <c r="AM52" s="64"/>
      <c r="AN52" s="64"/>
      <c r="AO52" s="64"/>
      <c r="AP52" s="64"/>
      <c r="AQ52" s="64"/>
      <c r="AR52" s="65">
        <f>'Проверочная  таблица'!TF37</f>
        <v>18801798.969999999</v>
      </c>
      <c r="AS52" s="63"/>
      <c r="AT52" s="63"/>
      <c r="AU52" s="63"/>
      <c r="AV52" s="63"/>
      <c r="AW52" s="63"/>
      <c r="AX52" s="63"/>
      <c r="AY52" s="63"/>
      <c r="AZ52" s="63"/>
      <c r="BA52" s="63"/>
      <c r="BB52" s="63"/>
      <c r="BC52" s="63"/>
      <c r="BD52" s="63"/>
      <c r="BE52" s="63"/>
      <c r="BF52" s="63"/>
      <c r="BG52" s="63"/>
      <c r="BH52" s="63"/>
      <c r="BI52" s="63"/>
    </row>
    <row r="53" spans="1:61" ht="29.45" customHeight="1" x14ac:dyDescent="0.25">
      <c r="A53" s="1616" t="s">
        <v>548</v>
      </c>
      <c r="B53" s="1616"/>
      <c r="C53" s="1616"/>
      <c r="D53" s="1616"/>
      <c r="E53" s="1616"/>
      <c r="F53" s="1616"/>
      <c r="G53" s="1616"/>
      <c r="H53" s="1616"/>
      <c r="I53" s="1616"/>
      <c r="J53" s="1616"/>
      <c r="K53" s="1616"/>
      <c r="L53" s="1616"/>
      <c r="M53" s="64"/>
      <c r="N53" s="65">
        <f>'Проверочная  таблица'!GI37</f>
        <v>0</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'Проверочная  таблица'!GL37</f>
        <v>0</v>
      </c>
      <c r="AS53" s="63"/>
      <c r="AT53" s="63"/>
      <c r="AU53" s="63"/>
      <c r="AV53" s="63"/>
      <c r="AW53" s="63"/>
      <c r="AX53" s="63"/>
      <c r="AY53" s="63"/>
      <c r="AZ53" s="63"/>
      <c r="BA53" s="63"/>
      <c r="BB53" s="63"/>
      <c r="BC53" s="63"/>
      <c r="BD53" s="63"/>
      <c r="BE53" s="63"/>
      <c r="BF53" s="63"/>
      <c r="BG53" s="63"/>
      <c r="BH53" s="63"/>
      <c r="BI53" s="63"/>
    </row>
    <row r="54" spans="1:61" ht="33.6" customHeight="1" x14ac:dyDescent="0.25">
      <c r="A54" s="1617" t="s">
        <v>216</v>
      </c>
      <c r="B54" s="1617"/>
      <c r="C54" s="1617"/>
      <c r="D54" s="1617"/>
      <c r="E54" s="1617"/>
      <c r="F54" s="1617"/>
      <c r="G54" s="1617"/>
      <c r="H54" s="1617"/>
      <c r="I54" s="1617"/>
      <c r="J54" s="1617"/>
      <c r="K54" s="1617"/>
      <c r="L54" s="1617"/>
      <c r="M54" s="64"/>
      <c r="N54" s="65">
        <f>'Проверочная  таблица'!JM37</f>
        <v>0</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таблица'!JP37</f>
        <v>0</v>
      </c>
      <c r="AS54" s="63"/>
      <c r="AT54" s="63"/>
      <c r="AU54" s="63"/>
      <c r="AV54" s="63"/>
      <c r="AW54" s="63"/>
      <c r="AX54" s="63"/>
      <c r="AY54" s="63"/>
      <c r="AZ54" s="63"/>
      <c r="BA54" s="63"/>
      <c r="BB54" s="63"/>
      <c r="BC54" s="63"/>
      <c r="BD54" s="63"/>
      <c r="BE54" s="63"/>
      <c r="BF54" s="63"/>
      <c r="BG54" s="63"/>
      <c r="BH54" s="63"/>
      <c r="BI54" s="63"/>
    </row>
    <row r="55" spans="1:61" ht="20.45" customHeight="1" x14ac:dyDescent="0.25">
      <c r="A55" s="1154" t="s">
        <v>877</v>
      </c>
      <c r="B55" s="1154"/>
      <c r="C55" s="1154"/>
      <c r="D55" s="1154"/>
      <c r="E55" s="1154"/>
      <c r="F55" s="1154"/>
      <c r="G55" s="1154"/>
      <c r="H55" s="1154"/>
      <c r="I55" s="1154"/>
      <c r="J55" s="1154"/>
      <c r="K55" s="1154"/>
      <c r="L55" s="1151"/>
      <c r="M55" s="64"/>
      <c r="N55" s="65">
        <f>'Проверочная  таблица'!QO37</f>
        <v>6120736.8399999999</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таблица'!QR37</f>
        <v>1511606.9600000002</v>
      </c>
      <c r="AS55" s="63"/>
      <c r="AT55" s="63"/>
      <c r="AU55" s="63"/>
      <c r="AV55" s="63"/>
      <c r="AW55" s="63"/>
      <c r="AX55" s="63"/>
      <c r="AY55" s="63"/>
      <c r="AZ55" s="63"/>
      <c r="BA55" s="63"/>
      <c r="BB55" s="63"/>
      <c r="BC55" s="63"/>
      <c r="BD55" s="63"/>
      <c r="BE55" s="63"/>
      <c r="BF55" s="63"/>
      <c r="BG55" s="63"/>
      <c r="BH55" s="63"/>
      <c r="BI55" s="63"/>
    </row>
    <row r="56" spans="1:61" ht="21" customHeight="1" x14ac:dyDescent="0.25">
      <c r="A56" s="62" t="s">
        <v>150</v>
      </c>
      <c r="B56" s="63"/>
      <c r="C56" s="63"/>
      <c r="D56" s="63"/>
      <c r="E56" s="63"/>
      <c r="F56" s="63"/>
      <c r="G56" s="63"/>
      <c r="H56" s="63"/>
      <c r="I56" s="64"/>
      <c r="J56" s="64"/>
      <c r="K56" s="64"/>
      <c r="L56" s="64"/>
      <c r="M56" s="64"/>
      <c r="N56" s="65">
        <f>'Проверочная  таблица'!VA37</f>
        <v>249662655.47</v>
      </c>
      <c r="O56" s="66"/>
      <c r="P56" s="66"/>
      <c r="Q56" s="66"/>
      <c r="R56" s="66"/>
      <c r="S56" s="66"/>
      <c r="T56" s="66"/>
      <c r="U56" s="66"/>
      <c r="V56" s="66"/>
      <c r="W56" s="66"/>
      <c r="X56" s="66"/>
      <c r="Y56" s="66"/>
      <c r="Z56" s="66"/>
      <c r="AA56" s="66"/>
      <c r="AB56" s="66"/>
      <c r="AC56" s="66"/>
      <c r="AD56" s="66"/>
      <c r="AE56" s="66"/>
      <c r="AF56" s="67"/>
      <c r="AG56" s="67"/>
      <c r="AH56" s="67"/>
      <c r="AI56" s="67"/>
      <c r="AJ56" s="67"/>
      <c r="AK56" s="67"/>
      <c r="AL56" s="64"/>
      <c r="AM56" s="64"/>
      <c r="AN56" s="64"/>
      <c r="AO56" s="64"/>
      <c r="AP56" s="64"/>
      <c r="AQ56" s="64"/>
      <c r="AR56" s="65">
        <f>'Проверочная  таблица'!VB37</f>
        <v>23803109.829999998</v>
      </c>
      <c r="AS56" s="63"/>
      <c r="AT56" s="63"/>
      <c r="AU56" s="63"/>
      <c r="AV56" s="63"/>
      <c r="AW56" s="63"/>
      <c r="AX56" s="63"/>
      <c r="AY56" s="63"/>
      <c r="AZ56" s="63"/>
      <c r="BA56" s="63"/>
      <c r="BB56" s="63"/>
      <c r="BC56" s="63"/>
      <c r="BD56" s="63"/>
      <c r="BE56" s="63"/>
      <c r="BF56" s="63"/>
      <c r="BG56" s="63"/>
      <c r="BH56" s="63"/>
      <c r="BI56" s="63"/>
    </row>
    <row r="57" spans="1:61" ht="21" customHeight="1" x14ac:dyDescent="0.25">
      <c r="A57" s="62" t="s">
        <v>151</v>
      </c>
      <c r="B57" s="63"/>
      <c r="C57" s="63"/>
      <c r="D57" s="63"/>
      <c r="E57" s="63"/>
      <c r="F57" s="63"/>
      <c r="G57" s="63"/>
      <c r="H57" s="63"/>
      <c r="I57" s="64"/>
      <c r="J57" s="64"/>
      <c r="K57" s="64"/>
      <c r="L57" s="64"/>
      <c r="M57" s="64"/>
      <c r="N57" s="65">
        <f>'Проверочная  таблица'!VS37</f>
        <v>38789000</v>
      </c>
      <c r="O57" s="66"/>
      <c r="P57" s="66"/>
      <c r="Q57" s="66"/>
      <c r="R57" s="66"/>
      <c r="S57" s="66"/>
      <c r="T57" s="66"/>
      <c r="U57" s="66"/>
      <c r="V57" s="66"/>
      <c r="W57" s="66"/>
      <c r="X57" s="66"/>
      <c r="Y57" s="66"/>
      <c r="Z57" s="66"/>
      <c r="AA57" s="66"/>
      <c r="AB57" s="66"/>
      <c r="AC57" s="66"/>
      <c r="AD57" s="66"/>
      <c r="AE57" s="66"/>
      <c r="AF57" s="67"/>
      <c r="AG57" s="67"/>
      <c r="AH57" s="67"/>
      <c r="AI57" s="67"/>
      <c r="AJ57" s="67"/>
      <c r="AK57" s="67"/>
      <c r="AL57" s="64"/>
      <c r="AM57" s="64"/>
      <c r="AN57" s="64"/>
      <c r="AO57" s="64"/>
      <c r="AP57" s="64"/>
      <c r="AQ57" s="64"/>
      <c r="AR57" s="65">
        <f>'Проверочная  таблица'!VT37</f>
        <v>16423968.360000001</v>
      </c>
      <c r="AS57" s="63"/>
      <c r="AT57" s="63"/>
      <c r="AU57" s="63"/>
      <c r="AV57" s="63"/>
      <c r="AW57" s="63"/>
      <c r="AX57" s="63"/>
      <c r="AY57" s="63"/>
      <c r="AZ57" s="63"/>
      <c r="BA57" s="63"/>
      <c r="BB57" s="63"/>
      <c r="BC57" s="63"/>
      <c r="BD57" s="63"/>
      <c r="BE57" s="63"/>
      <c r="BF57" s="63"/>
      <c r="BG57" s="63"/>
      <c r="BH57" s="63"/>
      <c r="BI57" s="63"/>
    </row>
    <row r="58" spans="1:61" ht="21" customHeight="1" x14ac:dyDescent="0.25">
      <c r="A58" s="76" t="s">
        <v>231</v>
      </c>
      <c r="B58" s="72"/>
      <c r="C58" s="72"/>
      <c r="D58" s="72"/>
      <c r="E58" s="72"/>
      <c r="F58" s="72"/>
      <c r="G58" s="72"/>
      <c r="H58" s="72"/>
      <c r="I58" s="71"/>
      <c r="J58" s="71"/>
      <c r="K58" s="71"/>
      <c r="L58" s="71"/>
      <c r="M58" s="71"/>
      <c r="N58" s="77">
        <f>'Проверочная  таблица'!XS37</f>
        <v>0</v>
      </c>
      <c r="O58" s="78"/>
      <c r="P58" s="78"/>
      <c r="Q58" s="78"/>
      <c r="R58" s="78"/>
      <c r="S58" s="78"/>
      <c r="T58" s="78"/>
      <c r="U58" s="78"/>
      <c r="V58" s="78"/>
      <c r="W58" s="78"/>
      <c r="X58" s="78"/>
      <c r="Y58" s="78"/>
      <c r="Z58" s="78"/>
      <c r="AA58" s="78"/>
      <c r="AB58" s="78"/>
      <c r="AC58" s="78"/>
      <c r="AD58" s="78"/>
      <c r="AE58" s="78"/>
      <c r="AF58" s="79"/>
      <c r="AG58" s="79"/>
      <c r="AH58" s="79"/>
      <c r="AI58" s="79"/>
      <c r="AJ58" s="79"/>
      <c r="AK58" s="79"/>
      <c r="AL58" s="71"/>
      <c r="AM58" s="71"/>
      <c r="AN58" s="71"/>
      <c r="AO58" s="71"/>
      <c r="AP58" s="71"/>
      <c r="AQ58" s="71"/>
      <c r="AR58" s="77">
        <f>'Проверочная  таблица'!XU37</f>
        <v>0</v>
      </c>
      <c r="AS58" s="72"/>
      <c r="AT58" s="72"/>
      <c r="AU58" s="72"/>
      <c r="AV58" s="72"/>
      <c r="AW58" s="63"/>
      <c r="AX58" s="63"/>
      <c r="AY58" s="63"/>
      <c r="AZ58" s="63"/>
      <c r="BA58" s="63"/>
      <c r="BB58" s="63"/>
      <c r="BC58" s="63"/>
      <c r="BD58" s="63"/>
      <c r="BE58" s="63"/>
      <c r="BF58" s="63"/>
      <c r="BG58" s="63"/>
      <c r="BH58" s="63"/>
      <c r="BI58" s="63"/>
    </row>
    <row r="59" spans="1:61" ht="36" customHeight="1" x14ac:dyDescent="0.25">
      <c r="A59" s="1616" t="s">
        <v>609</v>
      </c>
      <c r="B59" s="1616"/>
      <c r="C59" s="1616"/>
      <c r="D59" s="1616"/>
      <c r="E59" s="1616"/>
      <c r="F59" s="1616"/>
      <c r="G59" s="1616"/>
      <c r="H59" s="1616"/>
      <c r="I59" s="1616"/>
      <c r="J59" s="1616"/>
      <c r="K59" s="1616"/>
      <c r="L59" s="1616"/>
      <c r="M59" s="71"/>
      <c r="N59" s="77">
        <f>'Проверочная  таблица'!YG37</f>
        <v>480000000</v>
      </c>
      <c r="O59" s="78"/>
      <c r="P59" s="78"/>
      <c r="Q59" s="78"/>
      <c r="R59" s="78"/>
      <c r="S59" s="78"/>
      <c r="T59" s="78"/>
      <c r="U59" s="78"/>
      <c r="V59" s="78"/>
      <c r="W59" s="78"/>
      <c r="X59" s="78"/>
      <c r="Y59" s="78"/>
      <c r="Z59" s="78"/>
      <c r="AA59" s="78"/>
      <c r="AB59" s="78"/>
      <c r="AC59" s="78"/>
      <c r="AD59" s="78"/>
      <c r="AE59" s="78"/>
      <c r="AF59" s="79"/>
      <c r="AG59" s="79"/>
      <c r="AH59" s="79"/>
      <c r="AI59" s="79"/>
      <c r="AJ59" s="79"/>
      <c r="AK59" s="79"/>
      <c r="AL59" s="71"/>
      <c r="AM59" s="71"/>
      <c r="AN59" s="71"/>
      <c r="AO59" s="71"/>
      <c r="AP59" s="71"/>
      <c r="AQ59" s="71"/>
      <c r="AR59" s="77">
        <f>'Проверочная  таблица'!YJ37</f>
        <v>74354604.409999996</v>
      </c>
      <c r="AS59" s="72"/>
      <c r="AT59" s="72"/>
      <c r="AU59" s="72"/>
      <c r="AV59" s="72"/>
      <c r="AW59" s="63"/>
      <c r="AX59" s="63"/>
      <c r="AY59" s="63"/>
      <c r="AZ59" s="63"/>
      <c r="BA59" s="63"/>
      <c r="BB59" s="63"/>
      <c r="BC59" s="63"/>
      <c r="BD59" s="63"/>
      <c r="BE59" s="63"/>
      <c r="BF59" s="63"/>
      <c r="BG59" s="63"/>
      <c r="BH59" s="63"/>
      <c r="BI59" s="63"/>
    </row>
    <row r="60" spans="1:61" ht="21" customHeight="1" x14ac:dyDescent="0.25">
      <c r="A60" s="76" t="s">
        <v>155</v>
      </c>
      <c r="B60" s="72"/>
      <c r="C60" s="72"/>
      <c r="D60" s="72"/>
      <c r="E60" s="72"/>
      <c r="F60" s="72"/>
      <c r="G60" s="72"/>
      <c r="H60" s="72"/>
      <c r="I60" s="71"/>
      <c r="J60" s="71"/>
      <c r="K60" s="71"/>
      <c r="L60" s="71"/>
      <c r="M60" s="71"/>
      <c r="N60" s="77">
        <f>'Проверочная  таблица'!ZU37</f>
        <v>35437236.959999993</v>
      </c>
      <c r="O60" s="78"/>
      <c r="P60" s="78"/>
      <c r="Q60" s="78"/>
      <c r="R60" s="78"/>
      <c r="S60" s="78"/>
      <c r="T60" s="78"/>
      <c r="U60" s="78"/>
      <c r="V60" s="78"/>
      <c r="W60" s="78"/>
      <c r="X60" s="78"/>
      <c r="Y60" s="78"/>
      <c r="Z60" s="78"/>
      <c r="AA60" s="78"/>
      <c r="AB60" s="78"/>
      <c r="AC60" s="78"/>
      <c r="AD60" s="78"/>
      <c r="AE60" s="78"/>
      <c r="AF60" s="79"/>
      <c r="AG60" s="79"/>
      <c r="AH60" s="79"/>
      <c r="AI60" s="79"/>
      <c r="AJ60" s="79"/>
      <c r="AK60" s="79"/>
      <c r="AL60" s="71"/>
      <c r="AM60" s="71"/>
      <c r="AN60" s="71"/>
      <c r="AO60" s="71"/>
      <c r="AP60" s="71"/>
      <c r="AQ60" s="71"/>
      <c r="AR60" s="77">
        <f>'Проверочная  таблица'!ZY37</f>
        <v>8646242.5199999996</v>
      </c>
      <c r="AS60" s="72"/>
      <c r="AT60" s="72"/>
      <c r="AU60" s="72"/>
      <c r="AV60" s="72"/>
      <c r="AW60" s="63"/>
      <c r="AX60" s="63"/>
      <c r="AY60" s="63"/>
      <c r="AZ60" s="63"/>
      <c r="BA60" s="63"/>
      <c r="BB60" s="63"/>
      <c r="BC60" s="63"/>
      <c r="BD60" s="63"/>
      <c r="BE60" s="63"/>
      <c r="BF60" s="63"/>
      <c r="BG60" s="63"/>
      <c r="BH60" s="63"/>
      <c r="BI60" s="63"/>
    </row>
    <row r="61" spans="1:61" ht="21" customHeight="1" x14ac:dyDescent="0.2">
      <c r="A61" s="80" t="s">
        <v>152</v>
      </c>
      <c r="B61" s="81"/>
      <c r="C61" s="81"/>
      <c r="D61" s="81"/>
      <c r="E61" s="81"/>
      <c r="F61" s="81"/>
      <c r="G61" s="81"/>
      <c r="H61" s="81"/>
      <c r="I61" s="80"/>
      <c r="J61" s="80"/>
      <c r="K61" s="80"/>
      <c r="L61" s="80"/>
      <c r="M61" s="80"/>
      <c r="N61" s="82">
        <f>SUM(N39:N60)-N36</f>
        <v>0</v>
      </c>
      <c r="O61" s="82"/>
      <c r="P61" s="82"/>
      <c r="Q61" s="82"/>
      <c r="R61" s="82"/>
      <c r="S61" s="82"/>
      <c r="T61" s="82"/>
      <c r="U61" s="82"/>
      <c r="V61" s="82"/>
      <c r="W61" s="82"/>
      <c r="X61" s="82"/>
      <c r="Y61" s="82"/>
      <c r="Z61" s="82"/>
      <c r="AA61" s="82"/>
      <c r="AB61" s="82"/>
      <c r="AC61" s="82"/>
      <c r="AD61" s="82"/>
      <c r="AE61" s="82"/>
      <c r="AF61" s="81"/>
      <c r="AG61" s="81"/>
      <c r="AH61" s="81"/>
      <c r="AI61" s="81"/>
      <c r="AJ61" s="81"/>
      <c r="AK61" s="81"/>
      <c r="AL61" s="80"/>
      <c r="AM61" s="80"/>
      <c r="AN61" s="80"/>
      <c r="AO61" s="80"/>
      <c r="AP61" s="80"/>
      <c r="AQ61" s="80"/>
      <c r="AR61" s="82">
        <f>SUM(AR39:AR60)-AR36</f>
        <v>0</v>
      </c>
      <c r="AS61" s="81"/>
      <c r="AT61" s="81"/>
      <c r="AU61" s="81"/>
      <c r="AV61" s="81"/>
      <c r="AW61" s="83"/>
    </row>
    <row r="65" spans="1:44" s="84" customFormat="1" ht="15.75" x14ac:dyDescent="0.25">
      <c r="B65" s="735" t="s">
        <v>372</v>
      </c>
      <c r="C65" s="735" t="s">
        <v>373</v>
      </c>
      <c r="D65" s="736" t="s">
        <v>374</v>
      </c>
      <c r="E65" s="736" t="s">
        <v>375</v>
      </c>
      <c r="F65" s="736" t="s">
        <v>376</v>
      </c>
      <c r="H65" s="736" t="s">
        <v>377</v>
      </c>
      <c r="I65" s="736" t="s">
        <v>378</v>
      </c>
      <c r="J65" s="736" t="s">
        <v>379</v>
      </c>
      <c r="K65" s="736" t="s">
        <v>380</v>
      </c>
      <c r="L65" s="736" t="s">
        <v>381</v>
      </c>
      <c r="N65" s="409"/>
      <c r="AF65" s="409"/>
      <c r="AL65" s="409"/>
      <c r="AR65" s="409"/>
    </row>
    <row r="66" spans="1:44" s="84" customFormat="1" ht="15.75" x14ac:dyDescent="0.25">
      <c r="A66" s="737" t="s">
        <v>382</v>
      </c>
      <c r="B66" s="738">
        <f>D66+F66+I66+K66</f>
        <v>30492703.936989993</v>
      </c>
      <c r="C66" s="738">
        <f>E66+H66+J66+L66</f>
        <v>14714198.75041</v>
      </c>
      <c r="D66" s="739">
        <f>H33/1000</f>
        <v>15361995.54235</v>
      </c>
      <c r="E66" s="739">
        <f>AL33/1000</f>
        <v>7346669.7320600003</v>
      </c>
      <c r="F66" s="739">
        <f>H29/1000</f>
        <v>11937598.784739997</v>
      </c>
      <c r="G66" s="740"/>
      <c r="H66" s="739">
        <f>AL29/1000</f>
        <v>6146276.268050001</v>
      </c>
      <c r="I66" s="739">
        <f>Z36/1000</f>
        <v>1618999.6306200002</v>
      </c>
      <c r="J66" s="739">
        <f>BD36/1000</f>
        <v>502100.68474000006</v>
      </c>
      <c r="K66" s="739">
        <f>T36/1000</f>
        <v>1574109.9792800001</v>
      </c>
      <c r="L66" s="739">
        <f>AX36/1000</f>
        <v>719152.0655599999</v>
      </c>
      <c r="N66" s="409"/>
      <c r="AF66" s="409"/>
      <c r="AL66" s="409"/>
      <c r="AR66" s="409"/>
    </row>
    <row r="67" spans="1:44" s="84" customFormat="1" x14ac:dyDescent="0.2">
      <c r="A67" s="741"/>
      <c r="B67" s="742"/>
      <c r="C67" s="742"/>
      <c r="D67" s="743"/>
      <c r="E67" s="743"/>
      <c r="F67" s="743"/>
      <c r="G67" s="740"/>
      <c r="H67" s="743"/>
      <c r="I67" s="743"/>
      <c r="J67" s="743"/>
      <c r="K67" s="743"/>
      <c r="L67" s="743"/>
      <c r="N67" s="409"/>
      <c r="AF67" s="409"/>
      <c r="AL67" s="409"/>
      <c r="AR67" s="409"/>
    </row>
    <row r="68" spans="1:44" s="84" customFormat="1" ht="15.75" x14ac:dyDescent="0.25">
      <c r="A68" s="737" t="s">
        <v>383</v>
      </c>
      <c r="B68" s="738">
        <f>D68+F68+I68+K68</f>
        <v>4054040.5319999997</v>
      </c>
      <c r="C68" s="738">
        <f>E68+H68+J68+L68</f>
        <v>2188429.2710799999</v>
      </c>
      <c r="D68" s="739">
        <f>I33/1000</f>
        <v>1834416.0554000002</v>
      </c>
      <c r="E68" s="739">
        <f>AM33/1000</f>
        <v>968641.37339999992</v>
      </c>
      <c r="F68" s="739">
        <f>I29/1000</f>
        <v>838987.40899999999</v>
      </c>
      <c r="G68" s="740"/>
      <c r="H68" s="739">
        <f>AM29/1000</f>
        <v>463098.27039999998</v>
      </c>
      <c r="I68" s="739">
        <f>AA36/1000</f>
        <v>370754.61300000001</v>
      </c>
      <c r="J68" s="739">
        <f>BE36/1000</f>
        <v>180901.85399999999</v>
      </c>
      <c r="K68" s="739">
        <f>U36/1000</f>
        <v>1009882.4546000001</v>
      </c>
      <c r="L68" s="739">
        <f>AY36/1000</f>
        <v>575787.77327999996</v>
      </c>
      <c r="N68" s="409"/>
      <c r="AF68" s="409"/>
      <c r="AL68" s="409"/>
      <c r="AR68" s="409"/>
    </row>
    <row r="69" spans="1:44" s="84" customFormat="1" ht="15.75" x14ac:dyDescent="0.25">
      <c r="A69" s="737" t="s">
        <v>384</v>
      </c>
      <c r="B69" s="738">
        <f t="shared" ref="B69:B70" si="36">D69+F69+I69+K69</f>
        <v>1899022.203</v>
      </c>
      <c r="C69" s="738">
        <f t="shared" ref="C69:C70" si="37">E69+H69+J69+L69</f>
        <v>1178977.3024900001</v>
      </c>
      <c r="D69" s="744">
        <f>'Проверочная  таблица'!F34/1000</f>
        <v>569616.05539999995</v>
      </c>
      <c r="E69" s="744">
        <f>'Проверочная  таблица'!G34/1000</f>
        <v>413841.37339999998</v>
      </c>
      <c r="F69" s="744">
        <f>'Проверочная  таблица'!F30/1000</f>
        <v>656276.24899999995</v>
      </c>
      <c r="G69" s="744"/>
      <c r="H69" s="744">
        <f>'Проверочная  таблица'!G30/1000</f>
        <v>402955.0624</v>
      </c>
      <c r="I69" s="744">
        <f>'Проверочная  таблица'!L37/1000</f>
        <v>145361.19099999999</v>
      </c>
      <c r="J69" s="744">
        <f>'Проверочная  таблица'!M37/1000</f>
        <v>72923.093999999997</v>
      </c>
      <c r="K69" s="744">
        <f>'Проверочная  таблица'!J37/1000</f>
        <v>527768.70760000008</v>
      </c>
      <c r="L69" s="744">
        <f>'Проверочная  таблица'!K37/1000</f>
        <v>289257.77269000001</v>
      </c>
      <c r="M69" s="745">
        <v>132564.29999999999</v>
      </c>
      <c r="N69" s="409"/>
      <c r="AF69" s="409"/>
      <c r="AL69" s="409"/>
      <c r="AR69" s="409"/>
    </row>
    <row r="70" spans="1:44" s="84" customFormat="1" ht="15.75" x14ac:dyDescent="0.25">
      <c r="A70" s="737" t="s">
        <v>385</v>
      </c>
      <c r="B70" s="738">
        <f t="shared" si="36"/>
        <v>2128118.3289999999</v>
      </c>
      <c r="C70" s="738">
        <f t="shared" si="37"/>
        <v>986739.76858999999</v>
      </c>
      <c r="D70" s="744">
        <f>'Проверочная  таблица'!N34/1000</f>
        <v>1263900</v>
      </c>
      <c r="E70" s="744">
        <f>'Проверочная  таблица'!O34/1000</f>
        <v>553900</v>
      </c>
      <c r="F70" s="744">
        <f>'Проверочная  таблица'!N30/1000</f>
        <v>168211.16</v>
      </c>
      <c r="G70" s="744"/>
      <c r="H70" s="744">
        <f>'Проверочная  таблица'!O30/1000</f>
        <v>45643.207999999999</v>
      </c>
      <c r="I70" s="744">
        <f>'Проверочная  таблица'!T30/1000</f>
        <v>222393.42199999999</v>
      </c>
      <c r="J70" s="744">
        <f>'Проверочная  таблица'!U30/1000</f>
        <v>105878.76</v>
      </c>
      <c r="K70" s="744">
        <f>'Проверочная  таблица'!R30/1000</f>
        <v>473613.74699999997</v>
      </c>
      <c r="L70" s="744">
        <f>'Проверочная  таблица'!S30/1000</f>
        <v>281317.80059</v>
      </c>
      <c r="M70" s="745">
        <v>15020</v>
      </c>
      <c r="N70" s="409"/>
      <c r="AF70" s="409"/>
      <c r="AL70" s="409"/>
      <c r="AR70" s="409"/>
    </row>
    <row r="71" spans="1:44" s="84" customFormat="1" ht="15.75" x14ac:dyDescent="0.25">
      <c r="A71" s="737" t="s">
        <v>386</v>
      </c>
      <c r="B71" s="738">
        <f>B68-B69-B70</f>
        <v>26900</v>
      </c>
      <c r="C71" s="738">
        <f t="shared" ref="C71:L71" si="38">C68-C69-C70</f>
        <v>22712.199999999721</v>
      </c>
      <c r="D71" s="744">
        <f t="shared" si="38"/>
        <v>900.00000000023283</v>
      </c>
      <c r="E71" s="744">
        <f t="shared" si="38"/>
        <v>900</v>
      </c>
      <c r="F71" s="744">
        <f t="shared" si="38"/>
        <v>14500.000000000029</v>
      </c>
      <c r="G71" s="744">
        <f t="shared" si="38"/>
        <v>0</v>
      </c>
      <c r="H71" s="744">
        <f t="shared" si="38"/>
        <v>14499.999999999985</v>
      </c>
      <c r="I71" s="744">
        <f t="shared" si="38"/>
        <v>3000.0000000000291</v>
      </c>
      <c r="J71" s="744">
        <f t="shared" si="38"/>
        <v>2100</v>
      </c>
      <c r="K71" s="744">
        <f t="shared" si="38"/>
        <v>8500</v>
      </c>
      <c r="L71" s="744">
        <f t="shared" si="38"/>
        <v>5212.1999999999534</v>
      </c>
      <c r="N71" s="409"/>
      <c r="AF71" s="409"/>
      <c r="AL71" s="409"/>
      <c r="AR71" s="409"/>
    </row>
    <row r="72" spans="1:44" s="84" customFormat="1" x14ac:dyDescent="0.2">
      <c r="A72" s="741"/>
      <c r="B72" s="742"/>
      <c r="C72" s="742"/>
      <c r="D72" s="743"/>
      <c r="E72" s="743"/>
      <c r="F72" s="743"/>
      <c r="G72" s="740"/>
      <c r="H72" s="743"/>
      <c r="I72" s="743"/>
      <c r="J72" s="743"/>
      <c r="K72" s="743"/>
      <c r="L72" s="743"/>
      <c r="N72" s="409"/>
      <c r="AF72" s="409"/>
      <c r="AL72" s="409"/>
      <c r="AR72" s="409"/>
    </row>
    <row r="73" spans="1:44" s="84" customFormat="1" ht="15.75" x14ac:dyDescent="0.25">
      <c r="A73" s="737" t="s">
        <v>387</v>
      </c>
      <c r="B73" s="738">
        <f>D73+F73+I73+K73</f>
        <v>9184022.9412700012</v>
      </c>
      <c r="C73" s="738">
        <f>E73+H73+J73+L73</f>
        <v>3067524.6331700003</v>
      </c>
      <c r="D73" s="739">
        <f>J33/1000</f>
        <v>4453100.0494000008</v>
      </c>
      <c r="E73" s="739">
        <f>AN33/1000</f>
        <v>1461253.2562300002</v>
      </c>
      <c r="F73" s="739">
        <f>J29/1000</f>
        <v>3472676.586529999</v>
      </c>
      <c r="G73" s="740"/>
      <c r="H73" s="739">
        <f>AN29/1000</f>
        <v>1241133.0692100001</v>
      </c>
      <c r="I73" s="739">
        <f>AB36/1000</f>
        <v>763812.58042000013</v>
      </c>
      <c r="J73" s="739">
        <f>BF36/1000</f>
        <v>246844.22632999998</v>
      </c>
      <c r="K73" s="739">
        <f>V36/1000</f>
        <v>494433.72492000001</v>
      </c>
      <c r="L73" s="739">
        <f>AZ36/1000</f>
        <v>118294.08139999998</v>
      </c>
      <c r="N73" s="409"/>
      <c r="AF73" s="409"/>
      <c r="AL73" s="409"/>
      <c r="AR73" s="409"/>
    </row>
    <row r="74" spans="1:44" s="84" customFormat="1" x14ac:dyDescent="0.2">
      <c r="A74" s="741"/>
      <c r="B74" s="742"/>
      <c r="C74" s="742"/>
      <c r="D74" s="743"/>
      <c r="E74" s="743"/>
      <c r="F74" s="743"/>
      <c r="G74" s="740"/>
      <c r="H74" s="743"/>
      <c r="I74" s="743"/>
      <c r="J74" s="743"/>
      <c r="K74" s="743"/>
      <c r="L74" s="743"/>
      <c r="N74" s="409"/>
      <c r="AF74" s="409"/>
      <c r="AL74" s="409"/>
      <c r="AR74" s="409"/>
    </row>
    <row r="75" spans="1:44" s="84" customFormat="1" ht="15.75" x14ac:dyDescent="0.25">
      <c r="A75" s="737" t="s">
        <v>388</v>
      </c>
      <c r="B75" s="738">
        <f>D75+F75+I75+K75</f>
        <v>14691496.363260001</v>
      </c>
      <c r="C75" s="738">
        <f>E75+H75+J75+L75</f>
        <v>8311372.3616900006</v>
      </c>
      <c r="D75" s="739">
        <f>K33/1000</f>
        <v>7388137.7055900004</v>
      </c>
      <c r="E75" s="739">
        <f>AO33/1000</f>
        <v>4032742.2412700001</v>
      </c>
      <c r="F75" s="739">
        <f>K29/1000</f>
        <v>7264569.6576699996</v>
      </c>
      <c r="G75" s="740"/>
      <c r="H75" s="739">
        <f>AO29/1000</f>
        <v>4262206.1520600002</v>
      </c>
      <c r="I75" s="739"/>
      <c r="J75" s="739"/>
      <c r="K75" s="739">
        <f>W36/1000</f>
        <v>38789</v>
      </c>
      <c r="L75" s="739">
        <f>BA36/1000</f>
        <v>16423.968360000003</v>
      </c>
      <c r="N75" s="409"/>
      <c r="AF75" s="409"/>
      <c r="AL75" s="409"/>
      <c r="AR75" s="409"/>
    </row>
    <row r="76" spans="1:44" s="84" customFormat="1" x14ac:dyDescent="0.2">
      <c r="A76" s="741"/>
      <c r="B76" s="742"/>
      <c r="C76" s="742"/>
      <c r="D76" s="743"/>
      <c r="E76" s="743"/>
      <c r="F76" s="743"/>
      <c r="G76" s="740"/>
      <c r="H76" s="743"/>
      <c r="I76" s="743"/>
      <c r="J76" s="743"/>
      <c r="K76" s="743"/>
      <c r="L76" s="743"/>
      <c r="N76" s="409"/>
      <c r="AF76" s="409"/>
      <c r="AL76" s="409"/>
      <c r="AR76" s="409"/>
    </row>
    <row r="77" spans="1:44" s="84" customFormat="1" ht="15.75" x14ac:dyDescent="0.25">
      <c r="A77" s="737" t="s">
        <v>389</v>
      </c>
      <c r="B77" s="738">
        <f>D77+F77+I77+K77</f>
        <v>2563144.1004599999</v>
      </c>
      <c r="C77" s="738">
        <f>E77+H77+J77+L77</f>
        <v>1146872.48447</v>
      </c>
      <c r="D77" s="739">
        <f>L33/1000</f>
        <v>1686341.73196</v>
      </c>
      <c r="E77" s="739">
        <f>AP33/1000</f>
        <v>884032.86116000009</v>
      </c>
      <c r="F77" s="739">
        <f>L29/1000</f>
        <v>361365.13153999997</v>
      </c>
      <c r="G77" s="740"/>
      <c r="H77" s="739">
        <f>AP29/1000</f>
        <v>179838.77638</v>
      </c>
      <c r="I77" s="739">
        <f>AD36/1000</f>
        <v>484432.43719999999</v>
      </c>
      <c r="J77" s="739">
        <f>BH36/1000</f>
        <v>74354.60441</v>
      </c>
      <c r="K77" s="739">
        <f>X36/1000</f>
        <v>31004.799759999991</v>
      </c>
      <c r="L77" s="739">
        <f>BB36/1000</f>
        <v>8646.2425200000016</v>
      </c>
      <c r="N77" s="409"/>
      <c r="AF77" s="409"/>
      <c r="AL77" s="409"/>
      <c r="AR77" s="409"/>
    </row>
    <row r="78" spans="1:44" s="84" customFormat="1" x14ac:dyDescent="0.2">
      <c r="B78" s="746"/>
      <c r="C78" s="746"/>
      <c r="D78" s="746"/>
      <c r="E78" s="746"/>
      <c r="F78" s="746"/>
      <c r="G78" s="740"/>
      <c r="H78" s="746"/>
      <c r="I78" s="746"/>
      <c r="J78" s="746"/>
      <c r="K78" s="746"/>
      <c r="L78" s="746"/>
      <c r="N78" s="409"/>
      <c r="AF78" s="409"/>
      <c r="AL78" s="409"/>
      <c r="AR78" s="409"/>
    </row>
    <row r="79" spans="1:44" s="84" customFormat="1" ht="15.75" x14ac:dyDescent="0.25">
      <c r="B79" s="747">
        <f>B66-B68-B73-B75-B77</f>
        <v>-6.9849193096160889E-9</v>
      </c>
      <c r="C79" s="747">
        <f>C66-C68-C73-C75-C77</f>
        <v>-2.3283064365386963E-9</v>
      </c>
      <c r="D79" s="747">
        <f>D66-D68-D73-D75-D77</f>
        <v>-3.2596290111541748E-9</v>
      </c>
      <c r="E79" s="747">
        <f>E66-E68-E73-E75-E77</f>
        <v>0</v>
      </c>
      <c r="F79" s="747">
        <f>F66-F68-F73-F75-F77</f>
        <v>-1.3969838619232178E-9</v>
      </c>
      <c r="G79" s="740"/>
      <c r="H79" s="747">
        <f>H66-H68-H73-H75-H77</f>
        <v>6.4028427004814148E-10</v>
      </c>
      <c r="I79" s="747">
        <f>I66-I68-I73-I75-I77</f>
        <v>0</v>
      </c>
      <c r="J79" s="747">
        <f>J66-J68-J73-J75-J77</f>
        <v>0</v>
      </c>
      <c r="K79" s="747">
        <f>K66-K68-K73-K75-K77</f>
        <v>3.2741809263825417E-11</v>
      </c>
      <c r="L79" s="747">
        <f>L66-L68-L73-L75-L77</f>
        <v>-4.9112713895738125E-11</v>
      </c>
      <c r="N79" s="409"/>
      <c r="AF79" s="409"/>
      <c r="AL79" s="409"/>
      <c r="AR79" s="409"/>
    </row>
  </sheetData>
  <mergeCells count="33">
    <mergeCell ref="AG8:AK9"/>
    <mergeCell ref="T8:Y8"/>
    <mergeCell ref="AF8:AF10"/>
    <mergeCell ref="Z8:AE8"/>
    <mergeCell ref="B6:AE7"/>
    <mergeCell ref="Z9:Z10"/>
    <mergeCell ref="T9:T10"/>
    <mergeCell ref="AA9:AE9"/>
    <mergeCell ref="AF6:BI7"/>
    <mergeCell ref="U9:Y9"/>
    <mergeCell ref="BD8:BI8"/>
    <mergeCell ref="AY9:BC9"/>
    <mergeCell ref="AM9:AQ9"/>
    <mergeCell ref="BE9:BI9"/>
    <mergeCell ref="AL9:AL10"/>
    <mergeCell ref="AX9:AX10"/>
    <mergeCell ref="AL8:AW8"/>
    <mergeCell ref="AX8:BC8"/>
    <mergeCell ref="AS9:AW9"/>
    <mergeCell ref="AR9:AR10"/>
    <mergeCell ref="BD9:BD10"/>
    <mergeCell ref="A59:L59"/>
    <mergeCell ref="A53:L53"/>
    <mergeCell ref="A54:L54"/>
    <mergeCell ref="A44:K44"/>
    <mergeCell ref="H8:S8"/>
    <mergeCell ref="C8:G9"/>
    <mergeCell ref="A6:A10"/>
    <mergeCell ref="I9:M9"/>
    <mergeCell ref="O9:S9"/>
    <mergeCell ref="B8:B10"/>
    <mergeCell ref="N9:N10"/>
    <mergeCell ref="H9:H10"/>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6">
    <pageSetUpPr fitToPage="1"/>
  </sheetPr>
  <dimension ref="A2:I22"/>
  <sheetViews>
    <sheetView zoomScale="55" zoomScaleNormal="55" workbookViewId="0">
      <pane xSplit="1" ySplit="9" topLeftCell="B13" activePane="bottomRight" state="frozen"/>
      <selection pane="topRight" activeCell="B1" sqref="B1"/>
      <selection pane="bottomLeft" activeCell="A9" sqref="A9"/>
      <selection pane="bottomRight" activeCell="I22" sqref="I22"/>
    </sheetView>
  </sheetViews>
  <sheetFormatPr defaultColWidth="8.85546875" defaultRowHeight="12.75" x14ac:dyDescent="0.2"/>
  <cols>
    <col min="1" max="1" width="19.140625" style="333" customWidth="1"/>
    <col min="2" max="2" width="22.5703125" style="333" bestFit="1" customWidth="1"/>
    <col min="3" max="3" width="22.7109375" style="333" customWidth="1"/>
    <col min="4" max="4" width="21.28515625" style="333" bestFit="1" customWidth="1"/>
    <col min="5" max="5" width="19.5703125" style="333" bestFit="1" customWidth="1"/>
    <col min="6" max="7" width="21.5703125" style="333" bestFit="1" customWidth="1"/>
    <col min="8" max="8" width="21.28515625" style="333" bestFit="1" customWidth="1"/>
    <col min="9" max="9" width="18.5703125" style="333" bestFit="1" customWidth="1"/>
    <col min="10" max="16384" width="8.85546875" style="333"/>
  </cols>
  <sheetData>
    <row r="2" spans="1:9" ht="15.75" x14ac:dyDescent="0.2">
      <c r="A2" s="1641" t="s">
        <v>715</v>
      </c>
      <c r="B2" s="1641"/>
      <c r="C2" s="1641"/>
      <c r="D2" s="1641"/>
      <c r="E2" s="1641"/>
      <c r="F2" s="1641"/>
      <c r="G2" s="1641"/>
      <c r="H2" s="1641"/>
      <c r="I2" s="1641"/>
    </row>
    <row r="3" spans="1:9" ht="15.75" x14ac:dyDescent="0.2">
      <c r="A3" s="1642" t="str">
        <f>'Район  и  поселения'!E3</f>
        <v>ПО  СОСТОЯНИЮ  НА  1  ИЮЛЯ  2023  ГОДА</v>
      </c>
      <c r="B3" s="1642"/>
      <c r="C3" s="1642"/>
      <c r="D3" s="1642"/>
      <c r="E3" s="1642"/>
      <c r="F3" s="1642"/>
      <c r="G3" s="1642"/>
      <c r="H3" s="1642"/>
      <c r="I3" s="1642"/>
    </row>
    <row r="5" spans="1:9" x14ac:dyDescent="0.2">
      <c r="H5" s="333" t="s">
        <v>19</v>
      </c>
    </row>
    <row r="6" spans="1:9" x14ac:dyDescent="0.2">
      <c r="A6" s="1643" t="s">
        <v>147</v>
      </c>
      <c r="B6" s="1637" t="s">
        <v>12</v>
      </c>
      <c r="C6" s="1638"/>
      <c r="D6" s="1638"/>
      <c r="E6" s="1639"/>
      <c r="F6" s="1637" t="s">
        <v>13</v>
      </c>
      <c r="G6" s="1638"/>
      <c r="H6" s="1638"/>
      <c r="I6" s="1639"/>
    </row>
    <row r="7" spans="1:9" x14ac:dyDescent="0.2">
      <c r="A7" s="1643"/>
      <c r="B7" s="1643" t="s">
        <v>1</v>
      </c>
      <c r="C7" s="1640" t="s">
        <v>36</v>
      </c>
      <c r="D7" s="1640"/>
      <c r="E7" s="1640"/>
      <c r="F7" s="1640" t="s">
        <v>1</v>
      </c>
      <c r="G7" s="1640" t="s">
        <v>36</v>
      </c>
      <c r="H7" s="1640"/>
      <c r="I7" s="1640"/>
    </row>
    <row r="8" spans="1:9" x14ac:dyDescent="0.2">
      <c r="A8" s="1643"/>
      <c r="B8" s="1643"/>
      <c r="C8" s="1644" t="s">
        <v>22</v>
      </c>
      <c r="D8" s="175" t="s">
        <v>93</v>
      </c>
      <c r="E8" s="1644" t="s">
        <v>23</v>
      </c>
      <c r="F8" s="1640"/>
      <c r="G8" s="1644" t="s">
        <v>22</v>
      </c>
      <c r="H8" s="175" t="s">
        <v>93</v>
      </c>
      <c r="I8" s="1644" t="s">
        <v>23</v>
      </c>
    </row>
    <row r="9" spans="1:9" ht="45.6" customHeight="1" x14ac:dyDescent="0.2">
      <c r="A9" s="1643"/>
      <c r="B9" s="1643"/>
      <c r="C9" s="1645"/>
      <c r="D9" s="175" t="s">
        <v>54</v>
      </c>
      <c r="E9" s="1645"/>
      <c r="F9" s="1640"/>
      <c r="G9" s="1645"/>
      <c r="H9" s="175" t="s">
        <v>54</v>
      </c>
      <c r="I9" s="1645"/>
    </row>
    <row r="10" spans="1:9" ht="15" x14ac:dyDescent="0.2">
      <c r="A10" s="179"/>
      <c r="B10" s="334"/>
      <c r="C10" s="334"/>
      <c r="D10" s="334"/>
      <c r="E10" s="334"/>
      <c r="F10" s="334"/>
      <c r="G10" s="334"/>
      <c r="H10" s="334"/>
      <c r="I10" s="334"/>
    </row>
    <row r="11" spans="1:9" ht="76.5" x14ac:dyDescent="0.2">
      <c r="A11" s="176" t="s">
        <v>530</v>
      </c>
      <c r="B11" s="411">
        <f>'[2]Исполнение  по  дотации'!$B$38*1000</f>
        <v>4054040532.0000005</v>
      </c>
      <c r="C11" s="411">
        <f>'[2]Исполнение  по  дотации'!$B$43*1000</f>
        <v>4054040532.0000005</v>
      </c>
      <c r="D11" s="411"/>
      <c r="E11" s="411">
        <f>'[2]Исполнение  по  дотации'!$B$44*1000</f>
        <v>0</v>
      </c>
      <c r="F11" s="411">
        <f>'[2]Исполнение  по  дотации'!$E$38*1000</f>
        <v>2188429271.0799999</v>
      </c>
      <c r="G11" s="411">
        <f>'[2]Исполнение  по  дотации'!$E$43*1000</f>
        <v>2188429271.0799999</v>
      </c>
      <c r="H11" s="411"/>
      <c r="I11" s="411">
        <f>'[2]Исполнение  по  дотации'!$E$44*1000</f>
        <v>0</v>
      </c>
    </row>
    <row r="12" spans="1:9" ht="15" x14ac:dyDescent="0.2">
      <c r="A12" s="176"/>
      <c r="B12" s="411"/>
      <c r="C12" s="411"/>
      <c r="D12" s="411"/>
      <c r="E12" s="411"/>
      <c r="F12" s="411"/>
      <c r="G12" s="411"/>
      <c r="H12" s="411"/>
      <c r="I12" s="411"/>
    </row>
    <row r="13" spans="1:9" ht="102" x14ac:dyDescent="0.2">
      <c r="A13" s="176" t="s">
        <v>525</v>
      </c>
      <c r="B13" s="411">
        <f>'[2]Исполнение  по  субсидии'!$B$39*1000</f>
        <v>9184022941.2700005</v>
      </c>
      <c r="C13" s="411">
        <f>'[2]Исполнение  по  субсидии'!$B$47*1000</f>
        <v>9184022941.2700005</v>
      </c>
      <c r="D13" s="411">
        <f>'[2]Исполнение  по  субсидии'!$B$44*1000</f>
        <v>2228068387.7399998</v>
      </c>
      <c r="E13" s="411">
        <f>'[2]Исполнение  по  субсидии'!$B$48*1000</f>
        <v>0</v>
      </c>
      <c r="F13" s="411">
        <f>'[2]Исполнение  по  субсидии'!$C$39*1000</f>
        <v>3067524633.1700001</v>
      </c>
      <c r="G13" s="411">
        <f>'[2]Исполнение  по  субсидии'!$C$47*1000</f>
        <v>3067524633.1700001</v>
      </c>
      <c r="H13" s="411">
        <f>'[2]Исполнение  по  субсидии'!$C$44*1000</f>
        <v>772246846.07999992</v>
      </c>
      <c r="I13" s="411">
        <f>'[2]Исполнение  по  субсидии'!$C$48*1000</f>
        <v>0</v>
      </c>
    </row>
    <row r="14" spans="1:9" ht="15" x14ac:dyDescent="0.2">
      <c r="A14" s="176"/>
      <c r="B14" s="411"/>
      <c r="C14" s="411"/>
      <c r="D14" s="411"/>
      <c r="E14" s="411"/>
      <c r="F14" s="411"/>
      <c r="G14" s="411"/>
      <c r="H14" s="411"/>
      <c r="I14" s="411"/>
    </row>
    <row r="15" spans="1:9" ht="76.5" x14ac:dyDescent="0.2">
      <c r="A15" s="176" t="s">
        <v>523</v>
      </c>
      <c r="B15" s="411">
        <f>'[2]Исполнение  по  субвенции'!$B$39*1000</f>
        <v>14691496363.26</v>
      </c>
      <c r="C15" s="411">
        <f>'[2]Исполнение  по  субвенции'!$B$47*1000</f>
        <v>14675243694.920002</v>
      </c>
      <c r="D15" s="411">
        <f>'[2]Исполнение  по  субвенции'!$B$44*1000</f>
        <v>477975810</v>
      </c>
      <c r="E15" s="411">
        <f>'[2]Исполнение  по  субвенции'!$B$48*1000</f>
        <v>16252668.34</v>
      </c>
      <c r="F15" s="411">
        <f>'[2]Исполнение  по  субвенции'!$G$39*1000</f>
        <v>8311372361.6899996</v>
      </c>
      <c r="G15" s="411">
        <f>'[2]Исполнение  по  субвенции'!$G$47*1000</f>
        <v>8303577731.5099993</v>
      </c>
      <c r="H15" s="411">
        <f>'[2]Исполнение  по  субвенции'!$G$44*1000</f>
        <v>248958786.60999998</v>
      </c>
      <c r="I15" s="411">
        <f>'[2]Исполнение  по  субвенции'!$G$48*1000</f>
        <v>7794630.1800000006</v>
      </c>
    </row>
    <row r="16" spans="1:9" ht="15" x14ac:dyDescent="0.2">
      <c r="A16" s="176"/>
      <c r="B16" s="411"/>
      <c r="C16" s="411"/>
      <c r="D16" s="411"/>
      <c r="E16" s="411"/>
      <c r="F16" s="411"/>
      <c r="G16" s="411"/>
      <c r="H16" s="411"/>
      <c r="I16" s="411"/>
    </row>
    <row r="17" spans="1:9" ht="38.25" x14ac:dyDescent="0.2">
      <c r="A17" s="176" t="s">
        <v>24</v>
      </c>
      <c r="B17" s="411">
        <f>'[2]Исполнение  по  иным  МБТ'!$B$37*1000</f>
        <v>2563144100.46</v>
      </c>
      <c r="C17" s="411">
        <f>'[2]Исполнение  по  иным  МБТ'!$B$45*1000</f>
        <v>2563144100.46</v>
      </c>
      <c r="D17" s="411">
        <f>'[2]Исполнение  по  иным  МБТ'!$B$42*1000</f>
        <v>1659305197.8600001</v>
      </c>
      <c r="E17" s="411">
        <f>'[2]Исполнение  по  иным  МБТ'!$B$46*1000</f>
        <v>0</v>
      </c>
      <c r="F17" s="411">
        <f>'[2]Исполнение  по  иным  МБТ'!$G$37*1000</f>
        <v>1146872484.47</v>
      </c>
      <c r="G17" s="411">
        <f>'[2]Исполнение  по  иным  МБТ'!$G$45*1000</f>
        <v>1146872484.47</v>
      </c>
      <c r="H17" s="411">
        <f>'[2]Исполнение  по  иным  МБТ'!$G$42*1000</f>
        <v>1055140646.35</v>
      </c>
      <c r="I17" s="411">
        <f>'[2]Исполнение  по  иным  МБТ'!$G$46*1000</f>
        <v>0</v>
      </c>
    </row>
    <row r="18" spans="1:9" ht="15" x14ac:dyDescent="0.2">
      <c r="A18" s="176"/>
      <c r="B18" s="411"/>
      <c r="C18" s="411"/>
      <c r="D18" s="411"/>
      <c r="E18" s="411"/>
      <c r="F18" s="411"/>
      <c r="G18" s="411"/>
      <c r="H18" s="411"/>
      <c r="I18" s="411"/>
    </row>
    <row r="19" spans="1:9" ht="15" x14ac:dyDescent="0.2">
      <c r="A19" s="335" t="s">
        <v>124</v>
      </c>
      <c r="B19" s="337">
        <f t="shared" ref="B19:I19" si="0">SUM(B11:B18)</f>
        <v>30492703936.989998</v>
      </c>
      <c r="C19" s="337">
        <f t="shared" si="0"/>
        <v>30476451268.650002</v>
      </c>
      <c r="D19" s="337">
        <f t="shared" si="0"/>
        <v>4365349395.6000004</v>
      </c>
      <c r="E19" s="337">
        <f t="shared" si="0"/>
        <v>16252668.34</v>
      </c>
      <c r="F19" s="337">
        <f t="shared" si="0"/>
        <v>14714198750.409998</v>
      </c>
      <c r="G19" s="337">
        <f t="shared" si="0"/>
        <v>14706404120.229998</v>
      </c>
      <c r="H19" s="337">
        <f t="shared" si="0"/>
        <v>2076346279.04</v>
      </c>
      <c r="I19" s="337">
        <f t="shared" si="0"/>
        <v>7794630.1800000006</v>
      </c>
    </row>
    <row r="20" spans="1:9" ht="15" x14ac:dyDescent="0.2">
      <c r="A20" s="339" t="s">
        <v>36</v>
      </c>
      <c r="B20" s="340"/>
      <c r="C20" s="340"/>
      <c r="D20" s="340"/>
      <c r="E20" s="340"/>
      <c r="F20" s="340"/>
      <c r="G20" s="340"/>
      <c r="H20" s="340"/>
      <c r="I20" s="340"/>
    </row>
    <row r="21" spans="1:9" ht="30" x14ac:dyDescent="0.2">
      <c r="A21" s="143" t="s">
        <v>69</v>
      </c>
      <c r="B21" s="598">
        <f t="shared" ref="B21:I21" si="1">B19-B11</f>
        <v>26438663404.989998</v>
      </c>
      <c r="C21" s="598">
        <f t="shared" si="1"/>
        <v>26422410736.650002</v>
      </c>
      <c r="D21" s="598">
        <f t="shared" si="1"/>
        <v>4365349395.6000004</v>
      </c>
      <c r="E21" s="598">
        <f t="shared" si="1"/>
        <v>16252668.34</v>
      </c>
      <c r="F21" s="598">
        <f t="shared" si="1"/>
        <v>12525769479.329998</v>
      </c>
      <c r="G21" s="598">
        <f t="shared" si="1"/>
        <v>12517974849.149998</v>
      </c>
      <c r="H21" s="598">
        <f t="shared" si="1"/>
        <v>2076346279.04</v>
      </c>
      <c r="I21" s="598">
        <f t="shared" si="1"/>
        <v>7794630.1800000006</v>
      </c>
    </row>
    <row r="22" spans="1:9" s="937" customFormat="1" ht="15" x14ac:dyDescent="0.2">
      <c r="B22" s="938">
        <f>B19-'Проверочная  таблица'!B37</f>
        <v>0</v>
      </c>
      <c r="C22" s="938">
        <f>B19-C19-E19</f>
        <v>-3.6619603633880615E-6</v>
      </c>
      <c r="D22" s="938">
        <f>D21-('Федеральные  средства'!B50+'Федеральные  средства'!B60+'Федеральные  средства'!B71)*1000</f>
        <v>0</v>
      </c>
      <c r="E22" s="938">
        <f>E21-('[2]Исполнение  по  дотации'!$B$44+'[2]Исполнение  по  субсидии'!$B$48+'[2]Исполнение  по  субвенции'!$B$48+'[2]Исполнение  по  иным  МБТ'!$B$46)*1000</f>
        <v>0</v>
      </c>
      <c r="F22" s="938">
        <f>F19-'Проверочная  таблица'!C37</f>
        <v>0</v>
      </c>
      <c r="G22" s="938">
        <f>F19-G19-I19</f>
        <v>3.0454248189926147E-7</v>
      </c>
      <c r="H22" s="938">
        <f>H21-('Федеральные  средства'!C71+'Федеральные  средства'!C60+'Федеральные  средства'!C50)*1000</f>
        <v>0</v>
      </c>
      <c r="I22" s="938">
        <f>I21-('[2]Исполнение  по  дотации'!$E$44+'[2]Исполнение  по  субсидии'!$C$48+'[2]Исполнение  по  субвенции'!$G$48+'[2]Исполнение  по  иным  МБТ'!$G$46)*1000</f>
        <v>0</v>
      </c>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4" type="noConversion"/>
  <pageMargins left="0.78740157480314965" right="0.39370078740157483" top="0.78740157480314965" bottom="0.78740157480314965" header="0.51181102362204722" footer="0.51181102362204722"/>
  <pageSetup paperSize="9" scale="72"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28</vt:i4>
      </vt:variant>
    </vt:vector>
  </HeadingPairs>
  <TitlesOfParts>
    <vt:vector size="46" baseType="lpstr">
      <vt:lpstr>Объем МБТ</vt:lpstr>
      <vt:lpstr>Проверочная  таблица</vt:lpstr>
      <vt:lpstr>Прочая  субсидия_МР  и  ГО</vt:lpstr>
      <vt:lpstr>Прочая  субсидия_БП</vt:lpstr>
      <vt:lpstr>Субвенция  на  полномочия</vt:lpstr>
      <vt:lpstr>Федеральные  средства  по  МО</vt:lpstr>
      <vt:lpstr>Федеральные  средства</vt:lpstr>
      <vt:lpstr>Район  и  поселения</vt:lpstr>
      <vt:lpstr>МБТ  по  программам</vt:lpstr>
      <vt:lpstr>МБТ  по  видам  расходов</vt:lpstr>
      <vt:lpstr>Дотация</vt:lpstr>
      <vt:lpstr>Субсидия</vt:lpstr>
      <vt:lpstr>Субвенция</vt:lpstr>
      <vt:lpstr>Иные  МБТ</vt:lpstr>
      <vt:lpstr>субсидия  ВР 522</vt:lpstr>
      <vt:lpstr>субсидия  ВР 523</vt:lpstr>
      <vt:lpstr>Федеральная  субсидия</vt:lpstr>
      <vt:lpstr>ВУС</vt:lpstr>
      <vt:lpstr>ВУС!Заголовки_для_печати</vt:lpstr>
      <vt:lpstr>'Иные  МБТ'!Заголовки_для_печати</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Субвенция!Заголовки_для_печати</vt:lpstr>
      <vt:lpstr>'Субвенция  на  полномочия'!Заголовки_для_печати</vt:lpstr>
      <vt:lpstr>Субсидия!Заголовки_для_печати</vt:lpstr>
      <vt:lpstr>'субсидия  ВР 522'!Заголовки_для_печати</vt:lpstr>
      <vt:lpstr>'субсидия  ВР 523'!Заголовки_для_печати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ВУС!Область_печати</vt:lpstr>
      <vt:lpstr>Дотация!Область_печати</vt:lpstr>
      <vt:lpstr>'Иные  МБТ'!Область_печати</vt:lpstr>
      <vt:lpstr>'МБТ  по  видам  расходов'!Область_печати</vt:lpstr>
      <vt:lpstr>'МБТ  по  программам'!Область_печати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Субвенция!Область_печати</vt:lpstr>
      <vt:lpstr>'Субвенция  на  полномочия'!Область_печати</vt:lpstr>
      <vt:lpstr>Субсидия!Область_печати</vt:lpstr>
      <vt:lpstr>'Федеральные  средства'!Область_печати</vt:lpstr>
      <vt:lpstr>'Федеральные  средства  по  МО'!Область_печати</vt:lpstr>
    </vt:vector>
  </TitlesOfParts>
  <Company>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u1533</cp:lastModifiedBy>
  <cp:lastPrinted>2023-07-10T13:14:26Z</cp:lastPrinted>
  <dcterms:created xsi:type="dcterms:W3CDTF">2010-07-21T14:31:06Z</dcterms:created>
  <dcterms:modified xsi:type="dcterms:W3CDTF">2023-07-14T12:18:31Z</dcterms:modified>
</cp:coreProperties>
</file>