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aygroup\ТЕКСТ\Прочие\2023  ГОД\Одновременно  с  бюджетом\Расчеты  МБТ\"/>
    </mc:Choice>
  </mc:AlternateContent>
  <xr:revisionPtr revIDLastSave="0" documentId="13_ncr:1_{06A5FC25-2AFD-447A-9811-758D441E922C}" xr6:coauthVersionLast="43" xr6:coauthVersionMax="43" xr10:uidLastSave="{00000000-0000-0000-0000-000000000000}"/>
  <bookViews>
    <workbookView xWindow="-120" yWindow="-120" windowWidth="19440" windowHeight="15000" activeTab="2" xr2:uid="{00000000-000D-0000-FFFF-FFFF00000000}"/>
  </bookViews>
  <sheets>
    <sheet name="2025  год" sheetId="3" r:id="rId1"/>
    <sheet name="2024  год" sheetId="2" r:id="rId2"/>
    <sheet name="2023  год" sheetId="1" r:id="rId3"/>
  </sheets>
  <externalReferences>
    <externalReference r:id="rId4"/>
    <externalReference r:id="rId5"/>
    <externalReference r:id="rId6"/>
  </externalReferences>
  <definedNames>
    <definedName name="БО_min_1">[1]Параметры!$B$5</definedName>
    <definedName name="_xlnm.Print_Titles" localSheetId="2">'2023  год'!$A:$A</definedName>
    <definedName name="_xlnm.Print_Titles" localSheetId="1">'2024  год'!$A:$A</definedName>
    <definedName name="_xlnm.Print_Titles" localSheetId="0">'2025  год'!$A:$A</definedName>
    <definedName name="Н">#REF!</definedName>
    <definedName name="_xlnm.Print_Area" localSheetId="2">'2023  год'!$A$1:$I$33</definedName>
    <definedName name="_xlnm.Print_Area" localSheetId="1">'2024  год'!$A$1:$J$33</definedName>
    <definedName name="_xlnm.Print_Area" localSheetId="0">'2025  год'!$A$1:$J$33</definedName>
    <definedName name="ПД">#REF!</definedName>
    <definedName name="точность_1">[1]Параметры!$B$7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I27" i="1"/>
  <c r="H27" i="1"/>
  <c r="G27" i="1"/>
  <c r="F2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I7" i="1"/>
  <c r="H7" i="1"/>
  <c r="G7" i="1"/>
  <c r="F7" i="1"/>
  <c r="I28" i="2" l="1"/>
  <c r="I2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7" i="2"/>
  <c r="H28" i="2"/>
  <c r="G28" i="2"/>
  <c r="F28" i="2"/>
  <c r="H27" i="2"/>
  <c r="G27" i="2"/>
  <c r="F2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H7" i="2"/>
  <c r="G7" i="2"/>
  <c r="F7" i="2"/>
  <c r="I28" i="3"/>
  <c r="I2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7" i="3"/>
  <c r="H28" i="3"/>
  <c r="G28" i="3"/>
  <c r="F28" i="3"/>
  <c r="H27" i="3"/>
  <c r="G27" i="3"/>
  <c r="F2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H7" i="3"/>
  <c r="G7" i="3"/>
  <c r="F7" i="3"/>
  <c r="J32" i="2" l="1"/>
  <c r="J32" i="3"/>
  <c r="H29" i="1" l="1"/>
  <c r="F29" i="1"/>
  <c r="H29" i="2"/>
  <c r="F29" i="2"/>
  <c r="F25" i="2"/>
  <c r="H25" i="1"/>
  <c r="F25" i="1"/>
  <c r="H25" i="2"/>
  <c r="H31" i="2" l="1"/>
  <c r="H32" i="2" s="1"/>
  <c r="H31" i="1"/>
  <c r="H32" i="1" s="1"/>
  <c r="F31" i="1"/>
  <c r="F32" i="1" s="1"/>
  <c r="F31" i="2"/>
  <c r="F32" i="2" s="1"/>
  <c r="F29" i="3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7" i="3" s="1"/>
  <c r="E28" i="3" s="1"/>
  <c r="E8" i="2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7" i="2" s="1"/>
  <c r="E28" i="2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7" i="1" s="1"/>
  <c r="E28" i="1" s="1"/>
  <c r="B28" i="1"/>
  <c r="B27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28" i="2"/>
  <c r="B27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28" i="3"/>
  <c r="B2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7" i="3"/>
  <c r="I29" i="3"/>
  <c r="H29" i="3"/>
  <c r="F33" i="2" l="1"/>
  <c r="F33" i="1"/>
  <c r="H25" i="3"/>
  <c r="H31" i="3" s="1"/>
  <c r="H32" i="3" s="1"/>
  <c r="I29" i="2"/>
  <c r="I25" i="2"/>
  <c r="F25" i="3"/>
  <c r="F31" i="3" s="1"/>
  <c r="F32" i="3" s="1"/>
  <c r="I25" i="3"/>
  <c r="I31" i="3" s="1"/>
  <c r="I32" i="3" s="1"/>
  <c r="F33" i="3" l="1"/>
  <c r="I31" i="2"/>
  <c r="I32" i="2" s="1"/>
  <c r="I29" i="1" l="1"/>
  <c r="I25" i="1" l="1"/>
  <c r="I31" i="1" s="1"/>
  <c r="I32" i="1" s="1"/>
</calcChain>
</file>

<file path=xl/sharedStrings.xml><?xml version="1.0" encoding="utf-8"?>
<sst xmlns="http://schemas.openxmlformats.org/spreadsheetml/2006/main" count="110" uniqueCount="40">
  <si>
    <t>контингент</t>
  </si>
  <si>
    <t>Сумма отчислений</t>
  </si>
  <si>
    <t>Итого  по  муниципальным  районам</t>
  </si>
  <si>
    <t>Итого  по  городским  округам</t>
  </si>
  <si>
    <t>Всего</t>
  </si>
  <si>
    <t xml:space="preserve">норматив отчислений </t>
  </si>
  <si>
    <t>cумма отчислений</t>
  </si>
  <si>
    <t>Индекс  бюджетных  расходов</t>
  </si>
  <si>
    <t>Бюджетная  обеспеченность  до  распределения  дотации</t>
  </si>
  <si>
    <t>Бюджетная  обеспеченность  после  распределения  дотации</t>
  </si>
  <si>
    <t>Индекс  налогового  потенциала</t>
  </si>
  <si>
    <t>Замена дотации нормативами отчислений от налога на доходы физических лиц</t>
  </si>
  <si>
    <t>Объем  нераспределенной  дотации</t>
  </si>
  <si>
    <t>15,0 % НДФЛ</t>
  </si>
  <si>
    <t xml:space="preserve">Денежная  сумма  дотаций  на  выравнивание  бюджетной  обеспеченности  муниципальных  районов  (городских  округов) </t>
  </si>
  <si>
    <t>Расчет  распределения  дотации  на  выравнивание  бюджетной  обеспеченности  муниципальных  районов  (городских  округов)  и  дотации  бюджетам  муниципальных  районов  (городских  округов)  на  поддержку  мер  по  обеспечению  сбалансированности  местных  бюджетов  на  2023  год  в  соответствии  с  Законом  Липецкой  области  от  27  декабря  2019  года  № 343-ОЗ  "О  бюджетном  процессе  Липецкой  области"</t>
  </si>
  <si>
    <t>Наименование муниципального образования</t>
  </si>
  <si>
    <t>Воловский  муниципальный  район</t>
  </si>
  <si>
    <t>Грязинский  муниципальный  район</t>
  </si>
  <si>
    <t>Данковский  муниципальный  район</t>
  </si>
  <si>
    <t>Добринский  муниципальный  район</t>
  </si>
  <si>
    <t>Добровский  муниципальный  район</t>
  </si>
  <si>
    <t>Долгоруковский  муниципальный  район</t>
  </si>
  <si>
    <t>Елецкий  муниципальный  район</t>
  </si>
  <si>
    <t>Задонский  муниципальный  район</t>
  </si>
  <si>
    <t>Измалковский  муниципальный  район</t>
  </si>
  <si>
    <t>Краснинский  муниципальный  район</t>
  </si>
  <si>
    <t>Лебедянский  муниципальный  район</t>
  </si>
  <si>
    <t>Лев-Толстовский  муниципальный  район</t>
  </si>
  <si>
    <t>Липецкий  муниципальный  район</t>
  </si>
  <si>
    <t>Становлянский  муниципальный  район</t>
  </si>
  <si>
    <t>Тербунский  муниципальный  район</t>
  </si>
  <si>
    <t>Усманский  муниципальный  район</t>
  </si>
  <si>
    <t>Хлевенский  муниципальный  район</t>
  </si>
  <si>
    <t>Чаплыгинский  муниципальный  район</t>
  </si>
  <si>
    <t>Городской округ город  Елец</t>
  </si>
  <si>
    <t>Городской округ город  Липецк</t>
  </si>
  <si>
    <t>Расчет  распределения  дотации  на  выравнивание  бюджетной  обеспеченности  муниципальных  районов  (городских  округов)  и  дотации  бюджетам  муниципальных  районов  (городских  округов)  на  поддержку  мер  по  обеспечению  сбалансированности  местных  бюджетов  на  2024  год  в  соответствии  с  Законом  Липецкой  области  от  27  декабря  2019  года  № 343-ОЗ  "О  бюджетном  процессе  Липецкой  области"</t>
  </si>
  <si>
    <t>руб.</t>
  </si>
  <si>
    <t>Расчет  распределения  дотации  на  выравнивание  бюджетной  обеспеченности  муниципальных  районов  (городских  округов)  и  дотации  бюджетам  муниципальных  районов  (городских  округов)  на  поддержку  мер  по  обеспечению  сбалансированности  местных  бюджетов  на  2025  год  в  соответствии  с  Законом  Липецкой  области  от  27  декабря  2019  года  № 343-ОЗ  "О  бюджетном  процессе  Липецкой 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</si>
</sst>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#,##0.0_ ;\-#,##0.0\ "/>
    <numFmt numFmtId="166" formatCode="_-* #,##0.0_р_._-;\-* #,##0.0_р_._-;_-* &quot;-&quot;??_р_._-;_-@_-"/>
    <numFmt numFmtId="167" formatCode="_-* #,##0.0_р_._-;\-* #,##0.0_р_._-;_-* &quot;-&quot;?_р_._-;_-@_-"/>
    <numFmt numFmtId="168" formatCode="#,##0.000000"/>
    <numFmt numFmtId="169" formatCode="_-* #,##0.00000_р_._-;\-* #,##0.00000_р_._-;_-* &quot;-&quot;??_р_._-;_-@_-"/>
    <numFmt numFmtId="170" formatCode="_-* #,##0.00_р_._-;\-* #,##0.00_р_._-;_-* &quot;-&quot;?_р_._-;_-@_-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8D8D8"/>
      </patternFill>
    </fill>
    <fill>
      <patternFill patternType="solid">
        <fgColor rgb="FFBFBFBF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168" fontId="25" fillId="24" borderId="16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6" fillId="8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2" fillId="0" borderId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0" fillId="5" borderId="0" applyNumberFormat="0" applyBorder="0" applyAlignment="0" applyProtection="0"/>
    <xf numFmtId="0" fontId="25" fillId="25" borderId="16"/>
  </cellStyleXfs>
  <cellXfs count="53">
    <xf numFmtId="0" fontId="0" fillId="0" borderId="0" xfId="0"/>
    <xf numFmtId="49" fontId="21" fillId="0" borderId="10" xfId="0" applyNumberFormat="1" applyFont="1" applyFill="1" applyBorder="1" applyAlignment="1">
      <alignment vertical="center"/>
    </xf>
    <xf numFmtId="0" fontId="23" fillId="0" borderId="0" xfId="0" applyFont="1" applyAlignment="1">
      <alignment vertical="center" wrapText="1"/>
    </xf>
    <xf numFmtId="49" fontId="23" fillId="0" borderId="0" xfId="0" quotePrefix="1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0" fontId="22" fillId="0" borderId="0" xfId="42" applyFont="1" applyFill="1" applyAlignment="1">
      <alignment horizontal="left" vertical="center"/>
    </xf>
    <xf numFmtId="0" fontId="23" fillId="0" borderId="0" xfId="0" applyFont="1" applyFill="1" applyAlignment="1">
      <alignment vertical="center" wrapText="1"/>
    </xf>
    <xf numFmtId="0" fontId="23" fillId="0" borderId="0" xfId="0" quotePrefix="1" applyFont="1" applyAlignment="1">
      <alignment vertical="center" wrapText="1"/>
    </xf>
    <xf numFmtId="0" fontId="23" fillId="0" borderId="0" xfId="0" quotePrefix="1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6" fontId="26" fillId="0" borderId="10" xfId="44" applyNumberFormat="1" applyFont="1" applyFill="1" applyBorder="1" applyAlignment="1">
      <alignment vertical="center"/>
    </xf>
    <xf numFmtId="164" fontId="24" fillId="0" borderId="10" xfId="44" applyNumberFormat="1" applyFont="1" applyFill="1" applyBorder="1" applyAlignment="1">
      <alignment vertical="center"/>
    </xf>
    <xf numFmtId="166" fontId="24" fillId="0" borderId="10" xfId="44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6" fontId="21" fillId="0" borderId="10" xfId="44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66" fontId="21" fillId="0" borderId="0" xfId="44" applyNumberFormat="1" applyFont="1" applyFill="1" applyBorder="1" applyAlignment="1">
      <alignment vertical="center"/>
    </xf>
    <xf numFmtId="49" fontId="21" fillId="0" borderId="0" xfId="0" applyNumberFormat="1" applyFont="1" applyAlignment="1">
      <alignment vertical="center"/>
    </xf>
    <xf numFmtId="166" fontId="24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67" fontId="21" fillId="0" borderId="0" xfId="0" applyNumberFormat="1" applyFont="1" applyAlignment="1">
      <alignment vertical="center"/>
    </xf>
    <xf numFmtId="167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166" fontId="24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166" fontId="21" fillId="0" borderId="0" xfId="0" applyNumberFormat="1" applyFont="1" applyFill="1" applyAlignment="1">
      <alignment vertical="center"/>
    </xf>
    <xf numFmtId="164" fontId="26" fillId="0" borderId="10" xfId="44" applyNumberFormat="1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166" fontId="26" fillId="0" borderId="0" xfId="44" applyNumberFormat="1" applyFont="1" applyFill="1" applyBorder="1" applyAlignment="1">
      <alignment vertical="center"/>
    </xf>
    <xf numFmtId="164" fontId="21" fillId="0" borderId="10" xfId="44" applyNumberFormat="1" applyFont="1" applyFill="1" applyBorder="1" applyAlignment="1">
      <alignment vertical="center"/>
    </xf>
    <xf numFmtId="169" fontId="26" fillId="0" borderId="10" xfId="44" applyNumberFormat="1" applyFont="1" applyFill="1" applyBorder="1" applyAlignment="1">
      <alignment vertical="center"/>
    </xf>
    <xf numFmtId="170" fontId="24" fillId="0" borderId="10" xfId="0" applyNumberFormat="1" applyFont="1" applyFill="1" applyBorder="1" applyAlignment="1">
      <alignment vertical="center"/>
    </xf>
    <xf numFmtId="169" fontId="24" fillId="0" borderId="10" xfId="44" applyNumberFormat="1" applyFont="1" applyFill="1" applyBorder="1" applyAlignment="1">
      <alignment vertical="center"/>
    </xf>
    <xf numFmtId="169" fontId="21" fillId="0" borderId="16" xfId="44" applyNumberFormat="1" applyFont="1" applyFill="1" applyBorder="1" applyAlignment="1">
      <alignment vertical="center"/>
    </xf>
    <xf numFmtId="169" fontId="21" fillId="0" borderId="10" xfId="44" applyNumberFormat="1" applyFont="1" applyFill="1" applyBorder="1" applyAlignment="1">
      <alignment vertical="center"/>
    </xf>
    <xf numFmtId="169" fontId="26" fillId="0" borderId="10" xfId="44" applyNumberFormat="1" applyFont="1" applyBorder="1" applyAlignment="1">
      <alignment vertical="center"/>
    </xf>
    <xf numFmtId="169" fontId="21" fillId="0" borderId="10" xfId="0" applyNumberFormat="1" applyFont="1" applyFill="1" applyBorder="1" applyAlignment="1">
      <alignment vertical="center"/>
    </xf>
    <xf numFmtId="169" fontId="21" fillId="0" borderId="10" xfId="44" applyNumberFormat="1" applyFont="1" applyBorder="1" applyAlignment="1">
      <alignment vertical="center"/>
    </xf>
    <xf numFmtId="169" fontId="21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quotePrefix="1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</cellXfs>
  <cellStyles count="47">
    <cellStyle name="(Табликс1):0:3" xfId="1" xr:uid="{00000000-0005-0000-0000-000000000000}"/>
    <cellStyle name="(Табликс3):0:12" xfId="46" xr:uid="{22C32D84-B0FC-449D-9C1A-C42B7FB4767B}"/>
    <cellStyle name="20% — акцент1" xfId="2" builtinId="30" customBuiltin="1"/>
    <cellStyle name="20% — акцент2" xfId="3" builtinId="34" customBuiltin="1"/>
    <cellStyle name="20% — акцент3" xfId="4" builtinId="38" customBuiltin="1"/>
    <cellStyle name="20% — акцент4" xfId="5" builtinId="42" customBuiltin="1"/>
    <cellStyle name="20% — акцент5" xfId="6" builtinId="46" customBuiltin="1"/>
    <cellStyle name="20% — акцент6" xfId="7" builtinId="50" customBuiltin="1"/>
    <cellStyle name="40% — акцент1" xfId="8" builtinId="31" customBuiltin="1"/>
    <cellStyle name="40% — акцент2" xfId="9" builtinId="35" customBuiltin="1"/>
    <cellStyle name="40% — акцент3" xfId="10" builtinId="39" customBuiltin="1"/>
    <cellStyle name="40% — акцент4" xfId="11" builtinId="43" customBuiltin="1"/>
    <cellStyle name="40% — акцент5" xfId="12" builtinId="47" customBuiltin="1"/>
    <cellStyle name="40% — акцент6" xfId="13" builtinId="51" customBuiltin="1"/>
    <cellStyle name="60% — акцент1" xfId="14" builtinId="32" customBuiltin="1"/>
    <cellStyle name="60% — акцент2" xfId="15" builtinId="36" customBuiltin="1"/>
    <cellStyle name="60% — акцент3" xfId="16" builtinId="40" customBuiltin="1"/>
    <cellStyle name="60% — акцент4" xfId="17" builtinId="44" customBuiltin="1"/>
    <cellStyle name="60% — акцент5" xfId="18" builtinId="48" customBuiltin="1"/>
    <cellStyle name="60% — акцент6" xfId="19" builtinId="52" customBuiltin="1"/>
    <cellStyle name="Normal_Расчет дотаций" xfId="20" xr:uid="{00000000-0005-0000-0000-000013000000}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Стиль 1" xfId="42" xr:uid="{00000000-0005-0000-0000-00002A000000}"/>
    <cellStyle name="Текст предупреждения" xfId="43" builtinId="11" customBuiltin="1"/>
    <cellStyle name="Финансовый" xfId="44" builtinId="3"/>
    <cellStyle name="Хороший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Local%20Settings/Application%20Data/CIFT/Sapphire/XLE0.tmp/&#1056;&#1072;&#1089;&#1095;&#1077;&#1090;%20&#1076;&#1086;&#1090;&#1072;&#1094;&#1080;&#1081;%20(&#1074;&#1089;&#1077;%20&#1052;&#105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/&#1052;&#1045;&#1046;&#1041;&#1070;&#1044;&#1046;&#1045;&#1058;&#1053;&#1067;&#1045;%20&#1054;&#1058;&#1053;&#1054;&#1064;&#1045;&#1053;&#1048;&#1071;%20%20&#1042;%20%202022%20%20&#1043;&#1054;&#1044;&#1059;%20-%20&#1053;&#1040;%20%203%20%20&#1043;&#1054;&#1044;&#1040;/&#1055;&#1083;&#1072;&#1085;%20%20&#1088;&#1077;&#1075;&#1091;&#1083;&#1080;&#1088;&#1086;&#1074;&#1072;&#1085;&#1080;&#1103;%20%20&#1052;&#1056;%20%20&#1080;%20%20&#1043;&#1054;%20%20&#1085;&#1072;%20%202023-2025%20%20&#1075;&#1086;&#1076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/&#1052;&#1045;&#1046;&#1041;&#1070;&#1044;&#1046;&#1045;&#1058;&#1053;&#1067;&#1045;%20&#1054;&#1058;&#1053;&#1054;&#1064;&#1045;&#1053;&#1048;&#1071;%20%20&#1042;%20%202021%20%20&#1043;&#1054;&#1044;&#1059;%20-%20&#1053;&#1040;%20%203%20%20&#1043;&#1054;&#1044;&#1040;/&#1055;&#1083;&#1072;&#1085;%20%20&#1088;&#1077;&#1075;&#1091;&#1083;&#1080;&#1088;&#1086;&#1074;&#1072;&#1085;&#1080;&#1103;%20%20&#1052;&#1056;%20%20&#1080;%20%20&#1043;&#1054;%20%20&#1085;&#1072;%20%202022-2024%20%20&#1075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v1bvyumsqh02d2hwuje5xik5uk"/>
      <sheetName val="Параметры"/>
      <sheetName val="Диаграмма"/>
      <sheetName val="Отсортированные_Данные"/>
      <sheetName val="Данные для диаграммы"/>
    </sheetNames>
    <sheetDataSet>
      <sheetData sheetId="0" refreshError="1"/>
      <sheetData sheetId="1" refreshError="1"/>
      <sheetData sheetId="2" refreshError="1">
        <row r="5">
          <cell r="B5">
            <v>2.7102369917208811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 Хранилища"/>
      <sheetName val="2025  год_для  начальника"/>
      <sheetName val="2024  год_для  начальника"/>
      <sheetName val="2023  год_для  начальника"/>
      <sheetName val="2025  год_последний "/>
      <sheetName val="2024  год_последний"/>
      <sheetName val="2023  год_последний"/>
      <sheetName val="Пересчет  контингента  НДФЛ"/>
      <sheetName val="Ввод  дотации  на  выравнивание"/>
      <sheetName val="Сравнение  дотации  МР и ГО"/>
      <sheetName val="НДФЛ  2022 - 2024  годы"/>
      <sheetName val="НДФЛ  2022 - 2025  годы"/>
      <sheetName val="Нормативы  по  МО"/>
      <sheetName val="дефицит  МО"/>
      <sheetName val="НДФЛ  для  ХРАНИЛИЩА"/>
      <sheetName val="2023  год_короткий"/>
      <sheetName val="2023  год_нормативы от НДФЛ"/>
      <sheetName val="2023  год  на  душу  населения"/>
    </sheetNames>
    <sheetDataSet>
      <sheetData sheetId="0"/>
      <sheetData sheetId="1"/>
      <sheetData sheetId="2"/>
      <sheetData sheetId="3"/>
      <sheetData sheetId="4">
        <row r="7">
          <cell r="R7">
            <v>0</v>
          </cell>
          <cell r="W7">
            <v>171185</v>
          </cell>
          <cell r="AG7">
            <v>77.770719999999997</v>
          </cell>
          <cell r="AH7">
            <v>133131.80942999999</v>
          </cell>
        </row>
        <row r="8">
          <cell r="R8">
            <v>0</v>
          </cell>
          <cell r="W8">
            <v>1580970</v>
          </cell>
          <cell r="AG8">
            <v>16.39228</v>
          </cell>
          <cell r="AH8">
            <v>259157.02799999999</v>
          </cell>
        </row>
        <row r="9">
          <cell r="R9">
            <v>0</v>
          </cell>
          <cell r="W9">
            <v>639397</v>
          </cell>
          <cell r="AG9">
            <v>37.252319999999997</v>
          </cell>
          <cell r="AH9">
            <v>238190.21745</v>
          </cell>
        </row>
        <row r="10">
          <cell r="R10">
            <v>0</v>
          </cell>
          <cell r="W10">
            <v>549746</v>
          </cell>
          <cell r="AG10">
            <v>31.97786</v>
          </cell>
          <cell r="AH10">
            <v>175797.008</v>
          </cell>
        </row>
        <row r="11">
          <cell r="R11">
            <v>0</v>
          </cell>
          <cell r="W11">
            <v>424483</v>
          </cell>
          <cell r="AG11">
            <v>50.494210000000002</v>
          </cell>
          <cell r="AH11">
            <v>214339.34044</v>
          </cell>
        </row>
        <row r="12">
          <cell r="R12">
            <v>0</v>
          </cell>
          <cell r="W12">
            <v>239180</v>
          </cell>
          <cell r="AG12">
            <v>66.255170000000007</v>
          </cell>
          <cell r="AH12">
            <v>158469.11499999999</v>
          </cell>
        </row>
        <row r="13">
          <cell r="R13">
            <v>0</v>
          </cell>
          <cell r="W13">
            <v>581043</v>
          </cell>
          <cell r="AG13">
            <v>40.934399999999997</v>
          </cell>
          <cell r="AH13">
            <v>237846.44214</v>
          </cell>
        </row>
        <row r="14">
          <cell r="R14">
            <v>0</v>
          </cell>
          <cell r="W14">
            <v>514576</v>
          </cell>
          <cell r="AG14">
            <v>65.92165</v>
          </cell>
          <cell r="AH14">
            <v>339217.00575000001</v>
          </cell>
        </row>
        <row r="15">
          <cell r="R15">
            <v>0</v>
          </cell>
          <cell r="W15">
            <v>197600.5</v>
          </cell>
          <cell r="AG15">
            <v>84.862350000000006</v>
          </cell>
          <cell r="AH15">
            <v>167688.42499999999</v>
          </cell>
        </row>
        <row r="16">
          <cell r="R16">
            <v>0</v>
          </cell>
          <cell r="W16">
            <v>231380.05</v>
          </cell>
          <cell r="AG16">
            <v>57.821390000000001</v>
          </cell>
          <cell r="AH16">
            <v>133787.16975999999</v>
          </cell>
        </row>
        <row r="17">
          <cell r="R17">
            <v>0</v>
          </cell>
          <cell r="W17">
            <v>1054940</v>
          </cell>
          <cell r="AG17">
            <v>23.758140000000001</v>
          </cell>
          <cell r="AH17">
            <v>250634.13419000001</v>
          </cell>
        </row>
        <row r="18">
          <cell r="R18">
            <v>0</v>
          </cell>
          <cell r="W18">
            <v>261284.5</v>
          </cell>
          <cell r="AG18">
            <v>60.183439999999997</v>
          </cell>
          <cell r="AH18">
            <v>157250</v>
          </cell>
        </row>
        <row r="19">
          <cell r="R19">
            <v>0</v>
          </cell>
          <cell r="W19">
            <v>1228566</v>
          </cell>
          <cell r="AG19">
            <v>15.094989999999999</v>
          </cell>
          <cell r="AH19">
            <v>185451.889</v>
          </cell>
        </row>
        <row r="20">
          <cell r="R20">
            <v>0</v>
          </cell>
          <cell r="W20">
            <v>272092</v>
          </cell>
          <cell r="AG20">
            <v>56.124650000000003</v>
          </cell>
          <cell r="AH20">
            <v>152710.67533999999</v>
          </cell>
        </row>
        <row r="21">
          <cell r="R21">
            <v>0</v>
          </cell>
          <cell r="W21">
            <v>420525.95</v>
          </cell>
          <cell r="AG21">
            <v>33.480910000000002</v>
          </cell>
          <cell r="AH21">
            <v>140795.90870999999</v>
          </cell>
        </row>
        <row r="22">
          <cell r="R22">
            <v>0</v>
          </cell>
          <cell r="W22">
            <v>665143</v>
          </cell>
          <cell r="AG22">
            <v>50.088279999999997</v>
          </cell>
          <cell r="AH22">
            <v>333158.69822999998</v>
          </cell>
        </row>
        <row r="23">
          <cell r="R23">
            <v>0</v>
          </cell>
          <cell r="W23">
            <v>293220</v>
          </cell>
          <cell r="AG23">
            <v>60.166510000000002</v>
          </cell>
          <cell r="AH23">
            <v>176420.23375000001</v>
          </cell>
        </row>
        <row r="24">
          <cell r="R24">
            <v>0</v>
          </cell>
          <cell r="W24">
            <v>472119</v>
          </cell>
          <cell r="AG24">
            <v>43.297080000000001</v>
          </cell>
          <cell r="AH24">
            <v>204413.74247</v>
          </cell>
        </row>
        <row r="27">
          <cell r="R27">
            <v>0</v>
          </cell>
          <cell r="W27">
            <v>1837635</v>
          </cell>
          <cell r="AG27">
            <v>25.535170000000001</v>
          </cell>
          <cell r="AH27">
            <v>469243.21324999997</v>
          </cell>
        </row>
        <row r="28">
          <cell r="R28">
            <v>0</v>
          </cell>
          <cell r="W28">
            <v>18307364</v>
          </cell>
          <cell r="AG28">
            <v>1.98644</v>
          </cell>
          <cell r="AH28">
            <v>363665.44409</v>
          </cell>
        </row>
        <row r="31">
          <cell r="R31">
            <v>0</v>
          </cell>
          <cell r="W31">
            <v>29942450</v>
          </cell>
          <cell r="AH31">
            <v>4491367.5</v>
          </cell>
        </row>
      </sheetData>
      <sheetData sheetId="5">
        <row r="9">
          <cell r="S9">
            <v>0</v>
          </cell>
          <cell r="Y9">
            <v>161141</v>
          </cell>
          <cell r="AI9">
            <v>77.944270000000003</v>
          </cell>
          <cell r="AJ9">
            <v>125600.182</v>
          </cell>
        </row>
        <row r="10">
          <cell r="S10">
            <v>0</v>
          </cell>
          <cell r="Y10">
            <v>1492164</v>
          </cell>
          <cell r="AI10">
            <v>16.713560000000001</v>
          </cell>
          <cell r="AJ10">
            <v>249393.69200000001</v>
          </cell>
        </row>
        <row r="11">
          <cell r="S11">
            <v>0</v>
          </cell>
          <cell r="Y11">
            <v>602789</v>
          </cell>
          <cell r="AI11">
            <v>39.514690000000002</v>
          </cell>
          <cell r="AJ11">
            <v>238190.21745</v>
          </cell>
        </row>
        <row r="12">
          <cell r="S12">
            <v>0</v>
          </cell>
          <cell r="Y12">
            <v>519861</v>
          </cell>
          <cell r="AI12">
            <v>32.542110000000001</v>
          </cell>
          <cell r="AJ12">
            <v>169173.74400000001</v>
          </cell>
        </row>
        <row r="13">
          <cell r="S13">
            <v>0</v>
          </cell>
          <cell r="Y13">
            <v>401331</v>
          </cell>
          <cell r="AI13">
            <v>51.558660000000003</v>
          </cell>
          <cell r="AJ13">
            <v>206920.87297</v>
          </cell>
        </row>
        <row r="14">
          <cell r="S14">
            <v>0</v>
          </cell>
          <cell r="Y14">
            <v>225725</v>
          </cell>
          <cell r="AI14">
            <v>70.204499999999996</v>
          </cell>
          <cell r="AJ14">
            <v>158469.11499999999</v>
          </cell>
        </row>
        <row r="15">
          <cell r="S15">
            <v>0</v>
          </cell>
          <cell r="Y15">
            <v>548527</v>
          </cell>
          <cell r="AI15">
            <v>43.360939999999999</v>
          </cell>
          <cell r="AJ15">
            <v>237846.44214</v>
          </cell>
        </row>
        <row r="16">
          <cell r="S16">
            <v>0</v>
          </cell>
          <cell r="Y16">
            <v>485098</v>
          </cell>
          <cell r="AI16">
            <v>69.927520000000001</v>
          </cell>
          <cell r="AJ16">
            <v>339217.00575000001</v>
          </cell>
        </row>
        <row r="17">
          <cell r="S17">
            <v>0</v>
          </cell>
          <cell r="Y17">
            <v>186487</v>
          </cell>
          <cell r="AI17">
            <v>82.802400000000006</v>
          </cell>
          <cell r="AJ17">
            <v>154415.7175</v>
          </cell>
        </row>
        <row r="18">
          <cell r="S18">
            <v>0</v>
          </cell>
          <cell r="Y18">
            <v>218325.7</v>
          </cell>
          <cell r="AI18">
            <v>56.753740000000001</v>
          </cell>
          <cell r="AJ18">
            <v>123907.99877999999</v>
          </cell>
        </row>
        <row r="19">
          <cell r="S19">
            <v>0</v>
          </cell>
          <cell r="Y19">
            <v>995994</v>
          </cell>
          <cell r="AI19">
            <v>25.16422</v>
          </cell>
          <cell r="AJ19">
            <v>250634.13419000001</v>
          </cell>
        </row>
        <row r="20">
          <cell r="S20">
            <v>0</v>
          </cell>
          <cell r="Y20">
            <v>246884</v>
          </cell>
          <cell r="AI20">
            <v>63.69388</v>
          </cell>
          <cell r="AJ20">
            <v>157250</v>
          </cell>
        </row>
        <row r="21">
          <cell r="S21">
            <v>0</v>
          </cell>
          <cell r="Y21">
            <v>1160364</v>
          </cell>
          <cell r="AI21">
            <v>15.38011</v>
          </cell>
          <cell r="AJ21">
            <v>178465.27799999999</v>
          </cell>
        </row>
        <row r="22">
          <cell r="S22">
            <v>0</v>
          </cell>
          <cell r="Y22">
            <v>256570</v>
          </cell>
          <cell r="AI22">
            <v>59.52008</v>
          </cell>
          <cell r="AJ22">
            <v>152710.67533999999</v>
          </cell>
        </row>
        <row r="23">
          <cell r="S23">
            <v>0</v>
          </cell>
          <cell r="Y23">
            <v>397018.3</v>
          </cell>
          <cell r="AI23">
            <v>34.439109999999999</v>
          </cell>
          <cell r="AJ23">
            <v>136729.56941</v>
          </cell>
        </row>
        <row r="24">
          <cell r="S24">
            <v>0</v>
          </cell>
          <cell r="Y24">
            <v>627442</v>
          </cell>
          <cell r="AI24">
            <v>53.097929999999998</v>
          </cell>
          <cell r="AJ24">
            <v>333158.69822999998</v>
          </cell>
        </row>
        <row r="25">
          <cell r="S25">
            <v>0</v>
          </cell>
          <cell r="Y25">
            <v>276960</v>
          </cell>
          <cell r="AI25">
            <v>63.698810000000002</v>
          </cell>
          <cell r="AJ25">
            <v>176420.23375000001</v>
          </cell>
        </row>
        <row r="26">
          <cell r="S26">
            <v>0</v>
          </cell>
          <cell r="Y26">
            <v>445537</v>
          </cell>
          <cell r="AI26">
            <v>45.880310000000001</v>
          </cell>
          <cell r="AJ26">
            <v>204413.74247</v>
          </cell>
        </row>
        <row r="29">
          <cell r="S29">
            <v>0</v>
          </cell>
          <cell r="Y29">
            <v>1733795</v>
          </cell>
          <cell r="AI29">
            <v>21.786729999999999</v>
          </cell>
          <cell r="AJ29">
            <v>377737.25881000003</v>
          </cell>
        </row>
        <row r="30">
          <cell r="S30">
            <v>0</v>
          </cell>
          <cell r="Y30">
            <v>17289987</v>
          </cell>
          <cell r="AI30">
            <v>1.62277</v>
          </cell>
          <cell r="AJ30">
            <v>280576.64321000001</v>
          </cell>
        </row>
        <row r="33">
          <cell r="S33">
            <v>0</v>
          </cell>
          <cell r="Y33">
            <v>28272000</v>
          </cell>
          <cell r="AJ33">
            <v>4251231.2209999999</v>
          </cell>
        </row>
      </sheetData>
      <sheetData sheetId="6">
        <row r="10">
          <cell r="V10">
            <v>57965.671000000002</v>
          </cell>
          <cell r="AG10">
            <v>150997</v>
          </cell>
          <cell r="AV10">
            <v>85</v>
          </cell>
          <cell r="AW10">
            <v>128347.45</v>
          </cell>
        </row>
        <row r="11">
          <cell r="V11">
            <v>12072.447</v>
          </cell>
          <cell r="AG11">
            <v>1396215</v>
          </cell>
          <cell r="AV11">
            <v>17.250170000000001</v>
          </cell>
          <cell r="AW11">
            <v>240849.45300000001</v>
          </cell>
        </row>
        <row r="12">
          <cell r="V12">
            <v>51636.43</v>
          </cell>
          <cell r="AG12">
            <v>563744.5</v>
          </cell>
          <cell r="AV12">
            <v>47.409030000000001</v>
          </cell>
          <cell r="AW12">
            <v>267265.81046000001</v>
          </cell>
        </row>
        <row r="13">
          <cell r="V13">
            <v>10192.441999999999</v>
          </cell>
          <cell r="AG13">
            <v>487560</v>
          </cell>
          <cell r="AV13">
            <v>33.509430000000002</v>
          </cell>
          <cell r="AW13">
            <v>163378.59</v>
          </cell>
        </row>
        <row r="14">
          <cell r="V14">
            <v>8711.0190000000002</v>
          </cell>
          <cell r="AG14">
            <v>377560</v>
          </cell>
          <cell r="AV14">
            <v>69.652609999999996</v>
          </cell>
          <cell r="AW14">
            <v>262980.40532000002</v>
          </cell>
        </row>
        <row r="15">
          <cell r="V15">
            <v>9361.4770000000008</v>
          </cell>
          <cell r="AG15">
            <v>210760</v>
          </cell>
          <cell r="AV15">
            <v>85</v>
          </cell>
          <cell r="AW15">
            <v>179146</v>
          </cell>
        </row>
        <row r="16">
          <cell r="V16">
            <v>71422.107000000004</v>
          </cell>
          <cell r="AG16">
            <v>513185</v>
          </cell>
          <cell r="AV16">
            <v>62.649140000000003</v>
          </cell>
          <cell r="AW16">
            <v>321505.97446</v>
          </cell>
        </row>
        <row r="17">
          <cell r="V17">
            <v>63454.682000000001</v>
          </cell>
          <cell r="AG17">
            <v>450763.5</v>
          </cell>
          <cell r="AV17">
            <v>85</v>
          </cell>
          <cell r="AW17">
            <v>383148.97499999998</v>
          </cell>
        </row>
        <row r="18">
          <cell r="V18">
            <v>93356.800000000003</v>
          </cell>
          <cell r="AG18">
            <v>174173.5</v>
          </cell>
          <cell r="AV18">
            <v>85</v>
          </cell>
          <cell r="AW18">
            <v>148047.47500000001</v>
          </cell>
        </row>
        <row r="19">
          <cell r="V19">
            <v>14316.174000000001</v>
          </cell>
          <cell r="AG19">
            <v>204261.35</v>
          </cell>
          <cell r="AV19">
            <v>76.991100000000003</v>
          </cell>
          <cell r="AW19">
            <v>157263.05092000001</v>
          </cell>
        </row>
        <row r="20">
          <cell r="V20">
            <v>50120.09</v>
          </cell>
          <cell r="AG20">
            <v>932065</v>
          </cell>
          <cell r="AV20">
            <v>25.243480000000002</v>
          </cell>
          <cell r="AW20">
            <v>235285.66699999999</v>
          </cell>
        </row>
        <row r="21">
          <cell r="V21">
            <v>6984.0029999999997</v>
          </cell>
          <cell r="AG21">
            <v>230519.15</v>
          </cell>
          <cell r="AV21">
            <v>79.059640000000002</v>
          </cell>
          <cell r="AW21">
            <v>182247.61999000001</v>
          </cell>
        </row>
        <row r="22">
          <cell r="V22">
            <v>5758.3310000000001</v>
          </cell>
          <cell r="AG22">
            <v>1087080</v>
          </cell>
          <cell r="AV22">
            <v>15.8545</v>
          </cell>
          <cell r="AW22">
            <v>172351.05100000001</v>
          </cell>
        </row>
        <row r="23">
          <cell r="V23">
            <v>17547.556</v>
          </cell>
          <cell r="AG23">
            <v>239935</v>
          </cell>
          <cell r="AV23">
            <v>72.694479999999999</v>
          </cell>
          <cell r="AW23">
            <v>174419.489</v>
          </cell>
        </row>
        <row r="24">
          <cell r="V24">
            <v>22869.319</v>
          </cell>
          <cell r="AG24">
            <v>371535</v>
          </cell>
          <cell r="AV24">
            <v>49.014110000000002</v>
          </cell>
          <cell r="AW24">
            <v>182104.58799999999</v>
          </cell>
        </row>
        <row r="25">
          <cell r="V25">
            <v>50157.642999999996</v>
          </cell>
          <cell r="AG25">
            <v>587021</v>
          </cell>
          <cell r="AV25">
            <v>63.617159999999998</v>
          </cell>
          <cell r="AW25">
            <v>373446.07863</v>
          </cell>
        </row>
        <row r="26">
          <cell r="V26">
            <v>85240.627999999997</v>
          </cell>
          <cell r="AG26">
            <v>258780</v>
          </cell>
          <cell r="AV26">
            <v>66.662710000000004</v>
          </cell>
          <cell r="AW26">
            <v>172509.76933000001</v>
          </cell>
        </row>
        <row r="27">
          <cell r="V27">
            <v>25109.43</v>
          </cell>
          <cell r="AG27">
            <v>416575</v>
          </cell>
          <cell r="AV27">
            <v>51.355559999999997</v>
          </cell>
          <cell r="AW27">
            <v>213934.44448999999</v>
          </cell>
        </row>
        <row r="30">
          <cell r="V30">
            <v>98843.221999999994</v>
          </cell>
          <cell r="AG30">
            <v>1621176</v>
          </cell>
          <cell r="AV30">
            <v>42.740389999999998</v>
          </cell>
          <cell r="AW30">
            <v>692896.90839999996</v>
          </cell>
        </row>
        <row r="31">
          <cell r="V31">
            <v>495462.86</v>
          </cell>
          <cell r="AG31">
            <v>16191994</v>
          </cell>
          <cell r="AV31">
            <v>12.188370000000001</v>
          </cell>
          <cell r="AW31">
            <v>1973539.8</v>
          </cell>
        </row>
        <row r="34">
          <cell r="V34">
            <v>1250582.331</v>
          </cell>
          <cell r="AG34">
            <v>26465900</v>
          </cell>
          <cell r="AW34">
            <v>6624668.5999999996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 Хранилища (2)"/>
      <sheetName val="Для  Хранилища"/>
      <sheetName val="2024  год_последний "/>
      <sheetName val="2023  год_последний"/>
      <sheetName val="2022  год_последний"/>
      <sheetName val="Пересчет  контингента  НДФЛ"/>
      <sheetName val="Ввод  дотации  на  выравнивание"/>
      <sheetName val="Сравнение  дотации  МР и ГО"/>
      <sheetName val="2022  год  на  душу  населения"/>
      <sheetName val="НДФЛ  2021 - 2023  годы"/>
      <sheetName val="НДФЛ  2021 - 2024  годы"/>
      <sheetName val="дефицит  МО"/>
      <sheetName val="НДФЛ  для  ХРАНИЛИЩА"/>
      <sheetName val="2022  год_короткий"/>
      <sheetName val="2022  год_нормативы от НДФЛ"/>
      <sheetName val="2022 год_последний"/>
      <sheetName val="2024  год_последний"/>
      <sheetName val="20232 год_последний"/>
    </sheetNames>
    <sheetDataSet>
      <sheetData sheetId="0"/>
      <sheetData sheetId="1"/>
      <sheetData sheetId="2">
        <row r="31">
          <cell r="BE31">
            <v>0</v>
          </cell>
        </row>
      </sheetData>
      <sheetData sheetId="3">
        <row r="33">
          <cell r="BI3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2"/>
  <sheetViews>
    <sheetView view="pageBreakPreview" zoomScale="70" zoomScaleNormal="40" zoomScaleSheetLayoutView="70" workbookViewId="0">
      <pane xSplit="1" ySplit="6" topLeftCell="B25" activePane="bottomRight" state="frozen"/>
      <selection pane="topRight" activeCell="C1" sqref="C1"/>
      <selection pane="bottomLeft" activeCell="A5" sqref="A5"/>
      <selection pane="bottomRight" activeCell="E33" sqref="E33"/>
    </sheetView>
  </sheetViews>
  <sheetFormatPr defaultColWidth="9.1796875" defaultRowHeight="15.5" x14ac:dyDescent="0.25"/>
  <cols>
    <col min="1" max="1" width="48.81640625" style="21" customWidth="1"/>
    <col min="2" max="2" width="17.1796875" style="21" customWidth="1"/>
    <col min="3" max="3" width="16.54296875" style="21" customWidth="1"/>
    <col min="4" max="5" width="20.453125" style="16" customWidth="1"/>
    <col min="6" max="6" width="23.7265625" style="16" customWidth="1"/>
    <col min="7" max="7" width="16" style="26" customWidth="1"/>
    <col min="8" max="8" width="23.453125" style="26" customWidth="1"/>
    <col min="9" max="9" width="22.81640625" style="26" customWidth="1"/>
    <col min="10" max="10" width="24" style="26" customWidth="1"/>
    <col min="11" max="16384" width="9.1796875" style="26"/>
  </cols>
  <sheetData>
    <row r="2" spans="1:10" s="2" customFormat="1" ht="68.5" customHeight="1" x14ac:dyDescent="0.2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2" customFormat="1" ht="20.149999999999999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s="2" customFormat="1" x14ac:dyDescent="0.25">
      <c r="A4" s="3"/>
      <c r="B4" s="3"/>
      <c r="C4" s="3"/>
      <c r="D4" s="8"/>
      <c r="E4" s="8"/>
      <c r="F4" s="8"/>
      <c r="G4" s="9"/>
      <c r="H4" s="9"/>
      <c r="I4" s="9"/>
      <c r="J4" s="10" t="s">
        <v>38</v>
      </c>
    </row>
    <row r="5" spans="1:10" s="2" customFormat="1" ht="43.4" customHeight="1" x14ac:dyDescent="0.25">
      <c r="A5" s="49" t="s">
        <v>16</v>
      </c>
      <c r="B5" s="51" t="s">
        <v>10</v>
      </c>
      <c r="C5" s="51" t="s">
        <v>7</v>
      </c>
      <c r="D5" s="44" t="s">
        <v>8</v>
      </c>
      <c r="E5" s="44" t="s">
        <v>9</v>
      </c>
      <c r="F5" s="46" t="s">
        <v>11</v>
      </c>
      <c r="G5" s="47"/>
      <c r="H5" s="48"/>
      <c r="I5" s="44" t="s">
        <v>14</v>
      </c>
      <c r="J5" s="44" t="s">
        <v>12</v>
      </c>
    </row>
    <row r="6" spans="1:10" s="12" customFormat="1" ht="115.5" customHeight="1" x14ac:dyDescent="0.25">
      <c r="A6" s="50"/>
      <c r="B6" s="52"/>
      <c r="C6" s="52"/>
      <c r="D6" s="45"/>
      <c r="E6" s="45"/>
      <c r="F6" s="11" t="s">
        <v>0</v>
      </c>
      <c r="G6" s="11" t="s">
        <v>5</v>
      </c>
      <c r="H6" s="11" t="s">
        <v>6</v>
      </c>
      <c r="I6" s="45"/>
      <c r="J6" s="45"/>
    </row>
    <row r="7" spans="1:10" s="16" customFormat="1" ht="25.4" customHeight="1" x14ac:dyDescent="0.25">
      <c r="A7" s="1" t="s">
        <v>17</v>
      </c>
      <c r="B7" s="36">
        <f t="shared" ref="B7:B24" si="0">C7*D7</f>
        <v>1.2138765416369999</v>
      </c>
      <c r="C7" s="37">
        <v>1.1814929999999999</v>
      </c>
      <c r="D7" s="37">
        <v>1.027409</v>
      </c>
      <c r="E7" s="38">
        <v>1.6</v>
      </c>
      <c r="F7" s="30">
        <f>'[2]2025  год_последний '!W7*1000</f>
        <v>171185000</v>
      </c>
      <c r="G7" s="34">
        <f>'[2]2025  год_последний '!AG7</f>
        <v>77.770719999999997</v>
      </c>
      <c r="H7" s="30">
        <f>'[2]2025  год_последний '!AH7*1000</f>
        <v>133131809.42999999</v>
      </c>
      <c r="I7" s="13">
        <f>'[2]2025  год_последний '!R7*1000</f>
        <v>0</v>
      </c>
      <c r="J7" s="17"/>
    </row>
    <row r="8" spans="1:10" s="16" customFormat="1" ht="25.4" customHeight="1" x14ac:dyDescent="0.25">
      <c r="A8" s="1" t="s">
        <v>18</v>
      </c>
      <c r="B8" s="36">
        <f t="shared" si="0"/>
        <v>0.7039806631340001</v>
      </c>
      <c r="C8" s="37">
        <v>0.72679400000000005</v>
      </c>
      <c r="D8" s="37">
        <v>0.968611</v>
      </c>
      <c r="E8" s="39">
        <f t="shared" ref="E8:E24" si="1">E7</f>
        <v>1.6</v>
      </c>
      <c r="F8" s="30">
        <f>'[2]2025  год_последний '!W8*1000</f>
        <v>1580970000</v>
      </c>
      <c r="G8" s="34">
        <f>'[2]2025  год_последний '!AG8</f>
        <v>16.39228</v>
      </c>
      <c r="H8" s="30">
        <f>'[2]2025  год_последний '!AH8*1000</f>
        <v>259157028</v>
      </c>
      <c r="I8" s="13">
        <f>'[2]2025  год_последний '!R8*1000</f>
        <v>0</v>
      </c>
      <c r="J8" s="17"/>
    </row>
    <row r="9" spans="1:10" s="16" customFormat="1" ht="25.4" customHeight="1" x14ac:dyDescent="0.25">
      <c r="A9" s="1" t="s">
        <v>19</v>
      </c>
      <c r="B9" s="36">
        <f t="shared" si="0"/>
        <v>0.93767403882600009</v>
      </c>
      <c r="C9" s="37">
        <v>0.87626700000000002</v>
      </c>
      <c r="D9" s="37">
        <v>1.0700780000000001</v>
      </c>
      <c r="E9" s="39">
        <f t="shared" si="1"/>
        <v>1.6</v>
      </c>
      <c r="F9" s="30">
        <f>'[2]2025  год_последний '!W9*1000</f>
        <v>639397000</v>
      </c>
      <c r="G9" s="34">
        <f>'[2]2025  год_последний '!AG9</f>
        <v>37.252319999999997</v>
      </c>
      <c r="H9" s="30">
        <f>'[2]2025  год_последний '!AH9*1000</f>
        <v>238190217.44999999</v>
      </c>
      <c r="I9" s="13">
        <f>'[2]2025  год_последний '!R9*1000</f>
        <v>0</v>
      </c>
      <c r="J9" s="17"/>
    </row>
    <row r="10" spans="1:10" s="16" customFormat="1" ht="25.4" customHeight="1" x14ac:dyDescent="0.25">
      <c r="A10" s="1" t="s">
        <v>20</v>
      </c>
      <c r="B10" s="36">
        <f t="shared" si="0"/>
        <v>0.68711022804599997</v>
      </c>
      <c r="C10" s="37">
        <v>0.91134599999999999</v>
      </c>
      <c r="D10" s="37">
        <v>0.75395100000000004</v>
      </c>
      <c r="E10" s="39">
        <f t="shared" si="1"/>
        <v>1.6</v>
      </c>
      <c r="F10" s="30">
        <f>'[2]2025  год_последний '!W10*1000</f>
        <v>549746000</v>
      </c>
      <c r="G10" s="34">
        <f>'[2]2025  год_последний '!AG10</f>
        <v>31.97786</v>
      </c>
      <c r="H10" s="30">
        <f>'[2]2025  год_последний '!AH10*1000</f>
        <v>175797008</v>
      </c>
      <c r="I10" s="13">
        <f>'[2]2025  год_последний '!R10*1000</f>
        <v>0</v>
      </c>
      <c r="J10" s="17"/>
    </row>
    <row r="11" spans="1:10" s="16" customFormat="1" ht="25.4" customHeight="1" x14ac:dyDescent="0.25">
      <c r="A11" s="1" t="s">
        <v>21</v>
      </c>
      <c r="B11" s="36">
        <f t="shared" si="0"/>
        <v>0.61903788921000003</v>
      </c>
      <c r="C11" s="37">
        <v>0.90546300000000002</v>
      </c>
      <c r="D11" s="37">
        <v>0.68367</v>
      </c>
      <c r="E11" s="39">
        <f t="shared" si="1"/>
        <v>1.6</v>
      </c>
      <c r="F11" s="30">
        <f>'[2]2025  год_последний '!W11*1000</f>
        <v>424483000</v>
      </c>
      <c r="G11" s="34">
        <f>'[2]2025  год_последний '!AG11</f>
        <v>50.494210000000002</v>
      </c>
      <c r="H11" s="30">
        <f>'[2]2025  год_последний '!AH11*1000</f>
        <v>214339340.44</v>
      </c>
      <c r="I11" s="13">
        <f>'[2]2025  год_последний '!R11*1000</f>
        <v>0</v>
      </c>
      <c r="J11" s="17"/>
    </row>
    <row r="12" spans="1:10" s="16" customFormat="1" ht="25.4" customHeight="1" x14ac:dyDescent="0.25">
      <c r="A12" s="1" t="s">
        <v>22</v>
      </c>
      <c r="B12" s="36">
        <f t="shared" si="0"/>
        <v>0.883684944576</v>
      </c>
      <c r="C12" s="37">
        <v>1.065456</v>
      </c>
      <c r="D12" s="37">
        <v>0.82939600000000002</v>
      </c>
      <c r="E12" s="39">
        <f t="shared" si="1"/>
        <v>1.6</v>
      </c>
      <c r="F12" s="30">
        <f>'[2]2025  год_последний '!W12*1000</f>
        <v>239180000</v>
      </c>
      <c r="G12" s="34">
        <f>'[2]2025  год_последний '!AG12</f>
        <v>66.255170000000007</v>
      </c>
      <c r="H12" s="30">
        <f>'[2]2025  год_последний '!AH12*1000</f>
        <v>158469115</v>
      </c>
      <c r="I12" s="13">
        <f>'[2]2025  год_последний '!R12*1000</f>
        <v>0</v>
      </c>
      <c r="J12" s="17"/>
    </row>
    <row r="13" spans="1:10" s="16" customFormat="1" ht="25.4" customHeight="1" x14ac:dyDescent="0.25">
      <c r="A13" s="1" t="s">
        <v>23</v>
      </c>
      <c r="B13" s="36">
        <f t="shared" si="0"/>
        <v>0.81313795466399996</v>
      </c>
      <c r="C13" s="37">
        <v>0.88580400000000004</v>
      </c>
      <c r="D13" s="37">
        <v>0.91796599999999995</v>
      </c>
      <c r="E13" s="39">
        <f t="shared" si="1"/>
        <v>1.6</v>
      </c>
      <c r="F13" s="30">
        <f>'[2]2025  год_последний '!W13*1000</f>
        <v>581043000</v>
      </c>
      <c r="G13" s="34">
        <f>'[2]2025  год_последний '!AG13</f>
        <v>40.934399999999997</v>
      </c>
      <c r="H13" s="30">
        <f>'[2]2025  год_последний '!AH13*1000</f>
        <v>237846442.13999999</v>
      </c>
      <c r="I13" s="13">
        <f>'[2]2025  год_последний '!R13*1000</f>
        <v>0</v>
      </c>
      <c r="J13" s="17"/>
    </row>
    <row r="14" spans="1:10" s="16" customFormat="1" ht="25.4" customHeight="1" x14ac:dyDescent="0.25">
      <c r="A14" s="1" t="s">
        <v>24</v>
      </c>
      <c r="B14" s="36">
        <f t="shared" si="0"/>
        <v>0.546555106432</v>
      </c>
      <c r="C14" s="37">
        <v>0.94988799999999995</v>
      </c>
      <c r="D14" s="37">
        <v>0.57538900000000004</v>
      </c>
      <c r="E14" s="39">
        <f t="shared" si="1"/>
        <v>1.6</v>
      </c>
      <c r="F14" s="30">
        <f>'[2]2025  год_последний '!W14*1000</f>
        <v>514576000</v>
      </c>
      <c r="G14" s="34">
        <f>'[2]2025  год_последний '!AG14</f>
        <v>65.92165</v>
      </c>
      <c r="H14" s="30">
        <f>'[2]2025  год_последний '!AH14*1000</f>
        <v>339217005.75</v>
      </c>
      <c r="I14" s="13">
        <f>'[2]2025  год_последний '!R14*1000</f>
        <v>0</v>
      </c>
      <c r="J14" s="17"/>
    </row>
    <row r="15" spans="1:10" s="16" customFormat="1" ht="25.4" customHeight="1" x14ac:dyDescent="0.25">
      <c r="A15" s="1" t="s">
        <v>25</v>
      </c>
      <c r="B15" s="36">
        <f t="shared" si="0"/>
        <v>0.60246204222499999</v>
      </c>
      <c r="C15" s="37">
        <v>1.0555749999999999</v>
      </c>
      <c r="D15" s="37">
        <v>0.570743</v>
      </c>
      <c r="E15" s="39">
        <f t="shared" si="1"/>
        <v>1.6</v>
      </c>
      <c r="F15" s="30">
        <f>'[2]2025  год_последний '!W15*1000</f>
        <v>197600500</v>
      </c>
      <c r="G15" s="34">
        <f>'[2]2025  год_последний '!AG15</f>
        <v>84.862350000000006</v>
      </c>
      <c r="H15" s="30">
        <f>'[2]2025  год_последний '!AH15*1000</f>
        <v>167688425</v>
      </c>
      <c r="I15" s="13">
        <f>'[2]2025  год_последний '!R15*1000</f>
        <v>0</v>
      </c>
      <c r="J15" s="17"/>
    </row>
    <row r="16" spans="1:10" s="16" customFormat="1" ht="25.4" customHeight="1" x14ac:dyDescent="0.25">
      <c r="A16" s="1" t="s">
        <v>26</v>
      </c>
      <c r="B16" s="36">
        <f t="shared" si="0"/>
        <v>0.75506919578999998</v>
      </c>
      <c r="C16" s="37">
        <v>1.182558</v>
      </c>
      <c r="D16" s="37">
        <v>0.63850499999999999</v>
      </c>
      <c r="E16" s="39">
        <f t="shared" si="1"/>
        <v>1.6</v>
      </c>
      <c r="F16" s="30">
        <f>'[2]2025  год_последний '!W16*1000</f>
        <v>231380050</v>
      </c>
      <c r="G16" s="34">
        <f>'[2]2025  год_последний '!AG16</f>
        <v>57.821390000000001</v>
      </c>
      <c r="H16" s="30">
        <f>'[2]2025  год_последний '!AH16*1000</f>
        <v>133787169.75999999</v>
      </c>
      <c r="I16" s="13">
        <f>'[2]2025  год_последний '!R16*1000</f>
        <v>0</v>
      </c>
      <c r="J16" s="17"/>
    </row>
    <row r="17" spans="1:10" s="16" customFormat="1" ht="25.4" customHeight="1" x14ac:dyDescent="0.25">
      <c r="A17" s="1" t="s">
        <v>27</v>
      </c>
      <c r="B17" s="36">
        <f t="shared" si="0"/>
        <v>1.079566918144</v>
      </c>
      <c r="C17" s="37">
        <v>0.839696</v>
      </c>
      <c r="D17" s="37">
        <v>1.2856639999999999</v>
      </c>
      <c r="E17" s="39">
        <f t="shared" si="1"/>
        <v>1.6</v>
      </c>
      <c r="F17" s="30">
        <f>'[2]2025  год_последний '!W17*1000</f>
        <v>1054940000</v>
      </c>
      <c r="G17" s="34">
        <f>'[2]2025  год_последний '!AG17</f>
        <v>23.758140000000001</v>
      </c>
      <c r="H17" s="30">
        <f>'[2]2025  год_последний '!AH17*1000</f>
        <v>250634134.19</v>
      </c>
      <c r="I17" s="13">
        <f>'[2]2025  год_последний '!R17*1000</f>
        <v>0</v>
      </c>
      <c r="J17" s="17"/>
    </row>
    <row r="18" spans="1:10" s="16" customFormat="1" ht="25.4" customHeight="1" x14ac:dyDescent="0.25">
      <c r="A18" s="1" t="s">
        <v>28</v>
      </c>
      <c r="B18" s="36">
        <f t="shared" si="0"/>
        <v>0.71109486818099998</v>
      </c>
      <c r="C18" s="37">
        <v>1.0069269999999999</v>
      </c>
      <c r="D18" s="37">
        <v>0.70620300000000003</v>
      </c>
      <c r="E18" s="39">
        <f t="shared" si="1"/>
        <v>1.6</v>
      </c>
      <c r="F18" s="30">
        <f>'[2]2025  год_последний '!W18*1000</f>
        <v>261284500</v>
      </c>
      <c r="G18" s="34">
        <f>'[2]2025  год_последний '!AG18</f>
        <v>60.183439999999997</v>
      </c>
      <c r="H18" s="30">
        <f>'[2]2025  год_последний '!AH18*1000</f>
        <v>157250000</v>
      </c>
      <c r="I18" s="13">
        <f>'[2]2025  год_последний '!R18*1000</f>
        <v>0</v>
      </c>
      <c r="J18" s="17"/>
    </row>
    <row r="19" spans="1:10" s="16" customFormat="1" ht="25.4" customHeight="1" x14ac:dyDescent="0.25">
      <c r="A19" s="1" t="s">
        <v>29</v>
      </c>
      <c r="B19" s="36">
        <f t="shared" si="0"/>
        <v>0.76399002436700003</v>
      </c>
      <c r="C19" s="37">
        <v>0.77494700000000005</v>
      </c>
      <c r="D19" s="37">
        <v>0.98586099999999999</v>
      </c>
      <c r="E19" s="39">
        <f t="shared" si="1"/>
        <v>1.6</v>
      </c>
      <c r="F19" s="30">
        <f>'[2]2025  год_последний '!W19*1000</f>
        <v>1228566000</v>
      </c>
      <c r="G19" s="34">
        <f>'[2]2025  год_последний '!AG19</f>
        <v>15.094989999999999</v>
      </c>
      <c r="H19" s="30">
        <f>'[2]2025  год_последний '!AH19*1000</f>
        <v>185451889</v>
      </c>
      <c r="I19" s="13">
        <f>'[2]2025  год_последний '!R19*1000</f>
        <v>0</v>
      </c>
      <c r="J19" s="17"/>
    </row>
    <row r="20" spans="1:10" s="16" customFormat="1" ht="25.4" customHeight="1" x14ac:dyDescent="0.25">
      <c r="A20" s="1" t="s">
        <v>30</v>
      </c>
      <c r="B20" s="36">
        <f t="shared" si="0"/>
        <v>0.77008356598499994</v>
      </c>
      <c r="C20" s="37">
        <v>1.114053</v>
      </c>
      <c r="D20" s="37">
        <v>0.691245</v>
      </c>
      <c r="E20" s="39">
        <f t="shared" si="1"/>
        <v>1.6</v>
      </c>
      <c r="F20" s="30">
        <f>'[2]2025  год_последний '!W20*1000</f>
        <v>272092000</v>
      </c>
      <c r="G20" s="34">
        <f>'[2]2025  год_последний '!AG20</f>
        <v>56.124650000000003</v>
      </c>
      <c r="H20" s="30">
        <f>'[2]2025  год_последний '!AH20*1000</f>
        <v>152710675.33999997</v>
      </c>
      <c r="I20" s="13">
        <f>'[2]2025  год_последний '!R20*1000</f>
        <v>0</v>
      </c>
      <c r="J20" s="17"/>
    </row>
    <row r="21" spans="1:10" s="16" customFormat="1" ht="25.4" customHeight="1" x14ac:dyDescent="0.25">
      <c r="A21" s="1" t="s">
        <v>31</v>
      </c>
      <c r="B21" s="36">
        <f t="shared" si="0"/>
        <v>0.98376820566000001</v>
      </c>
      <c r="C21" s="37">
        <v>0.94406100000000004</v>
      </c>
      <c r="D21" s="37">
        <v>1.04206</v>
      </c>
      <c r="E21" s="39">
        <f t="shared" si="1"/>
        <v>1.6</v>
      </c>
      <c r="F21" s="30">
        <f>'[2]2025  год_последний '!W21*1000</f>
        <v>420525950</v>
      </c>
      <c r="G21" s="34">
        <f>'[2]2025  год_последний '!AG21</f>
        <v>33.480910000000002</v>
      </c>
      <c r="H21" s="30">
        <f>'[2]2025  год_последний '!AH21*1000</f>
        <v>140795908.70999998</v>
      </c>
      <c r="I21" s="13">
        <f>'[2]2025  год_последний '!R21*1000</f>
        <v>0</v>
      </c>
      <c r="J21" s="17"/>
    </row>
    <row r="22" spans="1:10" s="16" customFormat="1" ht="25.4" customHeight="1" x14ac:dyDescent="0.25">
      <c r="A22" s="1" t="s">
        <v>32</v>
      </c>
      <c r="B22" s="36">
        <f t="shared" si="0"/>
        <v>0.51218411818599996</v>
      </c>
      <c r="C22" s="37">
        <v>0.80041399999999996</v>
      </c>
      <c r="D22" s="37">
        <v>0.639899</v>
      </c>
      <c r="E22" s="39">
        <f t="shared" si="1"/>
        <v>1.6</v>
      </c>
      <c r="F22" s="30">
        <f>'[2]2025  год_последний '!W22*1000</f>
        <v>665143000</v>
      </c>
      <c r="G22" s="34">
        <f>'[2]2025  год_последний '!AG22</f>
        <v>50.088279999999997</v>
      </c>
      <c r="H22" s="30">
        <f>'[2]2025  год_последний '!AH22*1000</f>
        <v>333158698.22999996</v>
      </c>
      <c r="I22" s="13">
        <f>'[2]2025  год_последний '!R22*1000</f>
        <v>0</v>
      </c>
      <c r="J22" s="17"/>
    </row>
    <row r="23" spans="1:10" s="16" customFormat="1" ht="25.4" customHeight="1" x14ac:dyDescent="0.25">
      <c r="A23" s="1" t="s">
        <v>33</v>
      </c>
      <c r="B23" s="36">
        <f t="shared" si="0"/>
        <v>0.87184534038999995</v>
      </c>
      <c r="C23" s="37">
        <v>0.95295099999999999</v>
      </c>
      <c r="D23" s="37">
        <v>0.91488999999999998</v>
      </c>
      <c r="E23" s="39">
        <f t="shared" si="1"/>
        <v>1.6</v>
      </c>
      <c r="F23" s="30">
        <f>'[2]2025  год_последний '!W23*1000</f>
        <v>293220000</v>
      </c>
      <c r="G23" s="34">
        <f>'[2]2025  год_последний '!AG23</f>
        <v>60.166510000000002</v>
      </c>
      <c r="H23" s="30">
        <f>'[2]2025  год_последний '!AH23*1000</f>
        <v>176420233.75</v>
      </c>
      <c r="I23" s="13">
        <f>'[2]2025  год_последний '!R23*1000</f>
        <v>0</v>
      </c>
      <c r="J23" s="17"/>
    </row>
    <row r="24" spans="1:10" s="16" customFormat="1" ht="25.4" customHeight="1" x14ac:dyDescent="0.25">
      <c r="A24" s="1" t="s">
        <v>34</v>
      </c>
      <c r="B24" s="36">
        <f t="shared" si="0"/>
        <v>0.78671959660800006</v>
      </c>
      <c r="C24" s="37">
        <v>0.91451800000000005</v>
      </c>
      <c r="D24" s="37">
        <v>0.86025600000000002</v>
      </c>
      <c r="E24" s="39">
        <f t="shared" si="1"/>
        <v>1.6</v>
      </c>
      <c r="F24" s="30">
        <f>'[2]2025  год_последний '!W24*1000</f>
        <v>472119000</v>
      </c>
      <c r="G24" s="34">
        <f>'[2]2025  год_последний '!AG24</f>
        <v>43.297080000000001</v>
      </c>
      <c r="H24" s="30">
        <f>'[2]2025  год_последний '!AH24*1000</f>
        <v>204413742.47</v>
      </c>
      <c r="I24" s="13">
        <f>'[2]2025  год_последний '!R24*1000</f>
        <v>0</v>
      </c>
      <c r="J24" s="17"/>
    </row>
    <row r="25" spans="1:10" s="16" customFormat="1" ht="25.4" customHeight="1" x14ac:dyDescent="0.25">
      <c r="A25" s="18" t="s">
        <v>2</v>
      </c>
      <c r="B25" s="40"/>
      <c r="C25" s="37"/>
      <c r="D25" s="37"/>
      <c r="E25" s="41"/>
      <c r="F25" s="33">
        <f>SUM(F7:F24)</f>
        <v>9797451000</v>
      </c>
      <c r="G25" s="33"/>
      <c r="H25" s="33">
        <f>SUM(H7:H24)</f>
        <v>3658458842.6599998</v>
      </c>
      <c r="I25" s="17">
        <f>SUM(I7:I24)</f>
        <v>0</v>
      </c>
      <c r="J25" s="17"/>
    </row>
    <row r="26" spans="1:10" s="16" customFormat="1" ht="25.4" customHeight="1" x14ac:dyDescent="0.25">
      <c r="A26" s="1"/>
      <c r="B26" s="40"/>
      <c r="C26" s="37"/>
      <c r="D26" s="37"/>
      <c r="E26" s="41"/>
      <c r="F26" s="33"/>
      <c r="G26" s="14"/>
      <c r="H26" s="33"/>
      <c r="I26" s="17"/>
      <c r="J26" s="17"/>
    </row>
    <row r="27" spans="1:10" s="16" customFormat="1" ht="25.4" customHeight="1" x14ac:dyDescent="0.25">
      <c r="A27" s="1" t="s">
        <v>35</v>
      </c>
      <c r="B27" s="36">
        <f>C27*D27</f>
        <v>0.73291118863400007</v>
      </c>
      <c r="C27" s="37">
        <v>0.69845900000000005</v>
      </c>
      <c r="D27" s="37">
        <v>1.049326</v>
      </c>
      <c r="E27" s="39">
        <f>E24</f>
        <v>1.6</v>
      </c>
      <c r="F27" s="30">
        <f>'[2]2025  год_последний '!W27*1000</f>
        <v>1837635000</v>
      </c>
      <c r="G27" s="34">
        <f>'[2]2025  год_последний '!AG27</f>
        <v>25.535170000000001</v>
      </c>
      <c r="H27" s="30">
        <f>'[2]2025  год_последний '!AH27*1000</f>
        <v>469243213.25</v>
      </c>
      <c r="I27" s="13">
        <f>'[2]2025  год_последний '!R27*1000</f>
        <v>0</v>
      </c>
      <c r="J27" s="17"/>
    </row>
    <row r="28" spans="1:10" s="16" customFormat="1" ht="25.4" customHeight="1" x14ac:dyDescent="0.25">
      <c r="A28" s="1" t="s">
        <v>36</v>
      </c>
      <c r="B28" s="36">
        <f>C28*D28</f>
        <v>1.3007918926800002</v>
      </c>
      <c r="C28" s="37">
        <v>0.73362000000000005</v>
      </c>
      <c r="D28" s="37">
        <v>1.7731140000000001</v>
      </c>
      <c r="E28" s="39">
        <f>E27</f>
        <v>1.6</v>
      </c>
      <c r="F28" s="30">
        <f>'[2]2025  год_последний '!W28*1000</f>
        <v>18307364000</v>
      </c>
      <c r="G28" s="34">
        <f>'[2]2025  год_последний '!AG28</f>
        <v>1.98644</v>
      </c>
      <c r="H28" s="30">
        <f>'[2]2025  год_последний '!AH28*1000</f>
        <v>363665444.09000003</v>
      </c>
      <c r="I28" s="13">
        <f>'[2]2025  год_последний '!R28*1000</f>
        <v>0</v>
      </c>
      <c r="J28" s="17"/>
    </row>
    <row r="29" spans="1:10" s="16" customFormat="1" ht="25.4" customHeight="1" x14ac:dyDescent="0.25">
      <c r="A29" s="18" t="s">
        <v>3</v>
      </c>
      <c r="B29" s="40"/>
      <c r="C29" s="40"/>
      <c r="D29" s="40"/>
      <c r="E29" s="38"/>
      <c r="F29" s="33">
        <f>SUM(F27:F28)</f>
        <v>20144999000</v>
      </c>
      <c r="G29" s="33"/>
      <c r="H29" s="33">
        <f>SUM(H27:H28)</f>
        <v>832908657.34000003</v>
      </c>
      <c r="I29" s="17">
        <f>SUM(I27:I28)</f>
        <v>0</v>
      </c>
      <c r="J29" s="17"/>
    </row>
    <row r="30" spans="1:10" s="16" customFormat="1" ht="25.4" customHeight="1" x14ac:dyDescent="0.25">
      <c r="A30" s="18"/>
      <c r="B30" s="40"/>
      <c r="C30" s="40"/>
      <c r="D30" s="40"/>
      <c r="E30" s="41"/>
      <c r="F30" s="33"/>
      <c r="G30" s="33"/>
      <c r="H30" s="33"/>
      <c r="I30" s="15"/>
      <c r="J30" s="15"/>
    </row>
    <row r="31" spans="1:10" s="16" customFormat="1" ht="25.4" customHeight="1" x14ac:dyDescent="0.25">
      <c r="A31" s="18" t="s">
        <v>4</v>
      </c>
      <c r="B31" s="42"/>
      <c r="C31" s="42"/>
      <c r="D31" s="42"/>
      <c r="E31" s="38"/>
      <c r="F31" s="33">
        <f>F25+F29</f>
        <v>29942450000</v>
      </c>
      <c r="G31" s="33"/>
      <c r="H31" s="33">
        <f>H25+H29</f>
        <v>4491367500</v>
      </c>
      <c r="I31" s="17">
        <f>I25+I29</f>
        <v>0</v>
      </c>
      <c r="J31" s="13"/>
    </row>
    <row r="32" spans="1:10" s="16" customFormat="1" x14ac:dyDescent="0.25">
      <c r="A32" s="19"/>
      <c r="B32" s="19"/>
      <c r="C32" s="19"/>
      <c r="D32" s="20"/>
      <c r="E32" s="20"/>
      <c r="F32" s="32">
        <f>F31-'[2]2025  год_последний '!$W$31*1000</f>
        <v>0</v>
      </c>
      <c r="G32" s="32"/>
      <c r="H32" s="32">
        <f>H31-'[2]2025  год_последний '!$AH$31*1000</f>
        <v>0</v>
      </c>
      <c r="I32" s="32">
        <f>I31-'[2]2025  год_последний '!$R$31*1000</f>
        <v>0</v>
      </c>
      <c r="J32" s="32">
        <f>J31-'[3]2024  год_последний '!$BE$31</f>
        <v>0</v>
      </c>
    </row>
    <row r="33" spans="4:10" x14ac:dyDescent="0.25">
      <c r="F33" s="35">
        <f>F31*15/100</f>
        <v>4491367500</v>
      </c>
      <c r="G33" s="23" t="s">
        <v>13</v>
      </c>
      <c r="H33" s="16"/>
      <c r="I33" s="16"/>
      <c r="J33" s="16"/>
    </row>
    <row r="34" spans="4:10" x14ac:dyDescent="0.25">
      <c r="D34" s="25"/>
      <c r="E34" s="25"/>
      <c r="F34" s="25"/>
      <c r="G34" s="24"/>
      <c r="H34" s="25"/>
      <c r="I34" s="25"/>
      <c r="J34" s="25"/>
    </row>
    <row r="35" spans="4:10" x14ac:dyDescent="0.25">
      <c r="D35" s="29"/>
      <c r="E35" s="29"/>
      <c r="F35" s="29"/>
      <c r="H35" s="29"/>
      <c r="I35" s="29"/>
      <c r="J35" s="29"/>
    </row>
    <row r="36" spans="4:10" x14ac:dyDescent="0.25">
      <c r="H36" s="16"/>
      <c r="I36" s="16"/>
      <c r="J36" s="16"/>
    </row>
    <row r="37" spans="4:10" x14ac:dyDescent="0.25">
      <c r="J37" s="16"/>
    </row>
    <row r="38" spans="4:10" x14ac:dyDescent="0.25">
      <c r="J38" s="16"/>
    </row>
    <row r="39" spans="4:10" x14ac:dyDescent="0.25">
      <c r="J39" s="16"/>
    </row>
    <row r="40" spans="4:10" x14ac:dyDescent="0.25">
      <c r="J40" s="16"/>
    </row>
    <row r="41" spans="4:10" x14ac:dyDescent="0.25">
      <c r="J41" s="16"/>
    </row>
    <row r="42" spans="4:10" x14ac:dyDescent="0.25">
      <c r="J42" s="16"/>
    </row>
  </sheetData>
  <mergeCells count="9">
    <mergeCell ref="A2:J2"/>
    <mergeCell ref="D5:D6"/>
    <mergeCell ref="F5:H5"/>
    <mergeCell ref="J5:J6"/>
    <mergeCell ref="A5:A6"/>
    <mergeCell ref="C5:C6"/>
    <mergeCell ref="E5:E6"/>
    <mergeCell ref="B5:B6"/>
    <mergeCell ref="I5:I6"/>
  </mergeCells>
  <phoneticPr fontId="0" type="noConversion"/>
  <pageMargins left="0.78740157480314965" right="0.78740157480314965" top="0.59055118110236227" bottom="0.59055118110236227" header="0.23622047244094491" footer="0.31496062992125984"/>
  <pageSetup paperSize="9" scale="53" orientation="landscape" r:id="rId1"/>
  <headerFooter alignWithMargins="0">
    <oddFooter>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5"/>
  <sheetViews>
    <sheetView view="pageBreakPreview" zoomScale="70" zoomScaleNormal="37" zoomScaleSheetLayoutView="70" workbookViewId="0">
      <pane xSplit="1" ySplit="6" topLeftCell="B25" activePane="bottomRight" state="frozen"/>
      <selection pane="topRight" activeCell="C1" sqref="C1"/>
      <selection pane="bottomLeft" activeCell="A8" sqref="A8"/>
      <selection pane="bottomRight" activeCell="D27" sqref="D27:D28"/>
    </sheetView>
  </sheetViews>
  <sheetFormatPr defaultColWidth="9.1796875" defaultRowHeight="15.5" x14ac:dyDescent="0.25"/>
  <cols>
    <col min="1" max="1" width="53.54296875" style="21" customWidth="1"/>
    <col min="2" max="3" width="16.54296875" style="21" customWidth="1"/>
    <col min="4" max="4" width="20.81640625" style="21" customWidth="1"/>
    <col min="5" max="5" width="22.1796875" style="16" customWidth="1"/>
    <col min="6" max="6" width="24.08984375" style="16" customWidth="1"/>
    <col min="7" max="7" width="17.453125" style="26" customWidth="1"/>
    <col min="8" max="8" width="21.81640625" style="26" customWidth="1"/>
    <col min="9" max="9" width="24.1796875" style="26" customWidth="1"/>
    <col min="10" max="10" width="24.453125" style="26" customWidth="1"/>
    <col min="11" max="16384" width="9.1796875" style="26"/>
  </cols>
  <sheetData>
    <row r="2" spans="1:10" s="2" customFormat="1" ht="71.5" customHeight="1" x14ac:dyDescent="0.25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2" customFormat="1" ht="18" x14ac:dyDescent="0.25">
      <c r="E3" s="5"/>
      <c r="F3" s="6"/>
    </row>
    <row r="4" spans="1:10" s="2" customFormat="1" x14ac:dyDescent="0.25">
      <c r="A4" s="3"/>
      <c r="B4" s="3"/>
      <c r="C4" s="3"/>
      <c r="D4" s="3"/>
      <c r="E4" s="8"/>
      <c r="F4" s="8"/>
      <c r="G4" s="9"/>
      <c r="H4" s="9"/>
      <c r="I4" s="9"/>
      <c r="J4" s="10" t="s">
        <v>38</v>
      </c>
    </row>
    <row r="5" spans="1:10" s="2" customFormat="1" ht="43.4" customHeight="1" x14ac:dyDescent="0.25">
      <c r="A5" s="49" t="s">
        <v>16</v>
      </c>
      <c r="B5" s="51" t="s">
        <v>10</v>
      </c>
      <c r="C5" s="51" t="s">
        <v>7</v>
      </c>
      <c r="D5" s="44" t="s">
        <v>8</v>
      </c>
      <c r="E5" s="44" t="s">
        <v>9</v>
      </c>
      <c r="F5" s="46" t="s">
        <v>11</v>
      </c>
      <c r="G5" s="47"/>
      <c r="H5" s="48"/>
      <c r="I5" s="44" t="s">
        <v>14</v>
      </c>
      <c r="J5" s="44" t="s">
        <v>12</v>
      </c>
    </row>
    <row r="6" spans="1:10" s="12" customFormat="1" ht="100.5" customHeight="1" x14ac:dyDescent="0.25">
      <c r="A6" s="50"/>
      <c r="B6" s="52"/>
      <c r="C6" s="52"/>
      <c r="D6" s="45"/>
      <c r="E6" s="45"/>
      <c r="F6" s="11" t="s">
        <v>0</v>
      </c>
      <c r="G6" s="11" t="s">
        <v>5</v>
      </c>
      <c r="H6" s="11" t="s">
        <v>6</v>
      </c>
      <c r="I6" s="45"/>
      <c r="J6" s="45"/>
    </row>
    <row r="7" spans="1:10" s="16" customFormat="1" ht="25.75" customHeight="1" x14ac:dyDescent="0.25">
      <c r="A7" s="1" t="s">
        <v>17</v>
      </c>
      <c r="B7" s="36">
        <f>C7*D7</f>
        <v>1.2138765416369999</v>
      </c>
      <c r="C7" s="37">
        <v>1.1814929999999999</v>
      </c>
      <c r="D7" s="37">
        <v>1.027409</v>
      </c>
      <c r="E7" s="38">
        <v>1.6</v>
      </c>
      <c r="F7" s="30">
        <f>'[2]2024  год_последний'!Y9*1000</f>
        <v>161141000</v>
      </c>
      <c r="G7" s="34">
        <f>'[2]2024  год_последний'!AI9</f>
        <v>77.944270000000003</v>
      </c>
      <c r="H7" s="30">
        <f>'[2]2024  год_последний'!AJ9*1000</f>
        <v>125600182</v>
      </c>
      <c r="I7" s="30">
        <f>'[2]2024  год_последний'!S9*1000</f>
        <v>0</v>
      </c>
      <c r="J7" s="17"/>
    </row>
    <row r="8" spans="1:10" s="16" customFormat="1" ht="25.75" customHeight="1" x14ac:dyDescent="0.25">
      <c r="A8" s="1" t="s">
        <v>18</v>
      </c>
      <c r="B8" s="36">
        <f t="shared" ref="B8:B24" si="0">C8*D8</f>
        <v>0.7039806631340001</v>
      </c>
      <c r="C8" s="37">
        <v>0.72679400000000005</v>
      </c>
      <c r="D8" s="37">
        <v>0.968611</v>
      </c>
      <c r="E8" s="39">
        <f t="shared" ref="E8:E24" si="1">E7</f>
        <v>1.6</v>
      </c>
      <c r="F8" s="30">
        <f>'[2]2024  год_последний'!Y10*1000</f>
        <v>1492164000</v>
      </c>
      <c r="G8" s="34">
        <f>'[2]2024  год_последний'!AI10</f>
        <v>16.713560000000001</v>
      </c>
      <c r="H8" s="30">
        <f>'[2]2024  год_последний'!AJ10*1000</f>
        <v>249393692</v>
      </c>
      <c r="I8" s="30">
        <f>'[2]2024  год_последний'!S10*1000</f>
        <v>0</v>
      </c>
      <c r="J8" s="17"/>
    </row>
    <row r="9" spans="1:10" s="16" customFormat="1" ht="25.75" customHeight="1" x14ac:dyDescent="0.25">
      <c r="A9" s="1" t="s">
        <v>19</v>
      </c>
      <c r="B9" s="36">
        <f t="shared" si="0"/>
        <v>0.93767403882600009</v>
      </c>
      <c r="C9" s="37">
        <v>0.87626700000000002</v>
      </c>
      <c r="D9" s="37">
        <v>1.0700780000000001</v>
      </c>
      <c r="E9" s="39">
        <f t="shared" si="1"/>
        <v>1.6</v>
      </c>
      <c r="F9" s="30">
        <f>'[2]2024  год_последний'!Y11*1000</f>
        <v>602789000</v>
      </c>
      <c r="G9" s="34">
        <f>'[2]2024  год_последний'!AI11</f>
        <v>39.514690000000002</v>
      </c>
      <c r="H9" s="30">
        <f>'[2]2024  год_последний'!AJ11*1000</f>
        <v>238190217.44999999</v>
      </c>
      <c r="I9" s="30">
        <f>'[2]2024  год_последний'!S11*1000</f>
        <v>0</v>
      </c>
      <c r="J9" s="17"/>
    </row>
    <row r="10" spans="1:10" s="16" customFormat="1" ht="25.75" customHeight="1" x14ac:dyDescent="0.25">
      <c r="A10" s="1" t="s">
        <v>20</v>
      </c>
      <c r="B10" s="36">
        <f t="shared" si="0"/>
        <v>0.68711038543999992</v>
      </c>
      <c r="C10" s="37">
        <v>0.91134499999999996</v>
      </c>
      <c r="D10" s="37">
        <v>0.75395199999999996</v>
      </c>
      <c r="E10" s="39">
        <f t="shared" si="1"/>
        <v>1.6</v>
      </c>
      <c r="F10" s="30">
        <f>'[2]2024  год_последний'!Y12*1000</f>
        <v>519861000</v>
      </c>
      <c r="G10" s="34">
        <f>'[2]2024  год_последний'!AI12</f>
        <v>32.542110000000001</v>
      </c>
      <c r="H10" s="30">
        <f>'[2]2024  год_последний'!AJ12*1000</f>
        <v>169173744</v>
      </c>
      <c r="I10" s="30">
        <f>'[2]2024  год_последний'!S12*1000</f>
        <v>0</v>
      </c>
      <c r="J10" s="17"/>
    </row>
    <row r="11" spans="1:10" s="16" customFormat="1" ht="25.75" customHeight="1" x14ac:dyDescent="0.25">
      <c r="A11" s="1" t="s">
        <v>21</v>
      </c>
      <c r="B11" s="36">
        <f t="shared" si="0"/>
        <v>0.61903788921000003</v>
      </c>
      <c r="C11" s="37">
        <v>0.90546300000000002</v>
      </c>
      <c r="D11" s="37">
        <v>0.68367</v>
      </c>
      <c r="E11" s="39">
        <f t="shared" si="1"/>
        <v>1.6</v>
      </c>
      <c r="F11" s="30">
        <f>'[2]2024  год_последний'!Y13*1000</f>
        <v>401331000</v>
      </c>
      <c r="G11" s="34">
        <f>'[2]2024  год_последний'!AI13</f>
        <v>51.558660000000003</v>
      </c>
      <c r="H11" s="30">
        <f>'[2]2024  год_последний'!AJ13*1000</f>
        <v>206920872.97</v>
      </c>
      <c r="I11" s="30">
        <f>'[2]2024  год_последний'!S13*1000</f>
        <v>0</v>
      </c>
      <c r="J11" s="17"/>
    </row>
    <row r="12" spans="1:10" s="16" customFormat="1" ht="25.75" customHeight="1" x14ac:dyDescent="0.25">
      <c r="A12" s="1" t="s">
        <v>22</v>
      </c>
      <c r="B12" s="36">
        <f t="shared" si="0"/>
        <v>0.883684944576</v>
      </c>
      <c r="C12" s="37">
        <v>1.065456</v>
      </c>
      <c r="D12" s="37">
        <v>0.82939600000000002</v>
      </c>
      <c r="E12" s="39">
        <f t="shared" si="1"/>
        <v>1.6</v>
      </c>
      <c r="F12" s="30">
        <f>'[2]2024  год_последний'!Y14*1000</f>
        <v>225725000</v>
      </c>
      <c r="G12" s="34">
        <f>'[2]2024  год_последний'!AI14</f>
        <v>70.204499999999996</v>
      </c>
      <c r="H12" s="30">
        <f>'[2]2024  год_последний'!AJ14*1000</f>
        <v>158469115</v>
      </c>
      <c r="I12" s="30">
        <f>'[2]2024  год_последний'!S14*1000</f>
        <v>0</v>
      </c>
      <c r="J12" s="17"/>
    </row>
    <row r="13" spans="1:10" s="16" customFormat="1" ht="25.75" customHeight="1" x14ac:dyDescent="0.25">
      <c r="A13" s="1" t="s">
        <v>23</v>
      </c>
      <c r="B13" s="36">
        <f t="shared" si="0"/>
        <v>0.81313792250100003</v>
      </c>
      <c r="C13" s="37">
        <v>0.88580300000000001</v>
      </c>
      <c r="D13" s="37">
        <v>0.91796699999999998</v>
      </c>
      <c r="E13" s="39">
        <f t="shared" si="1"/>
        <v>1.6</v>
      </c>
      <c r="F13" s="30">
        <f>'[2]2024  год_последний'!Y15*1000</f>
        <v>548527000</v>
      </c>
      <c r="G13" s="34">
        <f>'[2]2024  год_последний'!AI15</f>
        <v>43.360939999999999</v>
      </c>
      <c r="H13" s="30">
        <f>'[2]2024  год_последний'!AJ15*1000</f>
        <v>237846442.13999999</v>
      </c>
      <c r="I13" s="30">
        <f>'[2]2024  год_последний'!S15*1000</f>
        <v>0</v>
      </c>
      <c r="J13" s="17"/>
    </row>
    <row r="14" spans="1:10" s="16" customFormat="1" ht="25.75" customHeight="1" x14ac:dyDescent="0.25">
      <c r="A14" s="1" t="s">
        <v>24</v>
      </c>
      <c r="B14" s="36">
        <f t="shared" si="0"/>
        <v>0.54655490553999997</v>
      </c>
      <c r="C14" s="37">
        <v>0.94988600000000001</v>
      </c>
      <c r="D14" s="37">
        <v>0.57538999999999996</v>
      </c>
      <c r="E14" s="39">
        <f t="shared" si="1"/>
        <v>1.6</v>
      </c>
      <c r="F14" s="30">
        <f>'[2]2024  год_последний'!Y16*1000</f>
        <v>485098000</v>
      </c>
      <c r="G14" s="34">
        <f>'[2]2024  год_последний'!AI16</f>
        <v>69.927520000000001</v>
      </c>
      <c r="H14" s="30">
        <f>'[2]2024  год_последний'!AJ16*1000</f>
        <v>339217005.75</v>
      </c>
      <c r="I14" s="30">
        <f>'[2]2024  год_последний'!S16*1000</f>
        <v>0</v>
      </c>
      <c r="J14" s="17"/>
    </row>
    <row r="15" spans="1:10" s="16" customFormat="1" ht="25.75" customHeight="1" x14ac:dyDescent="0.25">
      <c r="A15" s="1" t="s">
        <v>25</v>
      </c>
      <c r="B15" s="36">
        <f t="shared" si="0"/>
        <v>0.60246155739200002</v>
      </c>
      <c r="C15" s="37">
        <v>1.0555760000000001</v>
      </c>
      <c r="D15" s="37">
        <v>0.57074199999999997</v>
      </c>
      <c r="E15" s="39">
        <f t="shared" si="1"/>
        <v>1.6</v>
      </c>
      <c r="F15" s="30">
        <f>'[2]2024  год_последний'!Y17*1000</f>
        <v>186487000</v>
      </c>
      <c r="G15" s="34">
        <f>'[2]2024  год_последний'!AI17</f>
        <v>82.802400000000006</v>
      </c>
      <c r="H15" s="30">
        <f>'[2]2024  год_последний'!AJ17*1000</f>
        <v>154415717.5</v>
      </c>
      <c r="I15" s="30">
        <f>'[2]2024  год_последний'!S17*1000</f>
        <v>0</v>
      </c>
      <c r="J15" s="17"/>
    </row>
    <row r="16" spans="1:10" s="16" customFormat="1" ht="25.75" customHeight="1" x14ac:dyDescent="0.25">
      <c r="A16" s="1" t="s">
        <v>26</v>
      </c>
      <c r="B16" s="36">
        <f t="shared" si="0"/>
        <v>0.75506910133600003</v>
      </c>
      <c r="C16" s="37">
        <v>1.1825559999999999</v>
      </c>
      <c r="D16" s="37">
        <v>0.63850600000000002</v>
      </c>
      <c r="E16" s="39">
        <f t="shared" si="1"/>
        <v>1.6</v>
      </c>
      <c r="F16" s="30">
        <f>'[2]2024  год_последний'!Y18*1000</f>
        <v>218325700</v>
      </c>
      <c r="G16" s="34">
        <f>'[2]2024  год_последний'!AI18</f>
        <v>56.753740000000001</v>
      </c>
      <c r="H16" s="30">
        <f>'[2]2024  год_последний'!AJ18*1000</f>
        <v>123907998.78</v>
      </c>
      <c r="I16" s="30">
        <f>'[2]2024  год_последний'!S18*1000</f>
        <v>0</v>
      </c>
      <c r="J16" s="17"/>
    </row>
    <row r="17" spans="1:10" s="16" customFormat="1" ht="25.75" customHeight="1" x14ac:dyDescent="0.25">
      <c r="A17" s="1" t="s">
        <v>27</v>
      </c>
      <c r="B17" s="36">
        <f t="shared" si="0"/>
        <v>1.079566865898</v>
      </c>
      <c r="C17" s="37">
        <v>0.83969400000000005</v>
      </c>
      <c r="D17" s="37">
        <v>1.2856669999999999</v>
      </c>
      <c r="E17" s="39">
        <f t="shared" si="1"/>
        <v>1.6</v>
      </c>
      <c r="F17" s="30">
        <f>'[2]2024  год_последний'!Y19*1000</f>
        <v>995994000</v>
      </c>
      <c r="G17" s="34">
        <f>'[2]2024  год_последний'!AI19</f>
        <v>25.16422</v>
      </c>
      <c r="H17" s="30">
        <f>'[2]2024  год_последний'!AJ19*1000</f>
        <v>250634134.19</v>
      </c>
      <c r="I17" s="30">
        <f>'[2]2024  год_последний'!S19*1000</f>
        <v>0</v>
      </c>
      <c r="J17" s="17"/>
    </row>
    <row r="18" spans="1:10" s="16" customFormat="1" ht="25.75" customHeight="1" x14ac:dyDescent="0.25">
      <c r="A18" s="1" t="s">
        <v>28</v>
      </c>
      <c r="B18" s="36">
        <f t="shared" si="0"/>
        <v>0.71109516890400004</v>
      </c>
      <c r="C18" s="37">
        <v>1.006926</v>
      </c>
      <c r="D18" s="37">
        <v>0.70620400000000005</v>
      </c>
      <c r="E18" s="39">
        <f t="shared" si="1"/>
        <v>1.6</v>
      </c>
      <c r="F18" s="30">
        <f>'[2]2024  год_последний'!Y20*1000</f>
        <v>246884000</v>
      </c>
      <c r="G18" s="34">
        <f>'[2]2024  год_последний'!AI20</f>
        <v>63.69388</v>
      </c>
      <c r="H18" s="30">
        <f>'[2]2024  год_последний'!AJ20*1000</f>
        <v>157250000</v>
      </c>
      <c r="I18" s="30">
        <f>'[2]2024  год_последний'!S20*1000</f>
        <v>0</v>
      </c>
      <c r="J18" s="17"/>
    </row>
    <row r="19" spans="1:10" s="16" customFormat="1" ht="25.75" customHeight="1" x14ac:dyDescent="0.25">
      <c r="A19" s="1" t="s">
        <v>29</v>
      </c>
      <c r="B19" s="36">
        <f t="shared" si="0"/>
        <v>0.76399002436700003</v>
      </c>
      <c r="C19" s="37">
        <v>0.77494700000000005</v>
      </c>
      <c r="D19" s="37">
        <v>0.98586099999999999</v>
      </c>
      <c r="E19" s="39">
        <f t="shared" si="1"/>
        <v>1.6</v>
      </c>
      <c r="F19" s="30">
        <f>'[2]2024  год_последний'!Y21*1000</f>
        <v>1160364000</v>
      </c>
      <c r="G19" s="34">
        <f>'[2]2024  год_последний'!AI21</f>
        <v>15.38011</v>
      </c>
      <c r="H19" s="30">
        <f>'[2]2024  год_последний'!AJ21*1000</f>
        <v>178465278</v>
      </c>
      <c r="I19" s="30">
        <f>'[2]2024  год_последний'!S21*1000</f>
        <v>0</v>
      </c>
      <c r="J19" s="17"/>
    </row>
    <row r="20" spans="1:10" s="16" customFormat="1" ht="25.75" customHeight="1" x14ac:dyDescent="0.25">
      <c r="A20" s="1" t="s">
        <v>30</v>
      </c>
      <c r="B20" s="36">
        <f t="shared" si="0"/>
        <v>0.77008398879200002</v>
      </c>
      <c r="C20" s="37">
        <v>1.114052</v>
      </c>
      <c r="D20" s="37">
        <v>0.69124600000000003</v>
      </c>
      <c r="E20" s="39">
        <f t="shared" si="1"/>
        <v>1.6</v>
      </c>
      <c r="F20" s="30">
        <f>'[2]2024  год_последний'!Y22*1000</f>
        <v>256570000</v>
      </c>
      <c r="G20" s="34">
        <f>'[2]2024  год_последний'!AI22</f>
        <v>59.52008</v>
      </c>
      <c r="H20" s="30">
        <f>'[2]2024  год_последний'!AJ22*1000</f>
        <v>152710675.33999997</v>
      </c>
      <c r="I20" s="30">
        <f>'[2]2024  год_последний'!S22*1000</f>
        <v>0</v>
      </c>
      <c r="J20" s="17"/>
    </row>
    <row r="21" spans="1:10" s="16" customFormat="1" ht="25.75" customHeight="1" x14ac:dyDescent="0.25">
      <c r="A21" s="1" t="s">
        <v>31</v>
      </c>
      <c r="B21" s="36">
        <f t="shared" si="0"/>
        <v>0.98376820566000001</v>
      </c>
      <c r="C21" s="37">
        <v>0.94406100000000004</v>
      </c>
      <c r="D21" s="37">
        <v>1.04206</v>
      </c>
      <c r="E21" s="39">
        <f t="shared" si="1"/>
        <v>1.6</v>
      </c>
      <c r="F21" s="30">
        <f>'[2]2024  год_последний'!Y23*1000</f>
        <v>397018300</v>
      </c>
      <c r="G21" s="34">
        <f>'[2]2024  год_последний'!AI23</f>
        <v>34.439109999999999</v>
      </c>
      <c r="H21" s="30">
        <f>'[2]2024  год_последний'!AJ23*1000</f>
        <v>136729569.41</v>
      </c>
      <c r="I21" s="30">
        <f>'[2]2024  год_последний'!S23*1000</f>
        <v>0</v>
      </c>
      <c r="J21" s="17"/>
    </row>
    <row r="22" spans="1:10" s="16" customFormat="1" ht="25.75" customHeight="1" x14ac:dyDescent="0.25">
      <c r="A22" s="1" t="s">
        <v>32</v>
      </c>
      <c r="B22" s="36">
        <f t="shared" si="0"/>
        <v>0.51218411818599996</v>
      </c>
      <c r="C22" s="37">
        <v>0.80041399999999996</v>
      </c>
      <c r="D22" s="37">
        <v>0.639899</v>
      </c>
      <c r="E22" s="39">
        <f t="shared" si="1"/>
        <v>1.6</v>
      </c>
      <c r="F22" s="30">
        <f>'[2]2024  год_последний'!Y24*1000</f>
        <v>627442000</v>
      </c>
      <c r="G22" s="34">
        <f>'[2]2024  год_последний'!AI24</f>
        <v>53.097929999999998</v>
      </c>
      <c r="H22" s="30">
        <f>'[2]2024  год_последний'!AJ24*1000</f>
        <v>333158698.22999996</v>
      </c>
      <c r="I22" s="30">
        <f>'[2]2024  год_последний'!S24*1000</f>
        <v>0</v>
      </c>
      <c r="J22" s="17"/>
    </row>
    <row r="23" spans="1:10" s="16" customFormat="1" ht="25.75" customHeight="1" x14ac:dyDescent="0.25">
      <c r="A23" s="1" t="s">
        <v>33</v>
      </c>
      <c r="B23" s="36">
        <f t="shared" si="0"/>
        <v>0.87184537844999999</v>
      </c>
      <c r="C23" s="37">
        <v>0.95294999999999996</v>
      </c>
      <c r="D23" s="37">
        <v>0.91489100000000001</v>
      </c>
      <c r="E23" s="39">
        <f t="shared" si="1"/>
        <v>1.6</v>
      </c>
      <c r="F23" s="30">
        <f>'[2]2024  год_последний'!Y25*1000</f>
        <v>276960000</v>
      </c>
      <c r="G23" s="34">
        <f>'[2]2024  год_последний'!AI25</f>
        <v>63.698810000000002</v>
      </c>
      <c r="H23" s="30">
        <f>'[2]2024  год_последний'!AJ25*1000</f>
        <v>176420233.75</v>
      </c>
      <c r="I23" s="30">
        <f>'[2]2024  год_последний'!S25*1000</f>
        <v>0</v>
      </c>
      <c r="J23" s="17"/>
    </row>
    <row r="24" spans="1:10" s="16" customFormat="1" ht="25.75" customHeight="1" x14ac:dyDescent="0.25">
      <c r="A24" s="1" t="s">
        <v>34</v>
      </c>
      <c r="B24" s="36">
        <f t="shared" si="0"/>
        <v>0.78671965086900009</v>
      </c>
      <c r="C24" s="37">
        <v>0.91451700000000002</v>
      </c>
      <c r="D24" s="37">
        <v>0.86025700000000005</v>
      </c>
      <c r="E24" s="39">
        <f t="shared" si="1"/>
        <v>1.6</v>
      </c>
      <c r="F24" s="30">
        <f>'[2]2024  год_последний'!Y26*1000</f>
        <v>445537000</v>
      </c>
      <c r="G24" s="34">
        <f>'[2]2024  год_последний'!AI26</f>
        <v>45.880310000000001</v>
      </c>
      <c r="H24" s="30">
        <f>'[2]2024  год_последний'!AJ26*1000</f>
        <v>204413742.47</v>
      </c>
      <c r="I24" s="30">
        <f>'[2]2024  год_последний'!S26*1000</f>
        <v>0</v>
      </c>
      <c r="J24" s="17"/>
    </row>
    <row r="25" spans="1:10" s="16" customFormat="1" ht="25.75" customHeight="1" x14ac:dyDescent="0.25">
      <c r="A25" s="18" t="s">
        <v>2</v>
      </c>
      <c r="B25" s="40"/>
      <c r="C25" s="37"/>
      <c r="D25" s="37"/>
      <c r="E25" s="41"/>
      <c r="F25" s="33">
        <f>SUM(F7:F24)</f>
        <v>9248218000</v>
      </c>
      <c r="G25" s="33"/>
      <c r="H25" s="33">
        <f>SUM(H7:H24)</f>
        <v>3592917318.9799995</v>
      </c>
      <c r="I25" s="33">
        <f>SUM(I7:I24)</f>
        <v>0</v>
      </c>
      <c r="J25" s="17"/>
    </row>
    <row r="26" spans="1:10" s="16" customFormat="1" ht="25.75" customHeight="1" x14ac:dyDescent="0.25">
      <c r="A26" s="1"/>
      <c r="B26" s="40"/>
      <c r="C26" s="37"/>
      <c r="D26" s="37"/>
      <c r="E26" s="41"/>
      <c r="F26" s="33"/>
      <c r="G26" s="14"/>
      <c r="H26" s="33"/>
      <c r="I26" s="33"/>
      <c r="J26" s="17"/>
    </row>
    <row r="27" spans="1:10" s="16" customFormat="1" ht="25.75" customHeight="1" x14ac:dyDescent="0.25">
      <c r="A27" s="1" t="s">
        <v>35</v>
      </c>
      <c r="B27" s="36">
        <f>C27*D27</f>
        <v>0.73291118863400007</v>
      </c>
      <c r="C27" s="37">
        <v>0.69845900000000005</v>
      </c>
      <c r="D27" s="37">
        <v>1.049326</v>
      </c>
      <c r="E27" s="39">
        <f>E24</f>
        <v>1.6</v>
      </c>
      <c r="F27" s="30">
        <f>'[2]2024  год_последний'!Y29*1000</f>
        <v>1733795000</v>
      </c>
      <c r="G27" s="34">
        <f>'[2]2024  год_последний'!AI29</f>
        <v>21.786729999999999</v>
      </c>
      <c r="H27" s="30">
        <f>'[2]2024  год_последний'!AJ29*1000</f>
        <v>377737258.81</v>
      </c>
      <c r="I27" s="30">
        <f>'[2]2024  год_последний'!S29*1000</f>
        <v>0</v>
      </c>
      <c r="J27" s="17"/>
    </row>
    <row r="28" spans="1:10" s="16" customFormat="1" ht="25.75" customHeight="1" x14ac:dyDescent="0.25">
      <c r="A28" s="1" t="s">
        <v>36</v>
      </c>
      <c r="B28" s="36">
        <f>C28*D28</f>
        <v>1.3007916506999999</v>
      </c>
      <c r="C28" s="37">
        <v>0.73363599999999995</v>
      </c>
      <c r="D28" s="37">
        <v>1.773075</v>
      </c>
      <c r="E28" s="39">
        <f>E27</f>
        <v>1.6</v>
      </c>
      <c r="F28" s="30">
        <f>'[2]2024  год_последний'!Y30*1000</f>
        <v>17289987000</v>
      </c>
      <c r="G28" s="34">
        <f>'[2]2024  год_последний'!AI30</f>
        <v>1.62277</v>
      </c>
      <c r="H28" s="30">
        <f>'[2]2024  год_последний'!AJ30*1000</f>
        <v>280576643.21000004</v>
      </c>
      <c r="I28" s="30">
        <f>'[2]2024  год_последний'!S30*1000</f>
        <v>0</v>
      </c>
      <c r="J28" s="17"/>
    </row>
    <row r="29" spans="1:10" s="16" customFormat="1" ht="25.75" customHeight="1" x14ac:dyDescent="0.25">
      <c r="A29" s="18" t="s">
        <v>3</v>
      </c>
      <c r="B29" s="40"/>
      <c r="C29" s="40"/>
      <c r="D29" s="40"/>
      <c r="E29" s="38"/>
      <c r="F29" s="33">
        <f>SUM(F27:F28)</f>
        <v>19023782000</v>
      </c>
      <c r="G29" s="33"/>
      <c r="H29" s="33">
        <f>SUM(H27:H28)</f>
        <v>658313902.01999998</v>
      </c>
      <c r="I29" s="33">
        <f>SUM(I27:I28)</f>
        <v>0</v>
      </c>
      <c r="J29" s="17"/>
    </row>
    <row r="30" spans="1:10" s="16" customFormat="1" ht="25.75" customHeight="1" x14ac:dyDescent="0.25">
      <c r="A30" s="18"/>
      <c r="B30" s="40"/>
      <c r="C30" s="40"/>
      <c r="D30" s="40"/>
      <c r="E30" s="41"/>
      <c r="F30" s="33"/>
      <c r="G30" s="33"/>
      <c r="H30" s="33"/>
      <c r="I30" s="14"/>
      <c r="J30" s="15"/>
    </row>
    <row r="31" spans="1:10" s="16" customFormat="1" ht="25.75" customHeight="1" x14ac:dyDescent="0.25">
      <c r="A31" s="18" t="s">
        <v>4</v>
      </c>
      <c r="B31" s="42"/>
      <c r="C31" s="42"/>
      <c r="D31" s="42"/>
      <c r="E31" s="38"/>
      <c r="F31" s="33">
        <f>F25+F29</f>
        <v>28272000000</v>
      </c>
      <c r="G31" s="33"/>
      <c r="H31" s="33">
        <f>H25+H29</f>
        <v>4251231220.9999995</v>
      </c>
      <c r="I31" s="33">
        <f>I25+I29</f>
        <v>0</v>
      </c>
      <c r="J31" s="13"/>
    </row>
    <row r="32" spans="1:10" s="16" customFormat="1" x14ac:dyDescent="0.25">
      <c r="A32" s="19"/>
      <c r="B32" s="19"/>
      <c r="C32" s="19"/>
      <c r="D32" s="19"/>
      <c r="E32" s="20"/>
      <c r="F32" s="32">
        <f>F31-'[2]2024  год_последний'!$Y$33*1000</f>
        <v>0</v>
      </c>
      <c r="G32" s="32"/>
      <c r="H32" s="32">
        <f>H31-'[2]2024  год_последний'!$AJ$33*1000</f>
        <v>0</v>
      </c>
      <c r="I32" s="32">
        <f>I31-'[2]2024  год_последний'!$S$33*1000</f>
        <v>0</v>
      </c>
      <c r="J32" s="32">
        <f>J31-'[3]2023  год_последний'!$BI$33</f>
        <v>0</v>
      </c>
    </row>
    <row r="33" spans="5:10" x14ac:dyDescent="0.25">
      <c r="E33" s="25"/>
      <c r="F33" s="35">
        <f>F31*15/100</f>
        <v>4240800000</v>
      </c>
      <c r="G33" s="23" t="s">
        <v>13</v>
      </c>
      <c r="H33" s="16"/>
      <c r="I33" s="25"/>
      <c r="J33" s="25"/>
    </row>
    <row r="34" spans="5:10" x14ac:dyDescent="0.25">
      <c r="E34" s="29"/>
      <c r="F34" s="29"/>
      <c r="H34" s="29"/>
      <c r="I34" s="29"/>
      <c r="J34" s="29"/>
    </row>
    <row r="35" spans="5:10" x14ac:dyDescent="0.25">
      <c r="H35" s="16"/>
      <c r="I35" s="16"/>
      <c r="J35" s="16"/>
    </row>
  </sheetData>
  <mergeCells count="9">
    <mergeCell ref="A2:J2"/>
    <mergeCell ref="J5:J6"/>
    <mergeCell ref="A5:A6"/>
    <mergeCell ref="E5:E6"/>
    <mergeCell ref="F5:H5"/>
    <mergeCell ref="B5:B6"/>
    <mergeCell ref="C5:C6"/>
    <mergeCell ref="D5:D6"/>
    <mergeCell ref="I5:I6"/>
  </mergeCells>
  <phoneticPr fontId="0" type="noConversion"/>
  <pageMargins left="0.78740157480314965" right="0.39370078740157483" top="0.59055118110236227" bottom="0.59055118110236227" header="0.23622047244094491" footer="0.31496062992125984"/>
  <pageSetup paperSize="9" scale="53" orientation="landscape" r:id="rId1"/>
  <headerFooter alignWithMargins="0">
    <oddFooter>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7"/>
  <sheetViews>
    <sheetView tabSelected="1" view="pageBreakPreview" zoomScale="70" zoomScaleNormal="36" zoomScaleSheetLayoutView="70" workbookViewId="0">
      <pane xSplit="1" ySplit="6" topLeftCell="B25" activePane="bottomRight" state="frozen"/>
      <selection pane="topRight" activeCell="C1" sqref="C1"/>
      <selection pane="bottomLeft" activeCell="A5" sqref="A5"/>
      <selection pane="bottomRight" activeCell="D7" sqref="D7"/>
    </sheetView>
  </sheetViews>
  <sheetFormatPr defaultColWidth="9.1796875" defaultRowHeight="15.5" x14ac:dyDescent="0.25"/>
  <cols>
    <col min="1" max="1" width="49.453125" style="21" customWidth="1"/>
    <col min="2" max="2" width="16.453125" style="21" customWidth="1"/>
    <col min="3" max="3" width="15.54296875" style="26" customWidth="1"/>
    <col min="4" max="4" width="19.81640625" style="16" customWidth="1"/>
    <col min="5" max="5" width="20.453125" style="16" customWidth="1"/>
    <col min="6" max="6" width="23.81640625" style="16" customWidth="1"/>
    <col min="7" max="7" width="17.54296875" style="26" customWidth="1"/>
    <col min="8" max="8" width="23.1796875" style="26" customWidth="1"/>
    <col min="9" max="9" width="24.453125" style="26" customWidth="1"/>
    <col min="10" max="16384" width="9.1796875" style="26"/>
  </cols>
  <sheetData>
    <row r="2" spans="1:9" s="2" customFormat="1" ht="74.5" customHeight="1" x14ac:dyDescent="0.25">
      <c r="A2" s="43" t="s">
        <v>15</v>
      </c>
      <c r="B2" s="43"/>
      <c r="C2" s="43"/>
      <c r="D2" s="43"/>
      <c r="E2" s="43"/>
      <c r="F2" s="43"/>
      <c r="G2" s="43"/>
      <c r="H2" s="43"/>
      <c r="I2" s="43"/>
    </row>
    <row r="3" spans="1:9" s="2" customFormat="1" ht="18" x14ac:dyDescent="0.25">
      <c r="A3" s="4"/>
      <c r="B3" s="4"/>
      <c r="D3" s="5"/>
      <c r="E3" s="5"/>
      <c r="F3" s="6"/>
    </row>
    <row r="4" spans="1:9" s="2" customFormat="1" x14ac:dyDescent="0.25">
      <c r="A4" s="3"/>
      <c r="B4" s="3"/>
      <c r="C4" s="7"/>
      <c r="D4" s="8"/>
      <c r="E4" s="8"/>
      <c r="F4" s="8"/>
      <c r="G4" s="9"/>
      <c r="H4" s="9"/>
      <c r="I4" s="10" t="s">
        <v>38</v>
      </c>
    </row>
    <row r="5" spans="1:9" s="2" customFormat="1" ht="41.15" customHeight="1" x14ac:dyDescent="0.25">
      <c r="A5" s="49" t="s">
        <v>16</v>
      </c>
      <c r="B5" s="51" t="s">
        <v>10</v>
      </c>
      <c r="C5" s="51" t="s">
        <v>7</v>
      </c>
      <c r="D5" s="44" t="s">
        <v>8</v>
      </c>
      <c r="E5" s="44" t="s">
        <v>9</v>
      </c>
      <c r="F5" s="46" t="s">
        <v>11</v>
      </c>
      <c r="G5" s="47"/>
      <c r="H5" s="48"/>
      <c r="I5" s="44" t="s">
        <v>14</v>
      </c>
    </row>
    <row r="6" spans="1:9" s="12" customFormat="1" ht="109.5" customHeight="1" x14ac:dyDescent="0.25">
      <c r="A6" s="50"/>
      <c r="B6" s="52"/>
      <c r="C6" s="52"/>
      <c r="D6" s="45"/>
      <c r="E6" s="45"/>
      <c r="F6" s="11" t="s">
        <v>0</v>
      </c>
      <c r="G6" s="11" t="s">
        <v>5</v>
      </c>
      <c r="H6" s="11" t="s">
        <v>1</v>
      </c>
      <c r="I6" s="45"/>
    </row>
    <row r="7" spans="1:9" s="16" customFormat="1" ht="24.75" customHeight="1" x14ac:dyDescent="0.25">
      <c r="A7" s="1" t="s">
        <v>17</v>
      </c>
      <c r="B7" s="36">
        <f>C7*D7</f>
        <v>1.2138763875520002</v>
      </c>
      <c r="C7" s="37">
        <v>1.181494</v>
      </c>
      <c r="D7" s="37">
        <v>1.0274080000000001</v>
      </c>
      <c r="E7" s="38">
        <v>1.6</v>
      </c>
      <c r="F7" s="30">
        <f>'[2]2023  год_последний'!AG10*1000</f>
        <v>150997000</v>
      </c>
      <c r="G7" s="34">
        <f>'[2]2023  год_последний'!AV10</f>
        <v>85</v>
      </c>
      <c r="H7" s="30">
        <f>'[2]2023  год_последний'!AW10*1000</f>
        <v>128347450</v>
      </c>
      <c r="I7" s="30">
        <f>'[2]2023  год_последний'!V10*1000</f>
        <v>57965671</v>
      </c>
    </row>
    <row r="8" spans="1:9" s="16" customFormat="1" ht="24.75" customHeight="1" x14ac:dyDescent="0.25">
      <c r="A8" s="1" t="s">
        <v>18</v>
      </c>
      <c r="B8" s="36">
        <f t="shared" ref="B8:B24" si="0">C8*D8</f>
        <v>0.7039806631340001</v>
      </c>
      <c r="C8" s="37">
        <v>0.72679400000000005</v>
      </c>
      <c r="D8" s="37">
        <v>0.968611</v>
      </c>
      <c r="E8" s="39">
        <f t="shared" ref="E8:E24" si="1">E7</f>
        <v>1.6</v>
      </c>
      <c r="F8" s="30">
        <f>'[2]2023  год_последний'!AG11*1000</f>
        <v>1396215000</v>
      </c>
      <c r="G8" s="34">
        <f>'[2]2023  год_последний'!AV11</f>
        <v>17.250170000000001</v>
      </c>
      <c r="H8" s="30">
        <f>'[2]2023  год_последний'!AW11*1000</f>
        <v>240849453</v>
      </c>
      <c r="I8" s="30">
        <f>'[2]2023  год_последний'!V11*1000</f>
        <v>12072447</v>
      </c>
    </row>
    <row r="9" spans="1:9" s="16" customFormat="1" ht="24.75" customHeight="1" x14ac:dyDescent="0.25">
      <c r="A9" s="1" t="s">
        <v>19</v>
      </c>
      <c r="B9" s="36">
        <f t="shared" si="0"/>
        <v>0.93767423263600003</v>
      </c>
      <c r="C9" s="37">
        <v>0.87626800000000005</v>
      </c>
      <c r="D9" s="37">
        <v>1.0700769999999999</v>
      </c>
      <c r="E9" s="39">
        <f t="shared" si="1"/>
        <v>1.6</v>
      </c>
      <c r="F9" s="30">
        <f>'[2]2023  год_последний'!AG12*1000</f>
        <v>563744500</v>
      </c>
      <c r="G9" s="34">
        <f>'[2]2023  год_последний'!AV12</f>
        <v>47.409030000000001</v>
      </c>
      <c r="H9" s="30">
        <f>'[2]2023  год_последний'!AW12*1000</f>
        <v>267265810.46000001</v>
      </c>
      <c r="I9" s="30">
        <f>'[2]2023  год_последний'!V12*1000</f>
        <v>51636430</v>
      </c>
    </row>
    <row r="10" spans="1:9" s="16" customFormat="1" ht="24.75" customHeight="1" x14ac:dyDescent="0.25">
      <c r="A10" s="1" t="s">
        <v>20</v>
      </c>
      <c r="B10" s="36">
        <f t="shared" si="0"/>
        <v>0.68711007065000007</v>
      </c>
      <c r="C10" s="37">
        <v>0.91134700000000002</v>
      </c>
      <c r="D10" s="37">
        <v>0.75395000000000001</v>
      </c>
      <c r="E10" s="39">
        <f t="shared" si="1"/>
        <v>1.6</v>
      </c>
      <c r="F10" s="30">
        <f>'[2]2023  год_последний'!AG13*1000</f>
        <v>487560000</v>
      </c>
      <c r="G10" s="34">
        <f>'[2]2023  год_последний'!AV13</f>
        <v>33.509430000000002</v>
      </c>
      <c r="H10" s="30">
        <f>'[2]2023  год_последний'!AW13*1000</f>
        <v>163378590</v>
      </c>
      <c r="I10" s="30">
        <f>'[2]2023  год_последний'!V13*1000</f>
        <v>10192442</v>
      </c>
    </row>
    <row r="11" spans="1:9" s="16" customFormat="1" ht="24.75" customHeight="1" x14ac:dyDescent="0.25">
      <c r="A11" s="1" t="s">
        <v>21</v>
      </c>
      <c r="B11" s="36">
        <f t="shared" si="0"/>
        <v>0.61903788921000003</v>
      </c>
      <c r="C11" s="37">
        <v>0.90546300000000002</v>
      </c>
      <c r="D11" s="37">
        <v>0.68367</v>
      </c>
      <c r="E11" s="39">
        <f t="shared" si="1"/>
        <v>1.6</v>
      </c>
      <c r="F11" s="30">
        <f>'[2]2023  год_последний'!AG14*1000</f>
        <v>377560000</v>
      </c>
      <c r="G11" s="34">
        <f>'[2]2023  год_последний'!AV14</f>
        <v>69.652609999999996</v>
      </c>
      <c r="H11" s="30">
        <f>'[2]2023  год_последний'!AW14*1000</f>
        <v>262980405.32000002</v>
      </c>
      <c r="I11" s="30">
        <f>'[2]2023  год_последний'!V14*1000</f>
        <v>8711019</v>
      </c>
    </row>
    <row r="12" spans="1:9" s="16" customFormat="1" ht="24.75" customHeight="1" x14ac:dyDescent="0.25">
      <c r="A12" s="1" t="s">
        <v>22</v>
      </c>
      <c r="B12" s="36">
        <f t="shared" si="0"/>
        <v>0.883684944576</v>
      </c>
      <c r="C12" s="37">
        <v>1.065456</v>
      </c>
      <c r="D12" s="37">
        <v>0.82939600000000002</v>
      </c>
      <c r="E12" s="39">
        <f t="shared" si="1"/>
        <v>1.6</v>
      </c>
      <c r="F12" s="30">
        <f>'[2]2023  год_последний'!AG15*1000</f>
        <v>210760000</v>
      </c>
      <c r="G12" s="34">
        <f>'[2]2023  год_последний'!AV15</f>
        <v>85</v>
      </c>
      <c r="H12" s="30">
        <f>'[2]2023  год_последний'!AW15*1000</f>
        <v>179146000</v>
      </c>
      <c r="I12" s="30">
        <f>'[2]2023  год_последний'!V15*1000</f>
        <v>9361477</v>
      </c>
    </row>
    <row r="13" spans="1:9" s="16" customFormat="1" ht="24.75" customHeight="1" x14ac:dyDescent="0.25">
      <c r="A13" s="1" t="s">
        <v>23</v>
      </c>
      <c r="B13" s="36">
        <f t="shared" si="0"/>
        <v>0.81313795466399996</v>
      </c>
      <c r="C13" s="37">
        <v>0.88580400000000004</v>
      </c>
      <c r="D13" s="37">
        <v>0.91796599999999995</v>
      </c>
      <c r="E13" s="39">
        <f t="shared" si="1"/>
        <v>1.6</v>
      </c>
      <c r="F13" s="30">
        <f>'[2]2023  год_последний'!AG16*1000</f>
        <v>513185000</v>
      </c>
      <c r="G13" s="34">
        <f>'[2]2023  год_последний'!AV16</f>
        <v>62.649140000000003</v>
      </c>
      <c r="H13" s="30">
        <f>'[2]2023  год_последний'!AW16*1000</f>
        <v>321505974.45999998</v>
      </c>
      <c r="I13" s="30">
        <f>'[2]2023  год_последний'!V16*1000</f>
        <v>71422107</v>
      </c>
    </row>
    <row r="14" spans="1:9" s="16" customFormat="1" ht="24.75" customHeight="1" x14ac:dyDescent="0.25">
      <c r="A14" s="1" t="s">
        <v>24</v>
      </c>
      <c r="B14" s="36">
        <f t="shared" si="0"/>
        <v>0.546555106432</v>
      </c>
      <c r="C14" s="37">
        <v>0.94988799999999995</v>
      </c>
      <c r="D14" s="37">
        <v>0.57538900000000004</v>
      </c>
      <c r="E14" s="39">
        <f t="shared" si="1"/>
        <v>1.6</v>
      </c>
      <c r="F14" s="30">
        <f>'[2]2023  год_последний'!AG17*1000</f>
        <v>450763500</v>
      </c>
      <c r="G14" s="34">
        <f>'[2]2023  год_последний'!AV17</f>
        <v>85</v>
      </c>
      <c r="H14" s="30">
        <f>'[2]2023  год_последний'!AW17*1000</f>
        <v>383148975</v>
      </c>
      <c r="I14" s="30">
        <f>'[2]2023  год_последний'!V17*1000</f>
        <v>63454682</v>
      </c>
    </row>
    <row r="15" spans="1:9" s="16" customFormat="1" ht="24.75" customHeight="1" x14ac:dyDescent="0.25">
      <c r="A15" s="1" t="s">
        <v>25</v>
      </c>
      <c r="B15" s="36">
        <f t="shared" si="0"/>
        <v>0.60246155739200002</v>
      </c>
      <c r="C15" s="37">
        <v>1.0555760000000001</v>
      </c>
      <c r="D15" s="37">
        <v>0.57074199999999997</v>
      </c>
      <c r="E15" s="39">
        <f t="shared" si="1"/>
        <v>1.6</v>
      </c>
      <c r="F15" s="30">
        <f>'[2]2023  год_последний'!AG18*1000</f>
        <v>174173500</v>
      </c>
      <c r="G15" s="34">
        <f>'[2]2023  год_последний'!AV18</f>
        <v>85</v>
      </c>
      <c r="H15" s="30">
        <f>'[2]2023  год_последний'!AW18*1000</f>
        <v>148047475</v>
      </c>
      <c r="I15" s="30">
        <f>'[2]2023  год_последний'!V18*1000</f>
        <v>93356800</v>
      </c>
    </row>
    <row r="16" spans="1:9" s="16" customFormat="1" ht="24.75" customHeight="1" x14ac:dyDescent="0.25">
      <c r="A16" s="1" t="s">
        <v>26</v>
      </c>
      <c r="B16" s="36">
        <f t="shared" si="0"/>
        <v>0.75506919578999998</v>
      </c>
      <c r="C16" s="37">
        <v>1.182558</v>
      </c>
      <c r="D16" s="37">
        <v>0.63850499999999999</v>
      </c>
      <c r="E16" s="39">
        <f t="shared" si="1"/>
        <v>1.6</v>
      </c>
      <c r="F16" s="30">
        <f>'[2]2023  год_последний'!AG19*1000</f>
        <v>204261350</v>
      </c>
      <c r="G16" s="34">
        <f>'[2]2023  год_последний'!AV19</f>
        <v>76.991100000000003</v>
      </c>
      <c r="H16" s="30">
        <f>'[2]2023  год_последний'!AW19*1000</f>
        <v>157263050.92000002</v>
      </c>
      <c r="I16" s="30">
        <f>'[2]2023  год_последний'!V19*1000</f>
        <v>14316174</v>
      </c>
    </row>
    <row r="17" spans="1:9" s="16" customFormat="1" ht="24.75" customHeight="1" x14ac:dyDescent="0.25">
      <c r="A17" s="1" t="s">
        <v>27</v>
      </c>
      <c r="B17" s="36">
        <f t="shared" si="0"/>
        <v>1.079566918144</v>
      </c>
      <c r="C17" s="37">
        <v>0.839696</v>
      </c>
      <c r="D17" s="37">
        <v>1.2856639999999999</v>
      </c>
      <c r="E17" s="39">
        <f t="shared" si="1"/>
        <v>1.6</v>
      </c>
      <c r="F17" s="30">
        <f>'[2]2023  год_последний'!AG20*1000</f>
        <v>932065000</v>
      </c>
      <c r="G17" s="34">
        <f>'[2]2023  год_последний'!AV20</f>
        <v>25.243480000000002</v>
      </c>
      <c r="H17" s="30">
        <f>'[2]2023  год_последний'!AW20*1000</f>
        <v>235285667</v>
      </c>
      <c r="I17" s="30">
        <f>'[2]2023  год_последний'!V20*1000</f>
        <v>50120090</v>
      </c>
    </row>
    <row r="18" spans="1:9" s="16" customFormat="1" ht="24.75" customHeight="1" x14ac:dyDescent="0.25">
      <c r="A18" s="1" t="s">
        <v>28</v>
      </c>
      <c r="B18" s="36">
        <f t="shared" si="0"/>
        <v>0.71109486818099998</v>
      </c>
      <c r="C18" s="37">
        <v>1.0069269999999999</v>
      </c>
      <c r="D18" s="37">
        <v>0.70620300000000003</v>
      </c>
      <c r="E18" s="39">
        <f t="shared" si="1"/>
        <v>1.6</v>
      </c>
      <c r="F18" s="30">
        <f>'[2]2023  год_последний'!AG21*1000</f>
        <v>230519150</v>
      </c>
      <c r="G18" s="34">
        <f>'[2]2023  год_последний'!AV21</f>
        <v>79.059640000000002</v>
      </c>
      <c r="H18" s="30">
        <f>'[2]2023  год_последний'!AW21*1000</f>
        <v>182247619.99000001</v>
      </c>
      <c r="I18" s="30">
        <f>'[2]2023  год_последний'!V21*1000</f>
        <v>6984003</v>
      </c>
    </row>
    <row r="19" spans="1:9" s="16" customFormat="1" ht="24.75" customHeight="1" x14ac:dyDescent="0.25">
      <c r="A19" s="1" t="s">
        <v>29</v>
      </c>
      <c r="B19" s="36">
        <f t="shared" si="0"/>
        <v>0.76399002436700003</v>
      </c>
      <c r="C19" s="37">
        <v>0.77494700000000005</v>
      </c>
      <c r="D19" s="37">
        <v>0.98586099999999999</v>
      </c>
      <c r="E19" s="39">
        <f t="shared" si="1"/>
        <v>1.6</v>
      </c>
      <c r="F19" s="30">
        <f>'[2]2023  год_последний'!AG22*1000</f>
        <v>1087080000</v>
      </c>
      <c r="G19" s="34">
        <f>'[2]2023  год_последний'!AV22</f>
        <v>15.8545</v>
      </c>
      <c r="H19" s="30">
        <f>'[2]2023  год_последний'!AW22*1000</f>
        <v>172351051</v>
      </c>
      <c r="I19" s="30">
        <f>'[2]2023  год_последний'!V22*1000</f>
        <v>5758331</v>
      </c>
    </row>
    <row r="20" spans="1:9" s="16" customFormat="1" ht="24.75" customHeight="1" x14ac:dyDescent="0.25">
      <c r="A20" s="1" t="s">
        <v>30</v>
      </c>
      <c r="B20" s="36">
        <f t="shared" si="0"/>
        <v>0.77008356598499994</v>
      </c>
      <c r="C20" s="37">
        <v>1.114053</v>
      </c>
      <c r="D20" s="37">
        <v>0.691245</v>
      </c>
      <c r="E20" s="39">
        <f t="shared" si="1"/>
        <v>1.6</v>
      </c>
      <c r="F20" s="30">
        <f>'[2]2023  год_последний'!AG23*1000</f>
        <v>239935000</v>
      </c>
      <c r="G20" s="34">
        <f>'[2]2023  год_последний'!AV23</f>
        <v>72.694479999999999</v>
      </c>
      <c r="H20" s="30">
        <f>'[2]2023  год_последний'!AW23*1000</f>
        <v>174419489</v>
      </c>
      <c r="I20" s="30">
        <f>'[2]2023  год_последний'!V23*1000</f>
        <v>17547556</v>
      </c>
    </row>
    <row r="21" spans="1:9" s="16" customFormat="1" ht="24.75" customHeight="1" x14ac:dyDescent="0.25">
      <c r="A21" s="1" t="s">
        <v>31</v>
      </c>
      <c r="B21" s="36">
        <f t="shared" si="0"/>
        <v>0.98376820566000001</v>
      </c>
      <c r="C21" s="37">
        <v>0.94406100000000004</v>
      </c>
      <c r="D21" s="37">
        <v>1.04206</v>
      </c>
      <c r="E21" s="39">
        <f t="shared" si="1"/>
        <v>1.6</v>
      </c>
      <c r="F21" s="30">
        <f>'[2]2023  год_последний'!AG24*1000</f>
        <v>371535000</v>
      </c>
      <c r="G21" s="34">
        <f>'[2]2023  год_последний'!AV24</f>
        <v>49.014110000000002</v>
      </c>
      <c r="H21" s="30">
        <f>'[2]2023  год_последний'!AW24*1000</f>
        <v>182104588</v>
      </c>
      <c r="I21" s="30">
        <f>'[2]2023  год_последний'!V24*1000</f>
        <v>22869319</v>
      </c>
    </row>
    <row r="22" spans="1:9" s="16" customFormat="1" ht="24.75" customHeight="1" x14ac:dyDescent="0.25">
      <c r="A22" s="1" t="s">
        <v>32</v>
      </c>
      <c r="B22" s="36">
        <f t="shared" si="0"/>
        <v>0.51218411818599996</v>
      </c>
      <c r="C22" s="37">
        <v>0.80041399999999996</v>
      </c>
      <c r="D22" s="37">
        <v>0.639899</v>
      </c>
      <c r="E22" s="39">
        <f t="shared" si="1"/>
        <v>1.6</v>
      </c>
      <c r="F22" s="30">
        <f>'[2]2023  год_последний'!AG25*1000</f>
        <v>587021000</v>
      </c>
      <c r="G22" s="34">
        <f>'[2]2023  год_последний'!AV25</f>
        <v>63.617159999999998</v>
      </c>
      <c r="H22" s="30">
        <f>'[2]2023  год_последний'!AW25*1000</f>
        <v>373446078.63</v>
      </c>
      <c r="I22" s="30">
        <f>'[2]2023  год_последний'!V25*1000</f>
        <v>50157643</v>
      </c>
    </row>
    <row r="23" spans="1:9" s="16" customFormat="1" ht="24.75" customHeight="1" x14ac:dyDescent="0.25">
      <c r="A23" s="1" t="s">
        <v>33</v>
      </c>
      <c r="B23" s="36">
        <f t="shared" si="0"/>
        <v>0.87184534038999995</v>
      </c>
      <c r="C23" s="37">
        <v>0.95295099999999999</v>
      </c>
      <c r="D23" s="37">
        <v>0.91488999999999998</v>
      </c>
      <c r="E23" s="39">
        <f t="shared" si="1"/>
        <v>1.6</v>
      </c>
      <c r="F23" s="30">
        <f>'[2]2023  год_последний'!AG26*1000</f>
        <v>258780000</v>
      </c>
      <c r="G23" s="34">
        <f>'[2]2023  год_последний'!AV26</f>
        <v>66.662710000000004</v>
      </c>
      <c r="H23" s="30">
        <f>'[2]2023  год_последний'!AW26*1000</f>
        <v>172509769.33000001</v>
      </c>
      <c r="I23" s="30">
        <f>'[2]2023  год_последний'!V26*1000</f>
        <v>85240628</v>
      </c>
    </row>
    <row r="24" spans="1:9" s="16" customFormat="1" ht="24.75" customHeight="1" x14ac:dyDescent="0.25">
      <c r="A24" s="1" t="s">
        <v>34</v>
      </c>
      <c r="B24" s="36">
        <f t="shared" si="0"/>
        <v>0.78671959660800006</v>
      </c>
      <c r="C24" s="37">
        <v>0.91451800000000005</v>
      </c>
      <c r="D24" s="37">
        <v>0.86025600000000002</v>
      </c>
      <c r="E24" s="39">
        <f t="shared" si="1"/>
        <v>1.6</v>
      </c>
      <c r="F24" s="30">
        <f>'[2]2023  год_последний'!AG27*1000</f>
        <v>416575000</v>
      </c>
      <c r="G24" s="34">
        <f>'[2]2023  год_последний'!AV27</f>
        <v>51.355559999999997</v>
      </c>
      <c r="H24" s="30">
        <f>'[2]2023  год_последний'!AW27*1000</f>
        <v>213934444.48999998</v>
      </c>
      <c r="I24" s="30">
        <f>'[2]2023  год_последний'!V27*1000</f>
        <v>25109430</v>
      </c>
    </row>
    <row r="25" spans="1:9" s="16" customFormat="1" ht="24.75" customHeight="1" x14ac:dyDescent="0.25">
      <c r="A25" s="18" t="s">
        <v>2</v>
      </c>
      <c r="B25" s="40"/>
      <c r="C25" s="37"/>
      <c r="D25" s="37"/>
      <c r="E25" s="41"/>
      <c r="F25" s="33">
        <f>SUM(F7:F24)</f>
        <v>8652730000</v>
      </c>
      <c r="G25" s="33"/>
      <c r="H25" s="33">
        <f>SUM(H7:H24)</f>
        <v>3958231891.6000004</v>
      </c>
      <c r="I25" s="33">
        <f>SUM(I7:I24)</f>
        <v>656276249</v>
      </c>
    </row>
    <row r="26" spans="1:9" s="16" customFormat="1" ht="24.75" customHeight="1" x14ac:dyDescent="0.25">
      <c r="A26" s="1"/>
      <c r="B26" s="40"/>
      <c r="C26" s="37"/>
      <c r="D26" s="37"/>
      <c r="E26" s="41"/>
      <c r="F26" s="33"/>
      <c r="G26" s="14"/>
      <c r="H26" s="33"/>
      <c r="I26" s="33"/>
    </row>
    <row r="27" spans="1:9" s="16" customFormat="1" ht="24.75" customHeight="1" x14ac:dyDescent="0.25">
      <c r="A27" s="1" t="s">
        <v>35</v>
      </c>
      <c r="B27" s="36">
        <f>C27*D27</f>
        <v>0.73291084103999993</v>
      </c>
      <c r="C27" s="37">
        <v>0.69845999999999997</v>
      </c>
      <c r="D27" s="37">
        <v>1.0493239999999999</v>
      </c>
      <c r="E27" s="39">
        <f>E24</f>
        <v>1.6</v>
      </c>
      <c r="F27" s="30">
        <f>'[2]2023  год_последний'!AG30*1000</f>
        <v>1621176000</v>
      </c>
      <c r="G27" s="34">
        <f>'[2]2023  год_последний'!AV30</f>
        <v>42.740389999999998</v>
      </c>
      <c r="H27" s="30">
        <f>'[2]2023  год_последний'!AW30*1000</f>
        <v>692896908.39999998</v>
      </c>
      <c r="I27" s="30">
        <f>'[2]2023  год_последний'!V30*1000</f>
        <v>98843222</v>
      </c>
    </row>
    <row r="28" spans="1:9" s="16" customFormat="1" ht="24.75" customHeight="1" x14ac:dyDescent="0.25">
      <c r="A28" s="1" t="s">
        <v>36</v>
      </c>
      <c r="B28" s="36">
        <f>C28*D28</f>
        <v>1.3007923204230001</v>
      </c>
      <c r="C28" s="37">
        <v>0.73361900000000002</v>
      </c>
      <c r="D28" s="37">
        <v>1.7731170000000001</v>
      </c>
      <c r="E28" s="39">
        <f>E27</f>
        <v>1.6</v>
      </c>
      <c r="F28" s="30">
        <f>'[2]2023  год_последний'!AG31*1000</f>
        <v>16191994000</v>
      </c>
      <c r="G28" s="34">
        <f>'[2]2023  год_последний'!AV31</f>
        <v>12.188370000000001</v>
      </c>
      <c r="H28" s="30">
        <f>'[2]2023  год_последний'!AW31*1000</f>
        <v>1973539800</v>
      </c>
      <c r="I28" s="30">
        <f>'[2]2023  год_последний'!V31*1000</f>
        <v>495462860</v>
      </c>
    </row>
    <row r="29" spans="1:9" s="16" customFormat="1" ht="24.75" customHeight="1" x14ac:dyDescent="0.25">
      <c r="A29" s="18" t="s">
        <v>3</v>
      </c>
      <c r="B29" s="40"/>
      <c r="C29" s="40"/>
      <c r="D29" s="40"/>
      <c r="E29" s="38"/>
      <c r="F29" s="33">
        <f>SUM(F27:F28)</f>
        <v>17813170000</v>
      </c>
      <c r="G29" s="33"/>
      <c r="H29" s="33">
        <f>SUM(H27:H28)</f>
        <v>2666436708.4000001</v>
      </c>
      <c r="I29" s="33">
        <f>SUM(I27:I28)</f>
        <v>594306082</v>
      </c>
    </row>
    <row r="30" spans="1:9" s="16" customFormat="1" ht="24.75" customHeight="1" x14ac:dyDescent="0.25">
      <c r="A30" s="18"/>
      <c r="B30" s="40"/>
      <c r="C30" s="40"/>
      <c r="D30" s="40"/>
      <c r="E30" s="41"/>
      <c r="F30" s="33"/>
      <c r="G30" s="33"/>
      <c r="H30" s="33"/>
      <c r="I30" s="33"/>
    </row>
    <row r="31" spans="1:9" s="16" customFormat="1" ht="24.75" customHeight="1" x14ac:dyDescent="0.25">
      <c r="A31" s="18" t="s">
        <v>4</v>
      </c>
      <c r="B31" s="42"/>
      <c r="C31" s="42"/>
      <c r="D31" s="42"/>
      <c r="E31" s="38"/>
      <c r="F31" s="33">
        <f>F25+F29</f>
        <v>26465900000</v>
      </c>
      <c r="G31" s="33"/>
      <c r="H31" s="33">
        <f>H25+H29</f>
        <v>6624668600</v>
      </c>
      <c r="I31" s="33">
        <f>I25+I29</f>
        <v>1250582331</v>
      </c>
    </row>
    <row r="32" spans="1:9" s="16" customFormat="1" x14ac:dyDescent="0.25">
      <c r="A32" s="19"/>
      <c r="B32" s="19"/>
      <c r="C32" s="20"/>
      <c r="D32" s="20"/>
      <c r="E32" s="20"/>
      <c r="F32" s="32">
        <f>F31-'[2]2023  год_последний'!$AG$34*1000</f>
        <v>0</v>
      </c>
      <c r="G32" s="32"/>
      <c r="H32" s="32">
        <f>H31-'[2]2023  год_последний'!$AW$34*1000</f>
        <v>0</v>
      </c>
      <c r="I32" s="32">
        <f>I31-'[2]2023  год_последний'!$V$34*1000</f>
        <v>0</v>
      </c>
    </row>
    <row r="33" spans="3:9" x14ac:dyDescent="0.25">
      <c r="C33" s="22"/>
      <c r="F33" s="35">
        <f>F31*15/100</f>
        <v>3969885000</v>
      </c>
      <c r="G33" s="23" t="s">
        <v>13</v>
      </c>
      <c r="H33" s="16"/>
      <c r="I33" s="24"/>
    </row>
    <row r="34" spans="3:9" x14ac:dyDescent="0.25">
      <c r="C34" s="27"/>
      <c r="H34" s="16"/>
      <c r="I34" s="16"/>
    </row>
    <row r="35" spans="3:9" x14ac:dyDescent="0.25">
      <c r="C35" s="28"/>
      <c r="D35" s="25"/>
      <c r="E35" s="25"/>
      <c r="F35" s="25"/>
      <c r="G35" s="24"/>
      <c r="H35" s="25"/>
      <c r="I35" s="25"/>
    </row>
    <row r="36" spans="3:9" x14ac:dyDescent="0.25">
      <c r="D36" s="29"/>
      <c r="E36" s="29"/>
      <c r="F36" s="29"/>
      <c r="H36" s="29"/>
      <c r="I36" s="29"/>
    </row>
    <row r="37" spans="3:9" x14ac:dyDescent="0.25">
      <c r="H37" s="16"/>
      <c r="I37" s="16"/>
    </row>
  </sheetData>
  <mergeCells count="8">
    <mergeCell ref="A2:I2"/>
    <mergeCell ref="I5:I6"/>
    <mergeCell ref="A5:A6"/>
    <mergeCell ref="B5:B6"/>
    <mergeCell ref="C5:C6"/>
    <mergeCell ref="D5:D6"/>
    <mergeCell ref="E5:E6"/>
    <mergeCell ref="F5:H5"/>
  </mergeCells>
  <phoneticPr fontId="0" type="noConversion"/>
  <pageMargins left="0.78740157480314965" right="0.39370078740157483" top="0.59055118110236227" bottom="0.59055118110236227" header="0.23622047244094491" footer="0.31496062992125984"/>
  <pageSetup paperSize="9" scale="55" orientation="landscape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2025  год</vt:lpstr>
      <vt:lpstr>2024  год</vt:lpstr>
      <vt:lpstr>2023  год</vt:lpstr>
      <vt:lpstr>'2023  год'!Заголовки_для_печати</vt:lpstr>
      <vt:lpstr>'2024  год'!Заголовки_для_печати</vt:lpstr>
      <vt:lpstr>'2025  год'!Заголовки_для_печати</vt:lpstr>
      <vt:lpstr>'2023  год'!Область_печати</vt:lpstr>
      <vt:lpstr>'2024  год'!Область_печати</vt:lpstr>
      <vt:lpstr>'2025  год'!Область_печати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u1598</cp:lastModifiedBy>
  <cp:lastPrinted>2021-10-28T08:19:59Z</cp:lastPrinted>
  <dcterms:created xsi:type="dcterms:W3CDTF">2011-10-24T10:13:26Z</dcterms:created>
  <dcterms:modified xsi:type="dcterms:W3CDTF">2023-05-16T18:40:51Z</dcterms:modified>
</cp:coreProperties>
</file>