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на 01.01.2023" sheetId="1" r:id="rId1"/>
  </sheets>
  <definedNames>
    <definedName name="_xlnm.Print_Area" localSheetId="0">'на 01.01.2023'!$A$1:$E$165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<sst xmlns="http://schemas.openxmlformats.org/spreadsheetml/2006/main" count="219" uniqueCount="184">
  <si>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</si>
  <si>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</si>
  <si>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</si>
  <si>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</si>
  <si>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>I.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</si>
  <si>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</si>
  <si>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</si>
  <si>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</si>
  <si>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</si>
  <si>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</si>
  <si>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</si>
  <si>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</si>
  <si>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</si>
  <si>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</si>
  <si>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</si>
  <si>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</si>
  <si>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</si>
  <si>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</si>
  <si>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</si>
  <si>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II.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</si>
  <si>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</si>
  <si>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</si>
  <si>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 xml:space="preserve">Остатки     субсидий,   полученных  из   федерального   бюджета   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</si>
  <si>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</si>
  <si>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</si>
  <si>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</si>
  <si>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</si>
  <si>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</si>
  <si>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</si>
  <si>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</si>
  <si>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</si>
  <si>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</si>
  <si>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</si>
  <si>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</si>
  <si>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>1.7.</t>
  </si>
  <si>
    <t xml:space="preserve">из  них  за  счет  субсидий  из   федерального  бюджета </t>
  </si>
  <si>
    <t>более 100%</t>
  </si>
  <si>
    <t>в  том  числе: (пообъектно)</t>
  </si>
  <si>
    <t xml:space="preserve">автомобильные  дороги   регионального  значения, в  том  числе:  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</si>
  <si>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</si>
  <si>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</si>
  <si>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</si>
  <si>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</si>
  <si>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</si>
  <si>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</si>
  <si>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</si>
  <si>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</si>
  <si>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5.</t>
  </si>
  <si>
    <t>5.1.</t>
  </si>
  <si>
    <t>5.1.1.</t>
  </si>
  <si>
    <t>5.1.2.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</si>
  <si>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</si>
  <si>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</si>
  <si>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1.14.</t>
  </si>
  <si>
    <t xml:space="preserve">из  них  за  счет  иных межбюджетных трансфертов  из   федерального  бюджета в рамках реализации национального проекта "Безопасные и качественные автомобильные дороги" </t>
  </si>
  <si>
    <t>в  том  числе:   (пообъектно)</t>
  </si>
  <si>
    <t xml:space="preserve">Субсидии   местным   бюджетам   из областного бюджета  -  всего: </t>
  </si>
  <si>
    <t xml:space="preserve">в  том   числе:  </t>
  </si>
  <si>
    <t xml:space="preserve"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  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</si>
  <si>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</si>
  <si>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"Дорожная сеть" (на сети автомобильных дорог Липецкой агломерации)</t>
  </si>
  <si>
    <t>% исполнения  (гр.4:гр.3)</t>
  </si>
  <si>
    <t xml:space="preserve">автомобильные  дороги   и искусственные сооружения местного  значения, в  том  числе: </t>
  </si>
  <si>
    <t>Государственная программа Липецкой области "Развитие транспортной системы Липецкой области"</t>
  </si>
  <si>
    <t>из  них  за  счет  иных межбюджетных трансфертов  из   федерального  бюджета БКАД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</si>
  <si>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</si>
  <si>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РФ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</si>
  <si>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</si>
  <si>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 межмуниципального значения в целях строительства (реконструкции), капитального 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</si>
  <si>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</si>
  <si>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Платежи в целях возмещения убытков, причиненных уклонением от заключения  государственного контракта, финансируемого за счет средств дорожного фонда 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</si>
  <si>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</si>
  <si>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</si>
  <si>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>Межбюджетные трансферты из федерального бюджета, в том числе: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</si>
  <si>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</si>
  <si>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Государственная программа Липецкой области 
"Комплексное развитие сельских территорий Липецкой области" 
Подпрограмма "Создание и развитие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</si>
  <si>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</si>
  <si>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автомобильные  дороги   регионального значения, в  том  числе: </t>
  </si>
  <si>
    <t>4.1.</t>
  </si>
  <si>
    <t>Строительство а/д Восточный обход г.Липецка в Грязинском районе, 2 очередь строительства 1 этап</t>
  </si>
  <si>
    <t>Реконструкция а/д Липецк-Данков на участке км 50+000 - км 54+150 в Лебедянском районе (ПИР)</t>
  </si>
  <si>
    <t>Строительство а/д Западный обход г.Лебедянь в Лебедянском районе (ПИР)</t>
  </si>
  <si>
    <t>Прочие на капитальный ремонт автодорог и искусственных сооружений</t>
  </si>
  <si>
    <t>5.2.</t>
  </si>
  <si>
    <t>5.2.1.</t>
  </si>
  <si>
    <t>5.2.2.</t>
  </si>
  <si>
    <t>5.3.</t>
  </si>
  <si>
    <t>5.4.</t>
  </si>
  <si>
    <t>5.5.</t>
  </si>
  <si>
    <t>5.6.</t>
  </si>
  <si>
    <t>5.7.</t>
  </si>
  <si>
    <t>5.7.1.</t>
  </si>
  <si>
    <t>5.7.2.</t>
  </si>
  <si>
    <t>5.7.3.</t>
  </si>
  <si>
    <t>5.7.4.</t>
  </si>
  <si>
    <t>5.8.</t>
  </si>
  <si>
    <t>Субсидии на реализацию мероприятий программы "Комплексное развитие сельских территорий"</t>
  </si>
  <si>
    <t>4.1.1.</t>
  </si>
  <si>
    <t>4.1.2.</t>
  </si>
  <si>
    <t>Устройство линии наружного освещения вдоль а/д Девица-Никольские Выселки-граница Воронежской области км 0+000 - км 3+470 с.Девица в Усманском районе</t>
  </si>
  <si>
    <t>Устройство линии наружного освещения вдоль а/д Стебаево-Задонск-Долгоруково, участок км 11+000 - км 13+700, с.Камышевка, участок км 14+100 - км 15+700, с.Заречный Репец в Задонском районе</t>
  </si>
  <si>
    <t>Устройство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</si>
  <si>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Ремонт автомобильных дорог общего пользования регионального значения в районах Липецкой области в 2021 году (5 очередь)</t>
  </si>
  <si>
    <t>Общесистемные меры развития дорожного хозяйства</t>
  </si>
  <si>
    <t>Реконструкция а/д Рябинки - прим.к а/д Маяк-Ключ Жизни в Елецком районе (корректировка ПИР)</t>
  </si>
  <si>
    <t>Разработка ПСД на капитальный ремонт а/д Усмань-Девица-Крутченская Байгора на уч-ке км 0+065 - км 4+800 в Усманском районе</t>
  </si>
  <si>
    <t>Разработка ПСД на капитальный ремонт а/д Измалково-Чернава на уч-ке км 0+000 - км 4+190 в Измалковском районе</t>
  </si>
  <si>
    <t>В.М.Щеглеватых</t>
  </si>
  <si>
    <t xml:space="preserve">Предусмотрено на 2022 год      </t>
  </si>
  <si>
    <t>Платежи в целях возмещения ущерба при расторжении государственного контракта, финансируемого за счет средств дорожного фонда субъекта Российской Федерации, в связи с односторонним отказом исполнителя (подрядчика) от его исполнения</t>
  </si>
  <si>
    <t>Субсидии на софинансирование расходных обязательств, возникающих при приведении в нормативное состояние автомобильных дорог и искусственных сооружений в рамках "Региональная и местная дорожная сеть"</t>
  </si>
  <si>
    <t>Иные межбюджетные трансферты на  дорожную деятельность</t>
  </si>
  <si>
    <t>Иные межбюджетные трансферты на развитие инфраструктуры дорожного хозяйства</t>
  </si>
  <si>
    <t>Доходы бюджетов субъектов РФ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</si>
  <si>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Реконструкция автомобильной дороги "Засосенки - Верхнедрезгалово - примыкание к автодороге "Елец - Красное" в Краснинском  районе Липецкой области</t>
  </si>
  <si>
    <t xml:space="preserve">из  них  за  счет  иных межбюджетных трансфертов  из   федерального  бюджета на финансирование дорожной деятельности </t>
  </si>
  <si>
    <t>Строительство автомобильной дорог общего пользования местного значения по улицам в с.Доброе по ул.Спортивная, ул.Центральная, ул. Звездная, ул. Парковая Добровского района Липецкой области</t>
  </si>
  <si>
    <t>4.1.2.1.</t>
  </si>
  <si>
    <t>4.1.2.2.</t>
  </si>
  <si>
    <t>4.1.2.3.</t>
  </si>
  <si>
    <t>4.1.2.4.</t>
  </si>
  <si>
    <t>4.1.2.5.</t>
  </si>
  <si>
    <t>из них за счет субсидий из федерального бюджета на приведение в нормативное состояние автомобильных дорог и искусственных дорожных сооружений в рамках реализации  национального проекта "Безопасные качественные дороги"</t>
  </si>
  <si>
    <t>Строительство а/д Восточный обход г.Липецка в Грязинском районе, 2 очередь строительства 2, 3 этапы</t>
  </si>
  <si>
    <t>Реконструкция моста через реку Хавенка на км 1+200 а/д Буховое-Колыбельское-прим.к а/д Липецк-Доброе-Чаплыгин в Чаплыгинском районе</t>
  </si>
  <si>
    <t xml:space="preserve">Реконструкция моста через ручей на км 5+263 а/д Добринка-Верхняя Матренка в Добринском районе </t>
  </si>
  <si>
    <t>Устройство линии наружного освещения вдоль а/д Задонск-Донское с подъездом к женскому монастырю, участок км 0+000 - км 2+100 с.Тюнино, участок км 9+650 - км 10+950 с.Кашары, участок км 17+060 - км 18+450 с Бутырки в Задонском районе</t>
  </si>
  <si>
    <t>Устройство линии наружного освещения вдоль а/д Чаплыгин-Лев Толстой, участок км 8+812 - км 12+785 с.Новополянье в Чаплыгинском районе</t>
  </si>
  <si>
    <t>Устройство линии наружного освещения вдоль а/д Чаплыгин-Лев Толстой, участок км 30+528 - км 32+485 с.Астапово в Чаплыгинском районе</t>
  </si>
  <si>
    <t>Устройство линии наружного освещения вдоль а/д Тербуны-Набережное-Волово, участок км 37+320 - км 38+596 с.Нижнее Большое в Воловском районе</t>
  </si>
  <si>
    <t>Устройство линии наружного освещения вдоль а/д Тербуны-Набережное-Волово, участок км 21+950 - км 23+150 в Воловском районе</t>
  </si>
  <si>
    <t xml:space="preserve">Капитальный ремонт моста через р.Пальна на км 15+110 а/д Становое-Троекурово-Лебедянь в Становлянском районе </t>
  </si>
  <si>
    <t>Разработка ПСД на капитальный ремонт и содержание  а/д Воскресенское-Ивановка-Березовка-Данков на уч-ке км 34+594 - км 44+659 в Данковском районе</t>
  </si>
  <si>
    <t>Разработка ПСД на капитальный ремонт моста через реку в с.Капитанщино на км 11+638 а/д Липецк - Борисовка - прим. К а/д Доброе - Мичуринск в Добровском районе</t>
  </si>
  <si>
    <t>Разработка ПСД на капитальный ремонт моста через реку Лебедянка на км 38+873 а/д Доброе - Трубетчино - Вязово - Лебедянь в Лебедянском районе</t>
  </si>
  <si>
    <t>Разработка ПСД на капитальный ремонт моста через реку Скроминка на км 39+556 а/д Липецк -Доброе -Чаплыгин в Добровском районе</t>
  </si>
  <si>
    <t>Разработка ПСД на капитальный ремонт моста через реку Семенек на км 13+500 а/д Красное - Мамоново - Пятницкое в Краснинском районе</t>
  </si>
  <si>
    <t>Разработка ПСД на капитальный ремонт моста через реку Самовец в с.Большой Самовец  на км 23+611 а/д Сселки - Плеханово - Грязи в Грязинском районе</t>
  </si>
  <si>
    <t>Разработка ПСД на капитальный ремонт моста через реку Усманка на км 0+078 а/д Усмань - Грачевка в Усманском районе</t>
  </si>
  <si>
    <t>Ремонт моста через ручей на км 8+000 а/д Сселки - Плеханово - Грязи в Грязинском районе</t>
  </si>
  <si>
    <t>Ремонт моста через р.Холопчик на км. 11+803 а/д Тербуны - Васильевка - Малые Борки в Тербунском районе</t>
  </si>
  <si>
    <t>Ремонт автомобильных дорог общего пользования регионального значения в районах Липецкой области в 2022 году (1 очередь)</t>
  </si>
  <si>
    <t>Ремонт автомобильных дорог общего пользования регионального значения в районах Липецкой области в 2022 году (2 очередь)</t>
  </si>
  <si>
    <t>Ремонт автомобильных дорог общего пользования регионального значения в районах Липецкой области в 2022 году (3 очередь)</t>
  </si>
  <si>
    <t>Ремонт автомобильных дорог общего пользования регионального значения в районах Липецкой области в 2022 году (4 очередь)</t>
  </si>
  <si>
    <t>Ремонт автомобильных дорог общего пользования регионального значения в районах Липецкой области в 2022 году (5 очередь)</t>
  </si>
  <si>
    <t>Ремонт автомобильных дорог общего пользования регионального значения в районах Липецкой области в 2021 - 2022 году (6 очередь)</t>
  </si>
  <si>
    <t>Субсидии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</si>
  <si>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Прочие доходы от компенсации затрат бюджетов субъектов Российской Федерации </t>
  </si>
  <si>
    <t>Реконструкция а/д Голиково - Задонье - Задоньевский в Елецком районе (ПИР)</t>
  </si>
  <si>
    <t>Устройство линии наружного освещения вдоль а/д Подъезд к с.Куймань  км 1+715 - км 6+625 с.Куймань  в Лебедянском районе (ПИР)</t>
  </si>
  <si>
    <t>Устройство линии наружного освещения вдоль а/д Лебедянь - Большой Верх - Яблонево км 5+720 - км 7+600 пос.Совхоз Агроном в Лебедянском районе (ПИР)</t>
  </si>
  <si>
    <t>Устройство линии наружного освещения вдоль а/д Воскресенское - Ивановка - Березовка - Данков км 18+004- км 20+037 с.Березовка в Данковском районе (ПИР)</t>
  </si>
  <si>
    <t>Устройство линии наружного освещения вдоль а/д Чаплыгин - Лев Толстой км 0+000 - км 2+015 с.Кривополянье в Чаплыгинском районе (ПИР)</t>
  </si>
  <si>
    <t>Разработка ПСД на капитальный ремонт  а/д Кубань - Княжная Байгора км 0+000 - км 9+840 в Грязинском районе</t>
  </si>
  <si>
    <t>Корректировка ПСД на капитальный ремонт моста через реку Белоколодец на км 4+115 а/д Подъезд к с.Боринское в Липецком районе</t>
  </si>
  <si>
    <t>1.15.1.</t>
  </si>
  <si>
    <t>1.15.2.</t>
  </si>
  <si>
    <t>1.15.3.</t>
  </si>
  <si>
    <t>1.15.4.</t>
  </si>
  <si>
    <t>Ремонт автомобильных дорог общего пользования регионального значения в районах Липецкой области (1 очередь)</t>
  </si>
  <si>
    <t>Прочие на ремонт дорог и искусственных сооружений</t>
  </si>
  <si>
    <t xml:space="preserve">из  них  за  счет  иных межбюджетных трансфертов  из   федерального  бюджета на финансирование дорожной деятельности из резервного фонда Правительства РФ </t>
  </si>
  <si>
    <t>4.1.2.6.</t>
  </si>
  <si>
    <t xml:space="preserve">Нераспределенные средства </t>
  </si>
  <si>
    <t>№ п/п</t>
  </si>
  <si>
    <t xml:space="preserve">Фактическое исполнение по состоянию на 01.01.2023 </t>
  </si>
  <si>
    <t xml:space="preserve">по состоянию 01.01.2023  </t>
  </si>
  <si>
    <t>Предоставление субсидий местным бюджетам на реализацию муниципальных программ, направленных на развитие транспортной инфраструктуры на сельских территорий:</t>
  </si>
  <si>
    <t>Строительство автомобильной дорог общего пользования местного значения проезд по ул. Стрельникова - ул.Лесная с.Большой Хомутец Добровского района Липецкой области</t>
  </si>
  <si>
    <t>Строительство автомобильных дорог общего пользования местного значения по улицам в с.Доброе по ул.Березовая, пер.Центральный Добровского района Липецкой области</t>
  </si>
  <si>
    <t>Реконструкция автомобильной дороги общего пользования местного значения по ул.Стаханова в с.Измалково Измалковского  районе Липецкой области - 3 этап</t>
  </si>
  <si>
    <t>Реконструкция автомобильной дороги общего пользования местного значения по ул.Центральная в с.Большое Попово Лебедянского района Липецкой области</t>
  </si>
  <si>
    <t>Устройство линии наружного освещения вдоль а/д Доброе - Трубетчино - Вязово - Лебедянь км 32+450 - км 36+900 с.Большие Избищи, км 44+208 - км 46+820 с.Вязово в Лебедянском районе (ПИР)</t>
  </si>
  <si>
    <t>Устройство линии наружного освещения вдоль а/д Доброе - Трубетчино - Вязово - Лебедянь км 51+620 - км 53+620 в Лебедянском районе (ПИР)</t>
  </si>
  <si>
    <t>Устройство линии наружного освещения вдоль а/д Доброе - Трубетчино - Вязово - Лебедянь км 19+380 - км 21+875 с.Трубетчино  в Лебедянском районе (ПИР)</t>
  </si>
  <si>
    <t>Устройство линии наружного освещения вдоль а/д Доброе - Трубетчино - Вязово - Лебедянь км 9+650 - км 11+950 с.Замартынье в Добровском районе (ПИР)</t>
  </si>
  <si>
    <t>Разработка ПСД на капитальный ремонт  а/д Липецк - Борисовка - прим. к а/д Доброе - Мичуринск в Добровском районе</t>
  </si>
  <si>
    <t>Ремонт мостовых переходов через ручьи на км 0+980, км 4+100, км 5+500 а/д Озерки - прим. к а/д Хлевное - Тербуны в Тербунском районе</t>
  </si>
  <si>
    <t>Ремонт моста через реку Усманка на км 21+100 а/д Бреславка - Сторожевые Хутора - прим. к а/д Усмань - Дрязги в Усманском районе</t>
  </si>
  <si>
    <t>Прочее возмещение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</si>
  <si>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>Капитальный ремонт моста через р. Девица на км 7+000 а/д Девица-Никольские Выселки-гр.Воронежской обл.в Усманском районе</t>
  </si>
  <si>
    <t>Заместитель Губернатора Липецкой области -
начальник управления финансов  Липецкой области</t>
  </si>
  <si>
    <t xml:space="preserve">Отчет об использовании Дорожного фонда Липецкой области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</si>
</sst>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р_._-;\-* #,##0.0_р_._-;_-* &quot;-&quot;??_р_._-;_-@_-"/>
    <numFmt numFmtId="189" formatCode="_-* #,##0.0_р_._-;\-* #,##0.0_р_._-;_-* &quot;-&quot;?_р_._-;_-@_-"/>
    <numFmt numFmtId="190" formatCode="#,##0.0_ ;\-#,##0.0\ "/>
    <numFmt numFmtId="191" formatCode="#,##0.00_ ;\-#,##0.00\ "/>
    <numFmt numFmtId="192" formatCode="#,##0.000_ ;\-#,##0.000\ "/>
    <numFmt numFmtId="193" formatCode="#,##0.000"/>
    <numFmt numFmtId="194" formatCode="#,##0.0000"/>
    <numFmt numFmtId="195" formatCode="[$-FC19]d\ mmmm\ yyyy\ &quot;г.&quot;"/>
  </numFmts>
  <fonts count="87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6"/>
      <name val="Times New Roman"/>
      <family val="1"/>
    </font>
    <font>
      <b/>
      <u val="single"/>
      <sz val="28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sz val="3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24"/>
      <color indexed="9"/>
      <name val="Times New Roman"/>
      <family val="1"/>
    </font>
    <font>
      <b/>
      <sz val="24"/>
      <color indexed="10"/>
      <name val="Times New Roman"/>
      <family val="1"/>
    </font>
    <font>
      <i/>
      <sz val="24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sz val="3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i/>
      <sz val="26"/>
      <color theme="1"/>
      <name val="Times New Roman"/>
      <family val="1"/>
    </font>
    <font>
      <i/>
      <sz val="22"/>
      <color theme="1"/>
      <name val="Times New Roman"/>
      <family val="1"/>
    </font>
    <font>
      <i/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theme="0"/>
      <name val="Times New Roman"/>
      <family val="1"/>
    </font>
    <font>
      <b/>
      <sz val="24"/>
      <color rgb="FFFF0000"/>
      <name val="Times New Roman"/>
      <family val="1"/>
    </font>
    <font>
      <sz val="24"/>
      <color rgb="FFFF0000"/>
      <name val="Times New Roman"/>
      <family val="1"/>
    </font>
    <font>
      <i/>
      <sz val="24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b/>
      <sz val="30"/>
      <color theme="5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87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justify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7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7" fontId="74" fillId="0" borderId="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87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0" fontId="7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0" fontId="7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4" fontId="72" fillId="0" borderId="10" xfId="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4" fontId="72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33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7" fillId="1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1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82" fillId="0" borderId="14" xfId="0" applyNumberFormat="1" applyFont="1" applyFill="1" applyBorder="1" applyAlignment="1">
      <alignment horizontal="center" vertical="center" wrapText="1"/>
    </xf>
    <xf numFmtId="4" fontId="83" fillId="0" borderId="14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Fill="1" applyBorder="1" applyAlignment="1">
      <alignment horizontal="center" vertical="center" wrapText="1"/>
    </xf>
    <xf numFmtId="4" fontId="82" fillId="0" borderId="10" xfId="60" applyNumberFormat="1" applyFont="1" applyFill="1" applyBorder="1" applyAlignment="1">
      <alignment horizontal="center" vertical="center" wrapText="1"/>
    </xf>
    <xf numFmtId="4" fontId="83" fillId="0" borderId="10" xfId="60" applyNumberFormat="1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center" vertical="center"/>
    </xf>
    <xf numFmtId="4" fontId="82" fillId="33" borderId="10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4" fontId="84" fillId="13" borderId="10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86" fillId="0" borderId="0" xfId="0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6" fillId="33" borderId="13" xfId="0" applyFont="1" applyFill="1" applyBorder="1" applyAlignment="1">
      <alignment horizontal="center" vertical="top" wrapText="1"/>
    </xf>
    <xf numFmtId="4" fontId="74" fillId="0" borderId="0" xfId="0" applyNumberFormat="1" applyFont="1" applyFill="1" applyBorder="1" applyAlignment="1">
      <alignment vertical="center" wrapText="1"/>
    </xf>
    <xf numFmtId="4" fontId="73" fillId="0" borderId="0" xfId="0" applyNumberFormat="1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center" vertical="center" wrapText="1"/>
    </xf>
    <xf numFmtId="187" fontId="12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66"/>
  <sheetViews>
    <sheetView tabSelected="1" view="pageBreakPreview" zoomScale="53" zoomScaleNormal="55" zoomScaleSheetLayoutView="53" zoomScalePageLayoutView="0" workbookViewId="0" topLeftCell="A1">
      <selection activeCell="B168" sqref="B168"/>
    </sheetView>
  </sheetViews>
  <sheetFormatPr defaultColWidth="8.875" defaultRowHeight="12.75"/>
  <cols>
    <col min="1" max="1" width="17.75390625" style="1" customWidth="1"/>
    <col min="2" max="2" width="179.625" style="1" customWidth="1"/>
    <col min="3" max="3" width="37.125" style="1" customWidth="1"/>
    <col min="4" max="4" width="37.7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9" customFormat="1" ht="36.75" customHeight="1">
      <c r="A2" s="112" t="s">
        <v>183</v>
      </c>
      <c r="B2" s="112"/>
      <c r="C2" s="112"/>
      <c r="D2" s="112"/>
      <c r="E2" s="112"/>
    </row>
    <row r="3" spans="1:5" s="9" customFormat="1" ht="39" customHeight="1">
      <c r="A3" s="113" t="s">
        <v>167</v>
      </c>
      <c r="B3" s="113"/>
      <c r="C3" s="113"/>
      <c r="D3" s="113"/>
      <c r="E3" s="113"/>
    </row>
    <row r="4" ht="25.5" customHeight="1" thickBot="1">
      <c r="E4" s="84" t="s">
        <v>20</v>
      </c>
    </row>
    <row r="5" spans="1:5" s="6" customFormat="1" ht="114.75" customHeight="1">
      <c r="A5" s="53" t="s">
        <v>165</v>
      </c>
      <c r="B5" s="54" t="s">
        <v>1</v>
      </c>
      <c r="C5" s="55" t="s">
        <v>108</v>
      </c>
      <c r="D5" s="55" t="s">
        <v>166</v>
      </c>
      <c r="E5" s="104" t="s">
        <v>61</v>
      </c>
    </row>
    <row r="6" spans="1:5" s="5" customFormat="1" ht="33" customHeight="1">
      <c r="A6" s="56">
        <v>1</v>
      </c>
      <c r="B6" s="16">
        <v>2</v>
      </c>
      <c r="C6" s="15">
        <v>3</v>
      </c>
      <c r="D6" s="15">
        <v>4</v>
      </c>
      <c r="E6" s="105">
        <v>5</v>
      </c>
    </row>
    <row r="7" spans="1:5" s="10" customFormat="1" ht="36.75" customHeight="1">
      <c r="A7" s="57" t="s">
        <v>4</v>
      </c>
      <c r="B7" s="17" t="s">
        <v>31</v>
      </c>
      <c r="C7" s="89">
        <f>C9+C10+C11+C12+C13+C14+C15+C16+C19+C24+C29</f>
        <v>13256967.66</v>
      </c>
      <c r="D7" s="89">
        <f>D9+D10+D11+D12+D13+D14+D15+D16+D19+D24+D29+D21+D20+D23+D22</f>
        <v>13924139.89</v>
      </c>
      <c r="E7" s="85">
        <f>D7/C7*100</f>
        <v>105.03</v>
      </c>
    </row>
    <row r="8" spans="1:5" s="7" customFormat="1" ht="29.25" customHeight="1" hidden="1">
      <c r="A8" s="58"/>
      <c r="B8" s="18" t="s">
        <v>32</v>
      </c>
      <c r="C8" s="35"/>
      <c r="D8" s="35"/>
      <c r="E8" s="107"/>
    </row>
    <row r="9" spans="1:5" s="10" customFormat="1" ht="123">
      <c r="A9" s="59" t="s">
        <v>7</v>
      </c>
      <c r="B9" s="20" t="s">
        <v>71</v>
      </c>
      <c r="C9" s="74">
        <v>7162021.52</v>
      </c>
      <c r="D9" s="74">
        <v>7489745.9</v>
      </c>
      <c r="E9" s="107">
        <f>D9/C9*100</f>
        <v>104.58</v>
      </c>
    </row>
    <row r="10" spans="1:5" s="10" customFormat="1" ht="33">
      <c r="A10" s="59" t="s">
        <v>8</v>
      </c>
      <c r="B10" s="20" t="s">
        <v>72</v>
      </c>
      <c r="C10" s="74">
        <v>1330000</v>
      </c>
      <c r="D10" s="50">
        <v>1360521.28</v>
      </c>
      <c r="E10" s="107">
        <f>D10/C10*100</f>
        <v>102.29</v>
      </c>
    </row>
    <row r="11" spans="1:5" s="10" customFormat="1" ht="123">
      <c r="A11" s="59" t="s">
        <v>9</v>
      </c>
      <c r="B11" s="28" t="s">
        <v>66</v>
      </c>
      <c r="C11" s="74">
        <v>420</v>
      </c>
      <c r="D11" s="51">
        <v>756.8</v>
      </c>
      <c r="E11" s="107">
        <f>D11/C11*100</f>
        <v>180.19</v>
      </c>
    </row>
    <row r="12" spans="1:5" s="10" customFormat="1" ht="123">
      <c r="A12" s="59" t="s">
        <v>10</v>
      </c>
      <c r="B12" s="20" t="s">
        <v>65</v>
      </c>
      <c r="C12" s="74">
        <v>3400</v>
      </c>
      <c r="D12" s="51">
        <v>3541.43</v>
      </c>
      <c r="E12" s="107">
        <f aca="true" t="shared" si="0" ref="E12:E18">D12/C12*100</f>
        <v>104.16</v>
      </c>
    </row>
    <row r="13" spans="1:5" s="10" customFormat="1" ht="61.5">
      <c r="A13" s="59" t="s">
        <v>11</v>
      </c>
      <c r="B13" s="20" t="s">
        <v>67</v>
      </c>
      <c r="C13" s="74">
        <v>10</v>
      </c>
      <c r="D13" s="51">
        <v>0</v>
      </c>
      <c r="E13" s="107">
        <f t="shared" si="0"/>
        <v>0</v>
      </c>
    </row>
    <row r="14" spans="1:5" s="10" customFormat="1" ht="123">
      <c r="A14" s="59" t="s">
        <v>12</v>
      </c>
      <c r="B14" s="20" t="s">
        <v>74</v>
      </c>
      <c r="C14" s="74">
        <v>20</v>
      </c>
      <c r="D14" s="51">
        <v>0</v>
      </c>
      <c r="E14" s="107">
        <f t="shared" si="0"/>
        <v>0</v>
      </c>
    </row>
    <row r="15" spans="1:5" s="10" customFormat="1" ht="213.75" customHeight="1">
      <c r="A15" s="59" t="s">
        <v>34</v>
      </c>
      <c r="B15" s="20" t="s">
        <v>68</v>
      </c>
      <c r="C15" s="74">
        <v>10</v>
      </c>
      <c r="D15" s="74">
        <v>34.75</v>
      </c>
      <c r="E15" s="107">
        <f t="shared" si="0"/>
        <v>347.5</v>
      </c>
    </row>
    <row r="16" spans="1:5" s="10" customFormat="1" ht="114.75" customHeight="1">
      <c r="A16" s="59" t="s">
        <v>13</v>
      </c>
      <c r="B16" s="20" t="s">
        <v>69</v>
      </c>
      <c r="C16" s="74">
        <v>319121</v>
      </c>
      <c r="D16" s="74">
        <v>613710.58</v>
      </c>
      <c r="E16" s="107">
        <f t="shared" si="0"/>
        <v>192.31</v>
      </c>
    </row>
    <row r="17" spans="1:5" s="10" customFormat="1" ht="122.25" customHeight="1" hidden="1">
      <c r="A17" s="59" t="s">
        <v>14</v>
      </c>
      <c r="B17" s="20" t="s">
        <v>5</v>
      </c>
      <c r="C17" s="74"/>
      <c r="D17" s="74"/>
      <c r="E17" s="107" t="e">
        <f t="shared" si="0"/>
        <v>#DIV/0!</v>
      </c>
    </row>
    <row r="18" spans="1:5" s="10" customFormat="1" ht="183" customHeight="1" hidden="1">
      <c r="A18" s="59" t="s">
        <v>15</v>
      </c>
      <c r="B18" s="20" t="s">
        <v>6</v>
      </c>
      <c r="C18" s="74"/>
      <c r="D18" s="74"/>
      <c r="E18" s="107" t="e">
        <f t="shared" si="0"/>
        <v>#DIV/0!</v>
      </c>
    </row>
    <row r="19" spans="1:5" s="10" customFormat="1" ht="95.25" customHeight="1">
      <c r="A19" s="59" t="s">
        <v>14</v>
      </c>
      <c r="B19" s="19" t="s">
        <v>70</v>
      </c>
      <c r="C19" s="74">
        <v>0</v>
      </c>
      <c r="D19" s="51">
        <v>13530.91</v>
      </c>
      <c r="E19" s="107" t="s">
        <v>36</v>
      </c>
    </row>
    <row r="20" spans="1:5" s="10" customFormat="1" ht="95.25" customHeight="1">
      <c r="A20" s="59" t="s">
        <v>15</v>
      </c>
      <c r="B20" s="19" t="s">
        <v>113</v>
      </c>
      <c r="C20" s="74">
        <v>0</v>
      </c>
      <c r="D20" s="51">
        <v>131.31</v>
      </c>
      <c r="E20" s="107" t="s">
        <v>36</v>
      </c>
    </row>
    <row r="21" spans="1:5" s="10" customFormat="1" ht="127.5" customHeight="1">
      <c r="A21" s="59" t="s">
        <v>16</v>
      </c>
      <c r="B21" s="19" t="s">
        <v>109</v>
      </c>
      <c r="C21" s="74">
        <v>0</v>
      </c>
      <c r="D21" s="74">
        <v>0</v>
      </c>
      <c r="E21" s="107" t="s">
        <v>36</v>
      </c>
    </row>
    <row r="22" spans="1:5" s="10" customFormat="1" ht="127.5" customHeight="1">
      <c r="A22" s="59" t="s">
        <v>17</v>
      </c>
      <c r="B22" s="19" t="s">
        <v>180</v>
      </c>
      <c r="C22" s="74">
        <v>0</v>
      </c>
      <c r="D22" s="74">
        <v>36.58</v>
      </c>
      <c r="E22" s="107" t="s">
        <v>36</v>
      </c>
    </row>
    <row r="23" spans="1:5" s="10" customFormat="1" ht="75" customHeight="1">
      <c r="A23" s="59" t="s">
        <v>18</v>
      </c>
      <c r="B23" s="19" t="s">
        <v>148</v>
      </c>
      <c r="C23" s="74">
        <v>0</v>
      </c>
      <c r="D23" s="74">
        <v>389.2</v>
      </c>
      <c r="E23" s="107" t="s">
        <v>36</v>
      </c>
    </row>
    <row r="24" spans="1:5" s="10" customFormat="1" ht="61.5">
      <c r="A24" s="59" t="s">
        <v>53</v>
      </c>
      <c r="B24" s="29" t="s">
        <v>33</v>
      </c>
      <c r="C24" s="74">
        <v>1720906.04</v>
      </c>
      <c r="D24" s="74">
        <v>1720906.04</v>
      </c>
      <c r="E24" s="107">
        <f aca="true" t="shared" si="1" ref="E24:E43">D24/C24*100</f>
        <v>100</v>
      </c>
    </row>
    <row r="25" spans="1:5" s="10" customFormat="1" ht="183" customHeight="1" hidden="1">
      <c r="A25" s="59" t="s">
        <v>23</v>
      </c>
      <c r="B25" s="29" t="s">
        <v>21</v>
      </c>
      <c r="C25" s="74"/>
      <c r="D25" s="74"/>
      <c r="E25" s="107" t="e">
        <f t="shared" si="1"/>
        <v>#DIV/0!</v>
      </c>
    </row>
    <row r="26" spans="1:5" s="10" customFormat="1" ht="60.75" customHeight="1" hidden="1">
      <c r="A26" s="59" t="s">
        <v>25</v>
      </c>
      <c r="B26" s="29" t="s">
        <v>22</v>
      </c>
      <c r="C26" s="74"/>
      <c r="D26" s="74"/>
      <c r="E26" s="107" t="e">
        <f t="shared" si="1"/>
        <v>#DIV/0!</v>
      </c>
    </row>
    <row r="27" spans="1:5" s="10" customFormat="1" ht="32.25" customHeight="1" hidden="1">
      <c r="A27" s="59" t="s">
        <v>26</v>
      </c>
      <c r="B27" s="29" t="s">
        <v>27</v>
      </c>
      <c r="C27" s="74"/>
      <c r="D27" s="74"/>
      <c r="E27" s="107" t="e">
        <f t="shared" si="1"/>
        <v>#DIV/0!</v>
      </c>
    </row>
    <row r="28" spans="1:5" s="10" customFormat="1" ht="153" customHeight="1" hidden="1">
      <c r="A28" s="59" t="s">
        <v>16</v>
      </c>
      <c r="B28" s="29" t="s">
        <v>28</v>
      </c>
      <c r="C28" s="74"/>
      <c r="D28" s="74"/>
      <c r="E28" s="107" t="e">
        <f t="shared" si="1"/>
        <v>#DIV/0!</v>
      </c>
    </row>
    <row r="29" spans="1:6" s="10" customFormat="1" ht="33">
      <c r="A29" s="59" t="s">
        <v>23</v>
      </c>
      <c r="B29" s="20" t="s">
        <v>73</v>
      </c>
      <c r="C29" s="90">
        <f>SUM(C30:C33)</f>
        <v>2721059.1</v>
      </c>
      <c r="D29" s="90">
        <f>SUM(D30:D33)</f>
        <v>2720835.11</v>
      </c>
      <c r="E29" s="86">
        <f t="shared" si="1"/>
        <v>99.99</v>
      </c>
      <c r="F29" s="103"/>
    </row>
    <row r="30" spans="1:5" s="8" customFormat="1" ht="108" customHeight="1">
      <c r="A30" s="60" t="s">
        <v>156</v>
      </c>
      <c r="B30" s="25" t="s">
        <v>110</v>
      </c>
      <c r="C30" s="51">
        <v>1411319</v>
      </c>
      <c r="D30" s="34">
        <v>1411319</v>
      </c>
      <c r="E30" s="107">
        <f t="shared" si="1"/>
        <v>100</v>
      </c>
    </row>
    <row r="31" spans="1:5" s="8" customFormat="1" ht="62.25" customHeight="1">
      <c r="A31" s="60" t="s">
        <v>157</v>
      </c>
      <c r="B31" s="25" t="s">
        <v>111</v>
      </c>
      <c r="C31" s="51">
        <v>655589.3</v>
      </c>
      <c r="D31" s="34">
        <v>655589.28</v>
      </c>
      <c r="E31" s="107">
        <f t="shared" si="1"/>
        <v>100</v>
      </c>
    </row>
    <row r="32" spans="1:5" s="8" customFormat="1" ht="30.75">
      <c r="A32" s="60" t="s">
        <v>158</v>
      </c>
      <c r="B32" s="25" t="s">
        <v>112</v>
      </c>
      <c r="C32" s="51">
        <v>318000</v>
      </c>
      <c r="D32" s="34">
        <v>318000</v>
      </c>
      <c r="E32" s="107">
        <f t="shared" si="1"/>
        <v>100</v>
      </c>
    </row>
    <row r="33" spans="1:5" s="8" customFormat="1" ht="61.5">
      <c r="A33" s="60" t="s">
        <v>159</v>
      </c>
      <c r="B33" s="25" t="s">
        <v>96</v>
      </c>
      <c r="C33" s="51">
        <v>336150.8</v>
      </c>
      <c r="D33" s="34">
        <v>335926.83</v>
      </c>
      <c r="E33" s="107">
        <f t="shared" si="1"/>
        <v>99.93</v>
      </c>
    </row>
    <row r="34" spans="1:6" s="11" customFormat="1" ht="50.25" customHeight="1">
      <c r="A34" s="57" t="s">
        <v>19</v>
      </c>
      <c r="B34" s="21" t="s">
        <v>2</v>
      </c>
      <c r="C34" s="87">
        <f>C36+C37+C38+C39+C59</f>
        <v>13256967.66</v>
      </c>
      <c r="D34" s="87">
        <f>D36+D37+D38+D39+D59</f>
        <v>11706221</v>
      </c>
      <c r="E34" s="87">
        <f>D34/C34*100</f>
        <v>88.3</v>
      </c>
      <c r="F34" s="32"/>
    </row>
    <row r="35" spans="1:5" s="11" customFormat="1" ht="31.5" customHeight="1">
      <c r="A35" s="57"/>
      <c r="B35" s="22" t="s">
        <v>3</v>
      </c>
      <c r="C35" s="35"/>
      <c r="D35" s="35"/>
      <c r="E35" s="107"/>
    </row>
    <row r="36" spans="1:5" s="11" customFormat="1" ht="120">
      <c r="A36" s="57">
        <v>1</v>
      </c>
      <c r="B36" s="49" t="s">
        <v>30</v>
      </c>
      <c r="C36" s="35">
        <v>268.16</v>
      </c>
      <c r="D36" s="35">
        <v>268.16</v>
      </c>
      <c r="E36" s="106">
        <f t="shared" si="1"/>
        <v>100</v>
      </c>
    </row>
    <row r="37" spans="1:5" s="11" customFormat="1" ht="90">
      <c r="A37" s="61">
        <v>2</v>
      </c>
      <c r="B37" s="31" t="s">
        <v>24</v>
      </c>
      <c r="C37" s="75">
        <v>3000</v>
      </c>
      <c r="D37" s="75">
        <v>2328.52</v>
      </c>
      <c r="E37" s="106">
        <f t="shared" si="1"/>
        <v>77.62</v>
      </c>
    </row>
    <row r="38" spans="1:5" s="11" customFormat="1" ht="60">
      <c r="A38" s="61">
        <v>3</v>
      </c>
      <c r="B38" s="31" t="s">
        <v>0</v>
      </c>
      <c r="C38" s="75">
        <v>230445.5</v>
      </c>
      <c r="D38" s="75">
        <v>189205.09</v>
      </c>
      <c r="E38" s="106">
        <f t="shared" si="1"/>
        <v>82.1</v>
      </c>
    </row>
    <row r="39" spans="1:5" s="11" customFormat="1" ht="120">
      <c r="A39" s="61">
        <v>4</v>
      </c>
      <c r="B39" s="31" t="s">
        <v>75</v>
      </c>
      <c r="C39" s="91">
        <f>SUM(C40)</f>
        <v>353842.96</v>
      </c>
      <c r="D39" s="91">
        <f>SUM(D40)</f>
        <v>353607.2</v>
      </c>
      <c r="E39" s="85">
        <f t="shared" si="1"/>
        <v>99.93</v>
      </c>
    </row>
    <row r="40" spans="1:5" s="11" customFormat="1" ht="123">
      <c r="A40" s="62" t="s">
        <v>78</v>
      </c>
      <c r="B40" s="30" t="s">
        <v>76</v>
      </c>
      <c r="C40" s="34">
        <f>SUM(C43+C45)</f>
        <v>353842.96</v>
      </c>
      <c r="D40" s="34">
        <f>D43+D45</f>
        <v>353607.2</v>
      </c>
      <c r="E40" s="107">
        <f t="shared" si="1"/>
        <v>99.93</v>
      </c>
    </row>
    <row r="41" spans="1:5" s="11" customFormat="1" ht="33">
      <c r="A41" s="62"/>
      <c r="B41" s="27" t="s">
        <v>35</v>
      </c>
      <c r="C41" s="33">
        <f>C44+C46</f>
        <v>336150.8</v>
      </c>
      <c r="D41" s="33">
        <v>258469.5</v>
      </c>
      <c r="E41" s="107">
        <f t="shared" si="1"/>
        <v>76.89</v>
      </c>
    </row>
    <row r="42" spans="1:5" s="14" customFormat="1" ht="33">
      <c r="A42" s="59"/>
      <c r="B42" s="27" t="s">
        <v>77</v>
      </c>
      <c r="C42" s="33">
        <f>SUM(C43)</f>
        <v>164891.7</v>
      </c>
      <c r="D42" s="33">
        <f>SUM(D43)</f>
        <v>164891.7</v>
      </c>
      <c r="E42" s="108">
        <f t="shared" si="1"/>
        <v>100</v>
      </c>
    </row>
    <row r="43" spans="1:5" s="11" customFormat="1" ht="61.5">
      <c r="A43" s="63" t="s">
        <v>97</v>
      </c>
      <c r="B43" s="30" t="s">
        <v>114</v>
      </c>
      <c r="C43" s="34">
        <v>164891.7</v>
      </c>
      <c r="D43" s="34">
        <v>164891.7</v>
      </c>
      <c r="E43" s="107">
        <f t="shared" si="1"/>
        <v>100</v>
      </c>
    </row>
    <row r="44" spans="1:5" s="11" customFormat="1" ht="33">
      <c r="A44" s="62"/>
      <c r="B44" s="27" t="s">
        <v>35</v>
      </c>
      <c r="C44" s="33">
        <v>156647.1</v>
      </c>
      <c r="D44" s="33">
        <v>156647.1</v>
      </c>
      <c r="E44" s="108">
        <f>D44/C44*100</f>
        <v>100</v>
      </c>
    </row>
    <row r="45" spans="1:6" s="11" customFormat="1" ht="92.25">
      <c r="A45" s="62" t="s">
        <v>98</v>
      </c>
      <c r="B45" s="29" t="s">
        <v>168</v>
      </c>
      <c r="C45" s="34">
        <f>C47+C49+C51+C53+C55+C57</f>
        <v>188951.26</v>
      </c>
      <c r="D45" s="34">
        <f>D47+D49+D51+D53+D55+D57</f>
        <v>188715.5</v>
      </c>
      <c r="E45" s="107">
        <f aca="true" t="shared" si="2" ref="E45:E55">D45/C45*100</f>
        <v>99.88</v>
      </c>
      <c r="F45" s="102"/>
    </row>
    <row r="46" spans="1:6" s="11" customFormat="1" ht="61.5" customHeight="1">
      <c r="A46" s="62"/>
      <c r="B46" s="27" t="s">
        <v>35</v>
      </c>
      <c r="C46" s="33">
        <f>C48+C50+C52+C54+C56+C58</f>
        <v>179503.7</v>
      </c>
      <c r="D46" s="33">
        <f>D48+D50+D52+D54+D56+D58</f>
        <v>179279.73</v>
      </c>
      <c r="E46" s="108">
        <f t="shared" si="2"/>
        <v>99.88</v>
      </c>
      <c r="F46" s="102"/>
    </row>
    <row r="47" spans="1:5" s="11" customFormat="1" ht="104.25" customHeight="1">
      <c r="A47" s="62" t="s">
        <v>117</v>
      </c>
      <c r="B47" s="29" t="s">
        <v>169</v>
      </c>
      <c r="C47" s="34">
        <v>14024</v>
      </c>
      <c r="D47" s="34">
        <v>14024</v>
      </c>
      <c r="E47" s="107">
        <f t="shared" si="2"/>
        <v>100</v>
      </c>
    </row>
    <row r="48" spans="1:5" s="11" customFormat="1" ht="61.5" customHeight="1">
      <c r="A48" s="62"/>
      <c r="B48" s="27" t="s">
        <v>35</v>
      </c>
      <c r="C48" s="33">
        <v>13322.8</v>
      </c>
      <c r="D48" s="33">
        <v>13322.8</v>
      </c>
      <c r="E48" s="108">
        <f t="shared" si="2"/>
        <v>100</v>
      </c>
    </row>
    <row r="49" spans="1:5" s="11" customFormat="1" ht="92.25">
      <c r="A49" s="62" t="s">
        <v>118</v>
      </c>
      <c r="B49" s="29" t="s">
        <v>170</v>
      </c>
      <c r="C49" s="34">
        <v>44138</v>
      </c>
      <c r="D49" s="34">
        <v>44138</v>
      </c>
      <c r="E49" s="107">
        <f t="shared" si="2"/>
        <v>100</v>
      </c>
    </row>
    <row r="50" spans="1:5" s="11" customFormat="1" ht="61.5" customHeight="1">
      <c r="A50" s="62"/>
      <c r="B50" s="27" t="s">
        <v>35</v>
      </c>
      <c r="C50" s="33">
        <v>41931.1</v>
      </c>
      <c r="D50" s="33">
        <v>41931.1</v>
      </c>
      <c r="E50" s="108">
        <f t="shared" si="2"/>
        <v>100</v>
      </c>
    </row>
    <row r="51" spans="1:5" s="11" customFormat="1" ht="111.75" customHeight="1">
      <c r="A51" s="62" t="s">
        <v>119</v>
      </c>
      <c r="B51" s="29" t="s">
        <v>116</v>
      </c>
      <c r="C51" s="34">
        <v>56082.38</v>
      </c>
      <c r="D51" s="34">
        <v>56082.38</v>
      </c>
      <c r="E51" s="107">
        <f t="shared" si="2"/>
        <v>100</v>
      </c>
    </row>
    <row r="52" spans="1:5" s="11" customFormat="1" ht="61.5" customHeight="1">
      <c r="A52" s="62"/>
      <c r="B52" s="27" t="s">
        <v>35</v>
      </c>
      <c r="C52" s="33">
        <v>53278.26</v>
      </c>
      <c r="D52" s="33">
        <v>53278.26</v>
      </c>
      <c r="E52" s="108">
        <f t="shared" si="2"/>
        <v>100</v>
      </c>
    </row>
    <row r="53" spans="1:5" s="11" customFormat="1" ht="90.75" customHeight="1">
      <c r="A53" s="62" t="s">
        <v>120</v>
      </c>
      <c r="B53" s="29" t="s">
        <v>171</v>
      </c>
      <c r="C53" s="34">
        <v>16842.88</v>
      </c>
      <c r="D53" s="34">
        <v>16842.88</v>
      </c>
      <c r="E53" s="107">
        <f t="shared" si="2"/>
        <v>100</v>
      </c>
    </row>
    <row r="54" spans="1:5" s="11" customFormat="1" ht="61.5" customHeight="1">
      <c r="A54" s="62"/>
      <c r="B54" s="27" t="s">
        <v>35</v>
      </c>
      <c r="C54" s="33">
        <v>16000.74</v>
      </c>
      <c r="D54" s="33">
        <v>16000.74</v>
      </c>
      <c r="E54" s="108">
        <f t="shared" si="2"/>
        <v>100</v>
      </c>
    </row>
    <row r="55" spans="1:5" s="11" customFormat="1" ht="70.5" customHeight="1">
      <c r="A55" s="62" t="s">
        <v>121</v>
      </c>
      <c r="B55" s="29" t="s">
        <v>172</v>
      </c>
      <c r="C55" s="34">
        <v>57628.24</v>
      </c>
      <c r="D55" s="34">
        <v>57628.24</v>
      </c>
      <c r="E55" s="107">
        <f t="shared" si="2"/>
        <v>100</v>
      </c>
    </row>
    <row r="56" spans="1:5" s="11" customFormat="1" ht="61.5" customHeight="1">
      <c r="A56" s="62"/>
      <c r="B56" s="27" t="s">
        <v>35</v>
      </c>
      <c r="C56" s="33">
        <v>54746.83</v>
      </c>
      <c r="D56" s="33">
        <v>54746.83</v>
      </c>
      <c r="E56" s="108">
        <f aca="true" t="shared" si="3" ref="E56:E63">D56/C56*100</f>
        <v>100</v>
      </c>
    </row>
    <row r="57" spans="1:5" s="11" customFormat="1" ht="61.5" customHeight="1">
      <c r="A57" s="62" t="s">
        <v>163</v>
      </c>
      <c r="B57" s="29" t="s">
        <v>164</v>
      </c>
      <c r="C57" s="34">
        <f>11.79+C58</f>
        <v>235.76</v>
      </c>
      <c r="D57" s="34">
        <v>0</v>
      </c>
      <c r="E57" s="107">
        <f t="shared" si="3"/>
        <v>0</v>
      </c>
    </row>
    <row r="58" spans="1:5" s="11" customFormat="1" ht="61.5" customHeight="1">
      <c r="A58" s="62"/>
      <c r="B58" s="27" t="s">
        <v>35</v>
      </c>
      <c r="C58" s="33">
        <v>223.97</v>
      </c>
      <c r="D58" s="33">
        <v>0</v>
      </c>
      <c r="E58" s="108">
        <f t="shared" si="3"/>
        <v>0</v>
      </c>
    </row>
    <row r="59" spans="1:5" s="11" customFormat="1" ht="60">
      <c r="A59" s="64" t="s">
        <v>47</v>
      </c>
      <c r="B59" s="48" t="s">
        <v>63</v>
      </c>
      <c r="C59" s="92">
        <f>SUM(C64,C100,C149:C154,C160)</f>
        <v>12669411.04</v>
      </c>
      <c r="D59" s="92">
        <f>SUM(D64,D100,D149:D154,D160)</f>
        <v>11160812.03</v>
      </c>
      <c r="E59" s="85">
        <f t="shared" si="3"/>
        <v>88.09</v>
      </c>
    </row>
    <row r="60" spans="1:5" s="11" customFormat="1" ht="110.25" customHeight="1">
      <c r="A60" s="65"/>
      <c r="B60" s="40" t="s">
        <v>54</v>
      </c>
      <c r="C60" s="77">
        <f>C65</f>
        <v>318000</v>
      </c>
      <c r="D60" s="77">
        <f>D65</f>
        <v>318000</v>
      </c>
      <c r="E60" s="107">
        <f t="shared" si="3"/>
        <v>100</v>
      </c>
    </row>
    <row r="61" spans="1:5" s="11" customFormat="1" ht="84" customHeight="1">
      <c r="A61" s="65"/>
      <c r="B61" s="27" t="s">
        <v>115</v>
      </c>
      <c r="C61" s="83">
        <f>C103</f>
        <v>459193.5</v>
      </c>
      <c r="D61" s="83">
        <f>D103</f>
        <v>459193.5</v>
      </c>
      <c r="E61" s="107">
        <f t="shared" si="3"/>
        <v>100</v>
      </c>
    </row>
    <row r="62" spans="1:5" s="11" customFormat="1" ht="84" customHeight="1">
      <c r="A62" s="65"/>
      <c r="B62" s="27" t="s">
        <v>162</v>
      </c>
      <c r="C62" s="83">
        <f>C104</f>
        <v>196395.8</v>
      </c>
      <c r="D62" s="83">
        <f>D104</f>
        <v>196395.8</v>
      </c>
      <c r="E62" s="107">
        <f t="shared" si="3"/>
        <v>100</v>
      </c>
    </row>
    <row r="63" spans="1:5" s="11" customFormat="1" ht="92.25">
      <c r="A63" s="65"/>
      <c r="B63" s="46" t="s">
        <v>122</v>
      </c>
      <c r="C63" s="77">
        <f>C102</f>
        <v>1253032.9</v>
      </c>
      <c r="D63" s="77">
        <f>D102</f>
        <v>1253032.9</v>
      </c>
      <c r="E63" s="107">
        <f t="shared" si="3"/>
        <v>100</v>
      </c>
    </row>
    <row r="64" spans="1:5" s="11" customFormat="1" ht="60">
      <c r="A64" s="64" t="s">
        <v>48</v>
      </c>
      <c r="B64" s="39" t="s">
        <v>39</v>
      </c>
      <c r="C64" s="93">
        <f>SUM(C67,C95)</f>
        <v>1636350.96</v>
      </c>
      <c r="D64" s="93">
        <f>SUM(D67,D95)</f>
        <v>1153136.08</v>
      </c>
      <c r="E64" s="85">
        <f aca="true" t="shared" si="4" ref="E64:E148">D64/C64*100</f>
        <v>70.47</v>
      </c>
    </row>
    <row r="65" spans="1:5" s="11" customFormat="1" ht="108" customHeight="1">
      <c r="A65" s="65"/>
      <c r="B65" s="40" t="s">
        <v>54</v>
      </c>
      <c r="C65" s="77">
        <v>318000</v>
      </c>
      <c r="D65" s="77">
        <v>318000</v>
      </c>
      <c r="E65" s="107">
        <f t="shared" si="4"/>
        <v>100</v>
      </c>
    </row>
    <row r="66" spans="1:5" s="11" customFormat="1" ht="33">
      <c r="A66" s="65"/>
      <c r="B66" s="41" t="s">
        <v>37</v>
      </c>
      <c r="C66" s="95"/>
      <c r="D66" s="88"/>
      <c r="E66" s="107"/>
    </row>
    <row r="67" spans="1:5" s="11" customFormat="1" ht="33">
      <c r="A67" s="66" t="s">
        <v>49</v>
      </c>
      <c r="B67" s="42" t="s">
        <v>38</v>
      </c>
      <c r="C67" s="96">
        <f>SUM(C68,C71,C69,C72:C94)</f>
        <v>1636350.96</v>
      </c>
      <c r="D67" s="96">
        <f>SUM(D68,D71,D69,D72:D94)</f>
        <v>1153136.08</v>
      </c>
      <c r="E67" s="85">
        <f t="shared" si="4"/>
        <v>70.47</v>
      </c>
    </row>
    <row r="68" spans="1:5" s="11" customFormat="1" ht="90.75" customHeight="1">
      <c r="A68" s="67"/>
      <c r="B68" s="43" t="s">
        <v>79</v>
      </c>
      <c r="C68" s="81">
        <v>58041.1</v>
      </c>
      <c r="D68" s="81">
        <v>9189.8</v>
      </c>
      <c r="E68" s="107">
        <f t="shared" si="4"/>
        <v>15.83</v>
      </c>
    </row>
    <row r="69" spans="1:5" s="11" customFormat="1" ht="90.75" customHeight="1">
      <c r="A69" s="67"/>
      <c r="B69" s="43" t="s">
        <v>123</v>
      </c>
      <c r="C69" s="81">
        <v>1145310.17</v>
      </c>
      <c r="D69" s="81">
        <v>1015321.88</v>
      </c>
      <c r="E69" s="107">
        <f t="shared" si="4"/>
        <v>88.65</v>
      </c>
    </row>
    <row r="70" spans="1:5" s="12" customFormat="1" ht="117" customHeight="1">
      <c r="A70" s="101"/>
      <c r="B70" s="40" t="s">
        <v>54</v>
      </c>
      <c r="C70" s="82">
        <v>318000</v>
      </c>
      <c r="D70" s="82">
        <v>318000</v>
      </c>
      <c r="E70" s="107">
        <f t="shared" si="4"/>
        <v>100</v>
      </c>
    </row>
    <row r="71" spans="1:5" s="11" customFormat="1" ht="61.5">
      <c r="A71" s="67"/>
      <c r="B71" s="30" t="s">
        <v>114</v>
      </c>
      <c r="C71" s="81">
        <v>2887.2</v>
      </c>
      <c r="D71" s="81">
        <v>2887.2</v>
      </c>
      <c r="E71" s="107">
        <f>D71/C71*100</f>
        <v>100</v>
      </c>
    </row>
    <row r="72" spans="1:5" s="11" customFormat="1" ht="61.5">
      <c r="A72" s="67"/>
      <c r="B72" s="43" t="s">
        <v>80</v>
      </c>
      <c r="C72" s="81">
        <v>1000</v>
      </c>
      <c r="D72" s="81">
        <v>523.8</v>
      </c>
      <c r="E72" s="107">
        <f t="shared" si="4"/>
        <v>52.38</v>
      </c>
    </row>
    <row r="73" spans="1:5" s="11" customFormat="1" ht="75" customHeight="1">
      <c r="A73" s="67"/>
      <c r="B73" s="43" t="s">
        <v>124</v>
      </c>
      <c r="C73" s="81">
        <v>55000</v>
      </c>
      <c r="D73" s="81">
        <v>48598.4</v>
      </c>
      <c r="E73" s="107">
        <f t="shared" si="4"/>
        <v>88.36</v>
      </c>
    </row>
    <row r="74" spans="1:5" s="11" customFormat="1" ht="79.5" customHeight="1">
      <c r="A74" s="67"/>
      <c r="B74" s="43" t="s">
        <v>125</v>
      </c>
      <c r="C74" s="81">
        <v>27044.4</v>
      </c>
      <c r="D74" s="81">
        <v>27044.4</v>
      </c>
      <c r="E74" s="107">
        <f t="shared" si="4"/>
        <v>100</v>
      </c>
    </row>
    <row r="75" spans="1:5" s="11" customFormat="1" ht="79.5" customHeight="1">
      <c r="A75" s="67"/>
      <c r="B75" s="43" t="s">
        <v>149</v>
      </c>
      <c r="C75" s="81">
        <v>5794.6</v>
      </c>
      <c r="D75" s="81">
        <v>1410.4</v>
      </c>
      <c r="E75" s="107">
        <f t="shared" si="4"/>
        <v>24.34</v>
      </c>
    </row>
    <row r="76" spans="1:5" s="11" customFormat="1" ht="79.5" customHeight="1">
      <c r="A76" s="67"/>
      <c r="B76" s="43" t="s">
        <v>81</v>
      </c>
      <c r="C76" s="81">
        <v>810.1</v>
      </c>
      <c r="D76" s="81">
        <v>810.1</v>
      </c>
      <c r="E76" s="107">
        <f t="shared" si="4"/>
        <v>100</v>
      </c>
    </row>
    <row r="77" spans="1:5" s="11" customFormat="1" ht="61.5">
      <c r="A77" s="67"/>
      <c r="B77" s="43" t="s">
        <v>104</v>
      </c>
      <c r="C77" s="81">
        <v>5413.6</v>
      </c>
      <c r="D77" s="81">
        <v>5413.6</v>
      </c>
      <c r="E77" s="107">
        <f t="shared" si="4"/>
        <v>100</v>
      </c>
    </row>
    <row r="78" spans="1:5" s="11" customFormat="1" ht="61.5">
      <c r="A78" s="67"/>
      <c r="B78" s="43" t="s">
        <v>99</v>
      </c>
      <c r="C78" s="81">
        <v>1249.2</v>
      </c>
      <c r="D78" s="81">
        <v>1249.2</v>
      </c>
      <c r="E78" s="107">
        <f t="shared" si="4"/>
        <v>100</v>
      </c>
    </row>
    <row r="79" spans="1:5" s="11" customFormat="1" ht="101.25" customHeight="1">
      <c r="A79" s="67"/>
      <c r="B79" s="43" t="s">
        <v>100</v>
      </c>
      <c r="C79" s="81">
        <v>5489.3</v>
      </c>
      <c r="D79" s="81">
        <v>5489.3</v>
      </c>
      <c r="E79" s="107">
        <f t="shared" si="4"/>
        <v>100</v>
      </c>
    </row>
    <row r="80" spans="1:5" s="11" customFormat="1" ht="92.25">
      <c r="A80" s="67"/>
      <c r="B80" s="43" t="s">
        <v>101</v>
      </c>
      <c r="C80" s="81">
        <v>2118.8</v>
      </c>
      <c r="D80" s="81">
        <v>2118.8</v>
      </c>
      <c r="E80" s="107">
        <f t="shared" si="4"/>
        <v>100</v>
      </c>
    </row>
    <row r="81" spans="1:5" s="11" customFormat="1" ht="92.25">
      <c r="A81" s="67"/>
      <c r="B81" s="43" t="s">
        <v>126</v>
      </c>
      <c r="C81" s="81">
        <v>10465.5</v>
      </c>
      <c r="D81" s="81">
        <v>10465.5</v>
      </c>
      <c r="E81" s="107">
        <f t="shared" si="4"/>
        <v>100</v>
      </c>
    </row>
    <row r="82" spans="1:5" s="11" customFormat="1" ht="81.75" customHeight="1">
      <c r="A82" s="67"/>
      <c r="B82" s="43" t="s">
        <v>127</v>
      </c>
      <c r="C82" s="81">
        <v>8102</v>
      </c>
      <c r="D82" s="81">
        <v>7291.8</v>
      </c>
      <c r="E82" s="107">
        <f t="shared" si="4"/>
        <v>90</v>
      </c>
    </row>
    <row r="83" spans="1:5" s="11" customFormat="1" ht="75" customHeight="1">
      <c r="A83" s="67"/>
      <c r="B83" s="43" t="s">
        <v>128</v>
      </c>
      <c r="C83" s="81">
        <v>5103.2</v>
      </c>
      <c r="D83" s="81">
        <v>5103.2</v>
      </c>
      <c r="E83" s="107">
        <f t="shared" si="4"/>
        <v>100</v>
      </c>
    </row>
    <row r="84" spans="1:5" s="11" customFormat="1" ht="61.5">
      <c r="A84" s="67"/>
      <c r="B84" s="43" t="s">
        <v>129</v>
      </c>
      <c r="C84" s="81">
        <v>3345.1</v>
      </c>
      <c r="D84" s="81">
        <v>3345.1</v>
      </c>
      <c r="E84" s="107">
        <f t="shared" si="4"/>
        <v>100</v>
      </c>
    </row>
    <row r="85" spans="1:5" s="11" customFormat="1" ht="81.75" customHeight="1">
      <c r="A85" s="67"/>
      <c r="B85" s="43" t="s">
        <v>130</v>
      </c>
      <c r="C85" s="81">
        <v>3009.7</v>
      </c>
      <c r="D85" s="81">
        <v>3009.7</v>
      </c>
      <c r="E85" s="107">
        <f t="shared" si="4"/>
        <v>100</v>
      </c>
    </row>
    <row r="86" spans="1:5" s="11" customFormat="1" ht="111" customHeight="1">
      <c r="A86" s="67"/>
      <c r="B86" s="43" t="s">
        <v>173</v>
      </c>
      <c r="C86" s="81">
        <v>1416.2</v>
      </c>
      <c r="D86" s="81">
        <v>916.2</v>
      </c>
      <c r="E86" s="107">
        <f t="shared" si="4"/>
        <v>64.69</v>
      </c>
    </row>
    <row r="87" spans="1:5" s="11" customFormat="1" ht="90.75" customHeight="1">
      <c r="A87" s="67"/>
      <c r="B87" s="43" t="s">
        <v>174</v>
      </c>
      <c r="C87" s="81">
        <v>937.3</v>
      </c>
      <c r="D87" s="81">
        <v>437.3</v>
      </c>
      <c r="E87" s="107">
        <f t="shared" si="4"/>
        <v>46.66</v>
      </c>
    </row>
    <row r="88" spans="1:5" s="11" customFormat="1" ht="61.5">
      <c r="A88" s="67"/>
      <c r="B88" s="43" t="s">
        <v>175</v>
      </c>
      <c r="C88" s="81">
        <v>849.8</v>
      </c>
      <c r="D88" s="81">
        <v>349.8</v>
      </c>
      <c r="E88" s="107">
        <f t="shared" si="4"/>
        <v>41.16</v>
      </c>
    </row>
    <row r="89" spans="1:5" s="11" customFormat="1" ht="77.25" customHeight="1">
      <c r="A89" s="67"/>
      <c r="B89" s="43" t="s">
        <v>150</v>
      </c>
      <c r="C89" s="81">
        <v>1155.3</v>
      </c>
      <c r="D89" s="81">
        <v>655.3</v>
      </c>
      <c r="E89" s="107">
        <f t="shared" si="4"/>
        <v>56.72</v>
      </c>
    </row>
    <row r="90" spans="1:5" s="11" customFormat="1" ht="61.5">
      <c r="A90" s="67"/>
      <c r="B90" s="43" t="s">
        <v>176</v>
      </c>
      <c r="C90" s="81">
        <v>893.8</v>
      </c>
      <c r="D90" s="81">
        <v>393.8</v>
      </c>
      <c r="E90" s="107">
        <f t="shared" si="4"/>
        <v>44.06</v>
      </c>
    </row>
    <row r="91" spans="1:5" s="11" customFormat="1" ht="84" customHeight="1">
      <c r="A91" s="67"/>
      <c r="B91" s="43" t="s">
        <v>151</v>
      </c>
      <c r="C91" s="81">
        <v>851.89</v>
      </c>
      <c r="D91" s="81">
        <v>351.9</v>
      </c>
      <c r="E91" s="107">
        <f t="shared" si="4"/>
        <v>41.31</v>
      </c>
    </row>
    <row r="92" spans="1:5" s="11" customFormat="1" ht="61.5">
      <c r="A92" s="67"/>
      <c r="B92" s="43" t="s">
        <v>152</v>
      </c>
      <c r="C92" s="81">
        <v>823.8</v>
      </c>
      <c r="D92" s="81">
        <v>323.8</v>
      </c>
      <c r="E92" s="107">
        <f t="shared" si="4"/>
        <v>39.31</v>
      </c>
    </row>
    <row r="93" spans="1:5" s="11" customFormat="1" ht="61.5">
      <c r="A93" s="67"/>
      <c r="B93" s="43" t="s">
        <v>153</v>
      </c>
      <c r="C93" s="81">
        <v>935.8</v>
      </c>
      <c r="D93" s="81">
        <v>435.8</v>
      </c>
      <c r="E93" s="107">
        <f t="shared" si="4"/>
        <v>46.57</v>
      </c>
    </row>
    <row r="94" spans="1:5" s="11" customFormat="1" ht="61.5">
      <c r="A94" s="67"/>
      <c r="B94" s="43" t="s">
        <v>51</v>
      </c>
      <c r="C94" s="81">
        <v>288303.1</v>
      </c>
      <c r="D94" s="81">
        <v>0</v>
      </c>
      <c r="E94" s="107">
        <f t="shared" si="4"/>
        <v>0</v>
      </c>
    </row>
    <row r="95" spans="1:5" s="11" customFormat="1" ht="60" hidden="1">
      <c r="A95" s="66" t="s">
        <v>50</v>
      </c>
      <c r="B95" s="44" t="s">
        <v>62</v>
      </c>
      <c r="C95" s="80">
        <f>SUM(C96,C98)</f>
        <v>0</v>
      </c>
      <c r="D95" s="80">
        <f>SUM(D96,D98)</f>
        <v>0</v>
      </c>
      <c r="E95" s="107" t="e">
        <f t="shared" si="4"/>
        <v>#DIV/0!</v>
      </c>
    </row>
    <row r="96" spans="1:5" s="11" customFormat="1" ht="33" hidden="1">
      <c r="A96" s="65"/>
      <c r="B96" s="52"/>
      <c r="C96" s="79"/>
      <c r="D96" s="79"/>
      <c r="E96" s="107" t="e">
        <f t="shared" si="4"/>
        <v>#DIV/0!</v>
      </c>
    </row>
    <row r="97" spans="1:5" s="11" customFormat="1" ht="33" hidden="1">
      <c r="A97" s="65"/>
      <c r="B97" s="40"/>
      <c r="C97" s="77"/>
      <c r="D97" s="77"/>
      <c r="E97" s="107" t="e">
        <f t="shared" si="4"/>
        <v>#DIV/0!</v>
      </c>
    </row>
    <row r="98" spans="1:5" s="11" customFormat="1" ht="33" hidden="1">
      <c r="A98" s="65"/>
      <c r="B98" s="52"/>
      <c r="C98" s="79"/>
      <c r="D98" s="79"/>
      <c r="E98" s="107" t="e">
        <f t="shared" si="4"/>
        <v>#DIV/0!</v>
      </c>
    </row>
    <row r="99" spans="1:5" s="11" customFormat="1" ht="33" hidden="1">
      <c r="A99" s="65"/>
      <c r="B99" s="40"/>
      <c r="C99" s="77"/>
      <c r="D99" s="77"/>
      <c r="E99" s="107" t="e">
        <f t="shared" si="4"/>
        <v>#DIV/0!</v>
      </c>
    </row>
    <row r="100" spans="1:5" s="11" customFormat="1" ht="60">
      <c r="A100" s="64" t="s">
        <v>83</v>
      </c>
      <c r="B100" s="39" t="s">
        <v>40</v>
      </c>
      <c r="C100" s="93">
        <f>C105+C123</f>
        <v>4988949.98</v>
      </c>
      <c r="D100" s="93">
        <f>D105+D123</f>
        <v>4581937.99</v>
      </c>
      <c r="E100" s="85">
        <f t="shared" si="4"/>
        <v>91.84</v>
      </c>
    </row>
    <row r="101" spans="1:5" s="11" customFormat="1" ht="92.25" hidden="1">
      <c r="A101" s="65"/>
      <c r="B101" s="71" t="s">
        <v>54</v>
      </c>
      <c r="C101" s="94"/>
      <c r="D101" s="94"/>
      <c r="E101" s="106" t="e">
        <f t="shared" si="4"/>
        <v>#DIV/0!</v>
      </c>
    </row>
    <row r="102" spans="1:6" s="11" customFormat="1" ht="105" customHeight="1">
      <c r="A102" s="65"/>
      <c r="B102" s="46" t="s">
        <v>122</v>
      </c>
      <c r="C102" s="77">
        <f>C108+C127+C129+C131+C135+C142+C137+C139</f>
        <v>1253032.9</v>
      </c>
      <c r="D102" s="77">
        <v>1253032.9</v>
      </c>
      <c r="E102" s="107">
        <f t="shared" si="4"/>
        <v>100</v>
      </c>
      <c r="F102" s="102"/>
    </row>
    <row r="103" spans="1:5" s="11" customFormat="1" ht="84" customHeight="1">
      <c r="A103" s="65"/>
      <c r="B103" s="27" t="s">
        <v>115</v>
      </c>
      <c r="C103" s="83">
        <v>459193.5</v>
      </c>
      <c r="D103" s="83">
        <v>459193.5</v>
      </c>
      <c r="E103" s="107">
        <f>D103/C103*100</f>
        <v>100</v>
      </c>
    </row>
    <row r="104" spans="1:5" s="11" customFormat="1" ht="84" customHeight="1">
      <c r="A104" s="65"/>
      <c r="B104" s="27" t="s">
        <v>162</v>
      </c>
      <c r="C104" s="83">
        <v>196395.8</v>
      </c>
      <c r="D104" s="83">
        <v>196395.8</v>
      </c>
      <c r="E104" s="107">
        <f>D104/C104*100</f>
        <v>100</v>
      </c>
    </row>
    <row r="105" spans="1:5" s="11" customFormat="1" ht="33">
      <c r="A105" s="64" t="s">
        <v>84</v>
      </c>
      <c r="B105" s="47" t="s">
        <v>41</v>
      </c>
      <c r="C105" s="96">
        <f>SUM(C107,C109:C122)</f>
        <v>465692.99</v>
      </c>
      <c r="D105" s="96">
        <f>SUM(D107,D109:D122)</f>
        <v>276575.3</v>
      </c>
      <c r="E105" s="85">
        <f t="shared" si="4"/>
        <v>59.39</v>
      </c>
    </row>
    <row r="106" spans="1:5" s="11" customFormat="1" ht="33">
      <c r="A106" s="64"/>
      <c r="B106" s="46" t="s">
        <v>55</v>
      </c>
      <c r="C106" s="95"/>
      <c r="D106" s="88"/>
      <c r="E106" s="107"/>
    </row>
    <row r="107" spans="1:5" s="11" customFormat="1" ht="61.5">
      <c r="A107" s="67"/>
      <c r="B107" s="43" t="s">
        <v>131</v>
      </c>
      <c r="C107" s="81">
        <v>36940.9</v>
      </c>
      <c r="D107" s="81">
        <v>36940.9</v>
      </c>
      <c r="E107" s="107">
        <f t="shared" si="4"/>
        <v>100</v>
      </c>
    </row>
    <row r="108" spans="1:5" s="11" customFormat="1" ht="33">
      <c r="A108" s="67"/>
      <c r="B108" s="27" t="s">
        <v>35</v>
      </c>
      <c r="C108" s="82">
        <v>30000</v>
      </c>
      <c r="D108" s="82">
        <v>30000</v>
      </c>
      <c r="E108" s="107">
        <f t="shared" si="4"/>
        <v>100</v>
      </c>
    </row>
    <row r="109" spans="1:5" s="11" customFormat="1" ht="61.5">
      <c r="A109" s="67"/>
      <c r="B109" s="43" t="s">
        <v>181</v>
      </c>
      <c r="C109" s="81">
        <v>11838.8</v>
      </c>
      <c r="D109" s="81">
        <v>11838.8</v>
      </c>
      <c r="E109" s="107">
        <f t="shared" si="4"/>
        <v>100</v>
      </c>
    </row>
    <row r="110" spans="1:5" s="11" customFormat="1" ht="81.75" customHeight="1">
      <c r="A110" s="67"/>
      <c r="B110" s="43" t="s">
        <v>132</v>
      </c>
      <c r="C110" s="81">
        <v>197898.9</v>
      </c>
      <c r="D110" s="81">
        <v>197898.9</v>
      </c>
      <c r="E110" s="107">
        <f t="shared" si="4"/>
        <v>100</v>
      </c>
    </row>
    <row r="111" spans="1:5" s="11" customFormat="1" ht="81.75" customHeight="1">
      <c r="A111" s="67"/>
      <c r="B111" s="43" t="s">
        <v>105</v>
      </c>
      <c r="C111" s="81">
        <v>77639.3</v>
      </c>
      <c r="D111" s="81">
        <v>834</v>
      </c>
      <c r="E111" s="107">
        <f t="shared" si="4"/>
        <v>1.07</v>
      </c>
    </row>
    <row r="112" spans="1:5" s="11" customFormat="1" ht="72.75" customHeight="1">
      <c r="A112" s="67"/>
      <c r="B112" s="43" t="s">
        <v>106</v>
      </c>
      <c r="C112" s="81">
        <v>72464</v>
      </c>
      <c r="D112" s="81">
        <v>1190</v>
      </c>
      <c r="E112" s="107">
        <f t="shared" si="4"/>
        <v>1.64</v>
      </c>
    </row>
    <row r="113" spans="1:5" s="11" customFormat="1" ht="92.25">
      <c r="A113" s="67"/>
      <c r="B113" s="43" t="s">
        <v>133</v>
      </c>
      <c r="C113" s="81">
        <v>3540</v>
      </c>
      <c r="D113" s="81">
        <v>984.5</v>
      </c>
      <c r="E113" s="107">
        <f t="shared" si="4"/>
        <v>27.81</v>
      </c>
    </row>
    <row r="114" spans="1:5" s="11" customFormat="1" ht="61.5">
      <c r="A114" s="67"/>
      <c r="B114" s="43" t="s">
        <v>134</v>
      </c>
      <c r="C114" s="81">
        <v>4149.6</v>
      </c>
      <c r="D114" s="81">
        <v>4149.6</v>
      </c>
      <c r="E114" s="107">
        <f t="shared" si="4"/>
        <v>100</v>
      </c>
    </row>
    <row r="115" spans="1:5" s="11" customFormat="1" ht="84" customHeight="1">
      <c r="A115" s="67"/>
      <c r="B115" s="43" t="s">
        <v>135</v>
      </c>
      <c r="C115" s="81">
        <v>4269.7</v>
      </c>
      <c r="D115" s="81">
        <v>4269.7</v>
      </c>
      <c r="E115" s="107">
        <f t="shared" si="4"/>
        <v>100</v>
      </c>
    </row>
    <row r="116" spans="1:5" s="11" customFormat="1" ht="70.5" customHeight="1">
      <c r="A116" s="67"/>
      <c r="B116" s="43" t="s">
        <v>136</v>
      </c>
      <c r="C116" s="81">
        <v>4148.1</v>
      </c>
      <c r="D116" s="81">
        <v>4148.1</v>
      </c>
      <c r="E116" s="107">
        <f t="shared" si="4"/>
        <v>100</v>
      </c>
    </row>
    <row r="117" spans="1:5" s="11" customFormat="1" ht="75" customHeight="1">
      <c r="A117" s="67"/>
      <c r="B117" s="43" t="s">
        <v>137</v>
      </c>
      <c r="C117" s="81">
        <v>4261.4</v>
      </c>
      <c r="D117" s="81">
        <v>4261.4</v>
      </c>
      <c r="E117" s="107">
        <f t="shared" si="4"/>
        <v>100</v>
      </c>
    </row>
    <row r="118" spans="1:5" s="11" customFormat="1" ht="61.5">
      <c r="A118" s="67"/>
      <c r="B118" s="43" t="s">
        <v>138</v>
      </c>
      <c r="C118" s="81">
        <v>5696</v>
      </c>
      <c r="D118" s="81">
        <v>5696</v>
      </c>
      <c r="E118" s="107">
        <f t="shared" si="4"/>
        <v>100</v>
      </c>
    </row>
    <row r="119" spans="1:5" s="11" customFormat="1" ht="61.5">
      <c r="A119" s="67"/>
      <c r="B119" s="43" t="s">
        <v>177</v>
      </c>
      <c r="C119" s="81">
        <v>8888.2</v>
      </c>
      <c r="D119" s="81">
        <v>2333.1</v>
      </c>
      <c r="E119" s="107">
        <f t="shared" si="4"/>
        <v>26.25</v>
      </c>
    </row>
    <row r="120" spans="1:5" s="11" customFormat="1" ht="61.5">
      <c r="A120" s="67"/>
      <c r="B120" s="43" t="s">
        <v>154</v>
      </c>
      <c r="C120" s="81">
        <v>7391.7</v>
      </c>
      <c r="D120" s="81">
        <v>1732.3</v>
      </c>
      <c r="E120" s="107">
        <f t="shared" si="4"/>
        <v>23.44</v>
      </c>
    </row>
    <row r="121" spans="1:5" s="11" customFormat="1" ht="61.5">
      <c r="A121" s="67"/>
      <c r="B121" s="43" t="s">
        <v>155</v>
      </c>
      <c r="C121" s="81">
        <v>298</v>
      </c>
      <c r="D121" s="81">
        <v>298</v>
      </c>
      <c r="E121" s="107">
        <f t="shared" si="4"/>
        <v>100</v>
      </c>
    </row>
    <row r="122" spans="1:5" s="11" customFormat="1" ht="33">
      <c r="A122" s="67"/>
      <c r="B122" s="43" t="s">
        <v>82</v>
      </c>
      <c r="C122" s="81">
        <v>26268.39</v>
      </c>
      <c r="D122" s="81">
        <v>0</v>
      </c>
      <c r="E122" s="107">
        <f t="shared" si="4"/>
        <v>0</v>
      </c>
    </row>
    <row r="123" spans="1:6" s="11" customFormat="1" ht="33">
      <c r="A123" s="64" t="s">
        <v>85</v>
      </c>
      <c r="B123" s="47" t="s">
        <v>42</v>
      </c>
      <c r="C123" s="96">
        <f>C126+C128+C130+C132+C133+C134+C136+C138+C140+C141+C144+C147+C148+C145</f>
        <v>4523256.99</v>
      </c>
      <c r="D123" s="96">
        <f>D126+D128+D130+D132+D133+D134+D136+D138+D140+D141+D144+D147+D148+D145</f>
        <v>4305362.69</v>
      </c>
      <c r="E123" s="85">
        <f t="shared" si="4"/>
        <v>95.18</v>
      </c>
      <c r="F123" s="102"/>
    </row>
    <row r="124" spans="1:5" s="11" customFormat="1" ht="61.5" hidden="1">
      <c r="A124" s="68"/>
      <c r="B124" s="71" t="s">
        <v>64</v>
      </c>
      <c r="C124" s="78"/>
      <c r="D124" s="78"/>
      <c r="E124" s="107" t="e">
        <f t="shared" si="4"/>
        <v>#DIV/0!</v>
      </c>
    </row>
    <row r="125" spans="1:5" s="11" customFormat="1" ht="33">
      <c r="A125" s="68"/>
      <c r="B125" s="46" t="s">
        <v>55</v>
      </c>
      <c r="C125" s="79"/>
      <c r="D125" s="76"/>
      <c r="E125" s="107"/>
    </row>
    <row r="126" spans="1:5" s="11" customFormat="1" ht="61.5">
      <c r="A126" s="68"/>
      <c r="B126" s="45" t="s">
        <v>178</v>
      </c>
      <c r="C126" s="79">
        <v>32385.9</v>
      </c>
      <c r="D126" s="76">
        <v>32385.9</v>
      </c>
      <c r="E126" s="107">
        <f aca="true" t="shared" si="5" ref="E126:E133">D126/C126*100</f>
        <v>100</v>
      </c>
    </row>
    <row r="127" spans="1:5" s="11" customFormat="1" ht="33">
      <c r="A127" s="68"/>
      <c r="B127" s="27" t="s">
        <v>35</v>
      </c>
      <c r="C127" s="77">
        <v>25000</v>
      </c>
      <c r="D127" s="83">
        <v>25000</v>
      </c>
      <c r="E127" s="108">
        <f t="shared" si="5"/>
        <v>100</v>
      </c>
    </row>
    <row r="128" spans="1:5" s="11" customFormat="1" ht="61.5">
      <c r="A128" s="68"/>
      <c r="B128" s="45" t="s">
        <v>139</v>
      </c>
      <c r="C128" s="79">
        <v>19454.8</v>
      </c>
      <c r="D128" s="76">
        <v>19454.8</v>
      </c>
      <c r="E128" s="107">
        <f t="shared" si="5"/>
        <v>100</v>
      </c>
    </row>
    <row r="129" spans="1:5" s="11" customFormat="1" ht="33">
      <c r="A129" s="68"/>
      <c r="B129" s="27" t="s">
        <v>35</v>
      </c>
      <c r="C129" s="77">
        <v>17000</v>
      </c>
      <c r="D129" s="83">
        <v>17000</v>
      </c>
      <c r="E129" s="108">
        <f t="shared" si="5"/>
        <v>100</v>
      </c>
    </row>
    <row r="130" spans="1:5" s="11" customFormat="1" ht="77.25" customHeight="1">
      <c r="A130" s="68"/>
      <c r="B130" s="29" t="s">
        <v>179</v>
      </c>
      <c r="C130" s="79">
        <v>34393</v>
      </c>
      <c r="D130" s="76">
        <v>34393</v>
      </c>
      <c r="E130" s="107">
        <f t="shared" si="5"/>
        <v>100</v>
      </c>
    </row>
    <row r="131" spans="1:5" s="11" customFormat="1" ht="33">
      <c r="A131" s="68"/>
      <c r="B131" s="27" t="s">
        <v>35</v>
      </c>
      <c r="C131" s="77">
        <v>28000</v>
      </c>
      <c r="D131" s="83">
        <v>28000</v>
      </c>
      <c r="E131" s="108">
        <f t="shared" si="5"/>
        <v>100</v>
      </c>
    </row>
    <row r="132" spans="1:5" s="11" customFormat="1" ht="61.5">
      <c r="A132" s="68"/>
      <c r="B132" s="29" t="s">
        <v>140</v>
      </c>
      <c r="C132" s="79">
        <v>12880.2</v>
      </c>
      <c r="D132" s="76">
        <v>12880.1</v>
      </c>
      <c r="E132" s="107">
        <f t="shared" si="5"/>
        <v>100</v>
      </c>
    </row>
    <row r="133" spans="1:5" s="11" customFormat="1" ht="61.5">
      <c r="A133" s="68"/>
      <c r="B133" s="43" t="s">
        <v>102</v>
      </c>
      <c r="C133" s="79">
        <v>2960</v>
      </c>
      <c r="D133" s="76">
        <v>2960</v>
      </c>
      <c r="E133" s="107">
        <f t="shared" si="5"/>
        <v>100</v>
      </c>
    </row>
    <row r="134" spans="1:5" s="11" customFormat="1" ht="61.5">
      <c r="A134" s="69"/>
      <c r="B134" s="43" t="s">
        <v>141</v>
      </c>
      <c r="C134" s="81">
        <v>865786.3</v>
      </c>
      <c r="D134" s="81">
        <v>865786.3</v>
      </c>
      <c r="E134" s="107">
        <f>D134/C134*100</f>
        <v>100</v>
      </c>
    </row>
    <row r="135" spans="1:5" s="11" customFormat="1" ht="33">
      <c r="A135" s="69"/>
      <c r="B135" s="27" t="s">
        <v>35</v>
      </c>
      <c r="C135" s="82">
        <v>765960.4</v>
      </c>
      <c r="D135" s="82">
        <v>765960.4</v>
      </c>
      <c r="E135" s="108">
        <f>D135/C135*100</f>
        <v>100</v>
      </c>
    </row>
    <row r="136" spans="1:5" s="11" customFormat="1" ht="61.5">
      <c r="A136" s="68"/>
      <c r="B136" s="72" t="s">
        <v>142</v>
      </c>
      <c r="C136" s="81">
        <v>825586.2</v>
      </c>
      <c r="D136" s="81">
        <v>825586.2</v>
      </c>
      <c r="E136" s="107">
        <f t="shared" si="4"/>
        <v>100</v>
      </c>
    </row>
    <row r="137" spans="1:5" s="11" customFormat="1" ht="33">
      <c r="A137" s="68"/>
      <c r="B137" s="27" t="s">
        <v>35</v>
      </c>
      <c r="C137" s="82">
        <v>44000</v>
      </c>
      <c r="D137" s="82">
        <v>44000</v>
      </c>
      <c r="E137" s="108">
        <f t="shared" si="4"/>
        <v>100</v>
      </c>
    </row>
    <row r="138" spans="1:5" s="11" customFormat="1" ht="61.5">
      <c r="A138" s="68"/>
      <c r="B138" s="43" t="s">
        <v>143</v>
      </c>
      <c r="C138" s="81">
        <v>806476</v>
      </c>
      <c r="D138" s="81">
        <v>806476</v>
      </c>
      <c r="E138" s="107">
        <f t="shared" si="4"/>
        <v>100</v>
      </c>
    </row>
    <row r="139" spans="1:5" s="11" customFormat="1" ht="33">
      <c r="A139" s="68"/>
      <c r="B139" s="27" t="s">
        <v>35</v>
      </c>
      <c r="C139" s="82">
        <v>44000</v>
      </c>
      <c r="D139" s="82">
        <v>44000</v>
      </c>
      <c r="E139" s="108">
        <f t="shared" si="4"/>
        <v>100</v>
      </c>
    </row>
    <row r="140" spans="1:5" s="11" customFormat="1" ht="61.5">
      <c r="A140" s="68"/>
      <c r="B140" s="43" t="s">
        <v>144</v>
      </c>
      <c r="C140" s="81">
        <v>226478.6</v>
      </c>
      <c r="D140" s="81">
        <v>226478.6</v>
      </c>
      <c r="E140" s="107">
        <f t="shared" si="4"/>
        <v>100</v>
      </c>
    </row>
    <row r="141" spans="1:5" s="11" customFormat="1" ht="61.5">
      <c r="A141" s="68"/>
      <c r="B141" s="43" t="s">
        <v>145</v>
      </c>
      <c r="C141" s="81">
        <v>853946</v>
      </c>
      <c r="D141" s="81">
        <v>853946</v>
      </c>
      <c r="E141" s="107">
        <f t="shared" si="4"/>
        <v>100</v>
      </c>
    </row>
    <row r="142" spans="1:5" s="11" customFormat="1" ht="33">
      <c r="A142" s="68"/>
      <c r="B142" s="27" t="s">
        <v>35</v>
      </c>
      <c r="C142" s="82">
        <v>299072.5</v>
      </c>
      <c r="D142" s="82">
        <v>299072.5</v>
      </c>
      <c r="E142" s="108">
        <f t="shared" si="4"/>
        <v>100</v>
      </c>
    </row>
    <row r="143" spans="1:5" s="11" customFormat="1" ht="61.5">
      <c r="A143" s="68"/>
      <c r="B143" s="27" t="s">
        <v>115</v>
      </c>
      <c r="C143" s="82">
        <v>459193.5</v>
      </c>
      <c r="D143" s="82">
        <v>459193.5</v>
      </c>
      <c r="E143" s="108">
        <f t="shared" si="4"/>
        <v>100</v>
      </c>
    </row>
    <row r="144" spans="1:5" s="11" customFormat="1" ht="70.5" customHeight="1">
      <c r="A144" s="68"/>
      <c r="B144" s="43" t="s">
        <v>146</v>
      </c>
      <c r="C144" s="81">
        <v>365533.1</v>
      </c>
      <c r="D144" s="81">
        <v>365533.1</v>
      </c>
      <c r="E144" s="107">
        <f t="shared" si="4"/>
        <v>100</v>
      </c>
    </row>
    <row r="145" spans="1:5" s="11" customFormat="1" ht="70.5" customHeight="1">
      <c r="A145" s="68"/>
      <c r="B145" s="43" t="s">
        <v>160</v>
      </c>
      <c r="C145" s="81">
        <v>198084.2</v>
      </c>
      <c r="D145" s="81">
        <v>198084.2</v>
      </c>
      <c r="E145" s="107">
        <f t="shared" si="4"/>
        <v>100</v>
      </c>
    </row>
    <row r="146" spans="1:5" s="11" customFormat="1" ht="70.5" customHeight="1">
      <c r="A146" s="68"/>
      <c r="B146" s="27" t="s">
        <v>162</v>
      </c>
      <c r="C146" s="82">
        <v>196395.8</v>
      </c>
      <c r="D146" s="82">
        <v>196395.8</v>
      </c>
      <c r="E146" s="108">
        <f t="shared" si="4"/>
        <v>100</v>
      </c>
    </row>
    <row r="147" spans="1:5" s="11" customFormat="1" ht="92.25">
      <c r="A147" s="69"/>
      <c r="B147" s="43" t="s">
        <v>52</v>
      </c>
      <c r="C147" s="81">
        <v>61398.49</v>
      </c>
      <c r="D147" s="81">
        <v>61398.49</v>
      </c>
      <c r="E147" s="107">
        <f t="shared" si="4"/>
        <v>100</v>
      </c>
    </row>
    <row r="148" spans="1:5" s="11" customFormat="1" ht="33">
      <c r="A148" s="69"/>
      <c r="B148" s="43" t="s">
        <v>161</v>
      </c>
      <c r="C148" s="81">
        <v>217894.2</v>
      </c>
      <c r="D148" s="81">
        <v>0</v>
      </c>
      <c r="E148" s="107">
        <f t="shared" si="4"/>
        <v>0</v>
      </c>
    </row>
    <row r="149" spans="1:5" s="11" customFormat="1" ht="60">
      <c r="A149" s="64" t="s">
        <v>86</v>
      </c>
      <c r="B149" s="39" t="s">
        <v>29</v>
      </c>
      <c r="C149" s="87">
        <v>1948176.68</v>
      </c>
      <c r="D149" s="87">
        <v>1524001</v>
      </c>
      <c r="E149" s="85">
        <f aca="true" t="shared" si="6" ref="E149:E161">D149/C149*100</f>
        <v>78.23</v>
      </c>
    </row>
    <row r="150" spans="1:5" s="11" customFormat="1" ht="60">
      <c r="A150" s="62"/>
      <c r="B150" s="31" t="s">
        <v>43</v>
      </c>
      <c r="C150" s="87">
        <v>40000</v>
      </c>
      <c r="D150" s="87">
        <v>29251.76</v>
      </c>
      <c r="E150" s="85">
        <f t="shared" si="6"/>
        <v>73.13</v>
      </c>
    </row>
    <row r="151" spans="1:5" s="11" customFormat="1" ht="60">
      <c r="A151" s="64" t="s">
        <v>87</v>
      </c>
      <c r="B151" s="39" t="s">
        <v>44</v>
      </c>
      <c r="C151" s="87">
        <v>258000</v>
      </c>
      <c r="D151" s="87">
        <v>239409.31</v>
      </c>
      <c r="E151" s="85">
        <f t="shared" si="6"/>
        <v>92.79</v>
      </c>
    </row>
    <row r="152" spans="1:5" s="11" customFormat="1" ht="33">
      <c r="A152" s="70" t="s">
        <v>88</v>
      </c>
      <c r="B152" s="48" t="s">
        <v>45</v>
      </c>
      <c r="C152" s="87">
        <v>105945.87</v>
      </c>
      <c r="D152" s="87">
        <v>98636.79</v>
      </c>
      <c r="E152" s="85">
        <f t="shared" si="6"/>
        <v>93.1</v>
      </c>
    </row>
    <row r="153" spans="1:5" s="11" customFormat="1" ht="33">
      <c r="A153" s="70" t="s">
        <v>89</v>
      </c>
      <c r="B153" s="48" t="s">
        <v>103</v>
      </c>
      <c r="C153" s="87">
        <v>165320.1</v>
      </c>
      <c r="D153" s="87">
        <v>165320.1</v>
      </c>
      <c r="E153" s="85">
        <f t="shared" si="6"/>
        <v>100</v>
      </c>
    </row>
    <row r="154" spans="1:5" s="11" customFormat="1" ht="33">
      <c r="A154" s="70" t="s">
        <v>90</v>
      </c>
      <c r="B154" s="48" t="s">
        <v>56</v>
      </c>
      <c r="C154" s="93">
        <f>SUM(C156:C159)</f>
        <v>3353219.45</v>
      </c>
      <c r="D154" s="93">
        <f>SUM(D156:D159)</f>
        <v>3195671</v>
      </c>
      <c r="E154" s="85">
        <f t="shared" si="6"/>
        <v>95.3</v>
      </c>
    </row>
    <row r="155" spans="1:5" s="11" customFormat="1" ht="33">
      <c r="A155" s="65"/>
      <c r="B155" s="46" t="s">
        <v>57</v>
      </c>
      <c r="C155" s="79"/>
      <c r="D155" s="76"/>
      <c r="E155" s="107"/>
    </row>
    <row r="156" spans="1:5" s="11" customFormat="1" ht="230.25" customHeight="1">
      <c r="A156" s="65" t="s">
        <v>91</v>
      </c>
      <c r="B156" s="45" t="s">
        <v>58</v>
      </c>
      <c r="C156" s="79">
        <v>383901.36</v>
      </c>
      <c r="D156" s="81">
        <v>323865.4</v>
      </c>
      <c r="E156" s="107">
        <f t="shared" si="6"/>
        <v>84.36</v>
      </c>
    </row>
    <row r="157" spans="1:5" s="11" customFormat="1" ht="123">
      <c r="A157" s="65" t="s">
        <v>92</v>
      </c>
      <c r="B157" s="45" t="s">
        <v>46</v>
      </c>
      <c r="C157" s="79">
        <v>740360.96</v>
      </c>
      <c r="D157" s="76">
        <v>701543.2</v>
      </c>
      <c r="E157" s="107">
        <f t="shared" si="6"/>
        <v>94.76</v>
      </c>
    </row>
    <row r="158" spans="1:5" s="11" customFormat="1" ht="123">
      <c r="A158" s="65" t="s">
        <v>93</v>
      </c>
      <c r="B158" s="45" t="s">
        <v>59</v>
      </c>
      <c r="C158" s="79">
        <v>383000</v>
      </c>
      <c r="D158" s="81">
        <v>382953.9</v>
      </c>
      <c r="E158" s="107">
        <f t="shared" si="6"/>
        <v>99.99</v>
      </c>
    </row>
    <row r="159" spans="1:5" s="11" customFormat="1" ht="123">
      <c r="A159" s="73" t="s">
        <v>94</v>
      </c>
      <c r="B159" s="45" t="s">
        <v>60</v>
      </c>
      <c r="C159" s="79">
        <v>1845957.13</v>
      </c>
      <c r="D159" s="81">
        <v>1787308.5</v>
      </c>
      <c r="E159" s="107">
        <f t="shared" si="6"/>
        <v>96.82</v>
      </c>
    </row>
    <row r="160" spans="1:5" s="11" customFormat="1" ht="90">
      <c r="A160" s="26" t="s">
        <v>95</v>
      </c>
      <c r="B160" s="39" t="s">
        <v>147</v>
      </c>
      <c r="C160" s="87">
        <v>173448</v>
      </c>
      <c r="D160" s="87">
        <v>173448</v>
      </c>
      <c r="E160" s="87">
        <f t="shared" si="6"/>
        <v>100</v>
      </c>
    </row>
    <row r="161" spans="1:5" s="11" customFormat="1" ht="33">
      <c r="A161" s="97"/>
      <c r="B161" s="27" t="s">
        <v>35</v>
      </c>
      <c r="C161" s="83">
        <v>158286.1</v>
      </c>
      <c r="D161" s="83">
        <v>158286.1</v>
      </c>
      <c r="E161" s="83">
        <f t="shared" si="6"/>
        <v>100</v>
      </c>
    </row>
    <row r="162" spans="1:5" s="11" customFormat="1" ht="33">
      <c r="A162" s="36"/>
      <c r="B162" s="37"/>
      <c r="C162" s="38"/>
      <c r="D162" s="38"/>
      <c r="E162" s="109"/>
    </row>
    <row r="163" spans="1:5" s="11" customFormat="1" ht="24" customHeight="1">
      <c r="A163" s="23"/>
      <c r="B163" s="24"/>
      <c r="C163" s="111"/>
      <c r="D163" s="13"/>
      <c r="E163" s="110"/>
    </row>
    <row r="164" spans="1:5" s="6" customFormat="1" ht="27.75">
      <c r="A164" s="114"/>
      <c r="B164" s="114"/>
      <c r="C164" s="114"/>
      <c r="D164" s="114"/>
      <c r="E164" s="114"/>
    </row>
    <row r="165" spans="1:5" s="100" customFormat="1" ht="81.75" customHeight="1">
      <c r="A165" s="115" t="s">
        <v>182</v>
      </c>
      <c r="B165" s="115"/>
      <c r="D165" s="116" t="s">
        <v>107</v>
      </c>
      <c r="E165" s="116"/>
    </row>
    <row r="166" spans="1:4" s="4" customFormat="1" ht="60" customHeight="1">
      <c r="A166" s="3"/>
      <c r="B166" s="3"/>
      <c r="C166" s="98"/>
      <c r="D166" s="99"/>
    </row>
  </sheetData>
  <sheetProtection/>
  <mergeCells count="5">
    <mergeCell ref="A2:E2"/>
    <mergeCell ref="A3:E3"/>
    <mergeCell ref="A164:E164"/>
    <mergeCell ref="A165:B165"/>
    <mergeCell ref="D165:E165"/>
  </mergeCells>
  <printOptions/>
  <pageMargins left="0.44" right="0.15748031496062992" top="0.4724409448818898" bottom="0.4330708661417323" header="0.31496062992125984" footer="0.31496062992125984"/>
  <pageSetup fitToHeight="100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u1533</cp:lastModifiedBy>
  <cp:lastPrinted>2023-01-30T09:25:06Z</cp:lastPrinted>
  <dcterms:created xsi:type="dcterms:W3CDTF">2010-10-15T08:44:10Z</dcterms:created>
  <dcterms:modified xsi:type="dcterms:W3CDTF">2023-04-21T12:20:24Z</dcterms:modified>
  <cp:category/>
  <cp:version/>
  <cp:contentType/>
  <cp:contentStatus/>
</cp:coreProperties>
</file>