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ygroup\1\1\Письма\Оценка  качества_приказ  552\На  потрал  УФ_отчеты\"/>
    </mc:Choice>
  </mc:AlternateContent>
  <xr:revisionPtr revIDLastSave="0" documentId="13_ncr:1_{5A0AD89C-F0D3-4371-9C22-D777F5647E8B}" xr6:coauthVersionLast="43" xr6:coauthVersionMax="43" xr10:uidLastSave="{00000000-0000-0000-0000-000000000000}"/>
  <bookViews>
    <workbookView xWindow="-110" yWindow="-110" windowWidth="13020" windowHeight="9900" activeTab="2" xr2:uid="{00000000-000D-0000-FFFF-FFFF00000000}"/>
  </bookViews>
  <sheets>
    <sheet name="2024  год" sheetId="3" r:id="rId1"/>
    <sheet name="2023  год" sheetId="2" r:id="rId2"/>
    <sheet name="2022  год" sheetId="1" r:id="rId3"/>
  </sheets>
  <externalReferences>
    <externalReference r:id="rId4"/>
    <externalReference r:id="rId5"/>
  </externalReferences>
  <definedNames>
    <definedName name="БО_min_1">[1]Параметры!$B$5</definedName>
    <definedName name="_xlnm.Print_Titles" localSheetId="2">'2022  год'!$A:$A</definedName>
    <definedName name="_xlnm.Print_Titles" localSheetId="1">'2023  год'!$A:$A</definedName>
    <definedName name="_xlnm.Print_Titles" localSheetId="0">'2024  год'!$A:$A</definedName>
    <definedName name="Н">#REF!</definedName>
    <definedName name="_xlnm.Print_Area" localSheetId="2">'2022  год'!$A$1:$I$33</definedName>
    <definedName name="_xlnm.Print_Area" localSheetId="1">'2023  год'!$A$1:$J$33</definedName>
    <definedName name="_xlnm.Print_Area" localSheetId="0">'2024  год'!$A$1:$J$33</definedName>
    <definedName name="ПД">#REF!</definedName>
    <definedName name="точность_1">[1]Параметры!$B$7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  <c r="H27" i="1"/>
  <c r="G27" i="1"/>
  <c r="F27" i="1"/>
  <c r="F29" i="1" s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H7" i="1"/>
  <c r="G7" i="1"/>
  <c r="F7" i="1"/>
  <c r="J32" i="2"/>
  <c r="H28" i="2"/>
  <c r="G28" i="2"/>
  <c r="F28" i="2"/>
  <c r="H27" i="2"/>
  <c r="H29" i="2" s="1"/>
  <c r="G27" i="2"/>
  <c r="F2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H7" i="2"/>
  <c r="G7" i="2"/>
  <c r="F7" i="2"/>
  <c r="J32" i="3"/>
  <c r="H28" i="3"/>
  <c r="G28" i="3"/>
  <c r="H27" i="3"/>
  <c r="G2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H7" i="3"/>
  <c r="G7" i="3"/>
  <c r="F28" i="3"/>
  <c r="F2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7" i="3"/>
  <c r="F29" i="2" l="1"/>
  <c r="H29" i="1"/>
  <c r="F25" i="2"/>
  <c r="F31" i="2" s="1"/>
  <c r="H25" i="1"/>
  <c r="H31" i="1" s="1"/>
  <c r="H32" i="1" s="1"/>
  <c r="F25" i="1"/>
  <c r="F31" i="1" s="1"/>
  <c r="H25" i="2"/>
  <c r="H31" i="2" s="1"/>
  <c r="H32" i="2" s="1"/>
  <c r="F32" i="2" l="1"/>
  <c r="F33" i="2"/>
  <c r="F33" i="1"/>
  <c r="F32" i="1"/>
  <c r="F29" i="3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7" i="3" s="1"/>
  <c r="E28" i="3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7" i="2" s="1"/>
  <c r="E28" i="2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7" i="1" s="1"/>
  <c r="E28" i="1" s="1"/>
  <c r="B28" i="1"/>
  <c r="B27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28" i="2"/>
  <c r="B27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28" i="3"/>
  <c r="B2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7" i="3"/>
  <c r="I29" i="3"/>
  <c r="H29" i="3"/>
  <c r="H25" i="3" l="1"/>
  <c r="H31" i="3" s="1"/>
  <c r="H32" i="3" s="1"/>
  <c r="I29" i="2"/>
  <c r="I25" i="2"/>
  <c r="F25" i="3"/>
  <c r="F31" i="3" s="1"/>
  <c r="F32" i="3" s="1"/>
  <c r="I25" i="3"/>
  <c r="I31" i="3" s="1"/>
  <c r="I32" i="3" s="1"/>
  <c r="F33" i="3" l="1"/>
  <c r="I31" i="2"/>
  <c r="I32" i="2" s="1"/>
  <c r="I28" i="1" l="1"/>
  <c r="I27" i="1" l="1"/>
  <c r="I29" i="1" s="1"/>
  <c r="I14" i="1" l="1"/>
  <c r="I18" i="1"/>
  <c r="I19" i="1"/>
  <c r="I21" i="1"/>
  <c r="I13" i="1"/>
  <c r="I22" i="1"/>
  <c r="I15" i="1"/>
  <c r="I23" i="1"/>
  <c r="I12" i="1"/>
  <c r="I17" i="1"/>
  <c r="I8" i="1"/>
  <c r="I9" i="1"/>
  <c r="I11" i="1"/>
  <c r="I20" i="1"/>
  <c r="I10" i="1"/>
  <c r="I16" i="1"/>
  <c r="I24" i="1"/>
  <c r="I7" i="1" l="1"/>
  <c r="I25" i="1" s="1"/>
  <c r="I31" i="1" s="1"/>
  <c r="I32" i="1" l="1"/>
</calcChain>
</file>

<file path=xl/sharedStrings.xml><?xml version="1.0" encoding="utf-8"?>
<sst xmlns="http://schemas.openxmlformats.org/spreadsheetml/2006/main" count="110" uniqueCount="40">
  <si>
    <t>контингент</t>
  </si>
  <si>
    <t>Сумма отчислений</t>
  </si>
  <si>
    <t>Итого  по  муниципальным  районам</t>
  </si>
  <si>
    <t>Итого  по  городским  округам</t>
  </si>
  <si>
    <t>Всего</t>
  </si>
  <si>
    <t xml:space="preserve">норматив отчислений </t>
  </si>
  <si>
    <t>cумма отчислений</t>
  </si>
  <si>
    <t>Индекс  бюджетных  расходов</t>
  </si>
  <si>
    <t>Бюджетная  обеспеченность  до  распределения  дотации</t>
  </si>
  <si>
    <t>Бюджетная  обеспеченность  после  распределения  дотации</t>
  </si>
  <si>
    <t>Индекс  налогового  потенциала</t>
  </si>
  <si>
    <t>Замена дотации нормативами отчислений от налога на доходы физических лиц</t>
  </si>
  <si>
    <t>Объем  нераспределенной  дотации</t>
  </si>
  <si>
    <t>15,0 % НДФЛ</t>
  </si>
  <si>
    <t xml:space="preserve">Денежная  сумма  дотаций  на  выравнивание  бюджетной  обеспеченности  муниципальных  районов  (городских  округов) 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</si>
  <si>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2022  год  в  соответствии  с  Законом  Липецкой  области  от  27  декабря  2019  года  № 343-ОЗ  "О  бюджетном  процессе  Липецкой  области"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</si>
  <si>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2023  год  в  соответствии  с  Законом  Липецкой  области  от  27  декабря  2019  года  № 343-ОЗ  "О  бюджетном  процессе  Липецкой  области"</t>
  </si>
  <si>
    <t>Наименование муниципального образования</t>
  </si>
  <si>
    <t>Воловский  муниципальный  район</t>
  </si>
  <si>
    <t>Грязинский  муниципальный  район</t>
  </si>
  <si>
    <t>Данковский  муниципальный  район</t>
  </si>
  <si>
    <t>Добринский  муниципальный  район</t>
  </si>
  <si>
    <t>Добровский  муниципальный  район</t>
  </si>
  <si>
    <t>Долгоруковский  муниципальный  район</t>
  </si>
  <si>
    <t>Елецкий  муниципальный  район</t>
  </si>
  <si>
    <t>Задонский  муниципальный  район</t>
  </si>
  <si>
    <t>Измалковский  муниципальный  район</t>
  </si>
  <si>
    <t>Краснинский  муниципальный  район</t>
  </si>
  <si>
    <t>Лебедянский  муниципальный  район</t>
  </si>
  <si>
    <t>Лев-Толстовский  муниципальный  район</t>
  </si>
  <si>
    <t>Липецкий  муниципальный  район</t>
  </si>
  <si>
    <t>Становлянский  муниципальный  район</t>
  </si>
  <si>
    <t>Тербунский  муниципальный  район</t>
  </si>
  <si>
    <t>Усманский  муниципальный  район</t>
  </si>
  <si>
    <t>Хлевенский  муниципальный  район</t>
  </si>
  <si>
    <t>Чаплыгинский  муниципальный  район</t>
  </si>
  <si>
    <t>Городской округ город  Елец</t>
  </si>
  <si>
    <t>Городской округ город  Липецк</t>
  </si>
  <si>
    <t>Расчет  распределения  дотации  на  выравнивание  бюджетной  обеспеченности  муниципальных  районов  (городских  округов)  и  дотации  бюджетам  муниципальных  районов  (городских  округов)  на  поддержку  мер  по  обеспечению  сбалансированности  местных  бюджетов  на  2024  год  в  соответствии  с  Законом  Липецкой  области  от  27  декабря  2019  года  № 343-ОЗ  "О  бюджетном  процессе  Липецкой  области"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</si>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</sst>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#,##0.0_ ;\-#,##0.0\ "/>
    <numFmt numFmtId="166" formatCode="_-* #,##0.0_р_._-;\-* #,##0.0_р_._-;_-* &quot;-&quot;??_р_._-;_-@_-"/>
    <numFmt numFmtId="167" formatCode="_-* #,##0.0_р_._-;\-* #,##0.0_р_._-;_-* &quot;-&quot;?_р_._-;_-@_-"/>
    <numFmt numFmtId="168" formatCode="#,##0.000000"/>
    <numFmt numFmtId="169" formatCode="_-* #,##0.00000_р_._-;\-* #,##0.00000_р_._-;_-* &quot;-&quot;??_р_._-;_-@_-"/>
    <numFmt numFmtId="170" formatCode="_-* #,##0.00_р_._-;\-* #,##0.00_р_._-;_-* &quot;-&quot;?_р_.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8D8D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168" fontId="25" fillId="24" borderId="16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6" fillId="8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53">
    <xf numFmtId="0" fontId="0" fillId="0" borderId="0" xfId="0"/>
    <xf numFmtId="49" fontId="21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49" fontId="23" fillId="0" borderId="0" xfId="0" quotePrefix="1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0" fontId="22" fillId="0" borderId="0" xfId="42" applyFont="1" applyFill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3" fillId="0" borderId="0" xfId="0" quotePrefix="1" applyFont="1" applyAlignment="1">
      <alignment vertical="center" wrapText="1"/>
    </xf>
    <xf numFmtId="0" fontId="23" fillId="0" borderId="0" xfId="0" quotePrefix="1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6" fontId="26" fillId="0" borderId="10" xfId="44" applyNumberFormat="1" applyFont="1" applyFill="1" applyBorder="1" applyAlignment="1">
      <alignment vertical="center"/>
    </xf>
    <xf numFmtId="164" fontId="24" fillId="0" borderId="10" xfId="44" applyNumberFormat="1" applyFont="1" applyFill="1" applyBorder="1" applyAlignment="1">
      <alignment vertical="center"/>
    </xf>
    <xf numFmtId="166" fontId="24" fillId="0" borderId="10" xfId="44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6" fontId="21" fillId="0" borderId="10" xfId="44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66" fontId="21" fillId="0" borderId="0" xfId="44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167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166" fontId="21" fillId="0" borderId="0" xfId="0" applyNumberFormat="1" applyFont="1" applyFill="1" applyAlignment="1">
      <alignment vertical="center"/>
    </xf>
    <xf numFmtId="164" fontId="26" fillId="0" borderId="10" xfId="44" applyNumberFormat="1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166" fontId="26" fillId="0" borderId="0" xfId="44" applyNumberFormat="1" applyFont="1" applyFill="1" applyBorder="1" applyAlignment="1">
      <alignment vertical="center"/>
    </xf>
    <xf numFmtId="164" fontId="21" fillId="0" borderId="10" xfId="44" applyNumberFormat="1" applyFont="1" applyFill="1" applyBorder="1" applyAlignment="1">
      <alignment vertical="center"/>
    </xf>
    <xf numFmtId="169" fontId="26" fillId="0" borderId="10" xfId="44" applyNumberFormat="1" applyFont="1" applyFill="1" applyBorder="1" applyAlignment="1">
      <alignment vertical="center"/>
    </xf>
    <xf numFmtId="170" fontId="24" fillId="0" borderId="10" xfId="0" applyNumberFormat="1" applyFont="1" applyFill="1" applyBorder="1" applyAlignment="1">
      <alignment vertical="center"/>
    </xf>
    <xf numFmtId="169" fontId="24" fillId="0" borderId="10" xfId="44" applyNumberFormat="1" applyFont="1" applyFill="1" applyBorder="1" applyAlignment="1">
      <alignment vertical="center"/>
    </xf>
    <xf numFmtId="169" fontId="21" fillId="0" borderId="16" xfId="44" applyNumberFormat="1" applyFont="1" applyFill="1" applyBorder="1" applyAlignment="1">
      <alignment vertical="center"/>
    </xf>
    <xf numFmtId="169" fontId="21" fillId="0" borderId="10" xfId="44" applyNumberFormat="1" applyFont="1" applyFill="1" applyBorder="1" applyAlignment="1">
      <alignment vertical="center"/>
    </xf>
    <xf numFmtId="169" fontId="26" fillId="0" borderId="10" xfId="44" applyNumberFormat="1" applyFont="1" applyBorder="1" applyAlignment="1">
      <alignment vertical="center"/>
    </xf>
    <xf numFmtId="169" fontId="21" fillId="0" borderId="10" xfId="0" applyNumberFormat="1" applyFont="1" applyFill="1" applyBorder="1" applyAlignment="1">
      <alignment vertical="center"/>
    </xf>
    <xf numFmtId="169" fontId="21" fillId="0" borderId="10" xfId="44" applyNumberFormat="1" applyFont="1" applyBorder="1" applyAlignment="1">
      <alignment vertical="center"/>
    </xf>
    <xf numFmtId="169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quotePrefix="1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</cellXfs>
  <cellStyles count="46">
    <cellStyle name="(Табликс1):0:3" xfId="1" xr:uid="{00000000-0005-0000-0000-000000000000}"/>
    <cellStyle name="20% — акцент1" xfId="2" builtinId="30" customBuiltin="1"/>
    <cellStyle name="20% — акцент2" xfId="3" builtinId="34" customBuiltin="1"/>
    <cellStyle name="20% — акцент3" xfId="4" builtinId="38" customBuiltin="1"/>
    <cellStyle name="20% — акцент4" xfId="5" builtinId="42" customBuiltin="1"/>
    <cellStyle name="20% — акцент5" xfId="6" builtinId="46" customBuiltin="1"/>
    <cellStyle name="20% — акцент6" xfId="7" builtinId="50" customBuiltin="1"/>
    <cellStyle name="40% — акцент1" xfId="8" builtinId="31" customBuiltin="1"/>
    <cellStyle name="40% — акцент2" xfId="9" builtinId="35" customBuiltin="1"/>
    <cellStyle name="40% — акцент3" xfId="10" builtinId="39" customBuiltin="1"/>
    <cellStyle name="40% — акцент4" xfId="11" builtinId="43" customBuiltin="1"/>
    <cellStyle name="40% — акцент5" xfId="12" builtinId="47" customBuiltin="1"/>
    <cellStyle name="40% — акцент6" xfId="13" builtinId="51" customBuiltin="1"/>
    <cellStyle name="60% — акцент1" xfId="14" builtinId="32" customBuiltin="1"/>
    <cellStyle name="60% — акцент2" xfId="15" builtinId="36" customBuiltin="1"/>
    <cellStyle name="60% — акцент3" xfId="16" builtinId="40" customBuiltin="1"/>
    <cellStyle name="60% — акцент4" xfId="17" builtinId="44" customBuiltin="1"/>
    <cellStyle name="60% — акцент5" xfId="18" builtinId="48" customBuiltin="1"/>
    <cellStyle name="60% — акцент6" xfId="19" builtinId="52" customBuiltin="1"/>
    <cellStyle name="Normal_Расчет дотаций" xfId="20" xr:uid="{00000000-0005-0000-0000-000013000000}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Стиль 1" xfId="42" xr:uid="{00000000-0005-0000-0000-00002A000000}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Application%20Data/CIFT/Sapphire/XLE0.tmp/&#1056;&#1072;&#1089;&#1095;&#1077;&#1090;%20&#1076;&#1086;&#1090;&#1072;&#1094;&#1080;&#1081;%20(&#1074;&#1089;&#1077;%20&#1052;&#10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21%20%20&#1043;&#1054;&#1044;&#1059;%20-%20&#1053;&#1040;%20%203%20%20&#1043;&#1054;&#1044;&#1040;/&#1055;&#1083;&#1072;&#1085;%20%20&#1088;&#1077;&#1075;&#1091;&#1083;&#1080;&#1088;&#1086;&#1074;&#1072;&#1085;&#1080;&#1103;%20%20&#1052;&#1056;%20%20&#1080;%20%20&#1043;&#1054;%20%20&#1085;&#1072;%20%202022-2024%20%20&#1075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0" refreshError="1"/>
      <sheetData sheetId="1" refreshError="1"/>
      <sheetData sheetId="2" refreshError="1">
        <row r="5">
          <cell r="B5">
            <v>2.7102369917208811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 Хранилища (2)"/>
      <sheetName val="Для  Хранилища"/>
      <sheetName val="2024  год_последний "/>
      <sheetName val="2023  год_последний"/>
      <sheetName val="2022  год_последний"/>
      <sheetName val="Пересчет  контингента  НДФЛ"/>
      <sheetName val="Ввод  дотации  на  выравнивание"/>
      <sheetName val="Сравнение  дотации  МР и ГО"/>
      <sheetName val="2022  год  на  душу  населения"/>
      <sheetName val="НДФЛ  2021 - 2023  годы"/>
      <sheetName val="НДФЛ  2021 - 2024  годы"/>
      <sheetName val="дефицит  МО"/>
    </sheetNames>
    <sheetDataSet>
      <sheetData sheetId="0"/>
      <sheetData sheetId="1"/>
      <sheetData sheetId="2">
        <row r="7">
          <cell r="W7">
            <v>147764.92000000001</v>
          </cell>
          <cell r="AG7">
            <v>85</v>
          </cell>
          <cell r="AH7">
            <v>125600.182</v>
          </cell>
        </row>
        <row r="8">
          <cell r="W8">
            <v>1327557.8899999999</v>
          </cell>
          <cell r="AG8">
            <v>16.603999999999999</v>
          </cell>
          <cell r="AH8">
            <v>220427.75334</v>
          </cell>
        </row>
        <row r="9">
          <cell r="W9">
            <v>552871.21</v>
          </cell>
          <cell r="AG9">
            <v>43.082410000000003</v>
          </cell>
          <cell r="AH9">
            <v>238190.21745</v>
          </cell>
        </row>
        <row r="10">
          <cell r="W10">
            <v>520557.31</v>
          </cell>
          <cell r="AG10">
            <v>25.13</v>
          </cell>
          <cell r="AH10">
            <v>130816.07114</v>
          </cell>
        </row>
        <row r="11">
          <cell r="W11">
            <v>272152.68</v>
          </cell>
          <cell r="AG11">
            <v>76.031170000000003</v>
          </cell>
          <cell r="AH11">
            <v>206920.87297</v>
          </cell>
        </row>
        <row r="12">
          <cell r="W12">
            <v>201686.5</v>
          </cell>
          <cell r="AG12">
            <v>78.572000000000003</v>
          </cell>
          <cell r="AH12">
            <v>158469.11499999999</v>
          </cell>
        </row>
        <row r="13">
          <cell r="W13">
            <v>441430.72</v>
          </cell>
          <cell r="AG13">
            <v>53.880809999999997</v>
          </cell>
          <cell r="AH13">
            <v>237846.44214</v>
          </cell>
        </row>
        <row r="14">
          <cell r="W14">
            <v>404243.72</v>
          </cell>
          <cell r="AG14">
            <v>83.913979999999995</v>
          </cell>
          <cell r="AH14">
            <v>339217.00575000001</v>
          </cell>
        </row>
        <row r="15">
          <cell r="W15">
            <v>182595.55</v>
          </cell>
          <cell r="AG15">
            <v>84.567080000000004</v>
          </cell>
          <cell r="AH15">
            <v>154415.7175</v>
          </cell>
        </row>
        <row r="16">
          <cell r="W16">
            <v>213344.4</v>
          </cell>
          <cell r="AG16">
            <v>58.078859999999999</v>
          </cell>
          <cell r="AH16">
            <v>123907.99877999999</v>
          </cell>
        </row>
        <row r="17">
          <cell r="W17">
            <v>812822.09</v>
          </cell>
          <cell r="AG17">
            <v>30.835049999999999</v>
          </cell>
          <cell r="AH17">
            <v>250634.13419000001</v>
          </cell>
        </row>
        <row r="18">
          <cell r="W18">
            <v>185170</v>
          </cell>
          <cell r="AG18">
            <v>84.921959999999999</v>
          </cell>
          <cell r="AH18">
            <v>157250</v>
          </cell>
        </row>
        <row r="19">
          <cell r="W19">
            <v>1027818.72</v>
          </cell>
          <cell r="AG19">
            <v>12.09606</v>
          </cell>
          <cell r="AH19">
            <v>124325.59402</v>
          </cell>
        </row>
        <row r="20">
          <cell r="W20">
            <v>235331.1</v>
          </cell>
          <cell r="AG20">
            <v>64.891840000000002</v>
          </cell>
          <cell r="AH20">
            <v>152710.67533999999</v>
          </cell>
        </row>
        <row r="21">
          <cell r="W21">
            <v>359026.82</v>
          </cell>
          <cell r="AG21">
            <v>38.083390000000001</v>
          </cell>
          <cell r="AH21">
            <v>136729.56941</v>
          </cell>
        </row>
        <row r="22">
          <cell r="W22">
            <v>617280.42000000004</v>
          </cell>
          <cell r="AG22">
            <v>53.972020000000001</v>
          </cell>
          <cell r="AH22">
            <v>333158.69822999998</v>
          </cell>
        </row>
        <row r="23">
          <cell r="W23">
            <v>284800</v>
          </cell>
          <cell r="AG23">
            <v>61.945309999999999</v>
          </cell>
          <cell r="AH23">
            <v>176420.23375000001</v>
          </cell>
        </row>
        <row r="24">
          <cell r="W24">
            <v>487644.42</v>
          </cell>
          <cell r="AG24">
            <v>41.918610000000001</v>
          </cell>
          <cell r="AH24">
            <v>204413.74247</v>
          </cell>
        </row>
        <row r="27">
          <cell r="W27">
            <v>1797647.94</v>
          </cell>
          <cell r="AG27">
            <v>21.01286</v>
          </cell>
          <cell r="AH27">
            <v>377737.25881000003</v>
          </cell>
        </row>
        <row r="28">
          <cell r="W28">
            <v>17460039.760000002</v>
          </cell>
          <cell r="AG28">
            <v>1.6069599999999999</v>
          </cell>
          <cell r="AH28">
            <v>280576.64321000001</v>
          </cell>
        </row>
        <row r="31">
          <cell r="R31">
            <v>0</v>
          </cell>
          <cell r="W31">
            <v>27531786.170000002</v>
          </cell>
          <cell r="AH31">
            <v>4129767.9254999999</v>
          </cell>
          <cell r="BE31">
            <v>0</v>
          </cell>
        </row>
      </sheetData>
      <sheetData sheetId="3">
        <row r="9">
          <cell r="Y9">
            <v>140851.42000000001</v>
          </cell>
          <cell r="AI9">
            <v>85</v>
          </cell>
          <cell r="AJ9">
            <v>119723.70699999999</v>
          </cell>
        </row>
        <row r="10">
          <cell r="Y10">
            <v>1264329.6599999999</v>
          </cell>
          <cell r="AI10">
            <v>16.638870000000001</v>
          </cell>
          <cell r="AJ10">
            <v>210370.12101</v>
          </cell>
        </row>
        <row r="11">
          <cell r="Y11">
            <v>524354.04</v>
          </cell>
          <cell r="AI11">
            <v>37.792369999999998</v>
          </cell>
          <cell r="AJ11">
            <v>198165.79816000001</v>
          </cell>
        </row>
        <row r="12">
          <cell r="Y12">
            <v>507453.4</v>
          </cell>
          <cell r="AI12">
            <v>25.678460000000001</v>
          </cell>
          <cell r="AJ12">
            <v>130306.2</v>
          </cell>
        </row>
        <row r="13">
          <cell r="Y13">
            <v>264326.64</v>
          </cell>
          <cell r="AI13">
            <v>70.140640000000005</v>
          </cell>
          <cell r="AJ13">
            <v>185400.39431999999</v>
          </cell>
        </row>
        <row r="14">
          <cell r="Y14">
            <v>195577.32</v>
          </cell>
          <cell r="AI14">
            <v>72.953029999999998</v>
          </cell>
          <cell r="AJ14">
            <v>142679.58970000001</v>
          </cell>
        </row>
        <row r="15">
          <cell r="Y15">
            <v>421368.97</v>
          </cell>
          <cell r="AI15">
            <v>51.03745</v>
          </cell>
          <cell r="AJ15">
            <v>215055.98845999999</v>
          </cell>
        </row>
        <row r="16">
          <cell r="Y16">
            <v>388994.48</v>
          </cell>
          <cell r="AI16">
            <v>71.128119999999996</v>
          </cell>
          <cell r="AJ16">
            <v>276684.46960999997</v>
          </cell>
        </row>
        <row r="17">
          <cell r="Y17">
            <v>177520.32</v>
          </cell>
          <cell r="AI17">
            <v>84.578639999999993</v>
          </cell>
          <cell r="AJ17">
            <v>150144.272</v>
          </cell>
        </row>
        <row r="18">
          <cell r="Y18">
            <v>205330.05</v>
          </cell>
          <cell r="AI18">
            <v>55.51211</v>
          </cell>
          <cell r="AJ18">
            <v>113983.04192</v>
          </cell>
        </row>
        <row r="19">
          <cell r="Y19">
            <v>789042.11</v>
          </cell>
          <cell r="AI19">
            <v>25.89414</v>
          </cell>
          <cell r="AJ19">
            <v>204315.7</v>
          </cell>
        </row>
        <row r="20">
          <cell r="Y20">
            <v>180155</v>
          </cell>
          <cell r="AI20">
            <v>73.574209999999994</v>
          </cell>
          <cell r="AJ20">
            <v>132547.61898999999</v>
          </cell>
        </row>
        <row r="21">
          <cell r="Y21">
            <v>959252.9</v>
          </cell>
          <cell r="AI21">
            <v>12.990629999999999</v>
          </cell>
          <cell r="AJ21">
            <v>124612.94848000001</v>
          </cell>
        </row>
        <row r="22">
          <cell r="Y22">
            <v>228279.77</v>
          </cell>
          <cell r="AI22">
            <v>67.141080000000002</v>
          </cell>
          <cell r="AJ22">
            <v>153269.5</v>
          </cell>
        </row>
        <row r="23">
          <cell r="Y23">
            <v>341937.16</v>
          </cell>
          <cell r="AI23">
            <v>39.219079999999998</v>
          </cell>
          <cell r="AJ23">
            <v>134104.6</v>
          </cell>
        </row>
        <row r="24">
          <cell r="Y24">
            <v>585845.17000000004</v>
          </cell>
          <cell r="AI24">
            <v>52.685099999999998</v>
          </cell>
          <cell r="AJ24">
            <v>308653.12263</v>
          </cell>
        </row>
        <row r="25">
          <cell r="Y25">
            <v>268715</v>
          </cell>
          <cell r="AI25">
            <v>58.154470000000003</v>
          </cell>
          <cell r="AJ25">
            <v>156269.77932999999</v>
          </cell>
        </row>
        <row r="26">
          <cell r="Y26">
            <v>447374.25</v>
          </cell>
          <cell r="AI26">
            <v>44.505110000000002</v>
          </cell>
          <cell r="AJ26">
            <v>199104.4</v>
          </cell>
        </row>
        <row r="29">
          <cell r="Y29">
            <v>1687862.2</v>
          </cell>
          <cell r="AI29">
            <v>19.722989999999999</v>
          </cell>
          <cell r="AJ29">
            <v>332896.92739000003</v>
          </cell>
        </row>
        <row r="30">
          <cell r="Y30">
            <v>16326534</v>
          </cell>
          <cell r="AI30">
            <v>2.4345500000000002</v>
          </cell>
          <cell r="AJ30">
            <v>397477.4</v>
          </cell>
        </row>
        <row r="33">
          <cell r="S33">
            <v>0</v>
          </cell>
          <cell r="Y33">
            <v>25905103.859999999</v>
          </cell>
          <cell r="AJ33">
            <v>3885765.5789999999</v>
          </cell>
          <cell r="BI33">
            <v>0</v>
          </cell>
        </row>
      </sheetData>
      <sheetData sheetId="4">
        <row r="10">
          <cell r="V10">
            <v>54540.358999999997</v>
          </cell>
          <cell r="AH10">
            <v>134185.87</v>
          </cell>
          <cell r="AW10">
            <v>85</v>
          </cell>
          <cell r="AX10">
            <v>114057.9895</v>
          </cell>
        </row>
        <row r="11">
          <cell r="V11">
            <v>34571.701000000001</v>
          </cell>
          <cell r="AH11">
            <v>1227481.54</v>
          </cell>
          <cell r="AW11">
            <v>18.31155</v>
          </cell>
          <cell r="AX11">
            <v>224770.91587</v>
          </cell>
        </row>
        <row r="12">
          <cell r="V12">
            <v>8646.1370000000006</v>
          </cell>
          <cell r="AH12">
            <v>501992.58</v>
          </cell>
          <cell r="AW12">
            <v>50.492530000000002</v>
          </cell>
          <cell r="AX12">
            <v>253468.74492</v>
          </cell>
        </row>
        <row r="13">
          <cell r="V13">
            <v>3602.9050000000002</v>
          </cell>
          <cell r="AH13">
            <v>496013.36</v>
          </cell>
          <cell r="AW13">
            <v>24.867899999999999</v>
          </cell>
          <cell r="AX13">
            <v>123348.095</v>
          </cell>
        </row>
        <row r="14">
          <cell r="V14">
            <v>70676.596000000005</v>
          </cell>
          <cell r="AH14">
            <v>251732.88</v>
          </cell>
          <cell r="AW14">
            <v>84.689350000000005</v>
          </cell>
          <cell r="AX14">
            <v>213190.948</v>
          </cell>
        </row>
        <row r="15">
          <cell r="V15">
            <v>23912.03</v>
          </cell>
          <cell r="AH15">
            <v>189505.98</v>
          </cell>
          <cell r="AW15">
            <v>84.950659999999999</v>
          </cell>
          <cell r="AX15">
            <v>160986.58300000001</v>
          </cell>
        </row>
        <row r="16">
          <cell r="V16">
            <v>19329.764999999999</v>
          </cell>
          <cell r="AH16">
            <v>401322.44</v>
          </cell>
          <cell r="AW16">
            <v>64.826580000000007</v>
          </cell>
          <cell r="AX16">
            <v>260163.62974</v>
          </cell>
        </row>
        <row r="17">
          <cell r="V17">
            <v>65396.262000000002</v>
          </cell>
          <cell r="AH17">
            <v>375814.40000000002</v>
          </cell>
          <cell r="AW17">
            <v>84.889169999999993</v>
          </cell>
          <cell r="AX17">
            <v>319025.74</v>
          </cell>
        </row>
        <row r="18">
          <cell r="V18">
            <v>82672.457999999999</v>
          </cell>
          <cell r="AH18">
            <v>172471.18</v>
          </cell>
          <cell r="AW18">
            <v>84.581090000000003</v>
          </cell>
          <cell r="AX18">
            <v>145878.003</v>
          </cell>
        </row>
        <row r="19">
          <cell r="V19">
            <v>30156.261999999999</v>
          </cell>
          <cell r="AH19">
            <v>197317.44</v>
          </cell>
          <cell r="AW19">
            <v>65.772069999999999</v>
          </cell>
          <cell r="AX19">
            <v>129779.77297000001</v>
          </cell>
        </row>
        <row r="20">
          <cell r="V20">
            <v>51912.822</v>
          </cell>
          <cell r="AH20">
            <v>765754.97</v>
          </cell>
          <cell r="AW20">
            <v>34.790990000000001</v>
          </cell>
          <cell r="AX20">
            <v>266413.72362</v>
          </cell>
        </row>
        <row r="21">
          <cell r="V21">
            <v>49007.205000000002</v>
          </cell>
          <cell r="AH21">
            <v>175150</v>
          </cell>
          <cell r="AW21">
            <v>84.927210000000002</v>
          </cell>
          <cell r="AX21">
            <v>148750</v>
          </cell>
        </row>
        <row r="22">
          <cell r="V22">
            <v>3965.2109999999998</v>
          </cell>
          <cell r="AH22">
            <v>903144.2</v>
          </cell>
          <cell r="AW22">
            <v>14.442769999999999</v>
          </cell>
          <cell r="AX22">
            <v>130439.03066999999</v>
          </cell>
        </row>
        <row r="23">
          <cell r="V23">
            <v>7893.6270000000004</v>
          </cell>
          <cell r="AH23">
            <v>221242.36</v>
          </cell>
          <cell r="AW23">
            <v>75.574910000000003</v>
          </cell>
          <cell r="AX23">
            <v>167203.70641000001</v>
          </cell>
        </row>
        <row r="24">
          <cell r="V24">
            <v>13608.315000000001</v>
          </cell>
          <cell r="AH24">
            <v>326153.73</v>
          </cell>
          <cell r="AW24">
            <v>45.426819999999999</v>
          </cell>
          <cell r="AX24">
            <v>148161.25769999999</v>
          </cell>
        </row>
        <row r="25">
          <cell r="V25">
            <v>19829.534</v>
          </cell>
          <cell r="AH25">
            <v>558567.31999999995</v>
          </cell>
          <cell r="AW25">
            <v>61.880850000000002</v>
          </cell>
          <cell r="AX25">
            <v>345646.18528999999</v>
          </cell>
        </row>
        <row r="26">
          <cell r="V26">
            <v>21619.707999999999</v>
          </cell>
          <cell r="AH26">
            <v>256660</v>
          </cell>
          <cell r="AW26">
            <v>75.980789999999999</v>
          </cell>
          <cell r="AX26">
            <v>195012.28411000001</v>
          </cell>
        </row>
        <row r="27">
          <cell r="V27">
            <v>30920.413</v>
          </cell>
          <cell r="AH27">
            <v>410452.94</v>
          </cell>
          <cell r="AW27">
            <v>53.660469999999997</v>
          </cell>
          <cell r="AX27">
            <v>220250.99514000001</v>
          </cell>
        </row>
        <row r="30">
          <cell r="V30">
            <v>319174.96399999998</v>
          </cell>
          <cell r="AH30">
            <v>1585120</v>
          </cell>
          <cell r="AW30">
            <v>27.53781</v>
          </cell>
          <cell r="AX30">
            <v>436507.37322000001</v>
          </cell>
        </row>
        <row r="31">
          <cell r="V31">
            <v>135565.74</v>
          </cell>
          <cell r="AH31">
            <v>15227580</v>
          </cell>
          <cell r="AW31">
            <v>9.7949999999999999</v>
          </cell>
          <cell r="AX31">
            <v>1491540.8147799999</v>
          </cell>
        </row>
        <row r="34">
          <cell r="V34">
            <v>1047002.014</v>
          </cell>
          <cell r="AH34">
            <v>24377663.190000001</v>
          </cell>
          <cell r="AX34">
            <v>5494595.7929400001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"/>
  <sheetViews>
    <sheetView view="pageBreakPreview" zoomScale="70" zoomScaleNormal="40" zoomScaleSheetLayoutView="70" workbookViewId="0">
      <pane xSplit="1" ySplit="6" topLeftCell="F31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9.1796875" defaultRowHeight="15.5" x14ac:dyDescent="0.25"/>
  <cols>
    <col min="1" max="1" width="48.81640625" style="21" customWidth="1"/>
    <col min="2" max="2" width="17.1796875" style="21" customWidth="1"/>
    <col min="3" max="3" width="16.54296875" style="21" customWidth="1"/>
    <col min="4" max="5" width="20.453125" style="16" customWidth="1"/>
    <col min="6" max="6" width="23.7265625" style="16" customWidth="1"/>
    <col min="7" max="7" width="16" style="26" customWidth="1"/>
    <col min="8" max="8" width="23.453125" style="26" customWidth="1"/>
    <col min="9" max="9" width="22.81640625" style="26" customWidth="1"/>
    <col min="10" max="10" width="24" style="26" customWidth="1"/>
    <col min="11" max="16384" width="9.1796875" style="26"/>
  </cols>
  <sheetData>
    <row r="2" spans="1:10" s="2" customFormat="1" ht="68.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" customFormat="1" ht="20.149999999999999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x14ac:dyDescent="0.25">
      <c r="A4" s="3"/>
      <c r="B4" s="3"/>
      <c r="C4" s="3"/>
      <c r="D4" s="8"/>
      <c r="E4" s="8"/>
      <c r="F4" s="8"/>
      <c r="G4" s="9"/>
      <c r="H4" s="9"/>
      <c r="I4" s="9"/>
      <c r="J4" s="10" t="s">
        <v>39</v>
      </c>
    </row>
    <row r="5" spans="1:10" s="2" customFormat="1" ht="43.4" customHeight="1" x14ac:dyDescent="0.25">
      <c r="A5" s="49" t="s">
        <v>17</v>
      </c>
      <c r="B5" s="51" t="s">
        <v>10</v>
      </c>
      <c r="C5" s="51" t="s">
        <v>7</v>
      </c>
      <c r="D5" s="44" t="s">
        <v>8</v>
      </c>
      <c r="E5" s="44" t="s">
        <v>9</v>
      </c>
      <c r="F5" s="46" t="s">
        <v>11</v>
      </c>
      <c r="G5" s="47"/>
      <c r="H5" s="48"/>
      <c r="I5" s="44" t="s">
        <v>14</v>
      </c>
      <c r="J5" s="44" t="s">
        <v>12</v>
      </c>
    </row>
    <row r="6" spans="1:10" s="12" customFormat="1" ht="115.5" customHeight="1" x14ac:dyDescent="0.25">
      <c r="A6" s="50"/>
      <c r="B6" s="52"/>
      <c r="C6" s="52"/>
      <c r="D6" s="45"/>
      <c r="E6" s="45"/>
      <c r="F6" s="11" t="s">
        <v>0</v>
      </c>
      <c r="G6" s="11" t="s">
        <v>5</v>
      </c>
      <c r="H6" s="11" t="s">
        <v>6</v>
      </c>
      <c r="I6" s="45"/>
      <c r="J6" s="45"/>
    </row>
    <row r="7" spans="1:10" s="16" customFormat="1" ht="25.4" customHeight="1" x14ac:dyDescent="0.25">
      <c r="A7" s="1" t="s">
        <v>18</v>
      </c>
      <c r="B7" s="36">
        <f t="shared" ref="B7:B24" si="0">C7*D7</f>
        <v>0.79215643474999997</v>
      </c>
      <c r="C7" s="37">
        <v>1.1325499999999999</v>
      </c>
      <c r="D7" s="37">
        <v>0.69944499999999998</v>
      </c>
      <c r="E7" s="38">
        <v>1.6</v>
      </c>
      <c r="F7" s="30">
        <f>'[2]2024  год_последний '!W7*1000</f>
        <v>147764920</v>
      </c>
      <c r="G7" s="34">
        <f>'[2]2024  год_последний '!AG7</f>
        <v>85</v>
      </c>
      <c r="H7" s="30">
        <f>'[2]2024  год_последний '!AH7*1000</f>
        <v>125600182</v>
      </c>
      <c r="I7" s="13"/>
      <c r="J7" s="17"/>
    </row>
    <row r="8" spans="1:10" s="16" customFormat="1" ht="25.4" customHeight="1" x14ac:dyDescent="0.25">
      <c r="A8" s="1" t="s">
        <v>19</v>
      </c>
      <c r="B8" s="36">
        <f t="shared" si="0"/>
        <v>0.72787566117000002</v>
      </c>
      <c r="C8" s="37">
        <v>0.69121500000000002</v>
      </c>
      <c r="D8" s="37">
        <v>1.0530379999999999</v>
      </c>
      <c r="E8" s="39">
        <f t="shared" ref="E8:E24" si="1">E7</f>
        <v>1.6</v>
      </c>
      <c r="F8" s="30">
        <f>'[2]2024  год_последний '!W8*1000</f>
        <v>1327557890</v>
      </c>
      <c r="G8" s="34">
        <f>'[2]2024  год_последний '!AG8</f>
        <v>16.603999999999999</v>
      </c>
      <c r="H8" s="30">
        <f>'[2]2024  год_последний '!AH8*1000</f>
        <v>220427753.34</v>
      </c>
      <c r="I8" s="13"/>
      <c r="J8" s="17"/>
    </row>
    <row r="9" spans="1:10" s="16" customFormat="1" ht="25.4" customHeight="1" x14ac:dyDescent="0.25">
      <c r="A9" s="1" t="s">
        <v>20</v>
      </c>
      <c r="B9" s="36">
        <f t="shared" si="0"/>
        <v>1.0005906131639999</v>
      </c>
      <c r="C9" s="37">
        <v>0.83406599999999997</v>
      </c>
      <c r="D9" s="37">
        <v>1.199654</v>
      </c>
      <c r="E9" s="39">
        <f t="shared" si="1"/>
        <v>1.6</v>
      </c>
      <c r="F9" s="30">
        <f>'[2]2024  год_последний '!W9*1000</f>
        <v>552871210</v>
      </c>
      <c r="G9" s="34">
        <f>'[2]2024  год_последний '!AG9</f>
        <v>43.082410000000003</v>
      </c>
      <c r="H9" s="30">
        <f>'[2]2024  год_последний '!AH9*1000</f>
        <v>238190217.44999999</v>
      </c>
      <c r="I9" s="13"/>
      <c r="J9" s="17"/>
    </row>
    <row r="10" spans="1:10" s="16" customFormat="1" ht="25.4" customHeight="1" x14ac:dyDescent="0.25">
      <c r="A10" s="1" t="s">
        <v>21</v>
      </c>
      <c r="B10" s="36">
        <f t="shared" si="0"/>
        <v>0.73576337922000001</v>
      </c>
      <c r="C10" s="37">
        <v>0.86744500000000002</v>
      </c>
      <c r="D10" s="37">
        <v>0.84819599999999995</v>
      </c>
      <c r="E10" s="39">
        <f t="shared" si="1"/>
        <v>1.6</v>
      </c>
      <c r="F10" s="30">
        <f>'[2]2024  год_последний '!W10*1000</f>
        <v>520557310</v>
      </c>
      <c r="G10" s="34">
        <f>'[2]2024  год_последний '!AG10</f>
        <v>25.13</v>
      </c>
      <c r="H10" s="30">
        <f>'[2]2024  год_последний '!AH10*1000</f>
        <v>130816071.14</v>
      </c>
      <c r="I10" s="13"/>
      <c r="J10" s="17"/>
    </row>
    <row r="11" spans="1:10" s="16" customFormat="1" ht="25.4" customHeight="1" x14ac:dyDescent="0.25">
      <c r="A11" s="1" t="s">
        <v>22</v>
      </c>
      <c r="B11" s="36">
        <f t="shared" si="0"/>
        <v>0.58813341043399991</v>
      </c>
      <c r="C11" s="37">
        <v>0.88190599999999997</v>
      </c>
      <c r="D11" s="37">
        <v>0.66688899999999995</v>
      </c>
      <c r="E11" s="39">
        <f t="shared" si="1"/>
        <v>1.6</v>
      </c>
      <c r="F11" s="30">
        <f>'[2]2024  год_последний '!W11*1000</f>
        <v>272152680</v>
      </c>
      <c r="G11" s="34">
        <f>'[2]2024  год_последний '!AG11</f>
        <v>76.031170000000003</v>
      </c>
      <c r="H11" s="30">
        <f>'[2]2024  год_последний '!AH11*1000</f>
        <v>206920872.97</v>
      </c>
      <c r="I11" s="13"/>
      <c r="J11" s="17"/>
    </row>
    <row r="12" spans="1:10" s="16" customFormat="1" ht="25.4" customHeight="1" x14ac:dyDescent="0.25">
      <c r="A12" s="1" t="s">
        <v>23</v>
      </c>
      <c r="B12" s="36">
        <f t="shared" si="0"/>
        <v>0.90969959957099999</v>
      </c>
      <c r="C12" s="37">
        <v>1.0176510000000001</v>
      </c>
      <c r="D12" s="37">
        <v>0.89392099999999997</v>
      </c>
      <c r="E12" s="39">
        <f t="shared" si="1"/>
        <v>1.6</v>
      </c>
      <c r="F12" s="30">
        <f>'[2]2024  год_последний '!W12*1000</f>
        <v>201686500</v>
      </c>
      <c r="G12" s="34">
        <f>'[2]2024  год_последний '!AG12</f>
        <v>78.572000000000003</v>
      </c>
      <c r="H12" s="30">
        <f>'[2]2024  год_последний '!AH12*1000</f>
        <v>158469115</v>
      </c>
      <c r="I12" s="13"/>
      <c r="J12" s="17"/>
    </row>
    <row r="13" spans="1:10" s="16" customFormat="1" ht="25.4" customHeight="1" x14ac:dyDescent="0.25">
      <c r="A13" s="1" t="s">
        <v>24</v>
      </c>
      <c r="B13" s="36">
        <f t="shared" si="0"/>
        <v>0.70289759198099999</v>
      </c>
      <c r="C13" s="37">
        <v>0.83976099999999998</v>
      </c>
      <c r="D13" s="37">
        <v>0.83702100000000002</v>
      </c>
      <c r="E13" s="39">
        <f t="shared" si="1"/>
        <v>1.6</v>
      </c>
      <c r="F13" s="30">
        <f>'[2]2024  год_последний '!W13*1000</f>
        <v>441430720</v>
      </c>
      <c r="G13" s="34">
        <f>'[2]2024  год_последний '!AG13</f>
        <v>53.880809999999997</v>
      </c>
      <c r="H13" s="30">
        <f>'[2]2024  год_последний '!AH13*1000</f>
        <v>237846442.13999999</v>
      </c>
      <c r="I13" s="13"/>
      <c r="J13" s="17"/>
    </row>
    <row r="14" spans="1:10" s="16" customFormat="1" ht="25.4" customHeight="1" x14ac:dyDescent="0.25">
      <c r="A14" s="1" t="s">
        <v>25</v>
      </c>
      <c r="B14" s="36">
        <f t="shared" si="0"/>
        <v>0.60817323389600009</v>
      </c>
      <c r="C14" s="37">
        <v>0.90848600000000002</v>
      </c>
      <c r="D14" s="37">
        <v>0.66943600000000003</v>
      </c>
      <c r="E14" s="39">
        <f t="shared" si="1"/>
        <v>1.6</v>
      </c>
      <c r="F14" s="30">
        <f>'[2]2024  год_последний '!W14*1000</f>
        <v>404243720</v>
      </c>
      <c r="G14" s="34">
        <f>'[2]2024  год_последний '!AG14</f>
        <v>83.913979999999995</v>
      </c>
      <c r="H14" s="30">
        <f>'[2]2024  год_последний '!AH14*1000</f>
        <v>339217005.75</v>
      </c>
      <c r="I14" s="13"/>
      <c r="J14" s="17"/>
    </row>
    <row r="15" spans="1:10" s="16" customFormat="1" ht="25.4" customHeight="1" x14ac:dyDescent="0.25">
      <c r="A15" s="1" t="s">
        <v>26</v>
      </c>
      <c r="B15" s="36">
        <f t="shared" si="0"/>
        <v>0.66325217912700007</v>
      </c>
      <c r="C15" s="37">
        <v>1.0123530000000001</v>
      </c>
      <c r="D15" s="37">
        <v>0.65515900000000005</v>
      </c>
      <c r="E15" s="39">
        <f t="shared" si="1"/>
        <v>1.6</v>
      </c>
      <c r="F15" s="30">
        <f>'[2]2024  год_последний '!W15*1000</f>
        <v>182595550</v>
      </c>
      <c r="G15" s="34">
        <f>'[2]2024  год_последний '!AG15</f>
        <v>84.567080000000004</v>
      </c>
      <c r="H15" s="30">
        <f>'[2]2024  год_последний '!AH15*1000</f>
        <v>154415717.5</v>
      </c>
      <c r="I15" s="13"/>
      <c r="J15" s="17"/>
    </row>
    <row r="16" spans="1:10" s="16" customFormat="1" ht="25.4" customHeight="1" x14ac:dyDescent="0.25">
      <c r="A16" s="1" t="s">
        <v>27</v>
      </c>
      <c r="B16" s="36">
        <f t="shared" si="0"/>
        <v>0.82771073999900002</v>
      </c>
      <c r="C16" s="37">
        <v>1.137839</v>
      </c>
      <c r="D16" s="37">
        <v>0.727441</v>
      </c>
      <c r="E16" s="39">
        <f t="shared" si="1"/>
        <v>1.6</v>
      </c>
      <c r="F16" s="30">
        <f>'[2]2024  год_последний '!W16*1000</f>
        <v>213344400</v>
      </c>
      <c r="G16" s="34">
        <f>'[2]2024  год_последний '!AG16</f>
        <v>58.078859999999999</v>
      </c>
      <c r="H16" s="30">
        <f>'[2]2024  год_последний '!AH16*1000</f>
        <v>123907998.78</v>
      </c>
      <c r="I16" s="13"/>
      <c r="J16" s="17"/>
    </row>
    <row r="17" spans="1:10" s="16" customFormat="1" ht="25.4" customHeight="1" x14ac:dyDescent="0.25">
      <c r="A17" s="1" t="s">
        <v>28</v>
      </c>
      <c r="B17" s="36">
        <f t="shared" si="0"/>
        <v>1.222058288016</v>
      </c>
      <c r="C17" s="37">
        <v>0.79982399999999998</v>
      </c>
      <c r="D17" s="37">
        <v>1.527909</v>
      </c>
      <c r="E17" s="39">
        <f t="shared" si="1"/>
        <v>1.6</v>
      </c>
      <c r="F17" s="30">
        <f>'[2]2024  год_последний '!W17*1000</f>
        <v>812822090</v>
      </c>
      <c r="G17" s="34">
        <f>'[2]2024  год_последний '!AG17</f>
        <v>30.835049999999999</v>
      </c>
      <c r="H17" s="30">
        <f>'[2]2024  год_последний '!AH17*1000</f>
        <v>250634134.19</v>
      </c>
      <c r="I17" s="13"/>
      <c r="J17" s="17"/>
    </row>
    <row r="18" spans="1:10" s="16" customFormat="1" ht="25.4" customHeight="1" x14ac:dyDescent="0.25">
      <c r="A18" s="1" t="s">
        <v>29</v>
      </c>
      <c r="B18" s="36">
        <f t="shared" si="0"/>
        <v>0.75187566443600007</v>
      </c>
      <c r="C18" s="37">
        <v>0.96573100000000001</v>
      </c>
      <c r="D18" s="37">
        <v>0.77855600000000003</v>
      </c>
      <c r="E18" s="39">
        <f t="shared" si="1"/>
        <v>1.6</v>
      </c>
      <c r="F18" s="30">
        <f>'[2]2024  год_последний '!W18*1000</f>
        <v>185170000</v>
      </c>
      <c r="G18" s="34">
        <f>'[2]2024  год_последний '!AG18</f>
        <v>84.921959999999999</v>
      </c>
      <c r="H18" s="30">
        <f>'[2]2024  год_последний '!AH18*1000</f>
        <v>157250000</v>
      </c>
      <c r="I18" s="13"/>
      <c r="J18" s="17"/>
    </row>
    <row r="19" spans="1:10" s="16" customFormat="1" ht="25.4" customHeight="1" x14ac:dyDescent="0.25">
      <c r="A19" s="1" t="s">
        <v>30</v>
      </c>
      <c r="B19" s="36">
        <f t="shared" si="0"/>
        <v>0.83126725446000005</v>
      </c>
      <c r="C19" s="37">
        <v>0.74094000000000004</v>
      </c>
      <c r="D19" s="37">
        <v>1.121909</v>
      </c>
      <c r="E19" s="39">
        <f t="shared" si="1"/>
        <v>1.6</v>
      </c>
      <c r="F19" s="30">
        <f>'[2]2024  год_последний '!W19*1000</f>
        <v>1027818720</v>
      </c>
      <c r="G19" s="34">
        <f>'[2]2024  год_последний '!AG19</f>
        <v>12.09606</v>
      </c>
      <c r="H19" s="30">
        <f>'[2]2024  год_последний '!AH19*1000</f>
        <v>124325594.02000001</v>
      </c>
      <c r="I19" s="13"/>
      <c r="J19" s="17"/>
    </row>
    <row r="20" spans="1:10" s="16" customFormat="1" ht="25.4" customHeight="1" x14ac:dyDescent="0.25">
      <c r="A20" s="1" t="s">
        <v>31</v>
      </c>
      <c r="B20" s="36">
        <f t="shared" si="0"/>
        <v>1.158266395279</v>
      </c>
      <c r="C20" s="37">
        <v>1.069663</v>
      </c>
      <c r="D20" s="37">
        <v>1.0828329999999999</v>
      </c>
      <c r="E20" s="39">
        <f t="shared" si="1"/>
        <v>1.6</v>
      </c>
      <c r="F20" s="30">
        <f>'[2]2024  год_последний '!W20*1000</f>
        <v>235331100</v>
      </c>
      <c r="G20" s="34">
        <f>'[2]2024  год_последний '!AG20</f>
        <v>64.891840000000002</v>
      </c>
      <c r="H20" s="30">
        <f>'[2]2024  год_последний '!AH20*1000</f>
        <v>152710675.33999997</v>
      </c>
      <c r="I20" s="13"/>
      <c r="J20" s="17"/>
    </row>
    <row r="21" spans="1:10" s="16" customFormat="1" ht="25.4" customHeight="1" x14ac:dyDescent="0.25">
      <c r="A21" s="1" t="s">
        <v>32</v>
      </c>
      <c r="B21" s="36">
        <f t="shared" si="0"/>
        <v>0.99269980339200004</v>
      </c>
      <c r="C21" s="37">
        <v>0.90393599999999996</v>
      </c>
      <c r="D21" s="37">
        <v>1.0981970000000001</v>
      </c>
      <c r="E21" s="39">
        <f t="shared" si="1"/>
        <v>1.6</v>
      </c>
      <c r="F21" s="30">
        <f>'[2]2024  год_последний '!W21*1000</f>
        <v>359026820</v>
      </c>
      <c r="G21" s="34">
        <f>'[2]2024  год_последний '!AG21</f>
        <v>38.083390000000001</v>
      </c>
      <c r="H21" s="30">
        <f>'[2]2024  год_последний '!AH21*1000</f>
        <v>136729569.41</v>
      </c>
      <c r="I21" s="13"/>
      <c r="J21" s="17"/>
    </row>
    <row r="22" spans="1:10" s="16" customFormat="1" ht="25.4" customHeight="1" x14ac:dyDescent="0.25">
      <c r="A22" s="1" t="s">
        <v>33</v>
      </c>
      <c r="B22" s="36">
        <f t="shared" si="0"/>
        <v>0.51391905768500001</v>
      </c>
      <c r="C22" s="37">
        <v>0.79367900000000002</v>
      </c>
      <c r="D22" s="37">
        <v>0.64751499999999995</v>
      </c>
      <c r="E22" s="39">
        <f t="shared" si="1"/>
        <v>1.6</v>
      </c>
      <c r="F22" s="30">
        <f>'[2]2024  год_последний '!W22*1000</f>
        <v>617280420</v>
      </c>
      <c r="G22" s="34">
        <f>'[2]2024  год_последний '!AG22</f>
        <v>53.972020000000001</v>
      </c>
      <c r="H22" s="30">
        <f>'[2]2024  год_последний '!AH22*1000</f>
        <v>333158698.22999996</v>
      </c>
      <c r="I22" s="13"/>
      <c r="J22" s="17"/>
    </row>
    <row r="23" spans="1:10" s="16" customFormat="1" ht="25.4" customHeight="1" x14ac:dyDescent="0.25">
      <c r="A23" s="1" t="s">
        <v>34</v>
      </c>
      <c r="B23" s="36">
        <f t="shared" si="0"/>
        <v>0.89014988018399999</v>
      </c>
      <c r="C23" s="37">
        <v>0.90482799999999997</v>
      </c>
      <c r="D23" s="37">
        <v>0.98377800000000004</v>
      </c>
      <c r="E23" s="39">
        <f t="shared" si="1"/>
        <v>1.6</v>
      </c>
      <c r="F23" s="30">
        <f>'[2]2024  год_последний '!W23*1000</f>
        <v>284800000</v>
      </c>
      <c r="G23" s="34">
        <f>'[2]2024  год_последний '!AG23</f>
        <v>61.945309999999999</v>
      </c>
      <c r="H23" s="30">
        <f>'[2]2024  год_последний '!AH23*1000</f>
        <v>176420233.75</v>
      </c>
      <c r="I23" s="13"/>
      <c r="J23" s="17"/>
    </row>
    <row r="24" spans="1:10" s="16" customFormat="1" ht="25.4" customHeight="1" x14ac:dyDescent="0.25">
      <c r="A24" s="1" t="s">
        <v>35</v>
      </c>
      <c r="B24" s="36">
        <f t="shared" si="0"/>
        <v>0.74014429126999992</v>
      </c>
      <c r="C24" s="37">
        <v>0.83994199999999997</v>
      </c>
      <c r="D24" s="37">
        <v>0.881185</v>
      </c>
      <c r="E24" s="39">
        <f t="shared" si="1"/>
        <v>1.6</v>
      </c>
      <c r="F24" s="30">
        <f>'[2]2024  год_последний '!W24*1000</f>
        <v>487644420</v>
      </c>
      <c r="G24" s="34">
        <f>'[2]2024  год_последний '!AG24</f>
        <v>41.918610000000001</v>
      </c>
      <c r="H24" s="30">
        <f>'[2]2024  год_последний '!AH24*1000</f>
        <v>204413742.47</v>
      </c>
      <c r="I24" s="13"/>
      <c r="J24" s="17"/>
    </row>
    <row r="25" spans="1:10" s="16" customFormat="1" ht="25.4" customHeight="1" x14ac:dyDescent="0.25">
      <c r="A25" s="18" t="s">
        <v>2</v>
      </c>
      <c r="B25" s="40"/>
      <c r="C25" s="37"/>
      <c r="D25" s="37"/>
      <c r="E25" s="41"/>
      <c r="F25" s="33">
        <f>SUM(F7:F24)</f>
        <v>8274098470</v>
      </c>
      <c r="G25" s="33"/>
      <c r="H25" s="33">
        <f>SUM(H7:H24)</f>
        <v>3471454023.4799995</v>
      </c>
      <c r="I25" s="17">
        <f>SUM(I7:I24)</f>
        <v>0</v>
      </c>
      <c r="J25" s="17"/>
    </row>
    <row r="26" spans="1:10" s="16" customFormat="1" ht="25.4" customHeight="1" x14ac:dyDescent="0.25">
      <c r="A26" s="1"/>
      <c r="B26" s="40"/>
      <c r="C26" s="37"/>
      <c r="D26" s="37"/>
      <c r="E26" s="41"/>
      <c r="F26" s="33"/>
      <c r="G26" s="14"/>
      <c r="H26" s="33"/>
      <c r="I26" s="17"/>
      <c r="J26" s="17"/>
    </row>
    <row r="27" spans="1:10" s="16" customFormat="1" ht="25.4" customHeight="1" x14ac:dyDescent="0.25">
      <c r="A27" s="1" t="s">
        <v>36</v>
      </c>
      <c r="B27" s="36">
        <f>C27*D27</f>
        <v>0.72796113863</v>
      </c>
      <c r="C27" s="37">
        <v>0.666215</v>
      </c>
      <c r="D27" s="37">
        <v>1.0926819999999999</v>
      </c>
      <c r="E27" s="39">
        <f>E24</f>
        <v>1.6</v>
      </c>
      <c r="F27" s="30">
        <f>'[2]2024  год_последний '!W27*1000</f>
        <v>1797647940</v>
      </c>
      <c r="G27" s="34">
        <f>'[2]2024  год_последний '!AG27</f>
        <v>21.01286</v>
      </c>
      <c r="H27" s="30">
        <f>'[2]2024  год_последний '!AH27*1000</f>
        <v>377737258.81</v>
      </c>
      <c r="I27" s="13"/>
      <c r="J27" s="17"/>
    </row>
    <row r="28" spans="1:10" s="16" customFormat="1" ht="25.4" customHeight="1" x14ac:dyDescent="0.25">
      <c r="A28" s="1" t="s">
        <v>37</v>
      </c>
      <c r="B28" s="36">
        <f>C28*D28</f>
        <v>1.2689780887680002</v>
      </c>
      <c r="C28" s="37">
        <v>0.70564800000000005</v>
      </c>
      <c r="D28" s="37">
        <v>1.798316</v>
      </c>
      <c r="E28" s="39">
        <f>E27</f>
        <v>1.6</v>
      </c>
      <c r="F28" s="30">
        <f>'[2]2024  год_последний '!W28*1000</f>
        <v>17460039760</v>
      </c>
      <c r="G28" s="34">
        <f>'[2]2024  год_последний '!AG28</f>
        <v>1.6069599999999999</v>
      </c>
      <c r="H28" s="30">
        <f>'[2]2024  год_последний '!AH28*1000</f>
        <v>280576643.21000004</v>
      </c>
      <c r="I28" s="13"/>
      <c r="J28" s="17"/>
    </row>
    <row r="29" spans="1:10" s="16" customFormat="1" ht="25.4" customHeight="1" x14ac:dyDescent="0.25">
      <c r="A29" s="18" t="s">
        <v>3</v>
      </c>
      <c r="B29" s="40"/>
      <c r="C29" s="40"/>
      <c r="D29" s="40"/>
      <c r="E29" s="38"/>
      <c r="F29" s="33">
        <f>SUM(F27:F28)</f>
        <v>19257687700</v>
      </c>
      <c r="G29" s="33"/>
      <c r="H29" s="33">
        <f>SUM(H27:H28)</f>
        <v>658313902.01999998</v>
      </c>
      <c r="I29" s="17">
        <f>SUM(I27:I28)</f>
        <v>0</v>
      </c>
      <c r="J29" s="17"/>
    </row>
    <row r="30" spans="1:10" s="16" customFormat="1" ht="25.4" customHeight="1" x14ac:dyDescent="0.25">
      <c r="A30" s="18"/>
      <c r="B30" s="40"/>
      <c r="C30" s="40"/>
      <c r="D30" s="40"/>
      <c r="E30" s="41"/>
      <c r="F30" s="33"/>
      <c r="G30" s="33"/>
      <c r="H30" s="33"/>
      <c r="I30" s="15"/>
      <c r="J30" s="15"/>
    </row>
    <row r="31" spans="1:10" s="16" customFormat="1" ht="25.4" customHeight="1" x14ac:dyDescent="0.25">
      <c r="A31" s="18" t="s">
        <v>4</v>
      </c>
      <c r="B31" s="42"/>
      <c r="C31" s="42"/>
      <c r="D31" s="42"/>
      <c r="E31" s="38"/>
      <c r="F31" s="33">
        <f>F25+F29</f>
        <v>27531786170</v>
      </c>
      <c r="G31" s="33"/>
      <c r="H31" s="33">
        <f>H25+H29</f>
        <v>4129767925.4999995</v>
      </c>
      <c r="I31" s="17">
        <f>I25+I29</f>
        <v>0</v>
      </c>
      <c r="J31" s="13"/>
    </row>
    <row r="32" spans="1:10" s="16" customFormat="1" x14ac:dyDescent="0.25">
      <c r="A32" s="19"/>
      <c r="B32" s="19"/>
      <c r="C32" s="19"/>
      <c r="D32" s="20"/>
      <c r="E32" s="20"/>
      <c r="F32" s="32">
        <f>F31-'[2]2024  год_последний '!$W$31*1000</f>
        <v>0</v>
      </c>
      <c r="G32" s="32"/>
      <c r="H32" s="32">
        <f>H31-'[2]2024  год_последний '!$AH$31*1000</f>
        <v>0</v>
      </c>
      <c r="I32" s="32">
        <f>I31-'[2]2024  год_последний '!$R$31</f>
        <v>0</v>
      </c>
      <c r="J32" s="32">
        <f>J31-'[2]2024  год_последний '!$BE$31</f>
        <v>0</v>
      </c>
    </row>
    <row r="33" spans="4:10" x14ac:dyDescent="0.25">
      <c r="F33" s="35">
        <f>F31*15/100</f>
        <v>4129767925.5</v>
      </c>
      <c r="G33" s="23" t="s">
        <v>13</v>
      </c>
      <c r="H33" s="16"/>
      <c r="I33" s="16"/>
      <c r="J33" s="16"/>
    </row>
    <row r="34" spans="4:10" x14ac:dyDescent="0.25">
      <c r="D34" s="25"/>
      <c r="E34" s="25"/>
      <c r="F34" s="25"/>
      <c r="G34" s="24"/>
      <c r="H34" s="25"/>
      <c r="I34" s="25"/>
      <c r="J34" s="25"/>
    </row>
    <row r="35" spans="4:10" x14ac:dyDescent="0.25">
      <c r="D35" s="29"/>
      <c r="E35" s="29"/>
      <c r="F35" s="29"/>
      <c r="H35" s="29"/>
      <c r="I35" s="29"/>
      <c r="J35" s="29"/>
    </row>
    <row r="36" spans="4:10" x14ac:dyDescent="0.25">
      <c r="H36" s="16"/>
      <c r="I36" s="16"/>
      <c r="J36" s="16"/>
    </row>
    <row r="37" spans="4:10" x14ac:dyDescent="0.25">
      <c r="J37" s="16"/>
    </row>
    <row r="38" spans="4:10" x14ac:dyDescent="0.25">
      <c r="J38" s="16"/>
    </row>
    <row r="39" spans="4:10" x14ac:dyDescent="0.25">
      <c r="J39" s="16"/>
    </row>
    <row r="40" spans="4:10" x14ac:dyDescent="0.25">
      <c r="J40" s="16"/>
    </row>
    <row r="41" spans="4:10" x14ac:dyDescent="0.25">
      <c r="J41" s="16"/>
    </row>
    <row r="42" spans="4:10" x14ac:dyDescent="0.25">
      <c r="J42" s="16"/>
    </row>
  </sheetData>
  <mergeCells count="9">
    <mergeCell ref="A2:J2"/>
    <mergeCell ref="D5:D6"/>
    <mergeCell ref="F5:H5"/>
    <mergeCell ref="J5:J6"/>
    <mergeCell ref="A5:A6"/>
    <mergeCell ref="C5:C6"/>
    <mergeCell ref="E5:E6"/>
    <mergeCell ref="B5:B6"/>
    <mergeCell ref="I5:I6"/>
  </mergeCells>
  <phoneticPr fontId="0" type="noConversion"/>
  <pageMargins left="0.78740157480314965" right="0.78740157480314965" top="0.59055118110236227" bottom="0.59055118110236227" header="0.23622047244094491" footer="0.31496062992125984"/>
  <pageSetup paperSize="9" scale="53" orientation="landscape" r:id="rId1"/>
  <headerFooter alignWithMargins="0"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5"/>
  <sheetViews>
    <sheetView view="pageBreakPreview" zoomScale="70" zoomScaleNormal="37" zoomScaleSheetLayoutView="70" workbookViewId="0">
      <pane xSplit="1" ySplit="6" topLeftCell="D31" activePane="bottomRight" state="frozen"/>
      <selection pane="topRight" activeCell="C1" sqref="C1"/>
      <selection pane="bottomLeft" activeCell="A8" sqref="A8"/>
      <selection pane="bottomRight" activeCell="C27" sqref="C27:D28"/>
    </sheetView>
  </sheetViews>
  <sheetFormatPr defaultColWidth="9.1796875" defaultRowHeight="15.5" x14ac:dyDescent="0.25"/>
  <cols>
    <col min="1" max="1" width="53.54296875" style="21" customWidth="1"/>
    <col min="2" max="3" width="16.54296875" style="21" customWidth="1"/>
    <col min="4" max="4" width="20.81640625" style="21" customWidth="1"/>
    <col min="5" max="5" width="22.1796875" style="16" customWidth="1"/>
    <col min="6" max="6" width="24.08984375" style="16" customWidth="1"/>
    <col min="7" max="7" width="17.453125" style="26" customWidth="1"/>
    <col min="8" max="8" width="21.81640625" style="26" customWidth="1"/>
    <col min="9" max="9" width="24.1796875" style="26" customWidth="1"/>
    <col min="10" max="10" width="24.453125" style="26" customWidth="1"/>
    <col min="11" max="16384" width="9.1796875" style="26"/>
  </cols>
  <sheetData>
    <row r="2" spans="1:10" s="2" customFormat="1" ht="71.5" customHeight="1" x14ac:dyDescent="0.2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" customFormat="1" ht="18" x14ac:dyDescent="0.25">
      <c r="E3" s="5"/>
      <c r="F3" s="6"/>
    </row>
    <row r="4" spans="1:10" s="2" customFormat="1" x14ac:dyDescent="0.25">
      <c r="A4" s="3"/>
      <c r="B4" s="3"/>
      <c r="C4" s="3"/>
      <c r="D4" s="3"/>
      <c r="E4" s="8"/>
      <c r="F4" s="8"/>
      <c r="G4" s="9"/>
      <c r="H4" s="9"/>
      <c r="I4" s="9"/>
      <c r="J4" s="10" t="s">
        <v>39</v>
      </c>
    </row>
    <row r="5" spans="1:10" s="2" customFormat="1" ht="43.4" customHeight="1" x14ac:dyDescent="0.25">
      <c r="A5" s="49" t="s">
        <v>17</v>
      </c>
      <c r="B5" s="51" t="s">
        <v>10</v>
      </c>
      <c r="C5" s="51" t="s">
        <v>7</v>
      </c>
      <c r="D5" s="44" t="s">
        <v>8</v>
      </c>
      <c r="E5" s="44" t="s">
        <v>9</v>
      </c>
      <c r="F5" s="46" t="s">
        <v>11</v>
      </c>
      <c r="G5" s="47"/>
      <c r="H5" s="48"/>
      <c r="I5" s="44" t="s">
        <v>14</v>
      </c>
      <c r="J5" s="44" t="s">
        <v>12</v>
      </c>
    </row>
    <row r="6" spans="1:10" s="12" customFormat="1" ht="100.5" customHeight="1" x14ac:dyDescent="0.25">
      <c r="A6" s="50"/>
      <c r="B6" s="52"/>
      <c r="C6" s="52"/>
      <c r="D6" s="45"/>
      <c r="E6" s="45"/>
      <c r="F6" s="11" t="s">
        <v>0</v>
      </c>
      <c r="G6" s="11" t="s">
        <v>5</v>
      </c>
      <c r="H6" s="11" t="s">
        <v>6</v>
      </c>
      <c r="I6" s="45"/>
      <c r="J6" s="45"/>
    </row>
    <row r="7" spans="1:10" s="16" customFormat="1" ht="25.75" customHeight="1" x14ac:dyDescent="0.25">
      <c r="A7" s="1" t="s">
        <v>18</v>
      </c>
      <c r="B7" s="36">
        <f>C7*D7</f>
        <v>0.79215546896199995</v>
      </c>
      <c r="C7" s="37">
        <v>1.132547</v>
      </c>
      <c r="D7" s="37">
        <v>0.69944600000000001</v>
      </c>
      <c r="E7" s="38">
        <v>1.6</v>
      </c>
      <c r="F7" s="30">
        <f>'[2]2023  год_последний'!Y9*1000</f>
        <v>140851420</v>
      </c>
      <c r="G7" s="34">
        <f>'[2]2023  год_последний'!AI9</f>
        <v>85</v>
      </c>
      <c r="H7" s="30">
        <f>'[2]2023  год_последний'!AJ9*1000</f>
        <v>119723707</v>
      </c>
      <c r="I7" s="13"/>
      <c r="J7" s="17"/>
    </row>
    <row r="8" spans="1:10" s="16" customFormat="1" ht="25.75" customHeight="1" x14ac:dyDescent="0.25">
      <c r="A8" s="1" t="s">
        <v>19</v>
      </c>
      <c r="B8" s="36">
        <f t="shared" ref="B8:B24" si="0">C8*D8</f>
        <v>0.72787595811600003</v>
      </c>
      <c r="C8" s="37">
        <v>0.69121200000000005</v>
      </c>
      <c r="D8" s="37">
        <v>1.053043</v>
      </c>
      <c r="E8" s="39">
        <f t="shared" ref="E8:E24" si="1">E7</f>
        <v>1.6</v>
      </c>
      <c r="F8" s="30">
        <f>'[2]2023  год_последний'!Y10*1000</f>
        <v>1264329660</v>
      </c>
      <c r="G8" s="34">
        <f>'[2]2023  год_последний'!AI10</f>
        <v>16.638870000000001</v>
      </c>
      <c r="H8" s="30">
        <f>'[2]2023  год_последний'!AJ10*1000</f>
        <v>210370121.00999999</v>
      </c>
      <c r="I8" s="13"/>
      <c r="J8" s="17"/>
    </row>
    <row r="9" spans="1:10" s="16" customFormat="1" ht="25.75" customHeight="1" x14ac:dyDescent="0.25">
      <c r="A9" s="1" t="s">
        <v>20</v>
      </c>
      <c r="B9" s="36">
        <f t="shared" si="0"/>
        <v>1.0005910816399999</v>
      </c>
      <c r="C9" s="37">
        <v>0.83406499999999995</v>
      </c>
      <c r="D9" s="37">
        <v>1.1996560000000001</v>
      </c>
      <c r="E9" s="39">
        <f t="shared" si="1"/>
        <v>1.6</v>
      </c>
      <c r="F9" s="30">
        <f>'[2]2023  год_последний'!Y11*1000</f>
        <v>524354040.00000006</v>
      </c>
      <c r="G9" s="34">
        <f>'[2]2023  год_последний'!AI11</f>
        <v>37.792369999999998</v>
      </c>
      <c r="H9" s="30">
        <f>'[2]2023  год_последний'!AJ11*1000</f>
        <v>198165798.16</v>
      </c>
      <c r="I9" s="13"/>
      <c r="J9" s="17"/>
    </row>
    <row r="10" spans="1:10" s="16" customFormat="1" ht="25.75" customHeight="1" x14ac:dyDescent="0.25">
      <c r="A10" s="1" t="s">
        <v>21</v>
      </c>
      <c r="B10" s="36">
        <f t="shared" si="0"/>
        <v>0.73576339846799999</v>
      </c>
      <c r="C10" s="37">
        <v>0.86744399999999999</v>
      </c>
      <c r="D10" s="37">
        <v>0.84819699999999998</v>
      </c>
      <c r="E10" s="39">
        <f t="shared" si="1"/>
        <v>1.6</v>
      </c>
      <c r="F10" s="30">
        <f>'[2]2023  год_последний'!Y12*1000</f>
        <v>507453400</v>
      </c>
      <c r="G10" s="34">
        <f>'[2]2023  год_последний'!AI12</f>
        <v>25.678460000000001</v>
      </c>
      <c r="H10" s="30">
        <f>'[2]2023  год_последний'!AJ12*1000</f>
        <v>130306200</v>
      </c>
      <c r="I10" s="13"/>
      <c r="J10" s="17"/>
    </row>
    <row r="11" spans="1:10" s="16" customFormat="1" ht="25.75" customHeight="1" x14ac:dyDescent="0.25">
      <c r="A11" s="1" t="s">
        <v>22</v>
      </c>
      <c r="B11" s="36">
        <f t="shared" si="0"/>
        <v>0.58813338858399999</v>
      </c>
      <c r="C11" s="37">
        <v>0.88190199999999996</v>
      </c>
      <c r="D11" s="37">
        <v>0.66689200000000004</v>
      </c>
      <c r="E11" s="39">
        <f t="shared" si="1"/>
        <v>1.6</v>
      </c>
      <c r="F11" s="30">
        <f>'[2]2023  год_последний'!Y13*1000</f>
        <v>264326640</v>
      </c>
      <c r="G11" s="34">
        <f>'[2]2023  год_последний'!AI13</f>
        <v>70.140640000000005</v>
      </c>
      <c r="H11" s="30">
        <f>'[2]2023  год_последний'!AJ13*1000</f>
        <v>185400394.31999999</v>
      </c>
      <c r="I11" s="13"/>
      <c r="J11" s="17"/>
    </row>
    <row r="12" spans="1:10" s="16" customFormat="1" ht="25.75" customHeight="1" x14ac:dyDescent="0.25">
      <c r="A12" s="1" t="s">
        <v>23</v>
      </c>
      <c r="B12" s="36">
        <f t="shared" si="0"/>
        <v>0.90969972329999993</v>
      </c>
      <c r="C12" s="37">
        <v>1.0176499999999999</v>
      </c>
      <c r="D12" s="37">
        <v>0.89392199999999999</v>
      </c>
      <c r="E12" s="39">
        <f t="shared" si="1"/>
        <v>1.6</v>
      </c>
      <c r="F12" s="30">
        <f>'[2]2023  год_последний'!Y14*1000</f>
        <v>195577320</v>
      </c>
      <c r="G12" s="34">
        <f>'[2]2023  год_последний'!AI14</f>
        <v>72.953029999999998</v>
      </c>
      <c r="H12" s="30">
        <f>'[2]2023  год_последний'!AJ14*1000</f>
        <v>142679589.70000002</v>
      </c>
      <c r="I12" s="13"/>
      <c r="J12" s="17"/>
    </row>
    <row r="13" spans="1:10" s="16" customFormat="1" ht="25.75" customHeight="1" x14ac:dyDescent="0.25">
      <c r="A13" s="1" t="s">
        <v>24</v>
      </c>
      <c r="B13" s="36">
        <f t="shared" si="0"/>
        <v>0.70289759745699998</v>
      </c>
      <c r="C13" s="37">
        <v>0.83975900000000003</v>
      </c>
      <c r="D13" s="37">
        <v>0.83702299999999996</v>
      </c>
      <c r="E13" s="39">
        <f t="shared" si="1"/>
        <v>1.6</v>
      </c>
      <c r="F13" s="30">
        <f>'[2]2023  год_последний'!Y15*1000</f>
        <v>421368970</v>
      </c>
      <c r="G13" s="34">
        <f>'[2]2023  год_последний'!AI15</f>
        <v>51.03745</v>
      </c>
      <c r="H13" s="30">
        <f>'[2]2023  год_последний'!AJ15*1000</f>
        <v>215055988.45999998</v>
      </c>
      <c r="I13" s="13"/>
      <c r="J13" s="17"/>
    </row>
    <row r="14" spans="1:10" s="16" customFormat="1" ht="25.75" customHeight="1" x14ac:dyDescent="0.25">
      <c r="A14" s="1" t="s">
        <v>25</v>
      </c>
      <c r="B14" s="36">
        <f t="shared" si="0"/>
        <v>0.60817304255399995</v>
      </c>
      <c r="C14" s="37">
        <v>0.90848300000000004</v>
      </c>
      <c r="D14" s="37">
        <v>0.66943799999999998</v>
      </c>
      <c r="E14" s="39">
        <f t="shared" si="1"/>
        <v>1.6</v>
      </c>
      <c r="F14" s="30">
        <f>'[2]2023  год_последний'!Y16*1000</f>
        <v>388994480</v>
      </c>
      <c r="G14" s="34">
        <f>'[2]2023  год_последний'!AI16</f>
        <v>71.128119999999996</v>
      </c>
      <c r="H14" s="30">
        <f>'[2]2023  год_последний'!AJ16*1000</f>
        <v>276684469.60999995</v>
      </c>
      <c r="I14" s="13"/>
      <c r="J14" s="17"/>
    </row>
    <row r="15" spans="1:10" s="16" customFormat="1" ht="25.75" customHeight="1" x14ac:dyDescent="0.25">
      <c r="A15" s="1" t="s">
        <v>26</v>
      </c>
      <c r="B15" s="36">
        <f t="shared" si="0"/>
        <v>0.66325217912700007</v>
      </c>
      <c r="C15" s="37">
        <v>1.0123530000000001</v>
      </c>
      <c r="D15" s="37">
        <v>0.65515900000000005</v>
      </c>
      <c r="E15" s="39">
        <f t="shared" si="1"/>
        <v>1.6</v>
      </c>
      <c r="F15" s="30">
        <f>'[2]2023  год_последний'!Y17*1000</f>
        <v>177520320</v>
      </c>
      <c r="G15" s="34">
        <f>'[2]2023  год_последний'!AI17</f>
        <v>84.578639999999993</v>
      </c>
      <c r="H15" s="30">
        <f>'[2]2023  год_последний'!AJ17*1000</f>
        <v>150144272</v>
      </c>
      <c r="I15" s="13"/>
      <c r="J15" s="17"/>
    </row>
    <row r="16" spans="1:10" s="16" customFormat="1" ht="25.75" customHeight="1" x14ac:dyDescent="0.25">
      <c r="A16" s="1" t="s">
        <v>27</v>
      </c>
      <c r="B16" s="36">
        <f t="shared" si="0"/>
        <v>0.827710833348</v>
      </c>
      <c r="C16" s="37">
        <v>1.1378360000000001</v>
      </c>
      <c r="D16" s="37">
        <v>0.72744299999999995</v>
      </c>
      <c r="E16" s="39">
        <f t="shared" si="1"/>
        <v>1.6</v>
      </c>
      <c r="F16" s="30">
        <f>'[2]2023  год_последний'!Y18*1000</f>
        <v>205330050</v>
      </c>
      <c r="G16" s="34">
        <f>'[2]2023  год_последний'!AI18</f>
        <v>55.51211</v>
      </c>
      <c r="H16" s="30">
        <f>'[2]2023  год_последний'!AJ18*1000</f>
        <v>113983041.92</v>
      </c>
      <c r="I16" s="13"/>
      <c r="J16" s="17"/>
    </row>
    <row r="17" spans="1:10" s="16" customFormat="1" ht="25.75" customHeight="1" x14ac:dyDescent="0.25">
      <c r="A17" s="1" t="s">
        <v>28</v>
      </c>
      <c r="B17" s="36">
        <f t="shared" si="0"/>
        <v>1.2220583271000001</v>
      </c>
      <c r="C17" s="37">
        <v>0.79986800000000002</v>
      </c>
      <c r="D17" s="37">
        <v>1.527825</v>
      </c>
      <c r="E17" s="39">
        <f t="shared" si="1"/>
        <v>1.6</v>
      </c>
      <c r="F17" s="30">
        <f>'[2]2023  год_последний'!Y19*1000</f>
        <v>789042110</v>
      </c>
      <c r="G17" s="34">
        <f>'[2]2023  год_последний'!AI19</f>
        <v>25.89414</v>
      </c>
      <c r="H17" s="30">
        <f>'[2]2023  год_последний'!AJ19*1000</f>
        <v>204315700</v>
      </c>
      <c r="I17" s="13"/>
      <c r="J17" s="17"/>
    </row>
    <row r="18" spans="1:10" s="16" customFormat="1" ht="25.75" customHeight="1" x14ac:dyDescent="0.25">
      <c r="A18" s="1" t="s">
        <v>29</v>
      </c>
      <c r="B18" s="36">
        <f t="shared" si="0"/>
        <v>0.75187585161000003</v>
      </c>
      <c r="C18" s="37">
        <v>0.96572999999999998</v>
      </c>
      <c r="D18" s="37">
        <v>0.77855700000000005</v>
      </c>
      <c r="E18" s="39">
        <f t="shared" si="1"/>
        <v>1.6</v>
      </c>
      <c r="F18" s="30">
        <f>'[2]2023  год_последний'!Y20*1000</f>
        <v>180155000</v>
      </c>
      <c r="G18" s="34">
        <f>'[2]2023  год_последний'!AI20</f>
        <v>73.574209999999994</v>
      </c>
      <c r="H18" s="30">
        <f>'[2]2023  год_последний'!AJ20*1000</f>
        <v>132547618.98999999</v>
      </c>
      <c r="I18" s="13"/>
      <c r="J18" s="17"/>
    </row>
    <row r="19" spans="1:10" s="16" customFormat="1" ht="25.75" customHeight="1" x14ac:dyDescent="0.25">
      <c r="A19" s="1" t="s">
        <v>30</v>
      </c>
      <c r="B19" s="36">
        <f t="shared" si="0"/>
        <v>0.83126685248099985</v>
      </c>
      <c r="C19" s="37">
        <v>0.74093699999999996</v>
      </c>
      <c r="D19" s="37">
        <v>1.1219129999999999</v>
      </c>
      <c r="E19" s="39">
        <f t="shared" si="1"/>
        <v>1.6</v>
      </c>
      <c r="F19" s="30">
        <f>'[2]2023  год_последний'!Y21*1000</f>
        <v>959252900</v>
      </c>
      <c r="G19" s="34">
        <f>'[2]2023  год_последний'!AI21</f>
        <v>12.990629999999999</v>
      </c>
      <c r="H19" s="30">
        <f>'[2]2023  год_последний'!AJ21*1000</f>
        <v>124612948.48</v>
      </c>
      <c r="I19" s="13"/>
      <c r="J19" s="17"/>
    </row>
    <row r="20" spans="1:10" s="16" customFormat="1" ht="25.75" customHeight="1" x14ac:dyDescent="0.25">
      <c r="A20" s="1" t="s">
        <v>31</v>
      </c>
      <c r="B20" s="36">
        <f t="shared" si="0"/>
        <v>1.1582663557599999</v>
      </c>
      <c r="C20" s="37">
        <v>1.0696600000000001</v>
      </c>
      <c r="D20" s="37">
        <v>1.0828359999999999</v>
      </c>
      <c r="E20" s="39">
        <f t="shared" si="1"/>
        <v>1.6</v>
      </c>
      <c r="F20" s="30">
        <f>'[2]2023  год_последний'!Y22*1000</f>
        <v>228279770</v>
      </c>
      <c r="G20" s="34">
        <f>'[2]2023  год_последний'!AI22</f>
        <v>67.141080000000002</v>
      </c>
      <c r="H20" s="30">
        <f>'[2]2023  год_последний'!AJ22*1000</f>
        <v>153269500</v>
      </c>
      <c r="I20" s="13"/>
      <c r="J20" s="17"/>
    </row>
    <row r="21" spans="1:10" s="16" customFormat="1" ht="25.75" customHeight="1" x14ac:dyDescent="0.25">
      <c r="A21" s="1" t="s">
        <v>32</v>
      </c>
      <c r="B21" s="36">
        <f t="shared" si="0"/>
        <v>0.99270031880000009</v>
      </c>
      <c r="C21" s="37">
        <v>0.90393400000000002</v>
      </c>
      <c r="D21" s="37">
        <v>1.0982000000000001</v>
      </c>
      <c r="E21" s="39">
        <f t="shared" si="1"/>
        <v>1.6</v>
      </c>
      <c r="F21" s="30">
        <f>'[2]2023  год_последний'!Y23*1000</f>
        <v>341937160</v>
      </c>
      <c r="G21" s="34">
        <f>'[2]2023  год_последний'!AI23</f>
        <v>39.219079999999998</v>
      </c>
      <c r="H21" s="30">
        <f>'[2]2023  год_последний'!AJ23*1000</f>
        <v>134104600</v>
      </c>
      <c r="I21" s="13"/>
      <c r="J21" s="17"/>
    </row>
    <row r="22" spans="1:10" s="16" customFormat="1" ht="25.75" customHeight="1" x14ac:dyDescent="0.25">
      <c r="A22" s="1" t="s">
        <v>33</v>
      </c>
      <c r="B22" s="36">
        <f t="shared" si="0"/>
        <v>0.51391884865000004</v>
      </c>
      <c r="C22" s="37">
        <v>0.79367500000000002</v>
      </c>
      <c r="D22" s="37">
        <v>0.64751800000000004</v>
      </c>
      <c r="E22" s="39">
        <f t="shared" si="1"/>
        <v>1.6</v>
      </c>
      <c r="F22" s="30">
        <f>'[2]2023  год_последний'!Y24*1000</f>
        <v>585845170</v>
      </c>
      <c r="G22" s="34">
        <f>'[2]2023  год_последний'!AI24</f>
        <v>52.685099999999998</v>
      </c>
      <c r="H22" s="30">
        <f>'[2]2023  год_последний'!AJ24*1000</f>
        <v>308653122.63</v>
      </c>
      <c r="I22" s="13"/>
      <c r="J22" s="17"/>
    </row>
    <row r="23" spans="1:10" s="16" customFormat="1" ht="25.75" customHeight="1" x14ac:dyDescent="0.25">
      <c r="A23" s="1" t="s">
        <v>34</v>
      </c>
      <c r="B23" s="36">
        <f t="shared" si="0"/>
        <v>0.89014972228</v>
      </c>
      <c r="C23" s="37">
        <v>0.90482600000000002</v>
      </c>
      <c r="D23" s="37">
        <v>0.98377999999999999</v>
      </c>
      <c r="E23" s="39">
        <f t="shared" si="1"/>
        <v>1.6</v>
      </c>
      <c r="F23" s="30">
        <f>'[2]2023  год_последний'!Y25*1000</f>
        <v>268715000</v>
      </c>
      <c r="G23" s="34">
        <f>'[2]2023  год_последний'!AI25</f>
        <v>58.154470000000003</v>
      </c>
      <c r="H23" s="30">
        <f>'[2]2023  год_последний'!AJ25*1000</f>
        <v>156269779.32999998</v>
      </c>
      <c r="I23" s="13"/>
      <c r="J23" s="17"/>
    </row>
    <row r="24" spans="1:10" s="16" customFormat="1" ht="25.75" customHeight="1" x14ac:dyDescent="0.25">
      <c r="A24" s="1" t="s">
        <v>35</v>
      </c>
      <c r="B24" s="36">
        <f t="shared" si="0"/>
        <v>0.74014416753199996</v>
      </c>
      <c r="C24" s="37">
        <v>0.83993899999999999</v>
      </c>
      <c r="D24" s="37">
        <v>0.88118799999999997</v>
      </c>
      <c r="E24" s="39">
        <f t="shared" si="1"/>
        <v>1.6</v>
      </c>
      <c r="F24" s="30">
        <f>'[2]2023  год_последний'!Y26*1000</f>
        <v>447374250</v>
      </c>
      <c r="G24" s="34">
        <f>'[2]2023  год_последний'!AI26</f>
        <v>44.505110000000002</v>
      </c>
      <c r="H24" s="30">
        <f>'[2]2023  год_последний'!AJ26*1000</f>
        <v>199104400</v>
      </c>
      <c r="I24" s="13"/>
      <c r="J24" s="17"/>
    </row>
    <row r="25" spans="1:10" s="16" customFormat="1" ht="25.75" customHeight="1" x14ac:dyDescent="0.25">
      <c r="A25" s="18" t="s">
        <v>2</v>
      </c>
      <c r="B25" s="40"/>
      <c r="C25" s="37"/>
      <c r="D25" s="37"/>
      <c r="E25" s="41"/>
      <c r="F25" s="33">
        <f>SUM(F7:F24)</f>
        <v>7890707660</v>
      </c>
      <c r="G25" s="33"/>
      <c r="H25" s="33">
        <f>SUM(H7:H24)</f>
        <v>3155391251.6100001</v>
      </c>
      <c r="I25" s="17">
        <f>SUM(I7:I24)</f>
        <v>0</v>
      </c>
      <c r="J25" s="17"/>
    </row>
    <row r="26" spans="1:10" s="16" customFormat="1" ht="25.75" customHeight="1" x14ac:dyDescent="0.25">
      <c r="A26" s="1"/>
      <c r="B26" s="40"/>
      <c r="C26" s="37"/>
      <c r="D26" s="37"/>
      <c r="E26" s="41"/>
      <c r="F26" s="33"/>
      <c r="G26" s="14"/>
      <c r="H26" s="33"/>
      <c r="I26" s="17"/>
      <c r="J26" s="17"/>
    </row>
    <row r="27" spans="1:10" s="16" customFormat="1" ht="25.75" customHeight="1" x14ac:dyDescent="0.25">
      <c r="A27" s="1" t="s">
        <v>36</v>
      </c>
      <c r="B27" s="36">
        <f>C27*D27</f>
        <v>0.72796095190499999</v>
      </c>
      <c r="C27" s="37">
        <v>0.66621300000000006</v>
      </c>
      <c r="D27" s="37">
        <v>1.0926849999999999</v>
      </c>
      <c r="E27" s="39">
        <f>E24</f>
        <v>1.6</v>
      </c>
      <c r="F27" s="30">
        <f>'[2]2023  год_последний'!Y29*1000</f>
        <v>1687862200</v>
      </c>
      <c r="G27" s="34">
        <f>'[2]2023  год_последний'!AI29</f>
        <v>19.722989999999999</v>
      </c>
      <c r="H27" s="30">
        <f>'[2]2023  год_последний'!AJ29*1000</f>
        <v>332896927.39000005</v>
      </c>
      <c r="I27" s="13"/>
      <c r="J27" s="17"/>
    </row>
    <row r="28" spans="1:10" s="16" customFormat="1" ht="25.75" customHeight="1" x14ac:dyDescent="0.25">
      <c r="A28" s="1" t="s">
        <v>37</v>
      </c>
      <c r="B28" s="36">
        <f>C28*D28</f>
        <v>1.2689782705470001</v>
      </c>
      <c r="C28" s="37">
        <v>0.70564300000000002</v>
      </c>
      <c r="D28" s="37">
        <v>1.7983290000000001</v>
      </c>
      <c r="E28" s="39">
        <f>E27</f>
        <v>1.6</v>
      </c>
      <c r="F28" s="30">
        <f>'[2]2023  год_последний'!Y30*1000</f>
        <v>16326534000</v>
      </c>
      <c r="G28" s="34">
        <f>'[2]2023  год_последний'!AI30</f>
        <v>2.4345500000000002</v>
      </c>
      <c r="H28" s="30">
        <f>'[2]2023  год_последний'!AJ30*1000</f>
        <v>397477400</v>
      </c>
      <c r="I28" s="13"/>
      <c r="J28" s="17"/>
    </row>
    <row r="29" spans="1:10" s="16" customFormat="1" ht="25.75" customHeight="1" x14ac:dyDescent="0.25">
      <c r="A29" s="18" t="s">
        <v>3</v>
      </c>
      <c r="B29" s="40"/>
      <c r="C29" s="40"/>
      <c r="D29" s="40"/>
      <c r="E29" s="38"/>
      <c r="F29" s="33">
        <f>SUM(F27:F28)</f>
        <v>18014396200</v>
      </c>
      <c r="G29" s="33"/>
      <c r="H29" s="33">
        <f>SUM(H27:H28)</f>
        <v>730374327.3900001</v>
      </c>
      <c r="I29" s="17">
        <f>SUM(I27:I28)</f>
        <v>0</v>
      </c>
      <c r="J29" s="17"/>
    </row>
    <row r="30" spans="1:10" s="16" customFormat="1" ht="25.75" customHeight="1" x14ac:dyDescent="0.25">
      <c r="A30" s="18"/>
      <c r="B30" s="40"/>
      <c r="C30" s="40"/>
      <c r="D30" s="40"/>
      <c r="E30" s="41"/>
      <c r="F30" s="33"/>
      <c r="G30" s="33"/>
      <c r="H30" s="33"/>
      <c r="I30" s="15"/>
      <c r="J30" s="15"/>
    </row>
    <row r="31" spans="1:10" s="16" customFormat="1" ht="25.75" customHeight="1" x14ac:dyDescent="0.25">
      <c r="A31" s="18" t="s">
        <v>4</v>
      </c>
      <c r="B31" s="42"/>
      <c r="C31" s="42"/>
      <c r="D31" s="42"/>
      <c r="E31" s="38"/>
      <c r="F31" s="33">
        <f>F25+F29</f>
        <v>25905103860</v>
      </c>
      <c r="G31" s="33"/>
      <c r="H31" s="33">
        <f>H25+H29</f>
        <v>3885765579</v>
      </c>
      <c r="I31" s="17">
        <f>I25+I29</f>
        <v>0</v>
      </c>
      <c r="J31" s="13"/>
    </row>
    <row r="32" spans="1:10" s="16" customFormat="1" x14ac:dyDescent="0.25">
      <c r="A32" s="19"/>
      <c r="B32" s="19"/>
      <c r="C32" s="19"/>
      <c r="D32" s="19"/>
      <c r="E32" s="20"/>
      <c r="F32" s="32">
        <f>F31-'[2]2023  год_последний'!$Y$33*1000</f>
        <v>0</v>
      </c>
      <c r="G32" s="32"/>
      <c r="H32" s="32">
        <f>H31-'[2]2023  год_последний'!$AJ$33*1000</f>
        <v>0</v>
      </c>
      <c r="I32" s="32">
        <f>I31-'[2]2023  год_последний'!$S$33</f>
        <v>0</v>
      </c>
      <c r="J32" s="32">
        <f>J31-'[2]2023  год_последний'!$BI$33</f>
        <v>0</v>
      </c>
    </row>
    <row r="33" spans="5:10" x14ac:dyDescent="0.25">
      <c r="E33" s="25"/>
      <c r="F33" s="35">
        <f>F31*15/100</f>
        <v>3885765579</v>
      </c>
      <c r="G33" s="23" t="s">
        <v>13</v>
      </c>
      <c r="H33" s="16"/>
      <c r="I33" s="25"/>
      <c r="J33" s="25"/>
    </row>
    <row r="34" spans="5:10" x14ac:dyDescent="0.25">
      <c r="E34" s="29"/>
      <c r="F34" s="29"/>
      <c r="H34" s="29"/>
      <c r="I34" s="29"/>
      <c r="J34" s="29"/>
    </row>
    <row r="35" spans="5:10" x14ac:dyDescent="0.25">
      <c r="H35" s="16"/>
      <c r="I35" s="16"/>
      <c r="J35" s="16"/>
    </row>
  </sheetData>
  <mergeCells count="9">
    <mergeCell ref="A2:J2"/>
    <mergeCell ref="J5:J6"/>
    <mergeCell ref="A5:A6"/>
    <mergeCell ref="E5:E6"/>
    <mergeCell ref="F5:H5"/>
    <mergeCell ref="B5:B6"/>
    <mergeCell ref="C5:C6"/>
    <mergeCell ref="D5:D6"/>
    <mergeCell ref="I5:I6"/>
  </mergeCells>
  <phoneticPr fontId="0" type="noConversion"/>
  <pageMargins left="0.78740157480314965" right="0.39370078740157483" top="0.59055118110236227" bottom="0.59055118110236227" header="0.23622047244094491" footer="0.31496062992125984"/>
  <pageSetup paperSize="9" scale="53" orientation="landscape" r:id="rId1"/>
  <headerFooter alignWithMargins="0"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7"/>
  <sheetViews>
    <sheetView tabSelected="1" view="pageBreakPreview" zoomScale="70" zoomScaleNormal="36" zoomScaleSheetLayoutView="70" workbookViewId="0">
      <pane xSplit="1" ySplit="6" topLeftCell="F31" activePane="bottomRight" state="frozen"/>
      <selection pane="topRight" activeCell="C1" sqref="C1"/>
      <selection pane="bottomLeft" activeCell="A5" sqref="A5"/>
      <selection pane="bottomRight" activeCell="B30" sqref="B30"/>
    </sheetView>
  </sheetViews>
  <sheetFormatPr defaultColWidth="9.1796875" defaultRowHeight="15.5" x14ac:dyDescent="0.25"/>
  <cols>
    <col min="1" max="1" width="49.453125" style="21" customWidth="1"/>
    <col min="2" max="2" width="16.453125" style="21" customWidth="1"/>
    <col min="3" max="3" width="15.54296875" style="26" customWidth="1"/>
    <col min="4" max="4" width="19.81640625" style="16" customWidth="1"/>
    <col min="5" max="5" width="20.453125" style="16" customWidth="1"/>
    <col min="6" max="6" width="23.81640625" style="16" customWidth="1"/>
    <col min="7" max="7" width="17.54296875" style="26" customWidth="1"/>
    <col min="8" max="8" width="23.1796875" style="26" customWidth="1"/>
    <col min="9" max="9" width="24.453125" style="26" customWidth="1"/>
    <col min="10" max="16384" width="9.1796875" style="26"/>
  </cols>
  <sheetData>
    <row r="2" spans="1:9" s="2" customFormat="1" ht="74.5" customHeight="1" x14ac:dyDescent="0.25">
      <c r="A2" s="43" t="s">
        <v>15</v>
      </c>
      <c r="B2" s="43"/>
      <c r="C2" s="43"/>
      <c r="D2" s="43"/>
      <c r="E2" s="43"/>
      <c r="F2" s="43"/>
      <c r="G2" s="43"/>
      <c r="H2" s="43"/>
      <c r="I2" s="43"/>
    </row>
    <row r="3" spans="1:9" s="2" customFormat="1" ht="18" x14ac:dyDescent="0.25">
      <c r="A3" s="4"/>
      <c r="B3" s="4"/>
      <c r="D3" s="5"/>
      <c r="E3" s="5"/>
      <c r="F3" s="6"/>
    </row>
    <row r="4" spans="1:9" s="2" customFormat="1" x14ac:dyDescent="0.25">
      <c r="A4" s="3"/>
      <c r="B4" s="3"/>
      <c r="C4" s="7"/>
      <c r="D4" s="8"/>
      <c r="E4" s="8"/>
      <c r="F4" s="8"/>
      <c r="G4" s="9"/>
      <c r="H4" s="9"/>
      <c r="I4" s="10" t="s">
        <v>39</v>
      </c>
    </row>
    <row r="5" spans="1:9" s="2" customFormat="1" ht="41.15" customHeight="1" x14ac:dyDescent="0.25">
      <c r="A5" s="49" t="s">
        <v>17</v>
      </c>
      <c r="B5" s="51" t="s">
        <v>10</v>
      </c>
      <c r="C5" s="51" t="s">
        <v>7</v>
      </c>
      <c r="D5" s="44" t="s">
        <v>8</v>
      </c>
      <c r="E5" s="44" t="s">
        <v>9</v>
      </c>
      <c r="F5" s="46" t="s">
        <v>11</v>
      </c>
      <c r="G5" s="47"/>
      <c r="H5" s="48"/>
      <c r="I5" s="44" t="s">
        <v>14</v>
      </c>
    </row>
    <row r="6" spans="1:9" s="12" customFormat="1" ht="109.5" customHeight="1" x14ac:dyDescent="0.25">
      <c r="A6" s="50"/>
      <c r="B6" s="52"/>
      <c r="C6" s="52"/>
      <c r="D6" s="45"/>
      <c r="E6" s="45"/>
      <c r="F6" s="11" t="s">
        <v>0</v>
      </c>
      <c r="G6" s="11" t="s">
        <v>5</v>
      </c>
      <c r="H6" s="11" t="s">
        <v>1</v>
      </c>
      <c r="I6" s="45"/>
    </row>
    <row r="7" spans="1:9" s="16" customFormat="1" ht="24.75" customHeight="1" x14ac:dyDescent="0.25">
      <c r="A7" s="1" t="s">
        <v>18</v>
      </c>
      <c r="B7" s="36">
        <f>C7*D7</f>
        <v>0.79215612406699987</v>
      </c>
      <c r="C7" s="37">
        <v>1.1326369999999999</v>
      </c>
      <c r="D7" s="37">
        <v>0.69939099999999998</v>
      </c>
      <c r="E7" s="38">
        <v>1.6</v>
      </c>
      <c r="F7" s="30">
        <f>'[2]2022  год_последний'!AH10*1000</f>
        <v>134185870</v>
      </c>
      <c r="G7" s="34">
        <f>'[2]2022  год_последний'!AW10</f>
        <v>85</v>
      </c>
      <c r="H7" s="30">
        <f>'[2]2022  год_последний'!AX10*1000</f>
        <v>114057989.5</v>
      </c>
      <c r="I7" s="30">
        <f>'[2]2022  год_последний'!V10*1000</f>
        <v>54540359</v>
      </c>
    </row>
    <row r="8" spans="1:9" s="16" customFormat="1" ht="24.75" customHeight="1" x14ac:dyDescent="0.25">
      <c r="A8" s="1" t="s">
        <v>19</v>
      </c>
      <c r="B8" s="36">
        <f t="shared" ref="B8:B24" si="0">C8*D8</f>
        <v>0.72787633115399997</v>
      </c>
      <c r="C8" s="37">
        <v>0.69127799999999995</v>
      </c>
      <c r="D8" s="37">
        <v>1.052943</v>
      </c>
      <c r="E8" s="39">
        <f t="shared" ref="E8:E24" si="1">E7</f>
        <v>1.6</v>
      </c>
      <c r="F8" s="30">
        <f>'[2]2022  год_последний'!AH11*1000</f>
        <v>1227481540</v>
      </c>
      <c r="G8" s="34">
        <f>'[2]2022  год_последний'!AW11</f>
        <v>18.31155</v>
      </c>
      <c r="H8" s="30">
        <f>'[2]2022  год_последний'!AX11*1000</f>
        <v>224770915.87</v>
      </c>
      <c r="I8" s="30">
        <f>'[2]2022  год_последний'!V11*1000</f>
        <v>34571701</v>
      </c>
    </row>
    <row r="9" spans="1:9" s="16" customFormat="1" ht="24.75" customHeight="1" x14ac:dyDescent="0.25">
      <c r="A9" s="1" t="s">
        <v>20</v>
      </c>
      <c r="B9" s="36">
        <f t="shared" si="0"/>
        <v>1.000591278638</v>
      </c>
      <c r="C9" s="37">
        <v>0.83413400000000004</v>
      </c>
      <c r="D9" s="37">
        <v>1.199557</v>
      </c>
      <c r="E9" s="39">
        <f t="shared" si="1"/>
        <v>1.6</v>
      </c>
      <c r="F9" s="30">
        <f>'[2]2022  год_последний'!AH12*1000</f>
        <v>501992580</v>
      </c>
      <c r="G9" s="34">
        <f>'[2]2022  год_последний'!AW12</f>
        <v>50.492530000000002</v>
      </c>
      <c r="H9" s="30">
        <f>'[2]2022  год_последний'!AX12*1000</f>
        <v>253468744.91999999</v>
      </c>
      <c r="I9" s="30">
        <f>'[2]2022  год_последний'!V12*1000</f>
        <v>8646137</v>
      </c>
    </row>
    <row r="10" spans="1:9" s="16" customFormat="1" ht="24.75" customHeight="1" x14ac:dyDescent="0.25">
      <c r="A10" s="1" t="s">
        <v>21</v>
      </c>
      <c r="B10" s="36">
        <f t="shared" si="0"/>
        <v>0.73576268101599995</v>
      </c>
      <c r="C10" s="37">
        <v>0.86752600000000002</v>
      </c>
      <c r="D10" s="37">
        <v>0.84811599999999998</v>
      </c>
      <c r="E10" s="39">
        <f t="shared" si="1"/>
        <v>1.6</v>
      </c>
      <c r="F10" s="30">
        <f>'[2]2022  год_последний'!AH13*1000</f>
        <v>496013360</v>
      </c>
      <c r="G10" s="34">
        <f>'[2]2022  год_последний'!AW13</f>
        <v>24.867899999999999</v>
      </c>
      <c r="H10" s="30">
        <f>'[2]2022  год_последний'!AX13*1000</f>
        <v>123348095</v>
      </c>
      <c r="I10" s="30">
        <f>'[2]2022  год_последний'!V13*1000</f>
        <v>3602905</v>
      </c>
    </row>
    <row r="11" spans="1:9" s="16" customFormat="1" ht="24.75" customHeight="1" x14ac:dyDescent="0.25">
      <c r="A11" s="1" t="s">
        <v>22</v>
      </c>
      <c r="B11" s="36">
        <f t="shared" si="0"/>
        <v>0.58813321492800008</v>
      </c>
      <c r="C11" s="37">
        <v>0.88203399999999998</v>
      </c>
      <c r="D11" s="37">
        <v>0.66679200000000005</v>
      </c>
      <c r="E11" s="39">
        <f t="shared" si="1"/>
        <v>1.6</v>
      </c>
      <c r="F11" s="30">
        <f>'[2]2022  год_последний'!AH14*1000</f>
        <v>251732880</v>
      </c>
      <c r="G11" s="34">
        <f>'[2]2022  год_последний'!AW14</f>
        <v>84.689350000000005</v>
      </c>
      <c r="H11" s="30">
        <f>'[2]2022  год_последний'!AX14*1000</f>
        <v>213190948</v>
      </c>
      <c r="I11" s="30">
        <f>'[2]2022  год_последний'!V14*1000</f>
        <v>70676596</v>
      </c>
    </row>
    <row r="12" spans="1:9" s="16" customFormat="1" ht="24.75" customHeight="1" x14ac:dyDescent="0.25">
      <c r="A12" s="1" t="s">
        <v>23</v>
      </c>
      <c r="B12" s="36">
        <f t="shared" si="0"/>
        <v>0.90970022582499988</v>
      </c>
      <c r="C12" s="37">
        <v>1.0177609999999999</v>
      </c>
      <c r="D12" s="37">
        <v>0.89382499999999998</v>
      </c>
      <c r="E12" s="39">
        <f t="shared" si="1"/>
        <v>1.6</v>
      </c>
      <c r="F12" s="30">
        <f>'[2]2022  год_последний'!AH15*1000</f>
        <v>189505980</v>
      </c>
      <c r="G12" s="34">
        <f>'[2]2022  год_последний'!AW15</f>
        <v>84.950659999999999</v>
      </c>
      <c r="H12" s="30">
        <f>'[2]2022  год_последний'!AX15*1000</f>
        <v>160986583</v>
      </c>
      <c r="I12" s="30">
        <f>'[2]2022  год_последний'!V15*1000</f>
        <v>23912030</v>
      </c>
    </row>
    <row r="13" spans="1:9" s="16" customFormat="1" ht="24.75" customHeight="1" x14ac:dyDescent="0.25">
      <c r="A13" s="1" t="s">
        <v>24</v>
      </c>
      <c r="B13" s="36">
        <f t="shared" si="0"/>
        <v>0.70289822935000001</v>
      </c>
      <c r="C13" s="37">
        <v>0.83983300000000005</v>
      </c>
      <c r="D13" s="37">
        <v>0.83694999999999997</v>
      </c>
      <c r="E13" s="39">
        <f t="shared" si="1"/>
        <v>1.6</v>
      </c>
      <c r="F13" s="30">
        <f>'[2]2022  год_последний'!AH16*1000</f>
        <v>401322440</v>
      </c>
      <c r="G13" s="34">
        <f>'[2]2022  год_последний'!AW16</f>
        <v>64.826580000000007</v>
      </c>
      <c r="H13" s="30">
        <f>'[2]2022  год_последний'!AX16*1000</f>
        <v>260163629.74000001</v>
      </c>
      <c r="I13" s="30">
        <f>'[2]2022  год_последний'!V16*1000</f>
        <v>19329765</v>
      </c>
    </row>
    <row r="14" spans="1:9" s="16" customFormat="1" ht="24.75" customHeight="1" x14ac:dyDescent="0.25">
      <c r="A14" s="1" t="s">
        <v>25</v>
      </c>
      <c r="B14" s="36">
        <f t="shared" si="0"/>
        <v>0.60817254735999993</v>
      </c>
      <c r="C14" s="37">
        <v>0.90865600000000002</v>
      </c>
      <c r="D14" s="37">
        <v>0.66930999999999996</v>
      </c>
      <c r="E14" s="39">
        <f t="shared" si="1"/>
        <v>1.6</v>
      </c>
      <c r="F14" s="30">
        <f>'[2]2022  год_последний'!AH17*1000</f>
        <v>375814400</v>
      </c>
      <c r="G14" s="34">
        <f>'[2]2022  год_последний'!AW17</f>
        <v>84.889169999999993</v>
      </c>
      <c r="H14" s="30">
        <f>'[2]2022  год_последний'!AX17*1000</f>
        <v>319025740</v>
      </c>
      <c r="I14" s="30">
        <f>'[2]2022  год_последний'!V17*1000</f>
        <v>65396262</v>
      </c>
    </row>
    <row r="15" spans="1:9" s="16" customFormat="1" ht="24.75" customHeight="1" x14ac:dyDescent="0.25">
      <c r="A15" s="1" t="s">
        <v>26</v>
      </c>
      <c r="B15" s="36">
        <f t="shared" si="0"/>
        <v>0.66325248122199998</v>
      </c>
      <c r="C15" s="37">
        <v>1.0124230000000001</v>
      </c>
      <c r="D15" s="37">
        <v>0.65511399999999997</v>
      </c>
      <c r="E15" s="39">
        <f t="shared" si="1"/>
        <v>1.6</v>
      </c>
      <c r="F15" s="30">
        <f>'[2]2022  год_последний'!AH18*1000</f>
        <v>172471180</v>
      </c>
      <c r="G15" s="34">
        <f>'[2]2022  год_последний'!AW18</f>
        <v>84.581090000000003</v>
      </c>
      <c r="H15" s="30">
        <f>'[2]2022  год_последний'!AX18*1000</f>
        <v>145878003</v>
      </c>
      <c r="I15" s="30">
        <f>'[2]2022  год_последний'!V18*1000</f>
        <v>82672458</v>
      </c>
    </row>
    <row r="16" spans="1:9" s="16" customFormat="1" ht="24.75" customHeight="1" x14ac:dyDescent="0.25">
      <c r="A16" s="1" t="s">
        <v>27</v>
      </c>
      <c r="B16" s="36">
        <f t="shared" si="0"/>
        <v>0.82771131193799996</v>
      </c>
      <c r="C16" s="37">
        <v>1.137918</v>
      </c>
      <c r="D16" s="37">
        <v>0.72739100000000001</v>
      </c>
      <c r="E16" s="39">
        <f t="shared" si="1"/>
        <v>1.6</v>
      </c>
      <c r="F16" s="30">
        <f>'[2]2022  год_последний'!AH19*1000</f>
        <v>197317440</v>
      </c>
      <c r="G16" s="34">
        <f>'[2]2022  год_последний'!AW19</f>
        <v>65.772069999999999</v>
      </c>
      <c r="H16" s="30">
        <f>'[2]2022  год_последний'!AX19*1000</f>
        <v>129779772.97</v>
      </c>
      <c r="I16" s="30">
        <f>'[2]2022  год_последний'!V19*1000</f>
        <v>30156262</v>
      </c>
    </row>
    <row r="17" spans="1:9" s="16" customFormat="1" ht="24.75" customHeight="1" x14ac:dyDescent="0.25">
      <c r="A17" s="1" t="s">
        <v>28</v>
      </c>
      <c r="B17" s="36">
        <f t="shared" si="0"/>
        <v>1.222057775114</v>
      </c>
      <c r="C17" s="37">
        <v>0.79990899999999998</v>
      </c>
      <c r="D17" s="37">
        <v>1.527746</v>
      </c>
      <c r="E17" s="39">
        <f t="shared" si="1"/>
        <v>1.6</v>
      </c>
      <c r="F17" s="30">
        <f>'[2]2022  год_последний'!AH20*1000</f>
        <v>765754970</v>
      </c>
      <c r="G17" s="34">
        <f>'[2]2022  год_последний'!AW20</f>
        <v>34.790990000000001</v>
      </c>
      <c r="H17" s="30">
        <f>'[2]2022  год_последний'!AX20*1000</f>
        <v>266413723.62</v>
      </c>
      <c r="I17" s="30">
        <f>'[2]2022  год_последний'!V20*1000</f>
        <v>51912822</v>
      </c>
    </row>
    <row r="18" spans="1:9" s="16" customFormat="1" ht="24.75" customHeight="1" x14ac:dyDescent="0.25">
      <c r="A18" s="1" t="s">
        <v>29</v>
      </c>
      <c r="B18" s="36">
        <f t="shared" si="0"/>
        <v>0.75187615316099998</v>
      </c>
      <c r="C18" s="37">
        <v>0.96584700000000001</v>
      </c>
      <c r="D18" s="37">
        <v>0.77846300000000002</v>
      </c>
      <c r="E18" s="39">
        <f t="shared" si="1"/>
        <v>1.6</v>
      </c>
      <c r="F18" s="30">
        <f>'[2]2022  год_последний'!AH21*1000</f>
        <v>175150000</v>
      </c>
      <c r="G18" s="34">
        <f>'[2]2022  год_последний'!AW21</f>
        <v>84.927210000000002</v>
      </c>
      <c r="H18" s="30">
        <f>'[2]2022  год_последний'!AX21*1000</f>
        <v>148750000</v>
      </c>
      <c r="I18" s="30">
        <f>'[2]2022  год_последний'!V21*1000</f>
        <v>49007205</v>
      </c>
    </row>
    <row r="19" spans="1:9" s="16" customFormat="1" ht="24.75" customHeight="1" x14ac:dyDescent="0.25">
      <c r="A19" s="1" t="s">
        <v>30</v>
      </c>
      <c r="B19" s="36">
        <f t="shared" si="0"/>
        <v>0.83126717242799986</v>
      </c>
      <c r="C19" s="37">
        <v>0.74107599999999996</v>
      </c>
      <c r="D19" s="37">
        <v>1.1217029999999999</v>
      </c>
      <c r="E19" s="39">
        <f t="shared" si="1"/>
        <v>1.6</v>
      </c>
      <c r="F19" s="30">
        <f>'[2]2022  год_последний'!AH22*1000</f>
        <v>903144200</v>
      </c>
      <c r="G19" s="34">
        <f>'[2]2022  год_последний'!AW22</f>
        <v>14.442769999999999</v>
      </c>
      <c r="H19" s="30">
        <f>'[2]2022  год_последний'!AX22*1000</f>
        <v>130439030.66999999</v>
      </c>
      <c r="I19" s="30">
        <f>'[2]2022  год_последний'!V22*1000</f>
        <v>3965211</v>
      </c>
    </row>
    <row r="20" spans="1:9" s="16" customFormat="1" ht="24.75" customHeight="1" x14ac:dyDescent="0.25">
      <c r="A20" s="1" t="s">
        <v>31</v>
      </c>
      <c r="B20" s="36">
        <f t="shared" si="0"/>
        <v>1.1582658475649998</v>
      </c>
      <c r="C20" s="37">
        <v>1.069785</v>
      </c>
      <c r="D20" s="37">
        <v>1.0827089999999999</v>
      </c>
      <c r="E20" s="39">
        <f t="shared" si="1"/>
        <v>1.6</v>
      </c>
      <c r="F20" s="30">
        <f>'[2]2022  год_последний'!AH23*1000</f>
        <v>221242360</v>
      </c>
      <c r="G20" s="34">
        <f>'[2]2022  год_последний'!AW23</f>
        <v>75.574910000000003</v>
      </c>
      <c r="H20" s="30">
        <f>'[2]2022  год_последний'!AX23*1000</f>
        <v>167203706.41000003</v>
      </c>
      <c r="I20" s="30">
        <f>'[2]2022  год_последний'!V23*1000</f>
        <v>7893627</v>
      </c>
    </row>
    <row r="21" spans="1:9" s="16" customFormat="1" ht="24.75" customHeight="1" x14ac:dyDescent="0.25">
      <c r="A21" s="1" t="s">
        <v>32</v>
      </c>
      <c r="B21" s="36">
        <f t="shared" si="0"/>
        <v>0.99269958638</v>
      </c>
      <c r="C21" s="37">
        <v>0.90402800000000005</v>
      </c>
      <c r="D21" s="37">
        <v>1.098085</v>
      </c>
      <c r="E21" s="39">
        <f t="shared" si="1"/>
        <v>1.6</v>
      </c>
      <c r="F21" s="30">
        <f>'[2]2022  год_последний'!AH24*1000</f>
        <v>326153730</v>
      </c>
      <c r="G21" s="34">
        <f>'[2]2022  год_последний'!AW24</f>
        <v>45.426819999999999</v>
      </c>
      <c r="H21" s="30">
        <f>'[2]2022  год_последний'!AX24*1000</f>
        <v>148161257.69999999</v>
      </c>
      <c r="I21" s="30">
        <f>'[2]2022  год_последний'!V24*1000</f>
        <v>13608315</v>
      </c>
    </row>
    <row r="22" spans="1:9" s="16" customFormat="1" ht="24.75" customHeight="1" x14ac:dyDescent="0.25">
      <c r="A22" s="1" t="s">
        <v>33</v>
      </c>
      <c r="B22" s="36">
        <f t="shared" si="0"/>
        <v>0.51391885168799989</v>
      </c>
      <c r="C22" s="37">
        <v>0.79385399999999995</v>
      </c>
      <c r="D22" s="37">
        <v>0.64737199999999995</v>
      </c>
      <c r="E22" s="39">
        <f t="shared" si="1"/>
        <v>1.6</v>
      </c>
      <c r="F22" s="30">
        <f>'[2]2022  год_последний'!AH25*1000</f>
        <v>558567320</v>
      </c>
      <c r="G22" s="34">
        <f>'[2]2022  год_последний'!AW25</f>
        <v>61.880850000000002</v>
      </c>
      <c r="H22" s="30">
        <f>'[2]2022  год_последний'!AX25*1000</f>
        <v>345646185.29000002</v>
      </c>
      <c r="I22" s="30">
        <f>'[2]2022  год_последний'!V25*1000</f>
        <v>19829534</v>
      </c>
    </row>
    <row r="23" spans="1:9" s="16" customFormat="1" ht="24.75" customHeight="1" x14ac:dyDescent="0.25">
      <c r="A23" s="1" t="s">
        <v>34</v>
      </c>
      <c r="B23" s="36">
        <f t="shared" si="0"/>
        <v>0.89014958192300009</v>
      </c>
      <c r="C23" s="37">
        <v>0.90493900000000005</v>
      </c>
      <c r="D23" s="37">
        <v>0.983657</v>
      </c>
      <c r="E23" s="39">
        <f t="shared" si="1"/>
        <v>1.6</v>
      </c>
      <c r="F23" s="30">
        <f>'[2]2022  год_последний'!AH26*1000</f>
        <v>256660000</v>
      </c>
      <c r="G23" s="34">
        <f>'[2]2022  год_последний'!AW26</f>
        <v>75.980789999999999</v>
      </c>
      <c r="H23" s="30">
        <f>'[2]2022  год_последний'!AX26*1000</f>
        <v>195012284.11000001</v>
      </c>
      <c r="I23" s="30">
        <f>'[2]2022  год_последний'!V26*1000</f>
        <v>21619708</v>
      </c>
    </row>
    <row r="24" spans="1:9" s="16" customFormat="1" ht="24.75" customHeight="1" x14ac:dyDescent="0.25">
      <c r="A24" s="1" t="s">
        <v>35</v>
      </c>
      <c r="B24" s="36">
        <f t="shared" si="0"/>
        <v>0.74014369354999998</v>
      </c>
      <c r="C24" s="37">
        <v>0.84004999999999996</v>
      </c>
      <c r="D24" s="37">
        <v>0.88107100000000005</v>
      </c>
      <c r="E24" s="39">
        <f t="shared" si="1"/>
        <v>1.6</v>
      </c>
      <c r="F24" s="30">
        <f>'[2]2022  год_последний'!AH27*1000</f>
        <v>410452940</v>
      </c>
      <c r="G24" s="34">
        <f>'[2]2022  год_последний'!AW27</f>
        <v>53.660469999999997</v>
      </c>
      <c r="H24" s="30">
        <f>'[2]2022  год_последний'!AX27*1000</f>
        <v>220250995.14000002</v>
      </c>
      <c r="I24" s="30">
        <f>'[2]2022  год_последний'!V27*1000</f>
        <v>30920413</v>
      </c>
    </row>
    <row r="25" spans="1:9" s="16" customFormat="1" ht="24.75" customHeight="1" x14ac:dyDescent="0.25">
      <c r="A25" s="18" t="s">
        <v>2</v>
      </c>
      <c r="B25" s="40"/>
      <c r="C25" s="37"/>
      <c r="D25" s="37"/>
      <c r="E25" s="41"/>
      <c r="F25" s="33">
        <f>SUM(F7:F24)</f>
        <v>7564963190</v>
      </c>
      <c r="G25" s="33"/>
      <c r="H25" s="33">
        <f>SUM(H7:H24)</f>
        <v>3566547604.9399996</v>
      </c>
      <c r="I25" s="33">
        <f>SUM(I7:I24)</f>
        <v>592261310</v>
      </c>
    </row>
    <row r="26" spans="1:9" s="16" customFormat="1" ht="24.75" customHeight="1" x14ac:dyDescent="0.25">
      <c r="A26" s="1"/>
      <c r="B26" s="40"/>
      <c r="C26" s="37"/>
      <c r="D26" s="37"/>
      <c r="E26" s="41"/>
      <c r="F26" s="33"/>
      <c r="G26" s="14"/>
      <c r="H26" s="33"/>
      <c r="I26" s="33"/>
    </row>
    <row r="27" spans="1:9" s="16" customFormat="1" ht="24.75" customHeight="1" x14ac:dyDescent="0.25">
      <c r="A27" s="1" t="s">
        <v>36</v>
      </c>
      <c r="B27" s="36">
        <f>C27*D27</f>
        <v>0.72796098009599985</v>
      </c>
      <c r="C27" s="37">
        <v>0.66468799999999995</v>
      </c>
      <c r="D27" s="37">
        <v>1.0951919999999999</v>
      </c>
      <c r="E27" s="39">
        <f>E24</f>
        <v>1.6</v>
      </c>
      <c r="F27" s="30">
        <f>'[2]2022  год_последний'!AH30*1000</f>
        <v>1585120000</v>
      </c>
      <c r="G27" s="34">
        <f>'[2]2022  год_последний'!AW30</f>
        <v>27.53781</v>
      </c>
      <c r="H27" s="30">
        <f>'[2]2022  год_последний'!AX30*1000</f>
        <v>436507373.22000003</v>
      </c>
      <c r="I27" s="30">
        <f>'[2]2022  год_последний'!V30*1000</f>
        <v>319174964</v>
      </c>
    </row>
    <row r="28" spans="1:9" s="16" customFormat="1" ht="24.75" customHeight="1" x14ac:dyDescent="0.25">
      <c r="A28" s="1" t="s">
        <v>37</v>
      </c>
      <c r="B28" s="36">
        <f>C28*D28</f>
        <v>1.2689783243999999</v>
      </c>
      <c r="C28" s="37">
        <v>0.70577999999999996</v>
      </c>
      <c r="D28" s="37">
        <v>1.7979799999999999</v>
      </c>
      <c r="E28" s="39">
        <f>E27</f>
        <v>1.6</v>
      </c>
      <c r="F28" s="30">
        <f>'[2]2022  год_последний'!AH31*1000</f>
        <v>15227580000</v>
      </c>
      <c r="G28" s="34">
        <f>'[2]2022  год_последний'!AW31</f>
        <v>9.7949999999999999</v>
      </c>
      <c r="H28" s="30">
        <f>'[2]2022  год_последний'!AX31*1000</f>
        <v>1491540814.78</v>
      </c>
      <c r="I28" s="30">
        <f>'[2]2022  год_последний'!V31*1000</f>
        <v>135565740</v>
      </c>
    </row>
    <row r="29" spans="1:9" s="16" customFormat="1" ht="24.75" customHeight="1" x14ac:dyDescent="0.25">
      <c r="A29" s="18" t="s">
        <v>3</v>
      </c>
      <c r="B29" s="40"/>
      <c r="C29" s="40"/>
      <c r="D29" s="40"/>
      <c r="E29" s="38"/>
      <c r="F29" s="33">
        <f>SUM(F27:F28)</f>
        <v>16812700000</v>
      </c>
      <c r="G29" s="33"/>
      <c r="H29" s="33">
        <f>SUM(H27:H28)</f>
        <v>1928048188</v>
      </c>
      <c r="I29" s="33">
        <f>SUM(I27:I28)</f>
        <v>454740704</v>
      </c>
    </row>
    <row r="30" spans="1:9" s="16" customFormat="1" ht="24.75" customHeight="1" x14ac:dyDescent="0.25">
      <c r="A30" s="18"/>
      <c r="B30" s="40"/>
      <c r="C30" s="40"/>
      <c r="D30" s="40"/>
      <c r="E30" s="41"/>
      <c r="F30" s="33"/>
      <c r="G30" s="33"/>
      <c r="H30" s="33"/>
      <c r="I30" s="33"/>
    </row>
    <row r="31" spans="1:9" s="16" customFormat="1" ht="24.75" customHeight="1" x14ac:dyDescent="0.25">
      <c r="A31" s="18" t="s">
        <v>4</v>
      </c>
      <c r="B31" s="42"/>
      <c r="C31" s="42"/>
      <c r="D31" s="42"/>
      <c r="E31" s="38"/>
      <c r="F31" s="33">
        <f>F25+F29</f>
        <v>24377663190</v>
      </c>
      <c r="G31" s="33"/>
      <c r="H31" s="33">
        <f>H25+H29</f>
        <v>5494595792.9399996</v>
      </c>
      <c r="I31" s="33">
        <f>I25+I29</f>
        <v>1047002014</v>
      </c>
    </row>
    <row r="32" spans="1:9" s="16" customFormat="1" x14ac:dyDescent="0.25">
      <c r="A32" s="19"/>
      <c r="B32" s="19"/>
      <c r="C32" s="20"/>
      <c r="D32" s="20"/>
      <c r="E32" s="20"/>
      <c r="F32" s="32">
        <f>F31-'[2]2022  год_последний'!$AH$34*1000</f>
        <v>0</v>
      </c>
      <c r="G32" s="32"/>
      <c r="H32" s="32">
        <f>H31-'[2]2022  год_последний'!$AX$34*1000</f>
        <v>0</v>
      </c>
      <c r="I32" s="32">
        <f>I31-'[2]2022  год_последний'!$V$34*1000</f>
        <v>0</v>
      </c>
    </row>
    <row r="33" spans="3:9" x14ac:dyDescent="0.25">
      <c r="C33" s="22"/>
      <c r="F33" s="35">
        <f>F31*15/100</f>
        <v>3656649478.5</v>
      </c>
      <c r="G33" s="23" t="s">
        <v>13</v>
      </c>
      <c r="H33" s="16"/>
      <c r="I33" s="24"/>
    </row>
    <row r="34" spans="3:9" x14ac:dyDescent="0.25">
      <c r="C34" s="27"/>
      <c r="H34" s="16"/>
      <c r="I34" s="16"/>
    </row>
    <row r="35" spans="3:9" x14ac:dyDescent="0.25">
      <c r="C35" s="28"/>
      <c r="D35" s="25"/>
      <c r="E35" s="25"/>
      <c r="F35" s="25"/>
      <c r="G35" s="24"/>
      <c r="H35" s="25"/>
      <c r="I35" s="25"/>
    </row>
    <row r="36" spans="3:9" x14ac:dyDescent="0.25">
      <c r="D36" s="29"/>
      <c r="E36" s="29"/>
      <c r="F36" s="29"/>
      <c r="H36" s="29"/>
      <c r="I36" s="29"/>
    </row>
    <row r="37" spans="3:9" x14ac:dyDescent="0.25">
      <c r="H37" s="16"/>
      <c r="I37" s="16"/>
    </row>
  </sheetData>
  <mergeCells count="8">
    <mergeCell ref="A2:I2"/>
    <mergeCell ref="I5:I6"/>
    <mergeCell ref="A5:A6"/>
    <mergeCell ref="B5:B6"/>
    <mergeCell ref="C5:C6"/>
    <mergeCell ref="D5:D6"/>
    <mergeCell ref="E5:E6"/>
    <mergeCell ref="F5:H5"/>
  </mergeCells>
  <phoneticPr fontId="0" type="noConversion"/>
  <pageMargins left="0.78740157480314965" right="0.39370078740157483" top="0.59055118110236227" bottom="0.59055118110236227" header="0.23622047244094491" footer="0.31496062992125984"/>
  <pageSetup paperSize="9" scale="55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2024  год</vt:lpstr>
      <vt:lpstr>2023  год</vt:lpstr>
      <vt:lpstr>2022  год</vt:lpstr>
      <vt:lpstr>'2022  год'!Заголовки_для_печати</vt:lpstr>
      <vt:lpstr>'2023  год'!Заголовки_для_печати</vt:lpstr>
      <vt:lpstr>'2024  год'!Заголовки_для_печати</vt:lpstr>
      <vt:lpstr>'2022  год'!Область_печати</vt:lpstr>
      <vt:lpstr>'2023  год'!Область_печати</vt:lpstr>
      <vt:lpstr>'2024  год'!Область_печати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2021-10-28T08:19:59Z</cp:lastPrinted>
  <dcterms:created xsi:type="dcterms:W3CDTF">2011-10-24T10:13:26Z</dcterms:created>
  <dcterms:modified xsi:type="dcterms:W3CDTF">2022-03-19T08:13:05Z</dcterms:modified>
</cp:coreProperties>
</file>