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0" windowWidth="13020" windowHeight="8350" activeTab="0"/>
  </bookViews>
  <sheets>
    <sheet name="Свод  по  МО" sheetId="1" r:id="rId1"/>
  </sheets>
  <externalReferences>
    <externalReference r:id="rId4"/>
  </externalReferences>
  <definedNames>
    <definedName name="_xlnm.Print_Titles" localSheetId="0">'Свод  по  МО'!$6:$9</definedName>
    <definedName name="_xlnm.Print_Area" localSheetId="0">'Свод  по  МО'!$A$1:$P$278</definedName>
  </definedNames>
  <calcPr fullCalcOnLoad="1"/>
</workbook>
</file>

<file path=xl/sharedStrings.xml><?xml version="1.0" encoding="utf-8"?>
<sst xmlns="http://schemas.openxmlformats.org/spreadsheetml/2006/main" count="1592" uniqueCount="1000">
  <si>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</si>
  <si>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</si>
  <si>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</si>
  <si>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</si>
  <si>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</si>
  <si>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t>
  </si>
  <si>
    <t xml:space="preserve">подпункт 14  пункта  1  статьи  14 </t>
  </si>
  <si>
    <t>1.1.24.</t>
  </si>
  <si>
    <t>РП-А-2400</t>
  </si>
  <si>
    <t>0503</t>
  </si>
  <si>
    <t xml:space="preserve">подпункт 15  пункта  1  статьи  14 </t>
  </si>
  <si>
    <t>1.1.26.</t>
  </si>
  <si>
    <t>формирование архивных фондов поселения</t>
  </si>
  <si>
    <t>РП-А-2600</t>
  </si>
  <si>
    <t>1.1.27.</t>
  </si>
  <si>
    <t>организация сбора и вывоза бытовых отходов и мусора</t>
  </si>
  <si>
    <t>РП-А-2700</t>
  </si>
  <si>
    <t>0502,  0503</t>
  </si>
  <si>
    <t xml:space="preserve">подпункт 18  пункта  1  статьи  14 </t>
  </si>
  <si>
    <t>1.1.28.</t>
  </si>
  <si>
    <t>РП-А-2800</t>
  </si>
  <si>
    <t xml:space="preserve">подпункт 19  пункта  1  статьи  14 </t>
  </si>
  <si>
    <t>1.1.29.</t>
  </si>
  <si>
    <t>РП-А-2900</t>
  </si>
  <si>
    <t xml:space="preserve">подпункт 20  пункта  1  статьи  14 </t>
  </si>
  <si>
    <t>1.1.30.</t>
  </si>
  <si>
    <t>РП-А-3000</t>
  </si>
  <si>
    <t>1.1.31.</t>
  </si>
  <si>
    <t>организация ритуальных услуг и содержание мест захоронения</t>
  </si>
  <si>
    <t>РП-А-3100</t>
  </si>
  <si>
    <t xml:space="preserve">подпункт 22  пункта  1  статьи  14 </t>
  </si>
  <si>
    <t>1.1.32.</t>
  </si>
  <si>
    <t>финансирование расходов на содержание органов местного самоуправления поселений</t>
  </si>
  <si>
    <t>РП-А-0100</t>
  </si>
  <si>
    <t>п.9  ст. 34</t>
  </si>
  <si>
    <t>1.1.2.</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</si>
  <si>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</si>
  <si>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</si>
  <si>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</si>
  <si>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</si>
  <si>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</si>
  <si>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РП-А-0400</t>
  </si>
  <si>
    <t>0107</t>
  </si>
  <si>
    <t>п.14 ст.20</t>
  </si>
  <si>
    <t>1.1.5.</t>
  </si>
  <si>
    <t>РП-А-0500</t>
  </si>
  <si>
    <t>1.1.6.</t>
  </si>
  <si>
    <t xml:space="preserve">ст. 3 </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</si>
  <si>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</si>
  <si>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</si>
  <si>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</si>
  <si>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</si>
  <si>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</si>
  <si>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0103, 0104, 0106,  0111</t>
  </si>
  <si>
    <t>0103, 0104, 0106, 0111,  0113, 0709, 0804, 1006</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</si>
  <si>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</si>
  <si>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</si>
  <si>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</si>
  <si>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</si>
  <si>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</si>
  <si>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</si>
  <si>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</si>
  <si>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</si>
  <si>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</si>
  <si>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</si>
  <si>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</si>
  <si>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</si>
  <si>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</si>
  <si>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</si>
  <si>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</si>
  <si>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</si>
  <si>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1.1.87.</t>
  </si>
  <si>
    <t>осуществление международных и внешнеэкономических связей в соответствии с федеральными законами</t>
  </si>
  <si>
    <t>РП-А-8700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</si>
  <si>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</si>
  <si>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</si>
  <si>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</si>
  <si>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</si>
  <si>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</si>
  <si>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</si>
  <si>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2.1.83.</t>
  </si>
  <si>
    <t>РМ-А-8300</t>
  </si>
  <si>
    <t>2.1.84.</t>
  </si>
  <si>
    <t>РМ-А-8400</t>
  </si>
  <si>
    <t>2.1.85.</t>
  </si>
  <si>
    <t>РМ-А-8500</t>
  </si>
  <si>
    <t>2.1.86.</t>
  </si>
  <si>
    <t>РМ-А-8600</t>
  </si>
  <si>
    <t>2.1.87.</t>
  </si>
  <si>
    <t>РМ-А-8700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</si>
  <si>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</si>
  <si>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</si>
  <si>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</si>
  <si>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</si>
  <si>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</si>
  <si>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0304</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</si>
  <si>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</si>
  <si>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</si>
  <si>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11.12.2013  года  № 217-ОЗ  "О  нормативах  финансирования  муниципальных  дошкольных  образовательных  организаций" </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</si>
  <si>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областным  целевым  программам  "Ипотечное  жилищное  кредитование"  и  "Ипотечное  жилищное  кредитование на 2011-2015 годы"</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</si>
  <si>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</si>
  <si>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</si>
  <si>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</si>
  <si>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</si>
  <si>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</si>
  <si>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</si>
  <si>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РП-Б-0800</t>
  </si>
  <si>
    <t xml:space="preserve">подпункты 5 и 19  пункта  1  статьи  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</si>
  <si>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</si>
  <si>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</si>
  <si>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</si>
  <si>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РМ-В-3300</t>
  </si>
  <si>
    <t>ч.3, п.1</t>
  </si>
  <si>
    <t>2.3.33.</t>
  </si>
  <si>
    <t>РМ-В-4000</t>
  </si>
  <si>
    <t>РМ-В-4100</t>
  </si>
  <si>
    <t>РМ-В-4200</t>
  </si>
  <si>
    <t>РМ-В-4400</t>
  </si>
  <si>
    <t>РМ-В-4500</t>
  </si>
  <si>
    <t>2.3.40.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</si>
  <si>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</si>
  <si>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РМ-В-4600</t>
  </si>
  <si>
    <t>2.3.41.</t>
  </si>
  <si>
    <t>РМ-В-4700</t>
  </si>
  <si>
    <t>2.3.42.</t>
  </si>
  <si>
    <t>2.3.44.</t>
  </si>
  <si>
    <t>2.3.45.</t>
  </si>
  <si>
    <t>2.4.</t>
  </si>
  <si>
    <t>РМ-Г</t>
  </si>
  <si>
    <t>ИТОГО расходные обязательства муниципальных районов</t>
  </si>
  <si>
    <t>РМ-И-9999</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</si>
  <si>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</si>
  <si>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</si>
  <si>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</si>
  <si>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</si>
  <si>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</si>
  <si>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</si>
  <si>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</si>
  <si>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</si>
  <si>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</si>
  <si>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</si>
  <si>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</si>
  <si>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ст.16,ч.1,п.3</t>
  </si>
  <si>
    <t>3.1.3.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</si>
  <si>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</si>
  <si>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РГ-А-0300</t>
  </si>
  <si>
    <t>3.1.4.</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</si>
  <si>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</si>
  <si>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</si>
  <si>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</si>
  <si>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</si>
  <si>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</si>
  <si>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</si>
  <si>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 xml:space="preserve">п.7 ч.1 ст.17 </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</si>
  <si>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</si>
  <si>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</si>
  <si>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</si>
  <si>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</si>
  <si>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</si>
  <si>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</si>
  <si>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</si>
  <si>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</si>
  <si>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</si>
  <si>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</si>
  <si>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</si>
  <si>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</si>
  <si>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</si>
  <si>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 xml:space="preserve">подпункт 4  пункта  1  статьи  16 </t>
  </si>
  <si>
    <t>3.1.12.</t>
  </si>
  <si>
    <t>РГ-А-1200</t>
  </si>
  <si>
    <t>0409, 0503</t>
  </si>
  <si>
    <t xml:space="preserve">подпункт 5  пункта  1  статьи  16 </t>
  </si>
  <si>
    <t>3.1.13.</t>
  </si>
  <si>
    <t>РГ-А-1300</t>
  </si>
  <si>
    <t xml:space="preserve">подпункт 6  пункта  1  статьи  16 </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</si>
  <si>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</si>
  <si>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</si>
  <si>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</si>
  <si>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 xml:space="preserve">подпункт 7  пункта  1  статьи  16 </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</si>
  <si>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</si>
  <si>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</si>
  <si>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</si>
  <si>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</si>
  <si>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</si>
  <si>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</si>
  <si>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 xml:space="preserve">подпункт 8  пункта  1  статьи  16 </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</si>
  <si>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</si>
  <si>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</si>
  <si>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</si>
  <si>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</si>
  <si>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</si>
  <si>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</si>
  <si>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</si>
  <si>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</si>
  <si>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</si>
  <si>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подпункт 11  пункта  1  статьи  16</t>
  </si>
  <si>
    <t>3.1.20.</t>
  </si>
  <si>
    <t>РГ-А-2000</t>
  </si>
  <si>
    <t>подпункт 13  пункта  1  статьи  16</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</si>
  <si>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</si>
  <si>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</si>
  <si>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</si>
  <si>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</si>
  <si>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</si>
  <si>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подпункт 15  пункта  1  статьи  16</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</si>
  <si>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</si>
  <si>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</si>
  <si>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</si>
  <si>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подпункт 16  пункта  1  статьи  16</t>
  </si>
  <si>
    <t>3.1.24.</t>
  </si>
  <si>
    <t>создание условий для организации досуга и обеспечения жителей городского округа услугами организаций культуры</t>
  </si>
  <si>
    <t>РГ-А-2400</t>
  </si>
  <si>
    <t>подпункт 17  пункта  1  статьи  16</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</si>
  <si>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</si>
  <si>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</si>
  <si>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</si>
  <si>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</si>
  <si>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</si>
  <si>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</si>
  <si>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</si>
  <si>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</si>
  <si>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подпункт 19  пункта  1  статьи  16</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</si>
  <si>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</si>
  <si>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</si>
  <si>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</si>
  <si>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</si>
  <si>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</si>
  <si>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подпункт 22  пункта  1  статьи  16</t>
  </si>
  <si>
    <t>3.1.31.</t>
  </si>
  <si>
    <t>РГ-А-3100</t>
  </si>
  <si>
    <t>подпункт 23  пункта  1  статьи  16</t>
  </si>
  <si>
    <t>3.1.32.</t>
  </si>
  <si>
    <t>организация сбора, вывоза, утилизации и переработки бытовых и промышленных отходов</t>
  </si>
  <si>
    <t>РГ-А-3200</t>
  </si>
  <si>
    <t>подпункт 24  пункта  1  статьи  16</t>
  </si>
  <si>
    <t>3.1.33.</t>
  </si>
  <si>
    <t>РГ-А-3300</t>
  </si>
  <si>
    <t>0412,  0503</t>
  </si>
  <si>
    <t>подпункт 25  пункта  1  статьи  16</t>
  </si>
  <si>
    <t>3.1.34.</t>
  </si>
  <si>
    <t>РГ-А-3400</t>
  </si>
  <si>
    <t>подпункт 26  пункта  1  статьи  16</t>
  </si>
  <si>
    <t>3.1.35.</t>
  </si>
  <si>
    <t>РГ-А-3500</t>
  </si>
  <si>
    <t>3.1.36.</t>
  </si>
  <si>
    <t>РГ-А-3600</t>
  </si>
  <si>
    <t>3.1.37.</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</si>
  <si>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</si>
  <si>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</si>
  <si>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</si>
  <si>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</si>
  <si>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</si>
  <si>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</si>
  <si>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</si>
  <si>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</si>
  <si>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</si>
  <si>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</si>
  <si>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</si>
  <si>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</si>
  <si>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</si>
  <si>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подпункт 33  пункта  1  статьи  16</t>
  </si>
  <si>
    <t>3.1.43.</t>
  </si>
  <si>
    <t>организация и осуществление мероприятий по работе с детьми и молодежью в городском округе</t>
  </si>
  <si>
    <t>РГ-А-4300</t>
  </si>
  <si>
    <t>подпункт 34  пункта  1  статьи  16</t>
  </si>
  <si>
    <t>3.1.45.</t>
  </si>
  <si>
    <t>РГ-А-4500</t>
  </si>
  <si>
    <t>3.1.46.</t>
  </si>
  <si>
    <t>РГ-А-4600</t>
  </si>
  <si>
    <t>3.1.47.</t>
  </si>
  <si>
    <t>РГ-А-4700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</si>
  <si>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</si>
  <si>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</si>
  <si>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</si>
  <si>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</si>
  <si>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</si>
  <si>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</si>
  <si>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</si>
  <si>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</si>
  <si>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</si>
  <si>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</si>
  <si>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</si>
  <si>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</si>
  <si>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</si>
  <si>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</si>
  <si>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3.2.</t>
  </si>
  <si>
    <t>РГ-Б</t>
  </si>
  <si>
    <t>3.3.</t>
  </si>
  <si>
    <t>РГ-В</t>
  </si>
  <si>
    <t>3.3.1.</t>
  </si>
  <si>
    <t>РГ-В-0100</t>
  </si>
  <si>
    <t>3.3.2.</t>
  </si>
  <si>
    <t>РГ-В-0200</t>
  </si>
  <si>
    <t>3.3.3.</t>
  </si>
  <si>
    <t>РГ-В-0300</t>
  </si>
  <si>
    <t>3.3.4.</t>
  </si>
  <si>
    <t>РГ-В-0400</t>
  </si>
  <si>
    <t>3.3.6.</t>
  </si>
  <si>
    <t>РГ-В-0600</t>
  </si>
  <si>
    <t>3.3.7.</t>
  </si>
  <si>
    <t>РГ-В-0700</t>
  </si>
  <si>
    <t>3.3.11.</t>
  </si>
  <si>
    <t>РГ-В-1100</t>
  </si>
  <si>
    <t>РГ-В-1700</t>
  </si>
  <si>
    <t>3.3.17.</t>
  </si>
  <si>
    <t>РГ-В-2500</t>
  </si>
  <si>
    <t>3.3.25.</t>
  </si>
  <si>
    <t>РГ-В-2600</t>
  </si>
  <si>
    <t>3.3.26.</t>
  </si>
  <si>
    <t>РГ-В-2900</t>
  </si>
  <si>
    <t>0709,  1006</t>
  </si>
  <si>
    <t>3.3.29.</t>
  </si>
  <si>
    <t>РГ-В-3000</t>
  </si>
  <si>
    <t>3.3.30.</t>
  </si>
  <si>
    <t>РГ-В-3200</t>
  </si>
  <si>
    <t>3.3.32.</t>
  </si>
  <si>
    <t>РГ-В-3400</t>
  </si>
  <si>
    <t>3.3.34.</t>
  </si>
  <si>
    <t>РГ-В-3700</t>
  </si>
  <si>
    <t>ст. 5</t>
  </si>
  <si>
    <t>3.3.37.</t>
  </si>
  <si>
    <t>РГ-В-3800</t>
  </si>
  <si>
    <t>ст.4, п.1</t>
  </si>
  <si>
    <t>3.3.38.</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</si>
  <si>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</si>
  <si>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РГ-В-4000</t>
  </si>
  <si>
    <t>Федеральный  закон  от  20.08.2004  года  № 113-ФЗ  "О  присяжных  заседателях  федеральных  судов  общей  юрисдикции  в  Российской  Федерации"</t>
  </si>
  <si>
    <t>п. 14  ст. 5</t>
  </si>
  <si>
    <t>3.3.40.</t>
  </si>
  <si>
    <t>3.4.</t>
  </si>
  <si>
    <t>РГ-Г</t>
  </si>
  <si>
    <t>ИТОГО расходные обязательства городских округов</t>
  </si>
  <si>
    <t>РГ-И-9999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</si>
  <si>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</si>
  <si>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</si>
  <si>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</si>
  <si>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</si>
  <si>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</si>
  <si>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</si>
  <si>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</si>
  <si>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</si>
  <si>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</si>
  <si>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</si>
  <si>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</si>
  <si>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</si>
  <si>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</si>
  <si>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</si>
  <si>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</si>
  <si>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 xml:space="preserve">Закон  Липецкой  области  от  14.02.2007  года  № 24-ОЗ "О  наделении  органов  местного  самоуправления  государственными  полномочиями  по  организации  предоставления  общедоступного  и  бесплатного  образования  обучающимся,  воспитанникам  с  ограниченными  возможностями  здоровья"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</si>
  <si>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</si>
  <si>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</si>
  <si>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II. Свод  реестров  расходных  обязательств  муниципальных  образований  области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</si>
  <si>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</si>
  <si>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</si>
  <si>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</si>
  <si>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</si>
  <si>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0709</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</si>
  <si>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</si>
  <si>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</si>
  <si>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</si>
  <si>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</si>
  <si>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</si>
  <si>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</si>
  <si>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государственные  полномочия  по  содержанию  ребенка  в  семье  опекуна  и  приемной  семье,  а  также  вознаграждение,  причитающееся  приемному  родителю</t>
  </si>
  <si>
    <t xml:space="preserve"> 2.3.29.</t>
  </si>
  <si>
    <t>2.3.46.</t>
  </si>
  <si>
    <t>2.3.47.</t>
  </si>
  <si>
    <t>2.3.55.</t>
  </si>
  <si>
    <t>РМ-В-5500</t>
  </si>
  <si>
    <t>2.3.56.</t>
  </si>
  <si>
    <t>РМ-В-5600</t>
  </si>
  <si>
    <t>0401</t>
  </si>
  <si>
    <t>3.1.52.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</si>
  <si>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</si>
  <si>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РГ-А-5200</t>
  </si>
  <si>
    <t>3.1.53.</t>
  </si>
  <si>
    <t>РГ-А-5300</t>
  </si>
  <si>
    <t>3.1.83.</t>
  </si>
  <si>
    <t>РГ-А-8300</t>
  </si>
  <si>
    <t>3.1.84.</t>
  </si>
  <si>
    <t>РГ-А-8400</t>
  </si>
  <si>
    <t>3.1.85.</t>
  </si>
  <si>
    <t>РГ-А-8500</t>
  </si>
  <si>
    <t>3.1.86.</t>
  </si>
  <si>
    <t>РГ-А-8600</t>
  </si>
  <si>
    <t>3.1.87.</t>
  </si>
  <si>
    <t>РГ-А-8700</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</si>
  <si>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</si>
  <si>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3.3.44.</t>
  </si>
  <si>
    <t>РГ-В-4400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</si>
  <si>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</si>
  <si>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</si>
  <si>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</si>
  <si>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РП-А-0700</t>
  </si>
  <si>
    <t>1.1.8.</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</si>
  <si>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</si>
  <si>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</si>
  <si>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</si>
  <si>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</si>
  <si>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</si>
  <si>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</si>
  <si>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</si>
  <si>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</si>
  <si>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</si>
  <si>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0502</t>
  </si>
  <si>
    <t xml:space="preserve">подпункт 4  пункта  1  статьи  14 </t>
  </si>
  <si>
    <t>1.1.12.</t>
  </si>
  <si>
    <t>РП-А-1200</t>
  </si>
  <si>
    <t>0409,  0503</t>
  </si>
  <si>
    <t xml:space="preserve">подпункт 5  пункта  1  статьи  14 </t>
  </si>
  <si>
    <t>1.1.13.</t>
  </si>
  <si>
    <t>РП-А-1300</t>
  </si>
  <si>
    <t>0501, 1003</t>
  </si>
  <si>
    <t xml:space="preserve">подпункт 6  пункта  1  статьи  14 </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</si>
  <si>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</si>
  <si>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</si>
  <si>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</si>
  <si>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0408</t>
  </si>
  <si>
    <t xml:space="preserve">подпункт 7  пункта  1  статьи  14 </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</si>
  <si>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</si>
  <si>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</si>
  <si>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</si>
  <si>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</si>
  <si>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РП-А-1600</t>
  </si>
  <si>
    <t>0309</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</si>
  <si>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</si>
  <si>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подпункт 8  пункта  1  статьи  14 </t>
  </si>
  <si>
    <t>1.1.17.</t>
  </si>
  <si>
    <t>обеспечение первичных мер пожарной безопасности в границах населенных пунктов поселения</t>
  </si>
  <si>
    <t>РП-А-1700</t>
  </si>
  <si>
    <t>0310,  0314</t>
  </si>
  <si>
    <t xml:space="preserve">подпункт 9  пункта  1  статьи  14 </t>
  </si>
  <si>
    <t>1.1.18.</t>
  </si>
  <si>
    <t>создание условий для обеспечения жителей поселения услугами связи, общественного питания, торговли и бытового обслуживания</t>
  </si>
  <si>
    <t>РП-А-1800</t>
  </si>
  <si>
    <t>0412</t>
  </si>
  <si>
    <t xml:space="preserve">подпункт 10  пункта  1  статьи  14 </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</si>
  <si>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</si>
  <si>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</si>
  <si>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</si>
  <si>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</si>
  <si>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 xml:space="preserve">подпункт 11  пункта  1  статьи  14 </t>
  </si>
  <si>
    <t>1.1.20.</t>
  </si>
  <si>
    <t>создание условий для организации досуга и обеспечения жителей поселения услугами организаций культуры</t>
  </si>
  <si>
    <t>РП-А-2000</t>
  </si>
  <si>
    <t xml:space="preserve">подпункт 12  пункта  1  статьи  14 </t>
  </si>
  <si>
    <t>1.1.21.</t>
  </si>
  <si>
    <t>РП-А-2100</t>
  </si>
  <si>
    <t>0503,  0801</t>
  </si>
  <si>
    <t>1.1.22.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</si>
  <si>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</si>
  <si>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участие в предупреждении и ликвидации последствий чрезвычайных ситуаций в границах поселения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</si>
  <si>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</si>
  <si>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</si>
  <si>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 xml:space="preserve">осуществление мероприятий по обеспечению безопасности людей на водных объектах, охране их жизни и здоровья  </t>
  </si>
  <si>
    <t>содействие в развитии сельскохозяйственного производства, создание условий для развития малого и среднего предпринимательства</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</si>
  <si>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</si>
  <si>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</si>
  <si>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</si>
  <si>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</si>
  <si>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</si>
  <si>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</si>
  <si>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1.2.8.</t>
  </si>
  <si>
    <t>передаваемые  полномочия  по  дорожной  деятельности  и  благоустройству  территории</t>
  </si>
  <si>
    <t xml:space="preserve">участие в предупреждении и ликвидации последствий чрезвычайных ситуаций на территории муниципального района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</si>
  <si>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</si>
  <si>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r>
    <r>
      <rPr>
        <b/>
        <u val="single"/>
        <sz val="20"/>
        <rFont val="Arial"/>
        <family val="2"/>
      </rPr>
      <t xml:space="preserve">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</si>
  <si>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</si>
  <si>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</si>
  <si>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</si>
  <si>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</si>
  <si>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</si>
  <si>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</si>
  <si>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</si>
  <si>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</si>
  <si>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государственные  полномочия  в  области  охраны  труда  и  социально-трудовых  отношений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</si>
  <si>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</si>
  <si>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</si>
  <si>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формирование и содержание муниципального архива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</si>
  <si>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</si>
  <si>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</si>
  <si>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</si>
  <si>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(расшифровать)</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</si>
  <si>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</si>
  <si>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</si>
  <si>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</si>
  <si>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</si>
  <si>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</si>
  <si>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государственные  полномочия  по  предоставлению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</si>
  <si>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</si>
  <si>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ст. 10</t>
  </si>
  <si>
    <t>ВСЕГО расходные обязательства муниципальных образований</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</si>
  <si>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</si>
  <si>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</si>
  <si>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</si>
  <si>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</si>
  <si>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</si>
  <si>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</si>
  <si>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</si>
  <si>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</si>
  <si>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</si>
  <si>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</si>
  <si>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</si>
  <si>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1.1.39.</t>
  </si>
  <si>
    <t>организация и осуществление мероприятий по работе с детьми и молодежью в поселении</t>
  </si>
  <si>
    <t>РП-А-3900</t>
  </si>
  <si>
    <t>0707</t>
  </si>
  <si>
    <t xml:space="preserve">подпункт 30  пункта  1  статьи  14 </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</si>
  <si>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</si>
  <si>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</si>
  <si>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</si>
  <si>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</si>
  <si>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</si>
  <si>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</si>
  <si>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</si>
  <si>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</si>
  <si>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</si>
  <si>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</si>
  <si>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</si>
  <si>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</si>
  <si>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</si>
  <si>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</si>
  <si>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</si>
  <si>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</si>
  <si>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2.3.58.</t>
  </si>
  <si>
    <t>государственные  полномочия  по  финансированию  муниципальных  дошкольных  образовательных  организаций</t>
  </si>
  <si>
    <t>РМ-В-5800</t>
  </si>
  <si>
    <t>ст. 1</t>
  </si>
  <si>
    <t>2.3.59.</t>
  </si>
  <si>
    <t>РМ-В-5900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</si>
  <si>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</si>
  <si>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</si>
  <si>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</si>
  <si>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</si>
  <si>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3.3.46.</t>
  </si>
  <si>
    <t>РГ-В-4600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</si>
  <si>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</si>
  <si>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</si>
  <si>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</si>
  <si>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</si>
  <si>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</si>
  <si>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</si>
  <si>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</si>
  <si>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</si>
  <si>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</si>
  <si>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</si>
  <si>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</si>
  <si>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0103, 0104, 0106, 0113</t>
  </si>
  <si>
    <t>1.1.82.</t>
  </si>
  <si>
    <t>РП-А-8200</t>
  </si>
  <si>
    <t>0501, 0502</t>
  </si>
  <si>
    <t>1.2.</t>
  </si>
  <si>
    <t>РП-Б</t>
  </si>
  <si>
    <t>1.2.1.</t>
  </si>
  <si>
    <t>РП-Б-0100</t>
  </si>
  <si>
    <t>0106</t>
  </si>
  <si>
    <t xml:space="preserve">подпункт 1  пункта  1  статьи  14 </t>
  </si>
  <si>
    <t>1.2.2.</t>
  </si>
  <si>
    <t>РП-Б-0200</t>
  </si>
  <si>
    <t>0104</t>
  </si>
  <si>
    <t>1.2.3.</t>
  </si>
  <si>
    <t>РП-Б-0300</t>
  </si>
  <si>
    <t xml:space="preserve">подпункт 24  пункта  1  статьи  14 </t>
  </si>
  <si>
    <t>1.2.5.</t>
  </si>
  <si>
    <t>РП-Б-0500</t>
  </si>
  <si>
    <t>1.2.6.</t>
  </si>
  <si>
    <t>РП-Б-0600</t>
  </si>
  <si>
    <t>1.3.</t>
  </si>
  <si>
    <t>РП-В</t>
  </si>
  <si>
    <t>1.3.1.</t>
  </si>
  <si>
    <t>РП-В-0100</t>
  </si>
  <si>
    <t>0202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</si>
  <si>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</si>
  <si>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1.4.</t>
  </si>
  <si>
    <t>РП-Г</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</si>
  <si>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</si>
  <si>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</si>
  <si>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</si>
  <si>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</si>
  <si>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</si>
  <si>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</si>
  <si>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</si>
  <si>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</si>
  <si>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</si>
  <si>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</si>
  <si>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</si>
  <si>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</si>
  <si>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</si>
  <si>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п.1  ст. 17</t>
  </si>
  <si>
    <t>2.1.3.</t>
  </si>
  <si>
    <t>РМ-А-0300</t>
  </si>
  <si>
    <t>2.1.4.</t>
  </si>
  <si>
    <t>РМ-А-0400</t>
  </si>
  <si>
    <t>2.1.5.</t>
  </si>
  <si>
    <t>РМ-А-0500</t>
  </si>
  <si>
    <t>2.1.6.</t>
  </si>
  <si>
    <t>РМ-А-0600</t>
  </si>
  <si>
    <t>ст. 17</t>
  </si>
  <si>
    <t>2.1.7.</t>
  </si>
  <si>
    <t>РМ-А-0700</t>
  </si>
  <si>
    <t>2.1.8.</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</si>
  <si>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</si>
  <si>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</si>
  <si>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</si>
  <si>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</si>
  <si>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</si>
  <si>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</si>
  <si>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</si>
  <si>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 xml:space="preserve">подпункт 3  пункта  1  статьи  15 </t>
  </si>
  <si>
    <t>2.1.11.</t>
  </si>
  <si>
    <t>РМ-А-1100</t>
  </si>
  <si>
    <t xml:space="preserve">подпункт 4  пункта  1  статьи  15 </t>
  </si>
  <si>
    <t>2.1.12.</t>
  </si>
  <si>
    <t>РМ-А-1200</t>
  </si>
  <si>
    <t xml:space="preserve">подпункт 5  пункта  1  статьи  15 </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</si>
  <si>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</si>
  <si>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</si>
  <si>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</si>
  <si>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 xml:space="preserve">подпункт 6  пункта  1  статьи  15 </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</si>
  <si>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</si>
  <si>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</si>
  <si>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</si>
  <si>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</si>
  <si>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РМ-А-1500</t>
  </si>
  <si>
    <t xml:space="preserve">подпункт 7  пункта  1  статьи  15 </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</si>
  <si>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</si>
  <si>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</si>
  <si>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</si>
  <si>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</si>
  <si>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</si>
  <si>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</si>
  <si>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0605</t>
  </si>
  <si>
    <t xml:space="preserve">подпункт 9  пункта  1  статьи  15 </t>
  </si>
  <si>
    <t>2.1.18.</t>
  </si>
  <si>
    <t>РМ-А-1800</t>
  </si>
  <si>
    <t>0701, 0702, 0707, 0709</t>
  </si>
  <si>
    <t xml:space="preserve">подпункт 11  пункта  1  статьи  15 </t>
  </si>
  <si>
    <t>2.1.19.</t>
  </si>
  <si>
    <t>РМ-А-1900</t>
  </si>
  <si>
    <t>2.1.21.</t>
  </si>
  <si>
    <t>организация утилизации и переработки бытовых и промышленных отходов</t>
  </si>
  <si>
    <t>РМ-А-2100</t>
  </si>
  <si>
    <t xml:space="preserve">подпункт 14  пункта  1  статьи  15 </t>
  </si>
  <si>
    <t>2.1.22.</t>
  </si>
  <si>
    <t>РМ-А-2200</t>
  </si>
  <si>
    <t xml:space="preserve">подпункт 15  пункта  1  статьи  15 </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</si>
  <si>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</si>
  <si>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</si>
  <si>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</si>
  <si>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</si>
  <si>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</si>
  <si>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</si>
  <si>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</si>
  <si>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</si>
  <si>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</si>
  <si>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</si>
  <si>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</si>
  <si>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 xml:space="preserve">подпункт 18  пункта  1  статьи  15 </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</si>
  <si>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</si>
  <si>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</si>
  <si>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</si>
  <si>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 xml:space="preserve">подпункт 19  пункта  1  статьи  15 </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</si>
  <si>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</si>
  <si>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</si>
  <si>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</si>
  <si>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 xml:space="preserve">подпункт 19,1  пункта  1  статьи  15 </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</si>
  <si>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</si>
  <si>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</si>
  <si>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</si>
  <si>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</si>
  <si>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</si>
  <si>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</si>
  <si>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</si>
  <si>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</si>
  <si>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</si>
  <si>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</si>
  <si>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</si>
  <si>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</si>
  <si>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</si>
  <si>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</si>
  <si>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</si>
  <si>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</si>
  <si>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 xml:space="preserve">подпункт 25  пункта  1  статьи  15 </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</si>
  <si>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</si>
  <si>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</si>
  <si>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</si>
  <si>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 xml:space="preserve">подпункт 26  пункта  1  статьи  15 </t>
  </si>
  <si>
    <t>2.1.37.</t>
  </si>
  <si>
    <t>организация и осуществление мероприятий межпоселенческого характера по работе с детьми и молодежью</t>
  </si>
  <si>
    <t>РМ-А-3700</t>
  </si>
  <si>
    <t xml:space="preserve">подпункт 27  пункта  1  статьи  15 </t>
  </si>
  <si>
    <t>2.1.38.</t>
  </si>
  <si>
    <t>РМ-А-3800</t>
  </si>
  <si>
    <t>2.1.39.</t>
  </si>
  <si>
    <t>осуществление муниципального лесного контроля</t>
  </si>
  <si>
    <t>РМ-А-3900</t>
  </si>
  <si>
    <t>2.1.40.</t>
  </si>
  <si>
    <t>РМ-А-4000</t>
  </si>
  <si>
    <t>2.1.41.</t>
  </si>
  <si>
    <t>РМ-А-4100</t>
  </si>
  <si>
    <t>2.1.42.</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</si>
  <si>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</si>
  <si>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</si>
  <si>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</si>
  <si>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</si>
  <si>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</si>
  <si>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</si>
  <si>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</si>
  <si>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</si>
  <si>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</si>
  <si>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</si>
  <si>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2.2.</t>
  </si>
  <si>
    <t>РМ-Б</t>
  </si>
  <si>
    <t>2.2.1.</t>
  </si>
  <si>
    <t>расходы, производимые за счет резервных фондов администраций муниципальных районов</t>
  </si>
  <si>
    <t>0113</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</si>
  <si>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</si>
  <si>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</si>
  <si>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</si>
  <si>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</si>
  <si>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</si>
  <si>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ст.2 п.1,      ст.4 п.1</t>
  </si>
  <si>
    <t>2.3.2.</t>
  </si>
  <si>
    <t xml:space="preserve">государственные  полномочия  в  сфере  архивного  дела  </t>
  </si>
  <si>
    <t>РМ-В-0200</t>
  </si>
  <si>
    <t>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t>
  </si>
  <si>
    <t>ст.3 ,           ст.5 п.1</t>
  </si>
  <si>
    <t>2.3.3.</t>
  </si>
  <si>
    <t>государственные  полномочия  по  образованию  и  организации  деятельности  административных  комиссий</t>
  </si>
  <si>
    <t>РМ-В-0300</t>
  </si>
  <si>
    <t>ст.1 п.1, ст.7.п.1</t>
  </si>
  <si>
    <t>2.3.4.</t>
  </si>
  <si>
    <t>государственные  полномочия  по  организации  деятельности  комиссий  по  делам несовершеннолетних  и  защите  их  прав</t>
  </si>
  <si>
    <t>РМ-В-0400</t>
  </si>
  <si>
    <t>ст.5 п.1,      ст.7 п.1</t>
  </si>
  <si>
    <t>01.01.2005 г. не установлен</t>
  </si>
  <si>
    <t>0702</t>
  </si>
  <si>
    <t>2.3.6.</t>
  </si>
  <si>
    <t>государственные  полномочия  по  реализации  основных  общеобразовательных  программ</t>
  </si>
  <si>
    <t>РМ-В-0600</t>
  </si>
  <si>
    <t xml:space="preserve">Закон  Липецкой  области  от  19.08.2008  года  № 180-ОЗ  "О  нормативах  финансирования  общеобразовательных  учреждений" </t>
  </si>
  <si>
    <t>ст. 4</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</si>
  <si>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</si>
  <si>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</si>
  <si>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</si>
  <si>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0701</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</si>
  <si>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t>
  </si>
  <si>
    <t>ст.7</t>
  </si>
  <si>
    <t>2.3.11.</t>
  </si>
  <si>
    <t>государственные  полномочия  по  обеспечению  жильем  ветеранов,  инвалидов  и  семей,  имеющих  детей-инвалидов</t>
  </si>
  <si>
    <t>РМ-В-1100</t>
  </si>
  <si>
    <t>государственные  полномочия  по  приобретению  школьной  и  спортивной  формы  детям  из  многодетных  семей</t>
  </si>
  <si>
    <t>РМ-В-1700</t>
  </si>
  <si>
    <t xml:space="preserve">п.2.4., п. 2.6.          
</t>
  </si>
  <si>
    <t xml:space="preserve">01.01.2008 г. не установлен 
</t>
  </si>
  <si>
    <t>2.3.17.</t>
  </si>
  <si>
    <t>РМ-В-2500</t>
  </si>
  <si>
    <t>ст. 3 - 6</t>
  </si>
  <si>
    <t>2.3.25.</t>
  </si>
  <si>
    <t>РМ-В-2600</t>
  </si>
  <si>
    <t>1004</t>
  </si>
  <si>
    <t xml:space="preserve">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t>
  </si>
  <si>
    <t>ст.10-2</t>
  </si>
  <si>
    <t>2.3.26.</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</si>
  <si>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</si>
  <si>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государственные  полномочия  по  содержанию  численности  специалистов,  осуществляющих  деятельность  по  опеке  и  попечительству</t>
  </si>
  <si>
    <t>РМ-В-2900</t>
  </si>
  <si>
    <t>п. 1 ст. 5</t>
  </si>
  <si>
    <t>РМ-В-3000</t>
  </si>
  <si>
    <t>п. 1 ст. 6</t>
  </si>
  <si>
    <t>2.3.30.</t>
  </si>
  <si>
    <t>государственные  полномочия  по  расчету  и  предоставлению  дотаций  бюджетам  поселений  за  счет  средств  областного  бюджета</t>
  </si>
  <si>
    <t>РМ-В-3100</t>
  </si>
  <si>
    <t>2.3.31.</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</si>
  <si>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</si>
  <si>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</si>
  <si>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</si>
  <si>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запланировано</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</si>
  <si>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</si>
  <si>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</si>
  <si>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</si>
  <si>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</si>
  <si>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</si>
  <si>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</si>
  <si>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</si>
  <si>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</si>
  <si>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</si>
  <si>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</si>
  <si>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</si>
  <si>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</si>
  <si>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</si>
  <si>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</si>
  <si>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</si>
  <si>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</si>
  <si>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</si>
  <si>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</si>
  <si>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</si>
  <si>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</si>
  <si>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</si>
  <si>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</si>
  <si>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</si>
  <si>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</si>
  <si>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Закон Липецкой области от 04.05.2000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</si>
  <si>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Федеральный закон Российской Федерации от 06.10.2003 года № 131–ФЗ "Об общих принципах организации местного самоуправления в Российской Федерации"</t>
  </si>
  <si>
    <t>08.10.2003, не установлен</t>
  </si>
  <si>
    <t>0113, 0701, 0702, 0801, 1201</t>
  </si>
  <si>
    <t>0113, 0412</t>
  </si>
  <si>
    <t>0103, 0104, 0106, 0113, 0701, 0702, 0709, 0801, 0804, 1006</t>
  </si>
  <si>
    <t>0113, 0501, 0502, 0701, 0702, 0801, 1002, 1101, 1105</t>
  </si>
  <si>
    <t>0113, 0409, 0502, 0503, 0801, 1003</t>
  </si>
  <si>
    <t>0501, 0502, 1003, 1004</t>
  </si>
  <si>
    <t>0103, 0104, 0106, 0113, 0505, 0701, 0702, 0709, 0801, 0804, 1006</t>
  </si>
  <si>
    <t>0105</t>
  </si>
  <si>
    <t>государственные полномочия  по  первичному  воинскому  учету  на  территориях,  где  отсутствуют  военные  комиссариаты</t>
  </si>
  <si>
    <t>Федеральный  закон  Российской Федерации от  20.08.2004  года  № 113-ФЗ  "О  присяжных  заседателях  федеральных  судов  общей  юрисдикции  в  Российской  Федерации"</t>
  </si>
  <si>
    <t>0103, 0104, 0106, 0111, 0113, 0309, 0408, 0412, 0505, 0709, 0804, 0909, 1006</t>
  </si>
  <si>
    <t>п. 9 ст. 34</t>
  </si>
  <si>
    <t>0113, 0412, 0505,  0801, 1002</t>
  </si>
  <si>
    <t>Федеральный закон Российской Федерации от 3 ноября 2006 года №174-ФЗ Об автономных учреждениях",  Федеральный закон Российской Федерации от 06.10.2003 года № 131–ФЗ "Об общих принципах организации местного самоуправления в Российской Федерации"</t>
  </si>
  <si>
    <t>06.01.2007 г.
не установлен, 08.10.2003 г. не установлен</t>
  </si>
  <si>
    <t>Федеральный закон Российской Федерации от 12.06.2002 года № 67-ФЗ "Об основных гарантиях избирательных прав и права на участие в референдуме граждан Российской Федерации"</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</si>
  <si>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</si>
  <si>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</si>
  <si>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</si>
  <si>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1.3.2.</t>
  </si>
  <si>
    <t xml:space="preserve">полномочия  по  организации и осуществлении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</si>
  <si>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РП-В-0300</t>
  </si>
  <si>
    <t xml:space="preserve">подпункт 21  пункта  1  статьи  15 </t>
  </si>
  <si>
    <t>1.3.3.</t>
  </si>
  <si>
    <t>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t>
  </si>
  <si>
    <t>РП-В-0400</t>
  </si>
  <si>
    <t>0409</t>
  </si>
  <si>
    <t>1.3.4.</t>
  </si>
  <si>
    <t>полномочия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</si>
  <si>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РП-В-0500</t>
  </si>
  <si>
    <t>0501</t>
  </si>
  <si>
    <t>1.3.5.</t>
  </si>
  <si>
    <t xml:space="preserve">полномочия по организации в границах поселения водоснабжения населения </t>
  </si>
  <si>
    <t>РП-В-0600</t>
  </si>
  <si>
    <t>1.3.6.</t>
  </si>
  <si>
    <t>полномочия  по организации библиотечного обслуживания населения, комплектованию и обеспечению сохранности библиотечных фондов библиотек поселения</t>
  </si>
  <si>
    <t>РП-В-0700</t>
  </si>
  <si>
    <t>1.3.7.</t>
  </si>
  <si>
    <t>полномочия  по создании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</si>
  <si>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РП-В-0800</t>
  </si>
  <si>
    <t xml:space="preserve">подпункт 19.2  пункта  1  статьи  15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</si>
  <si>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</si>
  <si>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2.1.88.</t>
  </si>
  <si>
    <t>осуществление муниципального земельного контроля на межселенной территории муниципального района</t>
  </si>
  <si>
    <t>РМ-А-8800</t>
  </si>
  <si>
    <t>2.1.89.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</si>
  <si>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</si>
  <si>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</si>
  <si>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РМ-Б-0100</t>
  </si>
  <si>
    <t xml:space="preserve">статья  15 </t>
  </si>
  <si>
    <t>2.2.2.</t>
  </si>
  <si>
    <t xml:space="preserve">расходы  по организации и осуществлении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</si>
  <si>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РМ-Б-0200</t>
  </si>
  <si>
    <t>2.2.3.</t>
  </si>
  <si>
    <t>расходы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t>
  </si>
  <si>
    <t>РМ-Б-0300</t>
  </si>
  <si>
    <t>2.2.4.</t>
  </si>
  <si>
    <t>расходы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</si>
  <si>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РМ-Б-0400</t>
  </si>
  <si>
    <t>2.2.5.</t>
  </si>
  <si>
    <t xml:space="preserve">расходы по организации в границах поселения водоснабжения населения </t>
  </si>
  <si>
    <t>РМ-Б-0500</t>
  </si>
  <si>
    <t>2.2.6.</t>
  </si>
  <si>
    <t>расходы  по организации библиотечного обслуживания населения, комплектованию и обеспечению сохранности библиотечных фондов библиотек поселения</t>
  </si>
  <si>
    <t>РМ-Б-0600</t>
  </si>
  <si>
    <t>2.2.7.</t>
  </si>
  <si>
    <t>расходы  по создании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</si>
  <si>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РМ-Б-0700</t>
  </si>
  <si>
    <t xml:space="preserve">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</si>
  <si>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 xml:space="preserve"> ст. 1</t>
  </si>
  <si>
    <t>государственные  полномочия  по  оплате  жилья  и  коммунальных  услуг  педагогическим,  медицинским  работникам,  работникам  культуры  и  искусства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</si>
  <si>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</si>
  <si>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</si>
  <si>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подпункт 32  пункта  1  статьи  16</t>
  </si>
  <si>
    <t xml:space="preserve">государственные  полномочия  по  предоставлению  социальной  выплаты  на  приобретение  или  строительство  жилья  </t>
  </si>
  <si>
    <t>08.10.2003 г., не установлен</t>
  </si>
  <si>
    <t xml:space="preserve">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годы"                                                                                                                                </t>
  </si>
  <si>
    <t>подпрограмма 1</t>
  </si>
  <si>
    <t>01.01.2014 г.,  до  31.12.2020 г.,</t>
  </si>
  <si>
    <t>25.06.2002 г., не установлен</t>
  </si>
  <si>
    <t>Решения сессии  поселения "О проведении конкурса по отбору кандидатур на должность главы  поселения", решения сессии  поселения "О назначении выборов депутатов Совета депутатов поселения"</t>
  </si>
  <si>
    <t xml:space="preserve">в целом </t>
  </si>
  <si>
    <t>01.06.2015 г.,  до  01.10.2016  г.</t>
  </si>
  <si>
    <t>Постановление администрации сельского поселения   "Об утверждении муниципальной программы «Развитие территории сельского поселения на 2014-2020 годы»</t>
  </si>
  <si>
    <t>подпрограмма 2</t>
  </si>
  <si>
    <t>01.01.2014 г.,  до  31.12.2020 г.</t>
  </si>
  <si>
    <t>подпрограмма 3</t>
  </si>
  <si>
    <t>подпрограмма 4</t>
  </si>
  <si>
    <t>08.10.2003 г. г., не установлен</t>
  </si>
  <si>
    <t>подпрограмма 5</t>
  </si>
  <si>
    <t>п. 9  ст. 34</t>
  </si>
  <si>
    <t>п. 8.2.  ст. 17</t>
  </si>
  <si>
    <t>Соглашения на передачу полномочий из бюджетов поселений бюджету муниципального района</t>
  </si>
  <si>
    <t>в целом</t>
  </si>
  <si>
    <t>01.01.2015-31.12.2015        01.01.2016-31.12.2016</t>
  </si>
  <si>
    <t>19.05.2006 г., не установлен</t>
  </si>
  <si>
    <t>Соглашение на передачу полномочий бюджетам поселений из бюджета муниципального района</t>
  </si>
  <si>
    <t>Постановления администраций муниципальных районов "Об утверждении муниципальной программы  "Социальное развитие территории  муниципального района Липецкой области на 2015-2020годы"</t>
  </si>
  <si>
    <t>01.01.2014  г.,  до  31.12.2020  г.</t>
  </si>
  <si>
    <t xml:space="preserve">подпрограмма 4 </t>
  </si>
  <si>
    <t>полномочиями в сфере водоснабжения и водоотведения, предусмотренными Федеральным законом "О водоснабжении и водоотведении"</t>
  </si>
  <si>
    <t xml:space="preserve">Постановления администраций муниципальных районов "Об утверждении положения о порядке использования бюджетных ассигнований резервного фонда администрации муниципального района"   </t>
  </si>
  <si>
    <t>в  целом</t>
  </si>
  <si>
    <t>01.01.2014 г.,  не  установлен</t>
  </si>
  <si>
    <t>18.05.2000 г.,  не установлен</t>
  </si>
  <si>
    <t>16.12.2000 г., не установлен</t>
  </si>
  <si>
    <t>11.09.2004 г., не установлен</t>
  </si>
  <si>
    <t xml:space="preserve">01.09.2008 г. не установлен
</t>
  </si>
  <si>
    <t>01.01.2008 г., не установлен</t>
  </si>
  <si>
    <t>01.01.2014 г., не установлен</t>
  </si>
  <si>
    <t>01.01.2008 г. не установлен</t>
  </si>
  <si>
    <t>01.01.2008 не установлен</t>
  </si>
  <si>
    <t>01.01.2010 г.,  не установлен</t>
  </si>
  <si>
    <t>01.01.2008 г.,  не установлен</t>
  </si>
  <si>
    <t>25.08.2004 г., не установлен</t>
  </si>
  <si>
    <t>01.01.2013 г., бессрочно</t>
  </si>
  <si>
    <t>01.01.2014 г., бессрочно</t>
  </si>
  <si>
    <t>2.3.60.</t>
  </si>
  <si>
    <t>государственные  полномочия  по подготовке и проведению Всероссийской сельскохозяйственной переписи</t>
  </si>
  <si>
    <t>РМ-В-6000</t>
  </si>
  <si>
    <t>Закон Липецкой области от 18,09,2015 года № 441-ОЗ "О наделении органов местного самоуправления государственными полномочиями по подготовке и проведению Всероссийской сельскохозяйственной переписи"</t>
  </si>
  <si>
    <t>ст. 6</t>
  </si>
  <si>
    <t>01.01.2016 г. до  31.12.2016 г.</t>
  </si>
  <si>
    <t>2.3.61.</t>
  </si>
  <si>
    <t>государственные  полномочия по организации проведения мероприятий по отлову и содержанию безнадзорных животных</t>
  </si>
  <si>
    <t>РМ-В-6100</t>
  </si>
  <si>
    <t>0405</t>
  </si>
  <si>
    <t>Закон  Липецкой  области  от  15.12.2015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</si>
  <si>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 xml:space="preserve">ст. 5 </t>
  </si>
  <si>
    <t>01.01.2016 г. не установлен</t>
  </si>
  <si>
    <t>2.3.62.</t>
  </si>
  <si>
    <t>государственные  полномочия по ежемесячной  денежной  выплате  в  связи  с  усыновлением  (удочерением)  ребенка-сироты  или  ребенка,  оставшегося  без  попечения  родителей</t>
  </si>
  <si>
    <t>РМ-В-6200</t>
  </si>
  <si>
    <t>2.3.63.</t>
  </si>
  <si>
    <t>государственные  полномочияпо по  организации предоставления образования лицам, осужденным к лишению свободы</t>
  </si>
  <si>
    <t>РМ-В-6300</t>
  </si>
  <si>
    <t xml:space="preserve">Закон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</si>
  <si>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ст.6</t>
  </si>
  <si>
    <t>1) Постановление администрации города Ельца от 16.12.2013 № 1938 "Об утверждении муниципальной программы "Повышение эффективности деятельности органов местного самоуправления города Ельца на 2014-2020 годы"; 2) Постановление администрации города Липецка от 30.09.2013г. № 2260 "Об утверждении муниципальной программы "Управление муниципальными финансами и муниципальным долгом города Липецка на 2014-2016 годы"</t>
  </si>
  <si>
    <t>1) 01.01.2014 г.,  до  31.12.2020 г.  2) 01.01.2014 г.,  до  31.12.2016 г.</t>
  </si>
  <si>
    <t>Решение Совета депутатов г. Липецка  от 25.12.2004 № 553 "Положение "О денежном содержании и социальных гарантиях муниципальных служащих города Липецка"</t>
  </si>
  <si>
    <t>ст.5 п.5                                           в целом</t>
  </si>
  <si>
    <t xml:space="preserve">25.05.2005 г.- не установлен    </t>
  </si>
  <si>
    <t>1) Постановление администрации города Ельца от 16.12.2013 № 1938 "Об утверждении муниципальной программы "Повышение эффективности деятельности органов местного самоуправления города Ельца на 2014-2020 годы" 2) Постановление администрации города Липецка от 21.08.2013 г. №1958 "О создании муниципального автономного информационного учреждения "Мой город Липецк"</t>
  </si>
  <si>
    <t>1) 01.01.2014 г.,  до  31.12.2020 г.   2) 21.08.2013
не установлен</t>
  </si>
  <si>
    <t xml:space="preserve">Постановление администрации города Ельца от 16.12.2013 № 1938 "Об утверждении муниципальной программы "Повышение эффективности деятельности органов местного самоуправления города Ельца на 2014-2020 годы" </t>
  </si>
  <si>
    <t xml:space="preserve">1.01.2014 г.,  до  31.12.2020 г. </t>
  </si>
  <si>
    <t>1) Постановление администрации города Ельца от 24.12.2013 № 2013 "Об утверждении муниципальной программы "Обеспечение населения города Ельца комфортными условиями жизни на 2014-2020 годы",  2)  постановление администрации города Липецка от 30.09.2013 №2265 "Об утверждении муниципальной программы "Жилищно-коммунальное хозяйство города Липецка на 2014-2016 годы"</t>
  </si>
  <si>
    <t>1) Постановление администрации города Ельца от 24.12.2013 "Об утверждении муниципальной программы "Обеспечение населения города Ельца комфортными условиями жизни на 2014-2020 годы",  2)    Муниципальная программа города Липецка "Развитие транспорта и дорожного хозяйства города Липецка на 2014-2016 годы" утвержденная постановлением  администрации города Липецка от 30.09.2013 № 2269</t>
  </si>
  <si>
    <t xml:space="preserve">1) Постановление администрации города Ельца от 24.12.2013 "Об утверждении муниципальной программы "Обеспечение населения города Ельца комфортными условиями жизни на 2014-2020 годы",  2) постановление администрации города Липецка от 30.09.2013 № 2265 "Об утверждении муниципальной программы "Жилищно-коммунальное хозяйство города Липецка на 2014-2016 годы"
</t>
  </si>
  <si>
    <t xml:space="preserve">1)  1. Постановление администрации города Ельца от 24.12.2013 "Об утверждении муниципальной программы "Обеспечение населения города Ельца комфортными условиями жизни на 2014-2020 годы";  2) Муниципальная программа города Липецка "Развитие транспорта и дорожного хозяйства города Липецка на 2014-2016 годы" утвержденная постановлением  администрации города Липецка от 30.09.2013 № 2269 .  </t>
  </si>
  <si>
    <t>1) .Постановление администрации города Ельца от 29.11.2013 № 1817 "Об утверждении муниципальной программы "Обеспечение безопасности жизнедеятельности населения города Ельца на 2014-2020 годы" ,  2) муниципальная программа города Липецка "Защита населения и территории города Липецка от чрезвычайных ситуаций природного или техногенного характера, обеспечение безопасности проживания граждан на 2014-2016 годы" утвержденная постановлением  администрации города Липецка от 30.09.2013 № 2261</t>
  </si>
  <si>
    <t xml:space="preserve">Муниципальная программа "Охрана окружающей среды города Липецка на 2014-2016 годы", утвержденная постановлением  администрации города Липецка от 30.09.2013 № 2264.  </t>
  </si>
  <si>
    <t xml:space="preserve"> 01.01.2014 г.,  до  31.12.2016 г.</t>
  </si>
  <si>
    <t>1) . Постановление администрации города Ельца от 24.12.2013 №2008 Об утверждении муниципальной программы "Повышение качества и доступности оказания услуг в сфере образования, культуры, физической культуры и спорта, молодежной политики города Ельца на 2014-2020 годы";  2) Постановление администрации города Липецка от 30.09.2013 №2266 "Об утверждении муниципальной программы "Развитие образования города Липецка на 2014-2016 годы",</t>
  </si>
  <si>
    <t>Постановление администрации города Ельца от 24.12.2013 "Об утверждении муниципальной программы "Обеспечение населения города Ельца комфортными условиями жизни на 2014-2020 годы"</t>
  </si>
  <si>
    <t xml:space="preserve"> 01.01.2014 г.,  до  31.12.2020 г.</t>
  </si>
  <si>
    <t>1) Постановление администрации г. Ельца Липецкой обл. от 24.12.2013 N 2008 (ред. от 23.09.2015) "Об утверждении муниципальной программы "Повышение качества и доступности оказания услуг в сфере образования, культуры, физической культуры и спорта, молодежной политики города Ельца на 2014 - 2020 годы";  2) Постановление администрации города Липецка от 30.09.2013 № 2268 "Об утверждении муниципальной программы города Липецка "Культура города Липецка на 2014-2016 годы"</t>
  </si>
  <si>
    <t>1) 1.Постановление администрации г. Ельца Липецкой обл. от 24.12.2013 N 2008 "Об утверждении муниципальной программы "Повышение качества и доступности оказания услуг в сфере образования, культуры, физической культуры и спорта, молодежной политики города Ельца на 2014 - 2020 годы";  2) Постановление администрации города Липецка от 30.09.2013 № 2267 "Об утверждении муниципальной программы города Липецка "Развитие физической культуры и спорта в городе Липецке на 2014-2016 годы"</t>
  </si>
  <si>
    <t>Решение Липецкого городского Совета депутатов от 16.12.2008 г. № 946 "О Положении "Об архивном управлении администрации города Липецка"</t>
  </si>
  <si>
    <t>п.6.3</t>
  </si>
  <si>
    <t>16.12.2008 г. - не установлен</t>
  </si>
  <si>
    <t>1) Постановление администрации города Ельца от 24.12.2013 "Об утверждении муниципальной программы "Обеспечение населения города Ельца комфортными условиями жизни на 2014-2020 годы", 2)  постановление администрации города Липецка от 30.09.2013 №2270 "Об утверждении муниципальной программы города Липецка "Благоустройство территории города Липецка на 2014-2016 годы"</t>
  </si>
  <si>
    <t>Постановление главы администрации г Липецка от 19.06.2006 г. № 420 "О формировании сведений о земельных участках на территории г. Липецка и их предоставлении в налоговые органы"</t>
  </si>
  <si>
    <t>п.5.1;5.2;6</t>
  </si>
  <si>
    <t>19.06.2006 г. - не установлен</t>
  </si>
  <si>
    <t xml:space="preserve">муниципальная программа города Липецка "Защита населения и территории города Липецка от чрезвычайных ситуаций природного или техногенного характера, обеспечение безопасности проживания граждан на 2014-2016 годы" утвержденная постановлением  администрации города Липецка от 30.09.2013 № 2261 </t>
  </si>
  <si>
    <t>01.01.2014 г.,  до  31.12.2016 г.</t>
  </si>
  <si>
    <t>1) Постановление администрации города Ельца от 18.10.2013 № 1598 "Об утверждении муниципальной программы "Создание условий для повышения экономического потенциала города Ельца на 2014 - 2020 годы", 2) Муниуипальная программа "Развитие экономического потенциала города Липецка на 2014-2016 годы" утвержденная постановлением  администрации города Липецка от 30.09.2013 № 2262</t>
  </si>
  <si>
    <t>1) в  целом  2) п.2</t>
  </si>
  <si>
    <t>1)  01.01.2014 г.,  до  31.12.2020 г.  2) 01.01.2014 г.,  до  31.12.2016 г.</t>
  </si>
  <si>
    <t>Постановление администрации города Ельца от 24.12.2013 № 2008 "Об утверждении муниципальной программы "Повышение качества и доступности оказания услуг в сфере образования, культуры, физической культуры и спорта, молодежной политики города Ельца на 2014-2020 годы"</t>
  </si>
  <si>
    <t>1) Постановление администрации города Ельца от 16.12.2013 № 1938 "Об утверждении муниципальной программы "Повышение эффективности деятельности органов местного самоуправления города Ельца на 2014-2020 годы",  2) Постановление администрации города Липецка от 30.09.2013 №2272 "Об утверждении муниципальной программы "Эффективное муниципальное управление в городе Липецке на 2014 - 2016 годы""</t>
  </si>
  <si>
    <t>1) 01.01.2014 г.,  до  31.12.2020 г.,  2) 01.01.2014 г.,  до  31.12.2016 г.</t>
  </si>
  <si>
    <t>1) Постановление администрации города Ельца от 18.04.2014 № 619 "Об утверждении муниципальной программы "Энергосбережение и повышение энергетической эффективности на территории города Ельца на 2014-2020 годы",  2) Муниуипальная программа "Энергоэффективность и энергосбережение города Липецка на 2014-2016 годы" утвержденная постановлением  администрации города Липецка от 30.09.2013 № 2274</t>
  </si>
  <si>
    <t xml:space="preserve"> в целом</t>
  </si>
  <si>
    <t xml:space="preserve">01.09.2008 г. не установлен               
</t>
  </si>
  <si>
    <t>01.01.2007 г. не установлен</t>
  </si>
  <si>
    <t>01.01.2013 г., не установлен</t>
  </si>
  <si>
    <t>01.01.2014  г., не установлен</t>
  </si>
  <si>
    <t>3.3.47.</t>
  </si>
  <si>
    <t>РГ-В-4700</t>
  </si>
  <si>
    <t>3.3.48.</t>
  </si>
  <si>
    <t>РГ-В-4800</t>
  </si>
  <si>
    <t>3.3.49.</t>
  </si>
  <si>
    <t>РГ-В-4900</t>
  </si>
  <si>
    <t>01.01.2008 г.  не установлен</t>
  </si>
  <si>
    <t>3.3.50.</t>
  </si>
  <si>
    <t>РГ-В-5000</t>
  </si>
  <si>
    <t>01.01.2016 г.  не установлен</t>
  </si>
  <si>
    <t>3.3.51.</t>
  </si>
  <si>
    <t>государственные  полномочияпо по  обеспечению жильем граждан, уволенных с военной службы (службы), и приравненных к ним лиц</t>
  </si>
  <si>
    <t>РГ-В-5100</t>
  </si>
  <si>
    <t>01.01.2014 года,  не установлен</t>
  </si>
  <si>
    <t>Липецкая  область</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</si>
</sst>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000"/>
    <numFmt numFmtId="174" formatCode="0.00000"/>
    <numFmt numFmtId="175" formatCode="0.0000"/>
    <numFmt numFmtId="176" formatCode="0.000"/>
    <numFmt numFmtId="177" formatCode="0.00000000"/>
    <numFmt numFmtId="178" formatCode="0.0000000"/>
    <numFmt numFmtId="179" formatCode="_-* #,##0.0_р_._-;\-* #,##0.0_р_._-;_-* &quot;-&quot;?_р_._-;_-@_-"/>
    <numFmt numFmtId="180" formatCode="_-* #,##0_р_._-;\-* #,##0_р_._-;_-* &quot;-&quot;?_р_._-;_-@_-"/>
    <numFmt numFmtId="181" formatCode="_-* #,##0.0\ _р_._-;\-* #,##0.0\ _р_._-;_-* &quot;-&quot;??\ _р_._-;_-@_-"/>
    <numFmt numFmtId="182" formatCode="_-* #,##0\ _р_._-;\-* #,##0\ _р_._-;_-* &quot;-&quot;??\ _р_._-;_-@_-"/>
    <numFmt numFmtId="183" formatCode="_-* #,##0.00\ _р_._-;\-* #,##0.00\ _р_._-;_-* &quot;-&quot;\ _р_._-;_-@_-"/>
    <numFmt numFmtId="184" formatCode="_-* #,##0.0\ _р_._-;\-* #,##0.0\ _р_._-;_-* &quot;-&quot;\ _р_._-;_-@_-"/>
    <numFmt numFmtId="185" formatCode="_-* #,##0.0_р_._-;\-* #,##0.0_р_._-;_-* &quot;-&quot;??_р_.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_ ;[Red]\-0\ "/>
    <numFmt numFmtId="191" formatCode="#,##0.0"/>
    <numFmt numFmtId="192" formatCode="_-* #,##0.00_р_._-;\-* #,##0.00_р_._-;_-* &quot;-&quot;?_р_._-;_-@_-"/>
    <numFmt numFmtId="193" formatCode="_-* #,##0.0_р_._-;\-* #,##0.0_р_._-;_-* &quot;-&quot;_р_._-;_-@_-"/>
    <numFmt numFmtId="194" formatCode="0.0%"/>
    <numFmt numFmtId="195" formatCode="mmm/yyyy"/>
    <numFmt numFmtId="196" formatCode="0000"/>
  </numFmts>
  <fonts count="55">
    <font>
      <sz val="10"/>
      <name val="Arial Cyr"/>
      <family val="0"/>
    </font>
    <font>
      <b/>
      <sz val="10"/>
      <name val="Arial Cyr"/>
      <family val="0"/>
    </font>
    <font>
      <i/>
      <sz val="10"/>
      <name val="Arial Cyr"/>
      <family val="0"/>
    </font>
    <font>
      <b/>
      <i/>
      <sz val="10"/>
      <name val="Arial Cyr"/>
      <family val="0"/>
    </font>
    <font>
      <u val="single"/>
      <sz val="8"/>
      <color indexed="12"/>
      <name val="Arial Cyr"/>
      <family val="0"/>
    </font>
    <font>
      <u val="single"/>
      <sz val="8"/>
      <color indexed="36"/>
      <name val="Arial Cyr"/>
      <family val="0"/>
    </font>
    <font>
      <b/>
      <sz val="14"/>
      <name val="Arial"/>
      <family val="2"/>
    </font>
    <font>
      <b/>
      <sz val="10"/>
      <name val="Arial"/>
      <family val="2"/>
    </font>
    <font>
      <b/>
      <sz val="12"/>
      <name val="Arial"/>
      <family val="2"/>
    </font>
    <font>
      <sz val="10"/>
      <name val="Arial"/>
      <family val="2"/>
    </font>
    <font>
      <sz val="12"/>
      <name val="Arial"/>
      <family val="2"/>
    </font>
    <font>
      <b/>
      <sz val="11"/>
      <name val="Arial"/>
      <family val="2"/>
    </font>
    <font>
      <b/>
      <sz val="13"/>
      <name val="Arial"/>
      <family val="2"/>
    </font>
    <font>
      <sz val="11"/>
      <name val="Arial"/>
      <family val="2"/>
    </font>
    <font>
      <sz val="14"/>
      <name val="Arial"/>
      <family val="2"/>
    </font>
    <font>
      <b/>
      <u val="single"/>
      <sz val="14"/>
      <name val="Arial"/>
      <family val="2"/>
    </font>
    <font>
      <b/>
      <sz val="16"/>
      <name val="Arial"/>
      <family val="2"/>
    </font>
    <font>
      <sz val="16"/>
      <name val="Arial"/>
      <family val="2"/>
    </font>
    <font>
      <b/>
      <u val="single"/>
      <sz val="20"/>
      <name val="Arial"/>
      <family val="2"/>
    </font>
    <font>
      <b/>
      <sz val="2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0" fontId="54" fillId="32" borderId="0" applyNumberFormat="0" applyBorder="0" applyAlignment="0" applyProtection="0"/>
  </cellStyleXfs>
  <cellXfs count="67">
    <xf numFmtId="0" fontId="0" fillId="0" borderId="0" xfId="0" applyAlignment="1">
      <alignment/>
    </xf>
    <xf numFmtId="0" fontId="6" fillId="0" borderId="0" xfId="0" applyFont="1" applyBorder="1" applyAlignment="1">
      <alignment horizontal="center" vertical="center" wrapText="1"/>
    </xf>
    <xf numFmtId="0" fontId="8" fillId="0" borderId="0" xfId="0" applyFont="1" applyAlignment="1">
      <alignment horizontal="center" vertical="center" wrapText="1"/>
    </xf>
    <xf numFmtId="0" fontId="6" fillId="0" borderId="10" xfId="0" applyNumberFormat="1" applyFont="1" applyFill="1" applyBorder="1" applyAlignment="1" applyProtection="1">
      <alignment horizontal="center" vertical="center" wrapText="1" shrinkToFit="1"/>
      <protection locked="0"/>
    </xf>
    <xf numFmtId="0" fontId="9"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6" fillId="0" borderId="0" xfId="0" applyFont="1" applyBorder="1" applyAlignment="1">
      <alignment horizontal="left" vertical="center"/>
    </xf>
    <xf numFmtId="0" fontId="6" fillId="0"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Border="1" applyAlignment="1" applyProtection="1">
      <alignment horizontal="center" vertical="center" wrapText="1"/>
      <protection locked="0"/>
    </xf>
    <xf numFmtId="0" fontId="14"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34" borderId="10" xfId="0" applyNumberFormat="1" applyFont="1" applyFill="1" applyBorder="1" applyAlignment="1" applyProtection="1">
      <alignment horizontal="center" vertical="center" wrapText="1" shrinkToFit="1"/>
      <protection locked="0"/>
    </xf>
    <xf numFmtId="181" fontId="16" fillId="0" borderId="10" xfId="60" applyNumberFormat="1" applyFont="1" applyFill="1" applyBorder="1" applyAlignment="1" applyProtection="1">
      <alignment horizontal="center" vertical="center" wrapText="1" shrinkToFit="1"/>
      <protection locked="0"/>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quotePrefix="1">
      <alignment horizontal="center" vertical="center"/>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6" fillId="0" borderId="10" xfId="0" applyFont="1" applyFill="1" applyBorder="1" applyAlignment="1" quotePrefix="1">
      <alignment horizontal="center" vertical="center"/>
    </xf>
    <xf numFmtId="0" fontId="6" fillId="0" borderId="10" xfId="0" applyNumberFormat="1" applyFont="1" applyFill="1" applyBorder="1" applyAlignment="1" applyProtection="1" quotePrefix="1">
      <alignment horizontal="center" vertical="center" wrapText="1" shrinkToFit="1"/>
      <protection locked="0"/>
    </xf>
    <xf numFmtId="14" fontId="6" fillId="0" borderId="10" xfId="0" applyNumberFormat="1" applyFont="1" applyFill="1" applyBorder="1" applyAlignment="1" applyProtection="1">
      <alignment horizontal="center" vertical="center" wrapText="1" shrinkToFit="1"/>
      <protection locked="0"/>
    </xf>
    <xf numFmtId="49" fontId="6" fillId="0" borderId="10" xfId="0" applyNumberFormat="1" applyFont="1" applyFill="1" applyBorder="1" applyAlignment="1" applyProtection="1">
      <alignment horizontal="center" vertical="center" wrapText="1" shrinkToFit="1"/>
      <protection locked="0"/>
    </xf>
    <xf numFmtId="196" fontId="6" fillId="0" borderId="10" xfId="0" applyNumberFormat="1" applyFont="1" applyFill="1" applyBorder="1" applyAlignment="1" applyProtection="1" quotePrefix="1">
      <alignment horizontal="center" vertical="center" wrapText="1" shrinkToFit="1"/>
      <protection locked="0"/>
    </xf>
    <xf numFmtId="0" fontId="15" fillId="0" borderId="10" xfId="42"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quotePrefix="1">
      <alignment horizontal="center" vertical="center" wrapText="1"/>
    </xf>
    <xf numFmtId="181" fontId="16" fillId="34" borderId="10" xfId="60" applyNumberFormat="1" applyFont="1" applyFill="1" applyBorder="1" applyAlignment="1" applyProtection="1">
      <alignment horizontal="center" vertical="center" wrapText="1" shrinkToFit="1"/>
      <protection locked="0"/>
    </xf>
    <xf numFmtId="49" fontId="6" fillId="0" borderId="10" xfId="0" applyNumberFormat="1" applyFont="1" applyFill="1" applyBorder="1" applyAlignment="1" applyProtection="1" quotePrefix="1">
      <alignment horizontal="center" vertical="center" wrapText="1" shrinkToFit="1"/>
      <protection locked="0"/>
    </xf>
    <xf numFmtId="0" fontId="6" fillId="0" borderId="10" xfId="0" applyNumberFormat="1" applyFont="1" applyFill="1" applyBorder="1" applyAlignment="1" applyProtection="1">
      <alignment horizontal="left" vertical="center" wrapText="1" shrinkToFit="1"/>
      <protection locked="0"/>
    </xf>
    <xf numFmtId="14"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vertical="center" wrapText="1"/>
    </xf>
    <xf numFmtId="0" fontId="6" fillId="0" borderId="10" xfId="0" applyFont="1" applyBorder="1" applyAlignment="1">
      <alignment horizontal="left" vertical="center"/>
    </xf>
    <xf numFmtId="0" fontId="6" fillId="34" borderId="10" xfId="0" applyFont="1" applyFill="1" applyBorder="1" applyAlignment="1">
      <alignment horizontal="left" vertical="center" wrapText="1"/>
    </xf>
    <xf numFmtId="0" fontId="6" fillId="34" borderId="10" xfId="0" applyFont="1" applyFill="1" applyBorder="1" applyAlignment="1">
      <alignment vertical="center" wrapText="1"/>
    </xf>
    <xf numFmtId="0" fontId="6"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4" fillId="0" borderId="10"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Alignment="1">
      <alignment vertical="center"/>
    </xf>
    <xf numFmtId="14" fontId="9" fillId="0" borderId="0" xfId="0" applyNumberFormat="1" applyFont="1" applyAlignment="1">
      <alignment vertical="center"/>
    </xf>
    <xf numFmtId="0" fontId="10" fillId="0" borderId="0" xfId="0" applyFont="1" applyAlignment="1">
      <alignment vertical="center"/>
    </xf>
    <xf numFmtId="0" fontId="13" fillId="0" borderId="0" xfId="0" applyFont="1" applyAlignment="1">
      <alignment vertical="center"/>
    </xf>
    <xf numFmtId="0" fontId="14" fillId="34" borderId="10" xfId="0" applyFont="1" applyFill="1" applyBorder="1" applyAlignment="1">
      <alignment horizontal="center" vertical="center"/>
    </xf>
    <xf numFmtId="0" fontId="9" fillId="0" borderId="0" xfId="0" applyFont="1" applyFill="1" applyAlignment="1">
      <alignment vertical="center"/>
    </xf>
    <xf numFmtId="0" fontId="11" fillId="0" borderId="0" xfId="0" applyFont="1" applyAlignment="1">
      <alignment vertical="center"/>
    </xf>
    <xf numFmtId="0" fontId="6" fillId="0" borderId="10" xfId="0" applyFont="1" applyBorder="1" applyAlignment="1">
      <alignment horizontal="left" wrapText="1"/>
    </xf>
    <xf numFmtId="0" fontId="8" fillId="0" borderId="0" xfId="0" applyFont="1" applyAlignment="1">
      <alignment vertical="center"/>
    </xf>
    <xf numFmtId="0" fontId="6" fillId="0" borderId="10" xfId="0" applyFont="1" applyFill="1" applyBorder="1" applyAlignment="1">
      <alignment horizontal="left" wrapText="1"/>
    </xf>
    <xf numFmtId="0" fontId="6" fillId="34" borderId="10" xfId="0" applyFont="1" applyFill="1" applyBorder="1" applyAlignment="1">
      <alignment vertical="center"/>
    </xf>
    <xf numFmtId="0" fontId="14" fillId="0" borderId="10" xfId="0" applyFont="1" applyBorder="1" applyAlignment="1">
      <alignment vertical="center"/>
    </xf>
    <xf numFmtId="0" fontId="17" fillId="0" borderId="10" xfId="0" applyFont="1" applyBorder="1" applyAlignment="1">
      <alignment horizontal="center" vertical="center"/>
    </xf>
    <xf numFmtId="0" fontId="6" fillId="34" borderId="10" xfId="0" applyFont="1" applyFill="1" applyBorder="1" applyAlignment="1">
      <alignment horizontal="left" vertical="center"/>
    </xf>
    <xf numFmtId="0" fontId="19" fillId="0" borderId="0" xfId="0" applyFont="1" applyAlignment="1">
      <alignment vertical="center"/>
    </xf>
    <xf numFmtId="181" fontId="6" fillId="0" borderId="0" xfId="0" applyNumberFormat="1" applyFont="1" applyAlignment="1">
      <alignment horizontal="center" vertical="center"/>
    </xf>
    <xf numFmtId="0" fontId="6" fillId="0" borderId="10" xfId="0" applyFont="1" applyBorder="1" applyAlignment="1">
      <alignment horizontal="center" vertical="center" wrapText="1"/>
    </xf>
    <xf numFmtId="4" fontId="6"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protection/>
    </xf>
    <xf numFmtId="0" fontId="16" fillId="0" borderId="0" xfId="0" applyFont="1" applyBorder="1" applyAlignment="1">
      <alignment horizontal="center" vertical="center"/>
    </xf>
    <xf numFmtId="0" fontId="37"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7;&#1077;&#1089;&#1090;&#1088;%20%20&#1056;&#1054;%20%20&#1085;&#1072;%20%202016_&#1092;&#1077;&#1074;&#1088;&#1072;&#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инфин"/>
      <sheetName val="сроки"/>
      <sheetName val="п. 1.2._2015  год"/>
      <sheetName val="п. 2.2._2015  год"/>
      <sheetName val="Областной  бюджет"/>
      <sheetName val="Свод  по  МO"/>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4">
        <row r="6">
          <cell r="K6" t="str">
            <v>отчетный  финансовый год  (2015  год)</v>
          </cell>
          <cell r="M6" t="str">
            <v>текущий финансовый год (утвержденный  бюджет  на  2016  год)</v>
          </cell>
        </row>
      </sheetData>
      <sheetData sheetId="6">
        <row r="11">
          <cell r="N11">
            <v>30336.7</v>
          </cell>
          <cell r="O11">
            <v>29752</v>
          </cell>
          <cell r="P11">
            <v>27143</v>
          </cell>
        </row>
        <row r="14">
          <cell r="N14">
            <v>715</v>
          </cell>
          <cell r="O14">
            <v>715</v>
          </cell>
          <cell r="P14">
            <v>0</v>
          </cell>
        </row>
        <row r="22">
          <cell r="N22">
            <v>646.7</v>
          </cell>
          <cell r="O22">
            <v>646.6</v>
          </cell>
        </row>
        <row r="30">
          <cell r="N30">
            <v>19194.6</v>
          </cell>
          <cell r="O30">
            <v>18690.1</v>
          </cell>
          <cell r="P30">
            <v>17380.5</v>
          </cell>
        </row>
        <row r="31">
          <cell r="N31">
            <v>3965.2</v>
          </cell>
          <cell r="O31">
            <v>3964.6</v>
          </cell>
          <cell r="P31">
            <v>259.1</v>
          </cell>
        </row>
        <row r="33">
          <cell r="N33">
            <v>132.3</v>
          </cell>
          <cell r="O33">
            <v>116</v>
          </cell>
          <cell r="P33">
            <v>94</v>
          </cell>
        </row>
        <row r="36">
          <cell r="N36">
            <v>8.4</v>
          </cell>
          <cell r="O36">
            <v>6.7</v>
          </cell>
          <cell r="P36">
            <v>95</v>
          </cell>
        </row>
        <row r="37">
          <cell r="N37">
            <v>6192.9</v>
          </cell>
          <cell r="O37">
            <v>6075.1</v>
          </cell>
          <cell r="P37">
            <v>5782.2</v>
          </cell>
        </row>
        <row r="40">
          <cell r="N40">
            <v>519.1</v>
          </cell>
          <cell r="O40">
            <v>518.4</v>
          </cell>
          <cell r="P40">
            <v>570</v>
          </cell>
        </row>
        <row r="58">
          <cell r="N58">
            <v>90.2</v>
          </cell>
          <cell r="O58">
            <v>84</v>
          </cell>
          <cell r="P58">
            <v>58</v>
          </cell>
        </row>
        <row r="59">
          <cell r="N59">
            <v>1.1</v>
          </cell>
          <cell r="P59">
            <v>300</v>
          </cell>
        </row>
        <row r="87">
          <cell r="N87">
            <v>35610.1</v>
          </cell>
          <cell r="O87">
            <v>35591.6</v>
          </cell>
          <cell r="P87">
            <v>36029.6</v>
          </cell>
        </row>
        <row r="92">
          <cell r="N92">
            <v>3539.8</v>
          </cell>
          <cell r="O92">
            <v>3539.8</v>
          </cell>
          <cell r="P92">
            <v>4205.8</v>
          </cell>
        </row>
        <row r="96">
          <cell r="N96">
            <v>6275.3</v>
          </cell>
          <cell r="O96">
            <v>6255.5</v>
          </cell>
          <cell r="P96">
            <v>2320.5</v>
          </cell>
        </row>
        <row r="98">
          <cell r="N98">
            <v>11795.2</v>
          </cell>
          <cell r="O98">
            <v>8773.3</v>
          </cell>
          <cell r="P98">
            <v>9393.6</v>
          </cell>
        </row>
        <row r="99">
          <cell r="N99">
            <v>3410</v>
          </cell>
          <cell r="O99">
            <v>3410</v>
          </cell>
          <cell r="P99">
            <v>4000</v>
          </cell>
        </row>
        <row r="104">
          <cell r="N104">
            <v>63248.9</v>
          </cell>
          <cell r="O104">
            <v>63230.8</v>
          </cell>
          <cell r="P104">
            <v>54028.8</v>
          </cell>
        </row>
        <row r="112">
          <cell r="N112">
            <v>1211.2</v>
          </cell>
          <cell r="O112">
            <v>1211.2</v>
          </cell>
          <cell r="P112">
            <v>200</v>
          </cell>
        </row>
        <row r="113">
          <cell r="N113">
            <v>3675.7</v>
          </cell>
          <cell r="O113">
            <v>3675.7</v>
          </cell>
          <cell r="P113">
            <v>3863</v>
          </cell>
        </row>
        <row r="114">
          <cell r="N114">
            <v>3673</v>
          </cell>
          <cell r="O114">
            <v>3673</v>
          </cell>
          <cell r="P114">
            <v>3745.5</v>
          </cell>
        </row>
        <row r="121">
          <cell r="N121">
            <v>1997.5</v>
          </cell>
          <cell r="O121">
            <v>1997.5</v>
          </cell>
          <cell r="P121">
            <v>200</v>
          </cell>
        </row>
        <row r="122">
          <cell r="N122">
            <v>660.8</v>
          </cell>
          <cell r="O122">
            <v>660.8</v>
          </cell>
          <cell r="P122">
            <v>350</v>
          </cell>
        </row>
        <row r="123">
          <cell r="N123">
            <v>1251.6</v>
          </cell>
          <cell r="O123">
            <v>1251.6</v>
          </cell>
          <cell r="P123">
            <v>1065</v>
          </cell>
        </row>
        <row r="133">
          <cell r="N133">
            <v>532.9</v>
          </cell>
          <cell r="O133">
            <v>532.9</v>
          </cell>
          <cell r="P133">
            <v>160.7</v>
          </cell>
        </row>
        <row r="134">
          <cell r="N134">
            <v>4269.2</v>
          </cell>
          <cell r="O134">
            <v>4269</v>
          </cell>
          <cell r="P134">
            <v>250</v>
          </cell>
        </row>
      </sheetData>
      <sheetData sheetId="7">
        <row r="11">
          <cell r="N11">
            <v>68220.1</v>
          </cell>
          <cell r="O11">
            <v>66628.8</v>
          </cell>
          <cell r="P11">
            <v>70914.2</v>
          </cell>
        </row>
        <row r="14">
          <cell r="N14">
            <v>3856.6</v>
          </cell>
          <cell r="O14">
            <v>3850.3</v>
          </cell>
        </row>
        <row r="21">
          <cell r="N21">
            <v>21915.5</v>
          </cell>
          <cell r="O21">
            <v>21880.7</v>
          </cell>
          <cell r="P21">
            <v>1000</v>
          </cell>
        </row>
        <row r="22">
          <cell r="N22">
            <v>27242.8</v>
          </cell>
          <cell r="O22">
            <v>27003.3</v>
          </cell>
          <cell r="P22">
            <v>27277.7</v>
          </cell>
        </row>
        <row r="23">
          <cell r="N23">
            <v>218008.3</v>
          </cell>
          <cell r="O23">
            <v>109120</v>
          </cell>
          <cell r="P23">
            <v>2600</v>
          </cell>
        </row>
        <row r="24">
          <cell r="N24">
            <v>8540.4</v>
          </cell>
          <cell r="O24">
            <v>8540.4</v>
          </cell>
          <cell r="P24">
            <v>8000</v>
          </cell>
        </row>
        <row r="27">
          <cell r="N27">
            <v>412</v>
          </cell>
          <cell r="O27">
            <v>311.2</v>
          </cell>
          <cell r="P27">
            <v>385</v>
          </cell>
        </row>
        <row r="28">
          <cell r="N28">
            <v>800</v>
          </cell>
          <cell r="O28">
            <v>788.1</v>
          </cell>
          <cell r="P28">
            <v>800</v>
          </cell>
        </row>
        <row r="30">
          <cell r="N30">
            <v>44098.7</v>
          </cell>
          <cell r="O30">
            <v>44098.7</v>
          </cell>
          <cell r="P30">
            <v>42662.8</v>
          </cell>
        </row>
        <row r="33">
          <cell r="N33">
            <v>2006.7</v>
          </cell>
          <cell r="O33">
            <v>1636.8</v>
          </cell>
          <cell r="P33">
            <v>1003</v>
          </cell>
        </row>
        <row r="36">
          <cell r="N36">
            <v>25277.6</v>
          </cell>
          <cell r="O36">
            <v>25009.7</v>
          </cell>
          <cell r="P36">
            <v>31393</v>
          </cell>
        </row>
        <row r="37">
          <cell r="N37">
            <v>67600.6</v>
          </cell>
          <cell r="O37">
            <v>55507.9</v>
          </cell>
          <cell r="P37">
            <v>27912.3</v>
          </cell>
        </row>
        <row r="40">
          <cell r="N40">
            <v>2538.3</v>
          </cell>
          <cell r="O40">
            <v>2356</v>
          </cell>
          <cell r="P40">
            <v>2610</v>
          </cell>
        </row>
        <row r="58">
          <cell r="N58">
            <v>304.7</v>
          </cell>
          <cell r="O58">
            <v>178.3</v>
          </cell>
          <cell r="P58">
            <v>166</v>
          </cell>
        </row>
        <row r="59">
          <cell r="N59">
            <v>15598.4</v>
          </cell>
          <cell r="O59">
            <v>13858.3</v>
          </cell>
          <cell r="P59">
            <v>15910.4</v>
          </cell>
        </row>
        <row r="87">
          <cell r="N87">
            <v>74143.1</v>
          </cell>
          <cell r="O87">
            <v>72758.2</v>
          </cell>
          <cell r="P87">
            <v>66653</v>
          </cell>
        </row>
        <row r="92">
          <cell r="N92">
            <v>3434</v>
          </cell>
          <cell r="O92">
            <v>3434</v>
          </cell>
          <cell r="P92">
            <v>3434</v>
          </cell>
        </row>
        <row r="96">
          <cell r="N96">
            <v>4834.6</v>
          </cell>
          <cell r="O96">
            <v>4819.3</v>
          </cell>
          <cell r="P96">
            <v>5700</v>
          </cell>
        </row>
        <row r="98">
          <cell r="N98">
            <v>21463.1</v>
          </cell>
          <cell r="O98">
            <v>20665.2</v>
          </cell>
          <cell r="P98">
            <v>36178.4</v>
          </cell>
        </row>
        <row r="99">
          <cell r="N99">
            <v>11500</v>
          </cell>
          <cell r="O99">
            <v>11500</v>
          </cell>
          <cell r="P99">
            <v>11000</v>
          </cell>
        </row>
        <row r="104">
          <cell r="N104">
            <v>186672.2</v>
          </cell>
          <cell r="O104">
            <v>186665.9</v>
          </cell>
          <cell r="P104">
            <v>178846.3</v>
          </cell>
        </row>
        <row r="112">
          <cell r="N112">
            <v>594.9</v>
          </cell>
          <cell r="O112">
            <v>594.9</v>
          </cell>
          <cell r="P112">
            <v>180</v>
          </cell>
        </row>
        <row r="113">
          <cell r="N113">
            <v>297.2</v>
          </cell>
          <cell r="O113">
            <v>297.2</v>
          </cell>
          <cell r="P113">
            <v>30</v>
          </cell>
        </row>
        <row r="114">
          <cell r="N114">
            <v>140165.9</v>
          </cell>
          <cell r="O114">
            <v>95737.5</v>
          </cell>
          <cell r="P114">
            <v>39383</v>
          </cell>
        </row>
        <row r="122">
          <cell r="N122">
            <v>5047.6</v>
          </cell>
          <cell r="O122">
            <v>5047.6</v>
          </cell>
          <cell r="P122">
            <v>4682</v>
          </cell>
        </row>
        <row r="123">
          <cell r="N123">
            <v>350</v>
          </cell>
          <cell r="O123">
            <v>348.2</v>
          </cell>
          <cell r="P123">
            <v>200</v>
          </cell>
        </row>
        <row r="133">
          <cell r="N133">
            <v>707.3</v>
          </cell>
          <cell r="O133">
            <v>707.3</v>
          </cell>
          <cell r="P133">
            <v>197</v>
          </cell>
        </row>
        <row r="134">
          <cell r="N134">
            <v>0</v>
          </cell>
          <cell r="O134">
            <v>0</v>
          </cell>
          <cell r="P134">
            <v>100</v>
          </cell>
        </row>
      </sheetData>
      <sheetData sheetId="8">
        <row r="11">
          <cell r="N11">
            <v>42076.9</v>
          </cell>
          <cell r="O11">
            <v>41167.1</v>
          </cell>
          <cell r="P11">
            <v>39774.6</v>
          </cell>
        </row>
        <row r="14">
          <cell r="N14">
            <v>3319.9</v>
          </cell>
          <cell r="O14">
            <v>3319.2</v>
          </cell>
        </row>
        <row r="21">
          <cell r="N21">
            <v>7490.1</v>
          </cell>
          <cell r="O21">
            <v>7356.2</v>
          </cell>
          <cell r="P21">
            <v>2936.4</v>
          </cell>
        </row>
        <row r="22">
          <cell r="N22">
            <v>30469.1</v>
          </cell>
          <cell r="O22">
            <v>30459.1</v>
          </cell>
          <cell r="P22">
            <v>4244.8</v>
          </cell>
        </row>
        <row r="23">
          <cell r="N23">
            <v>52373.2</v>
          </cell>
          <cell r="O23">
            <v>52363.2</v>
          </cell>
          <cell r="P23">
            <v>2500</v>
          </cell>
        </row>
        <row r="24">
          <cell r="N24">
            <v>3100</v>
          </cell>
          <cell r="O24">
            <v>3100</v>
          </cell>
          <cell r="P24">
            <v>3500</v>
          </cell>
        </row>
        <row r="27">
          <cell r="N27">
            <v>234.6</v>
          </cell>
          <cell r="O27">
            <v>230.7</v>
          </cell>
          <cell r="P27">
            <v>57</v>
          </cell>
        </row>
        <row r="28">
          <cell r="N28">
            <v>3222</v>
          </cell>
          <cell r="O28">
            <v>3220.6</v>
          </cell>
          <cell r="P28">
            <v>144</v>
          </cell>
        </row>
        <row r="29">
          <cell r="N29">
            <v>2699.8</v>
          </cell>
          <cell r="O29">
            <v>2674</v>
          </cell>
          <cell r="P29">
            <v>2654</v>
          </cell>
        </row>
        <row r="30">
          <cell r="N30">
            <v>34539.9</v>
          </cell>
          <cell r="O30">
            <v>34384.4</v>
          </cell>
          <cell r="P30">
            <v>30669.6</v>
          </cell>
        </row>
        <row r="33">
          <cell r="N33">
            <v>176.5</v>
          </cell>
          <cell r="O33">
            <v>175.7</v>
          </cell>
          <cell r="P33">
            <v>179</v>
          </cell>
        </row>
        <row r="34">
          <cell r="N34">
            <v>1786.7</v>
          </cell>
          <cell r="O34">
            <v>1742.8</v>
          </cell>
          <cell r="P34">
            <v>5261.9</v>
          </cell>
        </row>
        <row r="36">
          <cell r="N36">
            <v>1301.1</v>
          </cell>
          <cell r="O36">
            <v>1275.3</v>
          </cell>
          <cell r="P36">
            <v>3</v>
          </cell>
        </row>
        <row r="37">
          <cell r="N37">
            <v>20525.5</v>
          </cell>
          <cell r="O37">
            <v>19824.5</v>
          </cell>
          <cell r="P37">
            <v>24187.4</v>
          </cell>
        </row>
        <row r="38">
          <cell r="N38">
            <v>363.7</v>
          </cell>
          <cell r="O38">
            <v>363.2</v>
          </cell>
        </row>
        <row r="40">
          <cell r="N40">
            <v>592.6</v>
          </cell>
          <cell r="O40">
            <v>585.2</v>
          </cell>
          <cell r="P40">
            <v>862.4</v>
          </cell>
        </row>
        <row r="47">
          <cell r="N47">
            <v>100</v>
          </cell>
          <cell r="O47">
            <v>89.5</v>
          </cell>
          <cell r="P47">
            <v>100</v>
          </cell>
        </row>
        <row r="58">
          <cell r="N58">
            <v>122.2</v>
          </cell>
          <cell r="O58">
            <v>55.6</v>
          </cell>
          <cell r="P58">
            <v>25</v>
          </cell>
        </row>
        <row r="59">
          <cell r="N59">
            <v>784.2</v>
          </cell>
          <cell r="O59">
            <v>784.2</v>
          </cell>
          <cell r="P59">
            <v>1000</v>
          </cell>
        </row>
        <row r="87">
          <cell r="N87">
            <v>43244.8</v>
          </cell>
          <cell r="O87">
            <v>43067.3</v>
          </cell>
          <cell r="P87">
            <v>35951</v>
          </cell>
        </row>
        <row r="92">
          <cell r="N92">
            <v>2250</v>
          </cell>
          <cell r="O92">
            <v>2249.6</v>
          </cell>
          <cell r="P92">
            <v>2100</v>
          </cell>
        </row>
        <row r="96">
          <cell r="N96">
            <v>732.3</v>
          </cell>
          <cell r="O96">
            <v>687</v>
          </cell>
          <cell r="P96">
            <v>550</v>
          </cell>
        </row>
        <row r="98">
          <cell r="N98">
            <v>29528.3</v>
          </cell>
          <cell r="O98">
            <v>24618.7</v>
          </cell>
          <cell r="P98">
            <v>11226.7</v>
          </cell>
        </row>
        <row r="99">
          <cell r="N99">
            <v>6890</v>
          </cell>
          <cell r="O99">
            <v>6870.6</v>
          </cell>
          <cell r="P99">
            <v>6500</v>
          </cell>
        </row>
        <row r="104">
          <cell r="N104">
            <v>131455.2</v>
          </cell>
          <cell r="O104">
            <v>130501.7</v>
          </cell>
          <cell r="P104">
            <v>103070.4</v>
          </cell>
        </row>
        <row r="107">
          <cell r="N107">
            <v>689.3</v>
          </cell>
          <cell r="O107">
            <v>673.7</v>
          </cell>
          <cell r="P107">
            <v>270</v>
          </cell>
        </row>
        <row r="112">
          <cell r="N112">
            <v>4477.5</v>
          </cell>
          <cell r="O112">
            <v>4438.1</v>
          </cell>
          <cell r="P112">
            <v>755</v>
          </cell>
        </row>
        <row r="113">
          <cell r="N113">
            <v>4483.8</v>
          </cell>
          <cell r="O113">
            <v>4483.8</v>
          </cell>
          <cell r="P113">
            <v>2130</v>
          </cell>
        </row>
        <row r="114">
          <cell r="N114">
            <v>17935.2</v>
          </cell>
          <cell r="O114">
            <v>17935.2</v>
          </cell>
          <cell r="P114">
            <v>43749.8</v>
          </cell>
        </row>
        <row r="122">
          <cell r="N122">
            <v>31091.6</v>
          </cell>
          <cell r="O122">
            <v>31075.4</v>
          </cell>
          <cell r="P122">
            <v>10510</v>
          </cell>
        </row>
        <row r="133">
          <cell r="N133">
            <v>138.6</v>
          </cell>
          <cell r="O133">
            <v>130.6</v>
          </cell>
          <cell r="P133">
            <v>50</v>
          </cell>
        </row>
      </sheetData>
      <sheetData sheetId="9">
        <row r="11">
          <cell r="N11">
            <v>50933.2</v>
          </cell>
          <cell r="O11">
            <v>50524</v>
          </cell>
          <cell r="P11">
            <v>42865.7</v>
          </cell>
        </row>
        <row r="21">
          <cell r="N21">
            <v>8852.1</v>
          </cell>
          <cell r="O21">
            <v>8732</v>
          </cell>
        </row>
        <row r="22">
          <cell r="N22">
            <v>3830.9</v>
          </cell>
          <cell r="O22">
            <v>3009.5</v>
          </cell>
        </row>
        <row r="23">
          <cell r="N23">
            <v>3730.8</v>
          </cell>
          <cell r="O23">
            <v>3267.1</v>
          </cell>
        </row>
        <row r="27">
          <cell r="N27">
            <v>174.5</v>
          </cell>
          <cell r="O27">
            <v>156.2</v>
          </cell>
          <cell r="P27">
            <v>142.7</v>
          </cell>
        </row>
        <row r="30">
          <cell r="N30">
            <v>31905.1</v>
          </cell>
          <cell r="O30">
            <v>31812.7</v>
          </cell>
          <cell r="P30">
            <v>30022</v>
          </cell>
        </row>
        <row r="33">
          <cell r="N33">
            <v>2740.1</v>
          </cell>
          <cell r="O33">
            <v>2736.8</v>
          </cell>
          <cell r="P33">
            <v>1877.3</v>
          </cell>
        </row>
        <row r="34">
          <cell r="N34">
            <v>93.1</v>
          </cell>
          <cell r="O34">
            <v>93.1</v>
          </cell>
        </row>
        <row r="36">
          <cell r="N36">
            <v>1163</v>
          </cell>
          <cell r="O36">
            <v>1163</v>
          </cell>
          <cell r="P36">
            <v>419</v>
          </cell>
        </row>
        <row r="37">
          <cell r="N37">
            <v>34945.3</v>
          </cell>
          <cell r="O37">
            <v>33998.7</v>
          </cell>
          <cell r="P37">
            <v>25221</v>
          </cell>
        </row>
        <row r="40">
          <cell r="N40">
            <v>1243</v>
          </cell>
          <cell r="O40">
            <v>1243</v>
          </cell>
          <cell r="P40">
            <v>184</v>
          </cell>
        </row>
        <row r="87">
          <cell r="N87">
            <v>85962.5</v>
          </cell>
          <cell r="O87">
            <v>85780.1</v>
          </cell>
          <cell r="P87">
            <v>67257.4</v>
          </cell>
        </row>
        <row r="92">
          <cell r="N92">
            <v>2808</v>
          </cell>
          <cell r="O92">
            <v>2807.5</v>
          </cell>
          <cell r="P92">
            <v>3243</v>
          </cell>
        </row>
        <row r="97">
          <cell r="N97">
            <v>1386.6</v>
          </cell>
          <cell r="O97">
            <v>1386.6</v>
          </cell>
        </row>
        <row r="98">
          <cell r="N98">
            <v>7090.2</v>
          </cell>
          <cell r="O98">
            <v>7039.7</v>
          </cell>
          <cell r="P98">
            <v>10214</v>
          </cell>
        </row>
        <row r="99">
          <cell r="N99">
            <v>6457</v>
          </cell>
          <cell r="O99">
            <v>6457</v>
          </cell>
          <cell r="P99">
            <v>5400</v>
          </cell>
        </row>
        <row r="104">
          <cell r="N104">
            <v>127502.2</v>
          </cell>
          <cell r="O104">
            <v>126655.1</v>
          </cell>
          <cell r="P104">
            <v>109009.3</v>
          </cell>
        </row>
        <row r="112">
          <cell r="N112">
            <v>2421.7</v>
          </cell>
          <cell r="O112">
            <v>2421.7</v>
          </cell>
          <cell r="P112">
            <v>1880</v>
          </cell>
        </row>
        <row r="113">
          <cell r="N113">
            <v>14998.1</v>
          </cell>
          <cell r="O113">
            <v>14998.1</v>
          </cell>
          <cell r="P113">
            <v>13757.3</v>
          </cell>
        </row>
        <row r="114">
          <cell r="N114">
            <v>20331.9</v>
          </cell>
          <cell r="O114">
            <v>20228.7</v>
          </cell>
          <cell r="P114">
            <v>12235.7</v>
          </cell>
        </row>
        <row r="121">
          <cell r="N121">
            <v>2811</v>
          </cell>
          <cell r="O121">
            <v>2811</v>
          </cell>
          <cell r="P121">
            <v>905</v>
          </cell>
        </row>
        <row r="122">
          <cell r="N122">
            <v>1492.6</v>
          </cell>
          <cell r="O122">
            <v>1492.6</v>
          </cell>
          <cell r="P122">
            <v>960</v>
          </cell>
        </row>
        <row r="123">
          <cell r="N123">
            <v>115</v>
          </cell>
          <cell r="O123">
            <v>114.8</v>
          </cell>
          <cell r="P123">
            <v>100</v>
          </cell>
        </row>
        <row r="133">
          <cell r="N133">
            <v>493.7</v>
          </cell>
          <cell r="O133">
            <v>451.2</v>
          </cell>
          <cell r="P133">
            <v>113</v>
          </cell>
        </row>
      </sheetData>
      <sheetData sheetId="10">
        <row r="11">
          <cell r="N11">
            <v>46504.4</v>
          </cell>
          <cell r="O11">
            <v>43921.3</v>
          </cell>
          <cell r="P11">
            <v>40994.6</v>
          </cell>
        </row>
        <row r="14">
          <cell r="N14">
            <v>1254</v>
          </cell>
          <cell r="O14">
            <v>1144</v>
          </cell>
        </row>
        <row r="21">
          <cell r="N21">
            <v>7360.5</v>
          </cell>
          <cell r="O21">
            <v>6866</v>
          </cell>
          <cell r="P21">
            <v>5813.5</v>
          </cell>
        </row>
        <row r="22">
          <cell r="N22">
            <v>434.7</v>
          </cell>
          <cell r="O22">
            <v>364.7</v>
          </cell>
        </row>
        <row r="27">
          <cell r="N27">
            <v>363.1</v>
          </cell>
          <cell r="O27">
            <v>240.2</v>
          </cell>
          <cell r="P27">
            <v>474</v>
          </cell>
        </row>
        <row r="28">
          <cell r="N28">
            <v>2000</v>
          </cell>
          <cell r="O28">
            <v>2000</v>
          </cell>
        </row>
        <row r="30">
          <cell r="N30">
            <v>43554.3</v>
          </cell>
          <cell r="O30">
            <v>42915.7</v>
          </cell>
          <cell r="P30">
            <v>29493.8</v>
          </cell>
        </row>
        <row r="33">
          <cell r="N33">
            <v>19349.9</v>
          </cell>
          <cell r="O33">
            <v>16292</v>
          </cell>
          <cell r="P33">
            <v>450</v>
          </cell>
        </row>
        <row r="34">
          <cell r="N34">
            <v>6155</v>
          </cell>
          <cell r="O34">
            <v>6020.7</v>
          </cell>
        </row>
        <row r="36">
          <cell r="N36">
            <v>2391.6</v>
          </cell>
          <cell r="O36">
            <v>2312.9</v>
          </cell>
          <cell r="P36">
            <v>2009.6</v>
          </cell>
        </row>
        <row r="37">
          <cell r="N37">
            <v>66910.4</v>
          </cell>
          <cell r="O37">
            <v>63161.3</v>
          </cell>
          <cell r="P37">
            <v>10078.1</v>
          </cell>
        </row>
        <row r="38">
          <cell r="N38">
            <v>229.2</v>
          </cell>
          <cell r="O38">
            <v>229.2</v>
          </cell>
          <cell r="P38">
            <v>55</v>
          </cell>
        </row>
        <row r="40">
          <cell r="N40">
            <v>2207.3</v>
          </cell>
          <cell r="O40">
            <v>1960.9</v>
          </cell>
          <cell r="P40">
            <v>1696.8</v>
          </cell>
        </row>
        <row r="58">
          <cell r="N58">
            <v>108.4</v>
          </cell>
          <cell r="O58">
            <v>72.5</v>
          </cell>
          <cell r="P58">
            <v>32.8</v>
          </cell>
        </row>
        <row r="59">
          <cell r="P59">
            <v>12</v>
          </cell>
        </row>
        <row r="87">
          <cell r="N87">
            <v>51173</v>
          </cell>
          <cell r="O87">
            <v>51166.5</v>
          </cell>
          <cell r="P87">
            <v>47002.3</v>
          </cell>
        </row>
        <row r="92">
          <cell r="N92">
            <v>4072.7</v>
          </cell>
          <cell r="O92">
            <v>4072.7</v>
          </cell>
          <cell r="P92">
            <v>4072.7</v>
          </cell>
        </row>
        <row r="96">
          <cell r="P96">
            <v>100</v>
          </cell>
        </row>
        <row r="98">
          <cell r="N98">
            <v>19146.2</v>
          </cell>
          <cell r="O98">
            <v>16721.5</v>
          </cell>
          <cell r="P98">
            <v>23634.2</v>
          </cell>
        </row>
        <row r="99">
          <cell r="N99">
            <v>4775</v>
          </cell>
          <cell r="O99">
            <v>4775</v>
          </cell>
          <cell r="P99">
            <v>5950</v>
          </cell>
        </row>
        <row r="104">
          <cell r="N104">
            <v>97852.6</v>
          </cell>
          <cell r="O104">
            <v>97848.8</v>
          </cell>
          <cell r="P104">
            <v>87300.4</v>
          </cell>
        </row>
        <row r="108">
          <cell r="P108">
            <v>300</v>
          </cell>
        </row>
        <row r="112">
          <cell r="N112">
            <v>860.4</v>
          </cell>
          <cell r="O112">
            <v>860.4</v>
          </cell>
          <cell r="P112">
            <v>200</v>
          </cell>
        </row>
        <row r="113">
          <cell r="N113">
            <v>15286.6</v>
          </cell>
          <cell r="O113">
            <v>15286.6</v>
          </cell>
          <cell r="P113">
            <v>10562.6</v>
          </cell>
        </row>
        <row r="114">
          <cell r="N114">
            <v>5798.6</v>
          </cell>
          <cell r="O114">
            <v>5798.6</v>
          </cell>
          <cell r="P114">
            <v>5935.5</v>
          </cell>
        </row>
        <row r="122">
          <cell r="N122">
            <v>994.2</v>
          </cell>
          <cell r="O122">
            <v>994.2</v>
          </cell>
          <cell r="P122">
            <v>100</v>
          </cell>
        </row>
        <row r="133">
          <cell r="N133">
            <v>529.9</v>
          </cell>
          <cell r="O133">
            <v>529.9</v>
          </cell>
          <cell r="P133">
            <v>5</v>
          </cell>
        </row>
      </sheetData>
      <sheetData sheetId="11">
        <row r="11">
          <cell r="N11">
            <v>35383.6</v>
          </cell>
          <cell r="O11">
            <v>34487.6</v>
          </cell>
          <cell r="P11">
            <v>29229.8</v>
          </cell>
        </row>
        <row r="14">
          <cell r="N14">
            <v>1203</v>
          </cell>
          <cell r="O14">
            <v>1203</v>
          </cell>
        </row>
        <row r="22">
          <cell r="N22">
            <v>470</v>
          </cell>
          <cell r="O22">
            <v>470</v>
          </cell>
        </row>
        <row r="27">
          <cell r="N27">
            <v>347</v>
          </cell>
          <cell r="O27">
            <v>313</v>
          </cell>
          <cell r="P27">
            <v>115</v>
          </cell>
        </row>
        <row r="30">
          <cell r="N30">
            <v>27677</v>
          </cell>
          <cell r="O30">
            <v>22261</v>
          </cell>
          <cell r="P30">
            <v>19893</v>
          </cell>
        </row>
        <row r="31">
          <cell r="N31">
            <v>531</v>
          </cell>
          <cell r="O31">
            <v>531</v>
          </cell>
          <cell r="P31">
            <v>525</v>
          </cell>
        </row>
        <row r="33">
          <cell r="N33">
            <v>1555</v>
          </cell>
          <cell r="O33">
            <v>1475</v>
          </cell>
          <cell r="P33">
            <v>558</v>
          </cell>
        </row>
        <row r="37">
          <cell r="N37">
            <v>15815</v>
          </cell>
          <cell r="O37">
            <v>15167</v>
          </cell>
          <cell r="P37">
            <v>13610</v>
          </cell>
        </row>
        <row r="38">
          <cell r="N38">
            <v>720</v>
          </cell>
          <cell r="O38">
            <v>717</v>
          </cell>
        </row>
        <row r="40">
          <cell r="N40">
            <v>787</v>
          </cell>
          <cell r="O40">
            <v>698</v>
          </cell>
          <cell r="P40">
            <v>810</v>
          </cell>
        </row>
        <row r="58">
          <cell r="N58">
            <v>232</v>
          </cell>
          <cell r="O58">
            <v>232</v>
          </cell>
          <cell r="P58">
            <v>86</v>
          </cell>
        </row>
        <row r="59">
          <cell r="N59">
            <v>469</v>
          </cell>
          <cell r="O59">
            <v>432</v>
          </cell>
          <cell r="P59">
            <v>253</v>
          </cell>
        </row>
        <row r="87">
          <cell r="N87">
            <v>35969.7</v>
          </cell>
          <cell r="O87">
            <v>35122.4</v>
          </cell>
          <cell r="P87">
            <v>36073.2</v>
          </cell>
        </row>
        <row r="92">
          <cell r="N92">
            <v>3000</v>
          </cell>
          <cell r="O92">
            <v>3000</v>
          </cell>
          <cell r="P92">
            <v>3000</v>
          </cell>
        </row>
        <row r="96">
          <cell r="N96">
            <v>8103</v>
          </cell>
          <cell r="O96">
            <v>7791</v>
          </cell>
          <cell r="P96">
            <v>15000</v>
          </cell>
        </row>
        <row r="98">
          <cell r="N98">
            <v>28788</v>
          </cell>
          <cell r="O98">
            <v>28763</v>
          </cell>
          <cell r="P98">
            <v>16859</v>
          </cell>
        </row>
        <row r="99">
          <cell r="N99">
            <v>3700</v>
          </cell>
          <cell r="O99">
            <v>3700</v>
          </cell>
          <cell r="P99">
            <v>3700</v>
          </cell>
        </row>
        <row r="101">
          <cell r="N101">
            <v>1557</v>
          </cell>
          <cell r="O101">
            <v>1557</v>
          </cell>
          <cell r="P101">
            <v>1553</v>
          </cell>
        </row>
        <row r="104">
          <cell r="N104">
            <v>86385</v>
          </cell>
          <cell r="O104">
            <v>77621</v>
          </cell>
          <cell r="P104">
            <v>76873</v>
          </cell>
        </row>
        <row r="107">
          <cell r="N107">
            <v>17947</v>
          </cell>
          <cell r="O107">
            <v>17876</v>
          </cell>
        </row>
        <row r="112">
          <cell r="N112">
            <v>4158</v>
          </cell>
          <cell r="O112">
            <v>3955</v>
          </cell>
          <cell r="P112">
            <v>595</v>
          </cell>
        </row>
        <row r="113">
          <cell r="N113">
            <v>6271</v>
          </cell>
          <cell r="O113">
            <v>6040</v>
          </cell>
          <cell r="P113">
            <v>5959</v>
          </cell>
        </row>
        <row r="114">
          <cell r="N114">
            <v>9239</v>
          </cell>
          <cell r="O114">
            <v>8852</v>
          </cell>
          <cell r="P114">
            <v>8642</v>
          </cell>
        </row>
        <row r="122">
          <cell r="N122">
            <v>1043</v>
          </cell>
          <cell r="O122">
            <v>996</v>
          </cell>
          <cell r="P122">
            <v>1000</v>
          </cell>
        </row>
        <row r="123">
          <cell r="N123">
            <v>40</v>
          </cell>
          <cell r="O123">
            <v>40</v>
          </cell>
          <cell r="P123">
            <v>20</v>
          </cell>
        </row>
        <row r="133">
          <cell r="N133">
            <v>437</v>
          </cell>
          <cell r="O133">
            <v>432</v>
          </cell>
          <cell r="P133">
            <v>120</v>
          </cell>
        </row>
        <row r="134">
          <cell r="N134">
            <v>693</v>
          </cell>
          <cell r="O134">
            <v>362</v>
          </cell>
          <cell r="P134">
            <v>240</v>
          </cell>
        </row>
      </sheetData>
      <sheetData sheetId="12">
        <row r="11">
          <cell r="N11">
            <v>53571.2</v>
          </cell>
          <cell r="O11">
            <v>52947.6</v>
          </cell>
          <cell r="P11">
            <v>50591.4</v>
          </cell>
        </row>
        <row r="14">
          <cell r="N14">
            <v>1172.7</v>
          </cell>
          <cell r="O14">
            <v>1172.7</v>
          </cell>
          <cell r="P14">
            <v>0</v>
          </cell>
        </row>
        <row r="22">
          <cell r="N22">
            <v>174</v>
          </cell>
          <cell r="O22">
            <v>173.7</v>
          </cell>
        </row>
        <row r="23">
          <cell r="N23">
            <v>31067.8</v>
          </cell>
          <cell r="O23">
            <v>29692.8</v>
          </cell>
          <cell r="P23">
            <v>0</v>
          </cell>
        </row>
        <row r="27">
          <cell r="N27">
            <v>184.4</v>
          </cell>
          <cell r="O27">
            <v>171.4</v>
          </cell>
          <cell r="P27">
            <v>317.5</v>
          </cell>
        </row>
        <row r="30">
          <cell r="N30">
            <v>29648</v>
          </cell>
          <cell r="O30">
            <v>29648</v>
          </cell>
          <cell r="P30">
            <v>25844.4</v>
          </cell>
        </row>
        <row r="33">
          <cell r="N33">
            <v>960.1</v>
          </cell>
          <cell r="O33">
            <v>935.3</v>
          </cell>
          <cell r="P33">
            <v>1109.3</v>
          </cell>
        </row>
        <row r="36">
          <cell r="N36">
            <v>2490.5</v>
          </cell>
          <cell r="O36">
            <v>2490.5</v>
          </cell>
          <cell r="P36">
            <v>572.2</v>
          </cell>
        </row>
        <row r="37">
          <cell r="N37">
            <v>13260.7</v>
          </cell>
          <cell r="O37">
            <v>13066.8</v>
          </cell>
          <cell r="P37">
            <v>9169.1</v>
          </cell>
        </row>
        <row r="38">
          <cell r="N38">
            <v>69</v>
          </cell>
          <cell r="O38">
            <v>69</v>
          </cell>
          <cell r="P38">
            <v>1.5</v>
          </cell>
        </row>
        <row r="40">
          <cell r="N40">
            <v>713.9</v>
          </cell>
          <cell r="O40">
            <v>713.3</v>
          </cell>
          <cell r="P40">
            <v>404</v>
          </cell>
        </row>
        <row r="47">
          <cell r="N47">
            <v>34.2</v>
          </cell>
          <cell r="O47">
            <v>26.1</v>
          </cell>
          <cell r="P47">
            <v>0</v>
          </cell>
        </row>
        <row r="58">
          <cell r="N58">
            <v>67.8</v>
          </cell>
          <cell r="O58">
            <v>65.5</v>
          </cell>
          <cell r="P58">
            <v>10</v>
          </cell>
        </row>
        <row r="87">
          <cell r="N87">
            <v>40087.4</v>
          </cell>
          <cell r="O87">
            <v>39606.5</v>
          </cell>
          <cell r="P87">
            <v>38015.9</v>
          </cell>
        </row>
        <row r="88">
          <cell r="N88">
            <v>22206.4</v>
          </cell>
          <cell r="O88">
            <v>22126.1</v>
          </cell>
          <cell r="P88">
            <v>22587.1</v>
          </cell>
        </row>
        <row r="92">
          <cell r="N92">
            <v>6412.3</v>
          </cell>
          <cell r="O92">
            <v>5942.6</v>
          </cell>
          <cell r="P92">
            <v>5962.3</v>
          </cell>
        </row>
        <row r="96">
          <cell r="N96">
            <v>1110.4</v>
          </cell>
          <cell r="O96">
            <v>1110.4</v>
          </cell>
          <cell r="P96">
            <v>306</v>
          </cell>
        </row>
        <row r="98">
          <cell r="N98">
            <v>16153.6</v>
          </cell>
          <cell r="O98">
            <v>10893.5</v>
          </cell>
          <cell r="P98">
            <v>24673</v>
          </cell>
        </row>
        <row r="101">
          <cell r="N101">
            <v>660.6</v>
          </cell>
          <cell r="O101">
            <v>660.6</v>
          </cell>
          <cell r="P101">
            <v>500</v>
          </cell>
        </row>
        <row r="103">
          <cell r="N103">
            <v>9.6</v>
          </cell>
          <cell r="O103">
            <v>9.6</v>
          </cell>
          <cell r="P103">
            <v>10</v>
          </cell>
        </row>
        <row r="104">
          <cell r="N104">
            <v>127961.2</v>
          </cell>
          <cell r="O104">
            <v>127142.7</v>
          </cell>
          <cell r="P104">
            <v>91003</v>
          </cell>
        </row>
        <row r="108">
          <cell r="N108">
            <v>25.5</v>
          </cell>
          <cell r="O108">
            <v>25.5</v>
          </cell>
        </row>
        <row r="112">
          <cell r="N112">
            <v>448.7</v>
          </cell>
          <cell r="O112">
            <v>448.7</v>
          </cell>
          <cell r="P112">
            <v>191</v>
          </cell>
        </row>
        <row r="113">
          <cell r="N113">
            <v>8329.3</v>
          </cell>
          <cell r="O113">
            <v>8329.3</v>
          </cell>
          <cell r="P113">
            <v>7731.1</v>
          </cell>
        </row>
        <row r="114">
          <cell r="N114">
            <v>8732.7</v>
          </cell>
          <cell r="O114">
            <v>8732.7</v>
          </cell>
          <cell r="P114">
            <v>8525.9</v>
          </cell>
        </row>
        <row r="121">
          <cell r="N121">
            <v>5097.2</v>
          </cell>
          <cell r="O121">
            <v>5097.2</v>
          </cell>
          <cell r="P121">
            <v>879.4</v>
          </cell>
        </row>
        <row r="122">
          <cell r="N122">
            <v>338.4</v>
          </cell>
          <cell r="O122">
            <v>338.4</v>
          </cell>
          <cell r="P122">
            <v>350</v>
          </cell>
        </row>
        <row r="123">
          <cell r="N123">
            <v>425.2</v>
          </cell>
          <cell r="O123">
            <v>425.2</v>
          </cell>
          <cell r="P123">
            <v>430</v>
          </cell>
        </row>
        <row r="133">
          <cell r="N133">
            <v>658.8</v>
          </cell>
          <cell r="O133">
            <v>658.8</v>
          </cell>
          <cell r="P133">
            <v>50</v>
          </cell>
        </row>
        <row r="134">
          <cell r="N134">
            <v>15521.3</v>
          </cell>
          <cell r="O134">
            <v>15482.2</v>
          </cell>
          <cell r="P134">
            <v>100</v>
          </cell>
        </row>
      </sheetData>
      <sheetData sheetId="13">
        <row r="11">
          <cell r="N11">
            <v>50339</v>
          </cell>
          <cell r="O11">
            <v>46279.1</v>
          </cell>
          <cell r="P11">
            <v>51077.5</v>
          </cell>
        </row>
        <row r="14">
          <cell r="N14">
            <v>1939.7</v>
          </cell>
          <cell r="O14">
            <v>1939.7</v>
          </cell>
        </row>
        <row r="22">
          <cell r="N22">
            <v>18428.1</v>
          </cell>
          <cell r="O22">
            <v>17017.4</v>
          </cell>
          <cell r="P22">
            <v>22877.6</v>
          </cell>
        </row>
        <row r="23">
          <cell r="N23">
            <v>29860.4</v>
          </cell>
          <cell r="O23">
            <v>29133.6</v>
          </cell>
          <cell r="P23">
            <v>200</v>
          </cell>
        </row>
        <row r="24">
          <cell r="N24">
            <v>250</v>
          </cell>
          <cell r="O24">
            <v>250</v>
          </cell>
          <cell r="P24">
            <v>250</v>
          </cell>
        </row>
        <row r="26">
          <cell r="N26">
            <v>1696.2</v>
          </cell>
          <cell r="O26">
            <v>1410.5</v>
          </cell>
          <cell r="P26">
            <v>803</v>
          </cell>
        </row>
        <row r="27">
          <cell r="N27">
            <v>586.3</v>
          </cell>
          <cell r="O27">
            <v>329.6</v>
          </cell>
          <cell r="P27">
            <v>789.1</v>
          </cell>
        </row>
        <row r="30">
          <cell r="N30">
            <v>41157.4</v>
          </cell>
          <cell r="O30">
            <v>37863.2</v>
          </cell>
          <cell r="P30">
            <v>39598.7</v>
          </cell>
        </row>
        <row r="33">
          <cell r="N33">
            <v>1532.5</v>
          </cell>
          <cell r="O33">
            <v>1185.9</v>
          </cell>
          <cell r="P33">
            <v>3079</v>
          </cell>
        </row>
        <row r="34">
          <cell r="N34">
            <v>8460.2</v>
          </cell>
          <cell r="O34">
            <v>8421.2</v>
          </cell>
          <cell r="P34">
            <v>829.5</v>
          </cell>
        </row>
        <row r="36">
          <cell r="N36">
            <v>2128.5</v>
          </cell>
          <cell r="O36">
            <v>2128.4</v>
          </cell>
          <cell r="P36">
            <v>1803.8</v>
          </cell>
        </row>
        <row r="37">
          <cell r="N37">
            <v>19687.7</v>
          </cell>
          <cell r="O37">
            <v>15146.9</v>
          </cell>
          <cell r="P37">
            <v>17172.2</v>
          </cell>
        </row>
        <row r="38">
          <cell r="N38">
            <v>1543.3</v>
          </cell>
          <cell r="O38">
            <v>1529.3</v>
          </cell>
          <cell r="P38">
            <v>1278.5</v>
          </cell>
        </row>
        <row r="40">
          <cell r="N40">
            <v>2067.7</v>
          </cell>
          <cell r="O40">
            <v>1749.5</v>
          </cell>
          <cell r="P40">
            <v>2077.7</v>
          </cell>
        </row>
        <row r="58">
          <cell r="N58">
            <v>126.7</v>
          </cell>
          <cell r="O58">
            <v>94.9</v>
          </cell>
          <cell r="P58">
            <v>93.8</v>
          </cell>
        </row>
        <row r="59">
          <cell r="N59">
            <v>1968</v>
          </cell>
          <cell r="O59">
            <v>1626.2</v>
          </cell>
          <cell r="P59">
            <v>1521.5</v>
          </cell>
        </row>
        <row r="87">
          <cell r="N87">
            <v>58924.7</v>
          </cell>
          <cell r="O87">
            <v>51628.3</v>
          </cell>
          <cell r="P87">
            <v>50737.1</v>
          </cell>
        </row>
        <row r="96">
          <cell r="N96">
            <v>907.8</v>
          </cell>
          <cell r="O96">
            <v>630</v>
          </cell>
          <cell r="P96">
            <v>300</v>
          </cell>
        </row>
        <row r="98">
          <cell r="N98">
            <v>24037.1</v>
          </cell>
          <cell r="O98">
            <v>23656.3</v>
          </cell>
          <cell r="P98">
            <v>17842.9</v>
          </cell>
        </row>
        <row r="99">
          <cell r="N99">
            <v>5598.6</v>
          </cell>
          <cell r="O99">
            <v>5486.4</v>
          </cell>
          <cell r="P99">
            <v>5000</v>
          </cell>
        </row>
        <row r="101">
          <cell r="N101">
            <v>6350.3</v>
          </cell>
          <cell r="O101">
            <v>6222</v>
          </cell>
          <cell r="P101">
            <v>3261.9</v>
          </cell>
        </row>
        <row r="104">
          <cell r="N104">
            <v>124841</v>
          </cell>
          <cell r="O104">
            <v>114371.3</v>
          </cell>
          <cell r="P104">
            <v>113424.7</v>
          </cell>
        </row>
        <row r="107">
          <cell r="N107">
            <v>1592.2</v>
          </cell>
          <cell r="O107">
            <v>1592.2</v>
          </cell>
          <cell r="P107">
            <v>250</v>
          </cell>
        </row>
        <row r="112">
          <cell r="N112">
            <v>920.3</v>
          </cell>
          <cell r="O112">
            <v>920.3</v>
          </cell>
          <cell r="P112">
            <v>178</v>
          </cell>
        </row>
        <row r="113">
          <cell r="N113">
            <v>246.8</v>
          </cell>
          <cell r="O113">
            <v>246.8</v>
          </cell>
          <cell r="P113">
            <v>5747.1</v>
          </cell>
        </row>
        <row r="114">
          <cell r="N114">
            <v>17235</v>
          </cell>
          <cell r="O114">
            <v>17220.2</v>
          </cell>
          <cell r="P114">
            <v>12459.1</v>
          </cell>
        </row>
        <row r="121">
          <cell r="N121">
            <v>2402.8</v>
          </cell>
          <cell r="O121">
            <v>2402.8</v>
          </cell>
          <cell r="P121">
            <v>1290</v>
          </cell>
        </row>
        <row r="122">
          <cell r="N122">
            <v>2872.4</v>
          </cell>
          <cell r="O122">
            <v>2872.4</v>
          </cell>
          <cell r="P122">
            <v>768</v>
          </cell>
        </row>
        <row r="123">
          <cell r="N123">
            <v>2767.8</v>
          </cell>
          <cell r="O123">
            <v>2764.4</v>
          </cell>
          <cell r="P123">
            <v>2590</v>
          </cell>
        </row>
        <row r="133">
          <cell r="N133">
            <v>534.8</v>
          </cell>
          <cell r="O133">
            <v>534.8</v>
          </cell>
          <cell r="P133">
            <v>166.4</v>
          </cell>
        </row>
        <row r="134">
          <cell r="N134">
            <v>6299.3</v>
          </cell>
          <cell r="O134">
            <v>6299.3</v>
          </cell>
          <cell r="P134">
            <v>300</v>
          </cell>
        </row>
      </sheetData>
      <sheetData sheetId="14">
        <row r="11">
          <cell r="N11">
            <v>40924.7</v>
          </cell>
          <cell r="O11">
            <v>40150.1</v>
          </cell>
          <cell r="P11">
            <v>29924.7</v>
          </cell>
        </row>
        <row r="14">
          <cell r="N14">
            <v>1104.6</v>
          </cell>
          <cell r="O14">
            <v>1104.6</v>
          </cell>
        </row>
        <row r="26">
          <cell r="N26">
            <v>111</v>
          </cell>
          <cell r="O26">
            <v>111</v>
          </cell>
          <cell r="P26">
            <v>3</v>
          </cell>
        </row>
        <row r="27">
          <cell r="N27">
            <v>31.3</v>
          </cell>
          <cell r="O27">
            <v>26.1</v>
          </cell>
          <cell r="P27">
            <v>62</v>
          </cell>
        </row>
        <row r="30">
          <cell r="N30">
            <v>17711.4</v>
          </cell>
          <cell r="O30">
            <v>17570.2</v>
          </cell>
          <cell r="P30">
            <v>12989.8</v>
          </cell>
        </row>
        <row r="33">
          <cell r="N33">
            <v>191.9</v>
          </cell>
          <cell r="O33">
            <v>180.8</v>
          </cell>
          <cell r="P33">
            <v>212.9</v>
          </cell>
        </row>
        <row r="34">
          <cell r="N34">
            <v>1218.9</v>
          </cell>
          <cell r="O34">
            <v>1218.9</v>
          </cell>
          <cell r="P34">
            <v>215</v>
          </cell>
        </row>
        <row r="36">
          <cell r="N36">
            <v>61</v>
          </cell>
          <cell r="O36">
            <v>54.9</v>
          </cell>
          <cell r="P36">
            <v>72.8</v>
          </cell>
        </row>
        <row r="37">
          <cell r="N37">
            <v>5836.9</v>
          </cell>
          <cell r="O37">
            <v>5719.5</v>
          </cell>
          <cell r="P37">
            <v>3645.7</v>
          </cell>
        </row>
        <row r="40">
          <cell r="N40">
            <v>754.5</v>
          </cell>
          <cell r="O40">
            <v>746.7</v>
          </cell>
          <cell r="P40">
            <v>454</v>
          </cell>
        </row>
        <row r="59">
          <cell r="N59">
            <v>105.8</v>
          </cell>
          <cell r="O59">
            <v>89.7</v>
          </cell>
          <cell r="P59">
            <v>50</v>
          </cell>
        </row>
        <row r="87">
          <cell r="N87">
            <v>46403.8</v>
          </cell>
          <cell r="O87">
            <v>43311.8</v>
          </cell>
          <cell r="P87">
            <v>30984.9</v>
          </cell>
        </row>
        <row r="88">
          <cell r="N88">
            <v>10315</v>
          </cell>
          <cell r="O88">
            <v>9969</v>
          </cell>
          <cell r="P88">
            <v>8684</v>
          </cell>
        </row>
        <row r="92">
          <cell r="N92">
            <v>5533</v>
          </cell>
          <cell r="O92">
            <v>5079.2</v>
          </cell>
          <cell r="P92">
            <v>4640</v>
          </cell>
        </row>
        <row r="96">
          <cell r="N96">
            <v>4973.2</v>
          </cell>
          <cell r="O96">
            <v>1464.1</v>
          </cell>
          <cell r="P96">
            <v>1000</v>
          </cell>
        </row>
        <row r="98">
          <cell r="N98">
            <v>21930.1</v>
          </cell>
          <cell r="O98">
            <v>20803.1</v>
          </cell>
          <cell r="P98">
            <v>18351.2</v>
          </cell>
        </row>
        <row r="99">
          <cell r="N99">
            <v>7480</v>
          </cell>
          <cell r="O99">
            <v>7115.1</v>
          </cell>
          <cell r="P99">
            <v>3000</v>
          </cell>
        </row>
        <row r="103">
          <cell r="N103">
            <v>300</v>
          </cell>
          <cell r="O103">
            <v>115</v>
          </cell>
          <cell r="P103">
            <v>150</v>
          </cell>
        </row>
        <row r="104">
          <cell r="N104">
            <v>92390.7</v>
          </cell>
          <cell r="O104">
            <v>85035.3</v>
          </cell>
          <cell r="P104">
            <v>72820.8</v>
          </cell>
        </row>
        <row r="112">
          <cell r="N112">
            <v>231.5</v>
          </cell>
          <cell r="O112">
            <v>201.5</v>
          </cell>
          <cell r="P112">
            <v>190</v>
          </cell>
        </row>
        <row r="113">
          <cell r="N113">
            <v>10409.8</v>
          </cell>
          <cell r="O113">
            <v>9828.9</v>
          </cell>
          <cell r="P113">
            <v>9051</v>
          </cell>
        </row>
        <row r="114">
          <cell r="N114">
            <v>11017.9</v>
          </cell>
          <cell r="O114">
            <v>10344.2</v>
          </cell>
          <cell r="P114">
            <v>9144</v>
          </cell>
        </row>
        <row r="121">
          <cell r="N121">
            <v>2862.5</v>
          </cell>
          <cell r="O121">
            <v>2846.7</v>
          </cell>
          <cell r="P121">
            <v>410</v>
          </cell>
        </row>
        <row r="122">
          <cell r="N122">
            <v>11672.6</v>
          </cell>
          <cell r="O122">
            <v>11125.7</v>
          </cell>
          <cell r="P122">
            <v>11659.5</v>
          </cell>
        </row>
        <row r="123">
          <cell r="N123">
            <v>2272</v>
          </cell>
          <cell r="O123">
            <v>2224.7</v>
          </cell>
          <cell r="P123">
            <v>1040</v>
          </cell>
        </row>
        <row r="133">
          <cell r="N133">
            <v>680.8</v>
          </cell>
          <cell r="O133">
            <v>617.1</v>
          </cell>
          <cell r="P133">
            <v>140</v>
          </cell>
        </row>
        <row r="134">
          <cell r="N134">
            <v>200</v>
          </cell>
        </row>
      </sheetData>
      <sheetData sheetId="15">
        <row r="11">
          <cell r="N11">
            <v>25429</v>
          </cell>
          <cell r="O11">
            <v>25110</v>
          </cell>
          <cell r="P11">
            <v>21328</v>
          </cell>
        </row>
        <row r="14">
          <cell r="N14">
            <v>1180</v>
          </cell>
          <cell r="O14">
            <v>1180</v>
          </cell>
        </row>
        <row r="22">
          <cell r="N22">
            <v>6855</v>
          </cell>
          <cell r="O22">
            <v>6137.2</v>
          </cell>
          <cell r="P22">
            <v>5961.8</v>
          </cell>
        </row>
        <row r="27">
          <cell r="N27">
            <v>153.5</v>
          </cell>
          <cell r="O27">
            <v>153</v>
          </cell>
          <cell r="P27">
            <v>226.5</v>
          </cell>
        </row>
        <row r="30">
          <cell r="N30">
            <v>16645.9</v>
          </cell>
          <cell r="O30">
            <v>16474.8</v>
          </cell>
          <cell r="P30">
            <v>13725.4</v>
          </cell>
        </row>
        <row r="33">
          <cell r="N33">
            <v>1944.6</v>
          </cell>
          <cell r="O33">
            <v>1940.8</v>
          </cell>
          <cell r="P33">
            <v>1883.5</v>
          </cell>
        </row>
        <row r="34">
          <cell r="N34">
            <v>2038.7</v>
          </cell>
          <cell r="O34">
            <v>1985</v>
          </cell>
          <cell r="P34">
            <v>2857</v>
          </cell>
        </row>
        <row r="36">
          <cell r="N36">
            <v>2541.2</v>
          </cell>
          <cell r="O36">
            <v>2507.1</v>
          </cell>
        </row>
        <row r="37">
          <cell r="N37">
            <v>10577</v>
          </cell>
          <cell r="O37">
            <v>10021</v>
          </cell>
          <cell r="P37">
            <v>7024.5</v>
          </cell>
        </row>
        <row r="40">
          <cell r="N40">
            <v>496</v>
          </cell>
          <cell r="O40">
            <v>494.5</v>
          </cell>
          <cell r="P40">
            <v>642.7</v>
          </cell>
        </row>
        <row r="58">
          <cell r="N58">
            <v>44.7</v>
          </cell>
          <cell r="O58">
            <v>29.1</v>
          </cell>
          <cell r="P58">
            <v>36</v>
          </cell>
        </row>
        <row r="87">
          <cell r="N87">
            <v>27572.4</v>
          </cell>
          <cell r="O87">
            <v>27059.7</v>
          </cell>
          <cell r="P87">
            <v>22410.3</v>
          </cell>
        </row>
        <row r="88">
          <cell r="N88">
            <v>8416.1</v>
          </cell>
          <cell r="O88">
            <v>8380.8</v>
          </cell>
          <cell r="P88">
            <v>8168.6</v>
          </cell>
        </row>
        <row r="92">
          <cell r="N92">
            <v>2200</v>
          </cell>
          <cell r="O92">
            <v>2200</v>
          </cell>
          <cell r="P92">
            <v>2300</v>
          </cell>
        </row>
        <row r="96">
          <cell r="N96">
            <v>460.1</v>
          </cell>
          <cell r="O96">
            <v>446.5</v>
          </cell>
          <cell r="P96">
            <v>500</v>
          </cell>
        </row>
        <row r="98">
          <cell r="N98">
            <v>17474.4</v>
          </cell>
          <cell r="O98">
            <v>12768.4</v>
          </cell>
          <cell r="P98">
            <v>14572.7</v>
          </cell>
        </row>
        <row r="99">
          <cell r="N99">
            <v>4600</v>
          </cell>
          <cell r="O99">
            <v>4600</v>
          </cell>
          <cell r="P99">
            <v>4300</v>
          </cell>
        </row>
        <row r="104">
          <cell r="N104">
            <v>91458.1</v>
          </cell>
          <cell r="O104">
            <v>89363.3</v>
          </cell>
          <cell r="P104">
            <v>55947.4</v>
          </cell>
        </row>
        <row r="112">
          <cell r="N112">
            <v>967.5</v>
          </cell>
          <cell r="O112">
            <v>950.9</v>
          </cell>
          <cell r="P112">
            <v>115</v>
          </cell>
        </row>
        <row r="113">
          <cell r="N113">
            <v>5059</v>
          </cell>
          <cell r="O113">
            <v>4999.8</v>
          </cell>
          <cell r="P113">
            <v>5092.3</v>
          </cell>
        </row>
        <row r="114">
          <cell r="N114">
            <v>5374.4</v>
          </cell>
          <cell r="O114">
            <v>5321.7</v>
          </cell>
          <cell r="P114">
            <v>5615.3</v>
          </cell>
        </row>
        <row r="121">
          <cell r="N121">
            <v>1438.6</v>
          </cell>
          <cell r="O121">
            <v>1438.6</v>
          </cell>
          <cell r="P121">
            <v>500</v>
          </cell>
        </row>
        <row r="122">
          <cell r="N122">
            <v>6033.5</v>
          </cell>
          <cell r="O122">
            <v>6014.9</v>
          </cell>
          <cell r="P122">
            <v>6096</v>
          </cell>
        </row>
        <row r="123">
          <cell r="N123">
            <v>210</v>
          </cell>
          <cell r="O123">
            <v>209.6</v>
          </cell>
          <cell r="P123">
            <v>210</v>
          </cell>
        </row>
        <row r="133">
          <cell r="N133">
            <v>420.2</v>
          </cell>
          <cell r="O133">
            <v>419.8</v>
          </cell>
          <cell r="P133">
            <v>150</v>
          </cell>
        </row>
        <row r="134">
          <cell r="P134">
            <v>100</v>
          </cell>
        </row>
      </sheetData>
      <sheetData sheetId="16">
        <row r="11">
          <cell r="N11">
            <v>63646.5</v>
          </cell>
          <cell r="O11">
            <v>60470.8</v>
          </cell>
          <cell r="P11">
            <v>56307.3</v>
          </cell>
        </row>
        <row r="14">
          <cell r="N14">
            <v>2211.2</v>
          </cell>
          <cell r="O14">
            <v>2211.2</v>
          </cell>
        </row>
        <row r="21">
          <cell r="N21">
            <v>5191.3</v>
          </cell>
          <cell r="O21">
            <v>5191.2</v>
          </cell>
        </row>
        <row r="22">
          <cell r="N22">
            <v>28335.4</v>
          </cell>
          <cell r="O22">
            <v>27987.7</v>
          </cell>
          <cell r="P22">
            <v>11897.6</v>
          </cell>
        </row>
        <row r="23">
          <cell r="N23">
            <v>228482.2</v>
          </cell>
          <cell r="O23">
            <v>164512.6</v>
          </cell>
          <cell r="P23">
            <v>900</v>
          </cell>
        </row>
        <row r="24">
          <cell r="N24">
            <v>4724.7</v>
          </cell>
          <cell r="O24">
            <v>4724.7</v>
          </cell>
          <cell r="P24">
            <v>5000</v>
          </cell>
        </row>
        <row r="26">
          <cell r="N26">
            <v>20</v>
          </cell>
          <cell r="O26">
            <v>18.5</v>
          </cell>
          <cell r="P26">
            <v>120</v>
          </cell>
        </row>
        <row r="27">
          <cell r="N27">
            <v>66.4</v>
          </cell>
          <cell r="O27">
            <v>53.4</v>
          </cell>
          <cell r="P27">
            <v>49.5</v>
          </cell>
        </row>
        <row r="28">
          <cell r="N28">
            <v>3248</v>
          </cell>
          <cell r="O28">
            <v>3247.4</v>
          </cell>
          <cell r="P28">
            <v>3500</v>
          </cell>
        </row>
        <row r="30">
          <cell r="N30">
            <v>36344.1</v>
          </cell>
          <cell r="O30">
            <v>36220.2</v>
          </cell>
          <cell r="P30">
            <v>31848.2</v>
          </cell>
        </row>
        <row r="33">
          <cell r="N33">
            <v>616.5</v>
          </cell>
          <cell r="O33">
            <v>525.1</v>
          </cell>
          <cell r="P33">
            <v>798.5</v>
          </cell>
        </row>
        <row r="34">
          <cell r="N34">
            <v>1785.2</v>
          </cell>
          <cell r="O34">
            <v>1668.8</v>
          </cell>
          <cell r="P34">
            <v>2050</v>
          </cell>
        </row>
        <row r="36">
          <cell r="N36">
            <v>9201.8</v>
          </cell>
          <cell r="O36">
            <v>8960.2</v>
          </cell>
          <cell r="P36">
            <v>7650</v>
          </cell>
        </row>
        <row r="37">
          <cell r="N37">
            <v>26539.6</v>
          </cell>
          <cell r="O37">
            <v>26539.6</v>
          </cell>
          <cell r="P37">
            <v>35935.4</v>
          </cell>
        </row>
        <row r="38">
          <cell r="N38">
            <v>356</v>
          </cell>
          <cell r="O38">
            <v>356</v>
          </cell>
          <cell r="P38">
            <v>369.6</v>
          </cell>
        </row>
        <row r="40">
          <cell r="N40">
            <v>1259.8</v>
          </cell>
          <cell r="O40">
            <v>1113.3</v>
          </cell>
          <cell r="P40">
            <v>893.5</v>
          </cell>
        </row>
        <row r="58">
          <cell r="N58">
            <v>382.1</v>
          </cell>
          <cell r="O58">
            <v>329.4</v>
          </cell>
          <cell r="P58">
            <v>1019.5</v>
          </cell>
        </row>
        <row r="59">
          <cell r="N59">
            <v>3633.7</v>
          </cell>
          <cell r="O59">
            <v>3609.8</v>
          </cell>
          <cell r="P59">
            <v>500</v>
          </cell>
        </row>
        <row r="87">
          <cell r="N87">
            <v>52309</v>
          </cell>
          <cell r="O87">
            <v>51465.1</v>
          </cell>
          <cell r="P87">
            <v>51857.1</v>
          </cell>
        </row>
        <row r="88">
          <cell r="N88">
            <v>23215.3</v>
          </cell>
          <cell r="O88">
            <v>22916.5</v>
          </cell>
          <cell r="P88">
            <v>24622</v>
          </cell>
        </row>
        <row r="92">
          <cell r="N92">
            <v>6012</v>
          </cell>
          <cell r="O92">
            <v>6012</v>
          </cell>
          <cell r="P92">
            <v>4964.4</v>
          </cell>
        </row>
        <row r="96">
          <cell r="N96">
            <v>540.6</v>
          </cell>
          <cell r="O96">
            <v>540.6</v>
          </cell>
          <cell r="P96">
            <v>750</v>
          </cell>
        </row>
        <row r="97">
          <cell r="N97">
            <v>455.5</v>
          </cell>
          <cell r="O97">
            <v>455.5</v>
          </cell>
        </row>
        <row r="98">
          <cell r="N98">
            <v>17943.7</v>
          </cell>
          <cell r="O98">
            <v>7142.5</v>
          </cell>
          <cell r="P98">
            <v>13158.5</v>
          </cell>
        </row>
        <row r="99">
          <cell r="N99">
            <v>6640.7</v>
          </cell>
          <cell r="O99">
            <v>6461.3</v>
          </cell>
          <cell r="P99">
            <v>6000</v>
          </cell>
        </row>
        <row r="104">
          <cell r="N104">
            <v>187084.1</v>
          </cell>
          <cell r="O104">
            <v>184872.2</v>
          </cell>
          <cell r="P104">
            <v>159492.6</v>
          </cell>
        </row>
        <row r="108">
          <cell r="N108">
            <v>961</v>
          </cell>
          <cell r="O108">
            <v>911.3</v>
          </cell>
          <cell r="P108">
            <v>500</v>
          </cell>
        </row>
        <row r="112">
          <cell r="N112">
            <v>1104.8</v>
          </cell>
          <cell r="O112">
            <v>1104.8</v>
          </cell>
          <cell r="P112">
            <v>350</v>
          </cell>
        </row>
        <row r="113">
          <cell r="N113">
            <v>11839.8</v>
          </cell>
          <cell r="O113">
            <v>11839.8</v>
          </cell>
          <cell r="P113">
            <v>12528.3</v>
          </cell>
        </row>
        <row r="114">
          <cell r="N114">
            <v>13835.1</v>
          </cell>
          <cell r="O114">
            <v>13712.7</v>
          </cell>
          <cell r="P114">
            <v>14686</v>
          </cell>
        </row>
        <row r="121">
          <cell r="N121">
            <v>2611.5</v>
          </cell>
          <cell r="O121">
            <v>2611.5</v>
          </cell>
          <cell r="P121">
            <v>860</v>
          </cell>
        </row>
        <row r="122">
          <cell r="N122">
            <v>690.5</v>
          </cell>
          <cell r="O122">
            <v>690.5</v>
          </cell>
          <cell r="P122">
            <v>450</v>
          </cell>
        </row>
        <row r="123">
          <cell r="N123">
            <v>130</v>
          </cell>
          <cell r="O123">
            <v>125.5</v>
          </cell>
          <cell r="P123">
            <v>100</v>
          </cell>
        </row>
        <row r="134">
          <cell r="N134">
            <v>7313.5</v>
          </cell>
          <cell r="O134">
            <v>7303.5</v>
          </cell>
          <cell r="P134">
            <v>1337</v>
          </cell>
        </row>
      </sheetData>
      <sheetData sheetId="17">
        <row r="11">
          <cell r="N11">
            <v>25758.1</v>
          </cell>
          <cell r="O11">
            <v>25286.2</v>
          </cell>
          <cell r="P11">
            <v>19036.2</v>
          </cell>
        </row>
        <row r="21">
          <cell r="N21">
            <v>4387</v>
          </cell>
          <cell r="O21">
            <v>4288.4</v>
          </cell>
          <cell r="P21">
            <v>4506</v>
          </cell>
        </row>
        <row r="27">
          <cell r="N27">
            <v>2</v>
          </cell>
          <cell r="P27">
            <v>123</v>
          </cell>
        </row>
        <row r="30">
          <cell r="N30">
            <v>12761.5</v>
          </cell>
          <cell r="O30">
            <v>12543</v>
          </cell>
          <cell r="P30">
            <v>9624.5</v>
          </cell>
        </row>
        <row r="33">
          <cell r="N33">
            <v>162.9</v>
          </cell>
          <cell r="O33">
            <v>153.3</v>
          </cell>
          <cell r="P33">
            <v>343</v>
          </cell>
        </row>
        <row r="34">
          <cell r="N34">
            <v>877</v>
          </cell>
          <cell r="O34">
            <v>874.5</v>
          </cell>
          <cell r="P34">
            <v>200</v>
          </cell>
        </row>
        <row r="36">
          <cell r="N36">
            <v>449.8</v>
          </cell>
          <cell r="O36">
            <v>415.1</v>
          </cell>
          <cell r="P36">
            <v>341.5</v>
          </cell>
        </row>
        <row r="37">
          <cell r="N37">
            <v>9038.8</v>
          </cell>
          <cell r="O37">
            <v>9033.1</v>
          </cell>
          <cell r="P37">
            <v>9335.9</v>
          </cell>
        </row>
        <row r="38">
          <cell r="P38">
            <v>32</v>
          </cell>
        </row>
        <row r="40">
          <cell r="N40">
            <v>103.7</v>
          </cell>
          <cell r="O40">
            <v>99.8</v>
          </cell>
          <cell r="P40">
            <v>113.5</v>
          </cell>
        </row>
        <row r="87">
          <cell r="N87">
            <v>30715</v>
          </cell>
          <cell r="O87">
            <v>30196</v>
          </cell>
          <cell r="P87">
            <v>30595.5</v>
          </cell>
        </row>
        <row r="92">
          <cell r="N92">
            <v>3157</v>
          </cell>
          <cell r="O92">
            <v>3157</v>
          </cell>
          <cell r="P92">
            <v>2500</v>
          </cell>
        </row>
        <row r="98">
          <cell r="N98">
            <v>7200</v>
          </cell>
          <cell r="O98">
            <v>6723.4</v>
          </cell>
          <cell r="P98">
            <v>7478.9</v>
          </cell>
        </row>
        <row r="99">
          <cell r="N99">
            <v>11360</v>
          </cell>
          <cell r="O99">
            <v>11360</v>
          </cell>
          <cell r="P99">
            <v>6000</v>
          </cell>
        </row>
        <row r="101">
          <cell r="N101">
            <v>100</v>
          </cell>
          <cell r="O101">
            <v>96.2</v>
          </cell>
          <cell r="P101">
            <v>50</v>
          </cell>
        </row>
        <row r="104">
          <cell r="N104">
            <v>91363</v>
          </cell>
          <cell r="O104">
            <v>84922.6</v>
          </cell>
          <cell r="P104">
            <v>86639.7</v>
          </cell>
        </row>
        <row r="113">
          <cell r="N113">
            <v>7971.4</v>
          </cell>
          <cell r="O113">
            <v>7971.4</v>
          </cell>
          <cell r="P113">
            <v>7100</v>
          </cell>
        </row>
        <row r="114">
          <cell r="N114">
            <v>8215.8</v>
          </cell>
          <cell r="O114">
            <v>8195.4</v>
          </cell>
          <cell r="P114">
            <v>8100</v>
          </cell>
        </row>
        <row r="122">
          <cell r="N122">
            <v>9405.6</v>
          </cell>
          <cell r="O122">
            <v>9403.4</v>
          </cell>
          <cell r="P122">
            <v>8950</v>
          </cell>
        </row>
        <row r="123">
          <cell r="N123">
            <v>1588.7</v>
          </cell>
          <cell r="O123">
            <v>1588.7</v>
          </cell>
          <cell r="P123">
            <v>1614</v>
          </cell>
        </row>
      </sheetData>
      <sheetData sheetId="18">
        <row r="11">
          <cell r="N11">
            <v>92867.9</v>
          </cell>
          <cell r="O11">
            <v>87461.9</v>
          </cell>
          <cell r="P11">
            <v>86711.9</v>
          </cell>
        </row>
        <row r="14">
          <cell r="N14">
            <v>2775.7</v>
          </cell>
          <cell r="O14">
            <v>2608.7</v>
          </cell>
          <cell r="P14">
            <v>200</v>
          </cell>
        </row>
        <row r="21">
          <cell r="N21">
            <v>8711</v>
          </cell>
          <cell r="O21">
            <v>7971.9</v>
          </cell>
        </row>
        <row r="22">
          <cell r="N22">
            <v>20480.2</v>
          </cell>
          <cell r="O22">
            <v>20005.5</v>
          </cell>
          <cell r="P22">
            <v>2287</v>
          </cell>
        </row>
        <row r="23">
          <cell r="N23">
            <v>40319.3</v>
          </cell>
          <cell r="O23">
            <v>40264.8</v>
          </cell>
        </row>
        <row r="27">
          <cell r="N27">
            <v>1502.4</v>
          </cell>
          <cell r="O27">
            <v>1296.4</v>
          </cell>
          <cell r="P27">
            <v>981.4</v>
          </cell>
        </row>
        <row r="30">
          <cell r="N30">
            <v>51261.3</v>
          </cell>
          <cell r="O30">
            <v>50459.6</v>
          </cell>
          <cell r="P30">
            <v>45268.6</v>
          </cell>
        </row>
        <row r="33">
          <cell r="N33">
            <v>1088.9</v>
          </cell>
          <cell r="O33">
            <v>806.5</v>
          </cell>
          <cell r="P33">
            <v>4201.9</v>
          </cell>
        </row>
        <row r="36">
          <cell r="N36">
            <v>150</v>
          </cell>
          <cell r="O36">
            <v>150</v>
          </cell>
          <cell r="P36">
            <v>150</v>
          </cell>
        </row>
        <row r="37">
          <cell r="N37">
            <v>82792.3</v>
          </cell>
          <cell r="O37">
            <v>75188.8</v>
          </cell>
          <cell r="P37">
            <v>51736.3</v>
          </cell>
        </row>
        <row r="40">
          <cell r="N40">
            <v>4473</v>
          </cell>
          <cell r="O40">
            <v>3455.7</v>
          </cell>
          <cell r="P40">
            <v>12741.7</v>
          </cell>
        </row>
        <row r="87">
          <cell r="N87">
            <v>32846.3</v>
          </cell>
          <cell r="O87">
            <v>32846.2</v>
          </cell>
          <cell r="P87">
            <v>37619.1</v>
          </cell>
        </row>
        <row r="88">
          <cell r="N88">
            <v>10662.7</v>
          </cell>
          <cell r="O88">
            <v>10662.2</v>
          </cell>
          <cell r="P88">
            <v>7473.2</v>
          </cell>
        </row>
        <row r="92">
          <cell r="N92">
            <v>3955</v>
          </cell>
          <cell r="O92">
            <v>3955</v>
          </cell>
          <cell r="P92">
            <v>3955</v>
          </cell>
        </row>
        <row r="96">
          <cell r="N96">
            <v>10409.2</v>
          </cell>
          <cell r="O96">
            <v>10019.3</v>
          </cell>
          <cell r="P96">
            <v>7544.9</v>
          </cell>
        </row>
        <row r="97">
          <cell r="N97">
            <v>99.5</v>
          </cell>
          <cell r="O97">
            <v>99.5</v>
          </cell>
          <cell r="P97">
            <v>100</v>
          </cell>
        </row>
        <row r="98">
          <cell r="N98">
            <v>51680.7</v>
          </cell>
          <cell r="O98">
            <v>45442.7</v>
          </cell>
          <cell r="P98">
            <v>69870.7</v>
          </cell>
        </row>
        <row r="99">
          <cell r="N99">
            <v>250</v>
          </cell>
        </row>
        <row r="103">
          <cell r="N103">
            <v>50</v>
          </cell>
          <cell r="P103">
            <v>10</v>
          </cell>
        </row>
        <row r="104">
          <cell r="N104">
            <v>192230.6</v>
          </cell>
          <cell r="O104">
            <v>191475.5</v>
          </cell>
          <cell r="P104">
            <v>88423.7</v>
          </cell>
        </row>
        <row r="112">
          <cell r="P112">
            <v>300</v>
          </cell>
        </row>
        <row r="113">
          <cell r="N113">
            <v>9141.7</v>
          </cell>
          <cell r="O113">
            <v>9141.7</v>
          </cell>
          <cell r="P113">
            <v>10551.8</v>
          </cell>
        </row>
        <row r="114">
          <cell r="N114">
            <v>26979.2</v>
          </cell>
          <cell r="O114">
            <v>26979.2</v>
          </cell>
          <cell r="P114">
            <v>3131.8</v>
          </cell>
        </row>
        <row r="123">
          <cell r="N123">
            <v>1343.4</v>
          </cell>
          <cell r="O123">
            <v>1242.9</v>
          </cell>
          <cell r="P123">
            <v>50700</v>
          </cell>
        </row>
      </sheetData>
      <sheetData sheetId="19">
        <row r="11">
          <cell r="N11">
            <v>48803.3</v>
          </cell>
          <cell r="O11">
            <v>46126.7</v>
          </cell>
          <cell r="P11">
            <v>38416.3</v>
          </cell>
        </row>
        <row r="14">
          <cell r="N14">
            <v>805.5</v>
          </cell>
          <cell r="O14">
            <v>805.5</v>
          </cell>
        </row>
        <row r="21">
          <cell r="N21">
            <v>1588.2</v>
          </cell>
          <cell r="O21">
            <v>1524.3</v>
          </cell>
        </row>
        <row r="22">
          <cell r="N22">
            <v>69</v>
          </cell>
          <cell r="O22">
            <v>69</v>
          </cell>
        </row>
        <row r="23">
          <cell r="N23">
            <v>48</v>
          </cell>
          <cell r="O23">
            <v>48</v>
          </cell>
        </row>
        <row r="27">
          <cell r="N27">
            <v>86.7</v>
          </cell>
          <cell r="O27">
            <v>15.4</v>
          </cell>
          <cell r="P27">
            <v>69</v>
          </cell>
        </row>
        <row r="30">
          <cell r="N30">
            <v>30021.2</v>
          </cell>
          <cell r="O30">
            <v>28443.5</v>
          </cell>
          <cell r="P30">
            <v>16428.6</v>
          </cell>
        </row>
        <row r="33">
          <cell r="N33">
            <v>177.4</v>
          </cell>
          <cell r="O33">
            <v>136</v>
          </cell>
          <cell r="P33">
            <v>102.3</v>
          </cell>
        </row>
        <row r="36">
          <cell r="N36">
            <v>338.8</v>
          </cell>
          <cell r="O36">
            <v>338.8</v>
          </cell>
          <cell r="P36">
            <v>228</v>
          </cell>
        </row>
        <row r="37">
          <cell r="N37">
            <v>17768.6</v>
          </cell>
          <cell r="O37">
            <v>17162.1</v>
          </cell>
          <cell r="P37">
            <v>11070.7</v>
          </cell>
        </row>
        <row r="38">
          <cell r="N38">
            <v>140</v>
          </cell>
          <cell r="O38">
            <v>136.3</v>
          </cell>
        </row>
        <row r="40">
          <cell r="N40">
            <v>170.5</v>
          </cell>
          <cell r="O40">
            <v>170.5</v>
          </cell>
          <cell r="P40">
            <v>94.5</v>
          </cell>
        </row>
        <row r="47">
          <cell r="N47">
            <v>151.5</v>
          </cell>
          <cell r="O47">
            <v>90.4</v>
          </cell>
          <cell r="P47">
            <v>92</v>
          </cell>
        </row>
        <row r="58">
          <cell r="N58">
            <v>24.5</v>
          </cell>
          <cell r="O58">
            <v>24.5</v>
          </cell>
        </row>
        <row r="59">
          <cell r="N59">
            <v>78.8</v>
          </cell>
          <cell r="O59">
            <v>35.2</v>
          </cell>
          <cell r="P59">
            <v>62</v>
          </cell>
        </row>
        <row r="87">
          <cell r="N87">
            <v>50164.8</v>
          </cell>
          <cell r="O87">
            <v>46533.8</v>
          </cell>
          <cell r="P87">
            <v>43610.3</v>
          </cell>
        </row>
        <row r="88">
          <cell r="N88">
            <v>1609</v>
          </cell>
          <cell r="O88">
            <v>1609</v>
          </cell>
          <cell r="P88">
            <v>1690</v>
          </cell>
        </row>
        <row r="92">
          <cell r="N92">
            <v>3900</v>
          </cell>
          <cell r="O92">
            <v>3900</v>
          </cell>
          <cell r="P92">
            <v>4000</v>
          </cell>
        </row>
        <row r="98">
          <cell r="N98">
            <v>18301.2</v>
          </cell>
          <cell r="O98">
            <v>15760.8</v>
          </cell>
          <cell r="P98">
            <v>17501.2</v>
          </cell>
        </row>
        <row r="99">
          <cell r="N99">
            <v>1650</v>
          </cell>
          <cell r="O99">
            <v>1438.2</v>
          </cell>
          <cell r="P99">
            <v>1500</v>
          </cell>
        </row>
        <row r="104">
          <cell r="N104">
            <v>108001.5</v>
          </cell>
          <cell r="O104">
            <v>92134.9</v>
          </cell>
          <cell r="P104">
            <v>92649.3</v>
          </cell>
        </row>
        <row r="112">
          <cell r="N112">
            <v>649</v>
          </cell>
          <cell r="O112">
            <v>645.8</v>
          </cell>
          <cell r="P112">
            <v>70</v>
          </cell>
        </row>
        <row r="113">
          <cell r="N113">
            <v>10022</v>
          </cell>
          <cell r="O113">
            <v>9396.1</v>
          </cell>
          <cell r="P113">
            <v>9890</v>
          </cell>
        </row>
        <row r="114">
          <cell r="N114">
            <v>13281.7</v>
          </cell>
          <cell r="O114">
            <v>12827.6</v>
          </cell>
          <cell r="P114">
            <v>12995</v>
          </cell>
        </row>
        <row r="121">
          <cell r="N121">
            <v>2147.5</v>
          </cell>
          <cell r="O121">
            <v>2025.1</v>
          </cell>
          <cell r="P121">
            <v>780</v>
          </cell>
        </row>
        <row r="122">
          <cell r="N122">
            <v>597</v>
          </cell>
          <cell r="O122">
            <v>596.9</v>
          </cell>
          <cell r="P122">
            <v>300</v>
          </cell>
        </row>
        <row r="123">
          <cell r="N123">
            <v>300</v>
          </cell>
          <cell r="O123">
            <v>287.5</v>
          </cell>
          <cell r="P123">
            <v>200</v>
          </cell>
        </row>
        <row r="133">
          <cell r="N133">
            <v>552.1</v>
          </cell>
          <cell r="O133">
            <v>552.1</v>
          </cell>
          <cell r="P133">
            <v>327.6</v>
          </cell>
        </row>
        <row r="134">
          <cell r="N134">
            <v>3875</v>
          </cell>
          <cell r="O134">
            <v>3875</v>
          </cell>
          <cell r="P134">
            <v>1200</v>
          </cell>
        </row>
      </sheetData>
      <sheetData sheetId="20">
        <row r="11">
          <cell r="N11">
            <v>40848.8</v>
          </cell>
          <cell r="O11">
            <v>39856.7</v>
          </cell>
          <cell r="P11">
            <v>35339.9</v>
          </cell>
        </row>
        <row r="14">
          <cell r="N14">
            <v>796</v>
          </cell>
          <cell r="O14">
            <v>796</v>
          </cell>
          <cell r="P14">
            <v>0</v>
          </cell>
        </row>
        <row r="30">
          <cell r="N30">
            <v>15545.4</v>
          </cell>
          <cell r="O30">
            <v>15004</v>
          </cell>
          <cell r="P30">
            <v>13888.7</v>
          </cell>
        </row>
        <row r="33">
          <cell r="N33">
            <v>58.6</v>
          </cell>
          <cell r="O33">
            <v>51.6</v>
          </cell>
          <cell r="P33">
            <v>65</v>
          </cell>
        </row>
        <row r="37">
          <cell r="N37">
            <v>18959.6</v>
          </cell>
          <cell r="O37">
            <v>18275.9</v>
          </cell>
          <cell r="P37">
            <v>15586.5</v>
          </cell>
        </row>
        <row r="40">
          <cell r="N40">
            <v>1237.8</v>
          </cell>
          <cell r="O40">
            <v>1236.8</v>
          </cell>
          <cell r="P40">
            <v>200</v>
          </cell>
        </row>
        <row r="87">
          <cell r="N87">
            <v>49703.8</v>
          </cell>
          <cell r="O87">
            <v>48282.3</v>
          </cell>
          <cell r="P87">
            <v>35974.7</v>
          </cell>
        </row>
        <row r="88">
          <cell r="N88">
            <v>22982.9</v>
          </cell>
          <cell r="O88">
            <v>22982.6</v>
          </cell>
          <cell r="P88">
            <v>21357</v>
          </cell>
        </row>
        <row r="92">
          <cell r="N92">
            <v>3637</v>
          </cell>
          <cell r="O92">
            <v>3637</v>
          </cell>
          <cell r="P92">
            <v>3600</v>
          </cell>
        </row>
        <row r="98">
          <cell r="N98">
            <v>58344.1</v>
          </cell>
          <cell r="O98">
            <v>55349.3</v>
          </cell>
          <cell r="P98">
            <v>16444.7</v>
          </cell>
        </row>
        <row r="99">
          <cell r="N99">
            <v>5456</v>
          </cell>
          <cell r="O99">
            <v>5456</v>
          </cell>
          <cell r="P99">
            <v>5200</v>
          </cell>
        </row>
        <row r="104">
          <cell r="N104">
            <v>95834.4</v>
          </cell>
          <cell r="O104">
            <v>95828.6</v>
          </cell>
          <cell r="P104">
            <v>54800.9</v>
          </cell>
        </row>
        <row r="107">
          <cell r="N107">
            <v>947</v>
          </cell>
          <cell r="O107">
            <v>947</v>
          </cell>
          <cell r="P107">
            <v>170</v>
          </cell>
        </row>
        <row r="112">
          <cell r="N112">
            <v>1008.7</v>
          </cell>
          <cell r="O112">
            <v>1007.1</v>
          </cell>
          <cell r="P112">
            <v>130</v>
          </cell>
        </row>
        <row r="113">
          <cell r="N113">
            <v>8596</v>
          </cell>
          <cell r="O113">
            <v>8560.7</v>
          </cell>
          <cell r="P113">
            <v>8377</v>
          </cell>
        </row>
        <row r="114">
          <cell r="N114">
            <v>14810</v>
          </cell>
          <cell r="O114">
            <v>14805.2</v>
          </cell>
          <cell r="P114">
            <v>13710</v>
          </cell>
        </row>
        <row r="121">
          <cell r="N121">
            <v>3853.2</v>
          </cell>
          <cell r="O121">
            <v>3850.8</v>
          </cell>
          <cell r="P121">
            <v>780</v>
          </cell>
        </row>
        <row r="122">
          <cell r="N122">
            <v>462.2</v>
          </cell>
          <cell r="O122">
            <v>452.3</v>
          </cell>
          <cell r="P122">
            <v>300</v>
          </cell>
        </row>
        <row r="123">
          <cell r="N123">
            <v>2578.7</v>
          </cell>
          <cell r="O123">
            <v>2577.6</v>
          </cell>
          <cell r="P123">
            <v>2421</v>
          </cell>
        </row>
        <row r="133">
          <cell r="N133">
            <v>690.2</v>
          </cell>
          <cell r="O133">
            <v>687.5</v>
          </cell>
          <cell r="P133">
            <v>30</v>
          </cell>
        </row>
      </sheetData>
      <sheetData sheetId="21">
        <row r="11">
          <cell r="N11">
            <v>72009.3</v>
          </cell>
          <cell r="O11">
            <v>70236</v>
          </cell>
          <cell r="P11">
            <v>69982</v>
          </cell>
        </row>
        <row r="14">
          <cell r="N14">
            <v>2604.1</v>
          </cell>
          <cell r="O14">
            <v>2604.1</v>
          </cell>
        </row>
        <row r="21">
          <cell r="N21">
            <v>48889.7</v>
          </cell>
          <cell r="O21">
            <v>48439.8</v>
          </cell>
          <cell r="P21">
            <v>34710.7</v>
          </cell>
        </row>
        <row r="22">
          <cell r="N22">
            <v>20409.1</v>
          </cell>
          <cell r="O22">
            <v>19929.2</v>
          </cell>
          <cell r="P22">
            <v>8739.3</v>
          </cell>
        </row>
        <row r="23">
          <cell r="N23">
            <v>4327.3</v>
          </cell>
          <cell r="O23">
            <v>3395.9</v>
          </cell>
          <cell r="P23">
            <v>5000</v>
          </cell>
        </row>
        <row r="24">
          <cell r="N24">
            <v>3300</v>
          </cell>
          <cell r="O24">
            <v>3300</v>
          </cell>
          <cell r="P24">
            <v>3600</v>
          </cell>
        </row>
        <row r="27">
          <cell r="P27">
            <v>280</v>
          </cell>
        </row>
        <row r="28">
          <cell r="N28">
            <v>1045</v>
          </cell>
          <cell r="O28">
            <v>1045</v>
          </cell>
          <cell r="P28">
            <v>1725</v>
          </cell>
        </row>
        <row r="30">
          <cell r="N30">
            <v>38824.1</v>
          </cell>
          <cell r="O30">
            <v>38539</v>
          </cell>
          <cell r="P30">
            <v>36466.1</v>
          </cell>
        </row>
        <row r="33">
          <cell r="N33">
            <v>591.8</v>
          </cell>
          <cell r="O33">
            <v>565</v>
          </cell>
          <cell r="P33">
            <v>643.9</v>
          </cell>
        </row>
        <row r="34">
          <cell r="N34">
            <v>130</v>
          </cell>
          <cell r="O34">
            <v>130</v>
          </cell>
          <cell r="P34">
            <v>200</v>
          </cell>
        </row>
        <row r="36">
          <cell r="N36">
            <v>818.2</v>
          </cell>
          <cell r="O36">
            <v>633.3</v>
          </cell>
          <cell r="P36">
            <v>1000</v>
          </cell>
        </row>
        <row r="40">
          <cell r="N40">
            <v>3476.1</v>
          </cell>
          <cell r="O40">
            <v>3476.1</v>
          </cell>
          <cell r="P40">
            <v>3500</v>
          </cell>
        </row>
        <row r="58">
          <cell r="N58">
            <v>119.7</v>
          </cell>
          <cell r="O58">
            <v>119.7</v>
          </cell>
        </row>
        <row r="59">
          <cell r="P59">
            <v>100</v>
          </cell>
        </row>
        <row r="87">
          <cell r="N87">
            <v>60901.6</v>
          </cell>
          <cell r="O87">
            <v>60765.3</v>
          </cell>
          <cell r="P87">
            <v>57390.7</v>
          </cell>
        </row>
        <row r="92">
          <cell r="N92">
            <v>2000</v>
          </cell>
          <cell r="O92">
            <v>2000</v>
          </cell>
          <cell r="P92">
            <v>1800</v>
          </cell>
        </row>
        <row r="96">
          <cell r="N96">
            <v>53</v>
          </cell>
          <cell r="O96">
            <v>52.5</v>
          </cell>
          <cell r="P96">
            <v>60</v>
          </cell>
        </row>
        <row r="98">
          <cell r="N98">
            <v>1122.5</v>
          </cell>
          <cell r="O98">
            <v>1103.6</v>
          </cell>
        </row>
        <row r="99">
          <cell r="N99">
            <v>6207</v>
          </cell>
          <cell r="O99">
            <v>6206.4</v>
          </cell>
          <cell r="P99">
            <v>7000</v>
          </cell>
        </row>
        <row r="104">
          <cell r="N104">
            <v>191384.9</v>
          </cell>
          <cell r="O104">
            <v>191326.8</v>
          </cell>
          <cell r="P104">
            <v>193477.5</v>
          </cell>
        </row>
        <row r="112">
          <cell r="N112">
            <v>4471.4</v>
          </cell>
          <cell r="O112">
            <v>4466.7</v>
          </cell>
          <cell r="P112">
            <v>300</v>
          </cell>
        </row>
        <row r="113">
          <cell r="N113">
            <v>7388.6</v>
          </cell>
          <cell r="O113">
            <v>7388.6</v>
          </cell>
          <cell r="P113">
            <v>5418.8</v>
          </cell>
        </row>
        <row r="114">
          <cell r="N114">
            <v>19378</v>
          </cell>
          <cell r="O114">
            <v>19340.4</v>
          </cell>
          <cell r="P114">
            <v>18699.3</v>
          </cell>
        </row>
        <row r="122">
          <cell r="N122">
            <v>834.1</v>
          </cell>
          <cell r="O122">
            <v>833.5</v>
          </cell>
          <cell r="P122">
            <v>400</v>
          </cell>
        </row>
        <row r="123">
          <cell r="N123">
            <v>4356.8</v>
          </cell>
          <cell r="O123">
            <v>4356</v>
          </cell>
          <cell r="P123">
            <v>4665</v>
          </cell>
        </row>
        <row r="133">
          <cell r="N133">
            <v>51.8</v>
          </cell>
          <cell r="O133">
            <v>51.8</v>
          </cell>
          <cell r="P133">
            <v>41</v>
          </cell>
        </row>
      </sheetData>
      <sheetData sheetId="22">
        <row r="11">
          <cell r="N11">
            <v>38256.2</v>
          </cell>
          <cell r="O11">
            <v>37851.6</v>
          </cell>
          <cell r="P11">
            <v>28663.8</v>
          </cell>
        </row>
        <row r="14">
          <cell r="N14">
            <v>580</v>
          </cell>
          <cell r="O14">
            <v>580</v>
          </cell>
        </row>
        <row r="21">
          <cell r="N21">
            <v>894.2</v>
          </cell>
          <cell r="O21">
            <v>894.2</v>
          </cell>
        </row>
        <row r="28">
          <cell r="N28">
            <v>1400</v>
          </cell>
          <cell r="O28">
            <v>1400</v>
          </cell>
          <cell r="P28">
            <v>1400</v>
          </cell>
        </row>
        <row r="30">
          <cell r="N30">
            <v>19585.5</v>
          </cell>
          <cell r="O30">
            <v>19585.5</v>
          </cell>
          <cell r="P30">
            <v>17530.3</v>
          </cell>
        </row>
        <row r="33">
          <cell r="N33">
            <v>156.3</v>
          </cell>
          <cell r="O33">
            <v>151.7</v>
          </cell>
          <cell r="P33">
            <v>120</v>
          </cell>
        </row>
        <row r="36">
          <cell r="N36">
            <v>1019.8</v>
          </cell>
          <cell r="O36">
            <v>1019.1</v>
          </cell>
          <cell r="P36">
            <v>500</v>
          </cell>
        </row>
        <row r="37">
          <cell r="N37">
            <v>14294.6</v>
          </cell>
          <cell r="O37">
            <v>14244.4</v>
          </cell>
          <cell r="P37">
            <v>8469.1</v>
          </cell>
        </row>
        <row r="40">
          <cell r="N40">
            <v>1751.8</v>
          </cell>
          <cell r="O40">
            <v>1704</v>
          </cell>
          <cell r="P40">
            <v>1155.7</v>
          </cell>
        </row>
        <row r="58">
          <cell r="N58">
            <v>175</v>
          </cell>
          <cell r="O58">
            <v>167</v>
          </cell>
          <cell r="P58">
            <v>45</v>
          </cell>
        </row>
        <row r="87">
          <cell r="N87">
            <v>37994</v>
          </cell>
          <cell r="O87">
            <v>37797.7</v>
          </cell>
          <cell r="P87">
            <v>29789.4</v>
          </cell>
        </row>
        <row r="92">
          <cell r="N92">
            <v>4280</v>
          </cell>
          <cell r="O92">
            <v>4280</v>
          </cell>
          <cell r="P92">
            <v>3836</v>
          </cell>
        </row>
        <row r="96">
          <cell r="N96">
            <v>699</v>
          </cell>
          <cell r="O96">
            <v>695.1</v>
          </cell>
          <cell r="P96">
            <v>500</v>
          </cell>
        </row>
        <row r="98">
          <cell r="N98">
            <v>22491.3</v>
          </cell>
          <cell r="O98">
            <v>22478.5</v>
          </cell>
          <cell r="P98">
            <v>25409.6</v>
          </cell>
        </row>
        <row r="99">
          <cell r="N99">
            <v>6662</v>
          </cell>
          <cell r="O99">
            <v>6470.9</v>
          </cell>
          <cell r="P99">
            <v>6000</v>
          </cell>
        </row>
        <row r="101">
          <cell r="N101">
            <v>1323.9</v>
          </cell>
          <cell r="O101">
            <v>1323.1</v>
          </cell>
          <cell r="P101">
            <v>1247</v>
          </cell>
        </row>
        <row r="104">
          <cell r="N104">
            <v>78481.8</v>
          </cell>
          <cell r="O104">
            <v>76956.8</v>
          </cell>
          <cell r="P104">
            <v>68931.7</v>
          </cell>
        </row>
        <row r="107">
          <cell r="N107">
            <v>150</v>
          </cell>
          <cell r="O107">
            <v>150</v>
          </cell>
          <cell r="P107">
            <v>200</v>
          </cell>
        </row>
        <row r="112">
          <cell r="N112">
            <v>1009.1</v>
          </cell>
          <cell r="O112">
            <v>1005.8</v>
          </cell>
          <cell r="P112">
            <v>145</v>
          </cell>
        </row>
        <row r="113">
          <cell r="N113">
            <v>11875.4</v>
          </cell>
          <cell r="O113">
            <v>11797.7</v>
          </cell>
          <cell r="P113">
            <v>12139.5</v>
          </cell>
        </row>
        <row r="114">
          <cell r="N114">
            <v>15433.9</v>
          </cell>
          <cell r="O114">
            <v>15433.9</v>
          </cell>
          <cell r="P114">
            <v>10399.8</v>
          </cell>
        </row>
        <row r="121">
          <cell r="N121">
            <v>6852.7</v>
          </cell>
          <cell r="O121">
            <v>6656.3</v>
          </cell>
          <cell r="P121">
            <v>300</v>
          </cell>
        </row>
        <row r="122">
          <cell r="N122">
            <v>5127.2</v>
          </cell>
          <cell r="O122">
            <v>5126.9</v>
          </cell>
          <cell r="P122">
            <v>300</v>
          </cell>
        </row>
        <row r="123">
          <cell r="N123">
            <v>65</v>
          </cell>
          <cell r="O123">
            <v>65</v>
          </cell>
          <cell r="P123">
            <v>75</v>
          </cell>
        </row>
        <row r="133">
          <cell r="N133">
            <v>376.9</v>
          </cell>
          <cell r="O133">
            <v>376.5</v>
          </cell>
          <cell r="P133">
            <v>30</v>
          </cell>
        </row>
      </sheetData>
      <sheetData sheetId="23">
        <row r="11">
          <cell r="N11">
            <v>62340.5</v>
          </cell>
          <cell r="O11">
            <v>61649.4</v>
          </cell>
          <cell r="P11">
            <v>55721.5</v>
          </cell>
        </row>
        <row r="14">
          <cell r="N14">
            <v>1795</v>
          </cell>
          <cell r="O14">
            <v>1795</v>
          </cell>
        </row>
        <row r="21">
          <cell r="N21">
            <v>17943.2</v>
          </cell>
          <cell r="O21">
            <v>17574.5</v>
          </cell>
        </row>
        <row r="22">
          <cell r="N22">
            <v>1747.8</v>
          </cell>
          <cell r="O22">
            <v>954.6</v>
          </cell>
          <cell r="P22">
            <v>2412.9</v>
          </cell>
        </row>
        <row r="23">
          <cell r="N23">
            <v>519.8</v>
          </cell>
          <cell r="O23">
            <v>421.4</v>
          </cell>
          <cell r="P23">
            <v>1192</v>
          </cell>
        </row>
        <row r="24">
          <cell r="N24">
            <v>2113</v>
          </cell>
          <cell r="O24">
            <v>2113</v>
          </cell>
          <cell r="P24">
            <v>2113</v>
          </cell>
        </row>
        <row r="27">
          <cell r="N27">
            <v>123</v>
          </cell>
          <cell r="O27">
            <v>116.4</v>
          </cell>
          <cell r="P27">
            <v>260.5</v>
          </cell>
        </row>
        <row r="28">
          <cell r="N28">
            <v>2563.2</v>
          </cell>
          <cell r="O28">
            <v>1564.2</v>
          </cell>
          <cell r="P28">
            <v>3506.2</v>
          </cell>
        </row>
        <row r="29">
          <cell r="N29">
            <v>4575.1</v>
          </cell>
          <cell r="O29">
            <v>4575.1</v>
          </cell>
          <cell r="P29">
            <v>2968</v>
          </cell>
        </row>
        <row r="30">
          <cell r="N30">
            <v>20720</v>
          </cell>
          <cell r="O30">
            <v>20658</v>
          </cell>
          <cell r="P30">
            <v>17620.1</v>
          </cell>
        </row>
        <row r="33">
          <cell r="N33">
            <v>277.8</v>
          </cell>
          <cell r="O33">
            <v>270</v>
          </cell>
          <cell r="P33">
            <v>904</v>
          </cell>
        </row>
        <row r="37">
          <cell r="N37">
            <v>25109.6</v>
          </cell>
          <cell r="O37">
            <v>23111.6</v>
          </cell>
          <cell r="P37">
            <v>22856.6</v>
          </cell>
        </row>
        <row r="40">
          <cell r="N40">
            <v>1324.2</v>
          </cell>
          <cell r="O40">
            <v>1321.2</v>
          </cell>
          <cell r="P40">
            <v>1796.3</v>
          </cell>
        </row>
        <row r="58">
          <cell r="N58">
            <v>193.1</v>
          </cell>
          <cell r="O58">
            <v>193.1</v>
          </cell>
          <cell r="P58">
            <v>77.5</v>
          </cell>
        </row>
        <row r="87">
          <cell r="N87">
            <v>47661.6</v>
          </cell>
          <cell r="O87">
            <v>47474.1</v>
          </cell>
          <cell r="P87">
            <v>44553.9</v>
          </cell>
        </row>
        <row r="92">
          <cell r="N92">
            <v>3200</v>
          </cell>
          <cell r="O92">
            <v>3191.9</v>
          </cell>
          <cell r="P92">
            <v>3200</v>
          </cell>
        </row>
        <row r="96">
          <cell r="N96">
            <v>23676.3</v>
          </cell>
          <cell r="O96">
            <v>23412.5</v>
          </cell>
          <cell r="P96">
            <v>14800</v>
          </cell>
        </row>
        <row r="98">
          <cell r="N98">
            <v>44011.5</v>
          </cell>
          <cell r="O98">
            <v>44008.4</v>
          </cell>
          <cell r="P98">
            <v>19825.7</v>
          </cell>
        </row>
        <row r="99">
          <cell r="N99">
            <v>4050</v>
          </cell>
          <cell r="O99">
            <v>4050</v>
          </cell>
          <cell r="P99">
            <v>3500</v>
          </cell>
        </row>
        <row r="104">
          <cell r="N104">
            <v>119699.8</v>
          </cell>
          <cell r="O104">
            <v>118246.3</v>
          </cell>
          <cell r="P104">
            <v>103778.5</v>
          </cell>
        </row>
        <row r="113">
          <cell r="N113">
            <v>9144.6</v>
          </cell>
          <cell r="O113">
            <v>9143.8</v>
          </cell>
          <cell r="P113">
            <v>9936</v>
          </cell>
        </row>
        <row r="114">
          <cell r="N114">
            <v>29881.2</v>
          </cell>
          <cell r="O114">
            <v>29880.5</v>
          </cell>
          <cell r="P114">
            <v>37041</v>
          </cell>
        </row>
        <row r="121">
          <cell r="N121">
            <v>22507.1</v>
          </cell>
          <cell r="O121">
            <v>22506.4</v>
          </cell>
          <cell r="P121">
            <v>1100</v>
          </cell>
        </row>
        <row r="122">
          <cell r="N122">
            <v>822.4</v>
          </cell>
          <cell r="O122">
            <v>822.4</v>
          </cell>
          <cell r="P122">
            <v>500</v>
          </cell>
        </row>
        <row r="123">
          <cell r="N123">
            <v>320</v>
          </cell>
          <cell r="O123">
            <v>283</v>
          </cell>
          <cell r="P123">
            <v>150</v>
          </cell>
        </row>
        <row r="133">
          <cell r="N133">
            <v>225.2</v>
          </cell>
          <cell r="O133">
            <v>225.2</v>
          </cell>
          <cell r="P133">
            <v>52</v>
          </cell>
        </row>
      </sheetData>
      <sheetData sheetId="24">
        <row r="11">
          <cell r="N11">
            <v>68961.2</v>
          </cell>
          <cell r="O11">
            <v>67364.8</v>
          </cell>
          <cell r="P11">
            <v>68280.6</v>
          </cell>
        </row>
        <row r="12">
          <cell r="N12">
            <v>40749</v>
          </cell>
          <cell r="O12">
            <v>38910.4</v>
          </cell>
          <cell r="P12">
            <v>38531</v>
          </cell>
        </row>
        <row r="16">
          <cell r="N16">
            <v>4207</v>
          </cell>
          <cell r="O16">
            <v>4207</v>
          </cell>
          <cell r="P16">
            <v>3500</v>
          </cell>
        </row>
        <row r="17">
          <cell r="N17">
            <v>9856</v>
          </cell>
          <cell r="O17">
            <v>8979.9</v>
          </cell>
          <cell r="P17">
            <v>10246</v>
          </cell>
        </row>
        <row r="21">
          <cell r="N21">
            <v>12083</v>
          </cell>
          <cell r="O21">
            <v>1006.1</v>
          </cell>
          <cell r="P21">
            <v>14919.7</v>
          </cell>
        </row>
        <row r="22">
          <cell r="N22">
            <v>145440.2</v>
          </cell>
          <cell r="O22">
            <v>136349.1</v>
          </cell>
          <cell r="P22">
            <v>81075</v>
          </cell>
        </row>
        <row r="23">
          <cell r="N23">
            <v>74021.7</v>
          </cell>
          <cell r="O23">
            <v>68078.2</v>
          </cell>
          <cell r="P23">
            <v>12961.3</v>
          </cell>
        </row>
        <row r="24">
          <cell r="N24">
            <v>49044.4</v>
          </cell>
          <cell r="O24">
            <v>45197.3</v>
          </cell>
          <cell r="P24">
            <v>45191.2</v>
          </cell>
        </row>
        <row r="26">
          <cell r="N26">
            <v>10163.1</v>
          </cell>
          <cell r="O26">
            <v>10157.3</v>
          </cell>
          <cell r="P26">
            <v>9340</v>
          </cell>
        </row>
        <row r="30">
          <cell r="N30">
            <v>252663.9</v>
          </cell>
          <cell r="O30">
            <v>242262.9</v>
          </cell>
          <cell r="P30">
            <v>185516.4</v>
          </cell>
        </row>
        <row r="32">
          <cell r="N32">
            <v>3500</v>
          </cell>
          <cell r="O32">
            <v>3500</v>
          </cell>
          <cell r="P32">
            <v>3500</v>
          </cell>
        </row>
        <row r="33">
          <cell r="N33">
            <v>13466</v>
          </cell>
          <cell r="O33">
            <v>12995.5</v>
          </cell>
          <cell r="P33">
            <v>13607.5</v>
          </cell>
        </row>
        <row r="34">
          <cell r="N34">
            <v>100396.7</v>
          </cell>
          <cell r="O34">
            <v>97193.4</v>
          </cell>
          <cell r="P34">
            <v>98920</v>
          </cell>
        </row>
        <row r="37">
          <cell r="N37">
            <v>81151.2</v>
          </cell>
          <cell r="O37">
            <v>79418.5</v>
          </cell>
          <cell r="P37">
            <v>79454.2</v>
          </cell>
        </row>
        <row r="41">
          <cell r="N41">
            <v>6464.5</v>
          </cell>
          <cell r="O41">
            <v>5318.9</v>
          </cell>
          <cell r="P41">
            <v>4424.9</v>
          </cell>
        </row>
        <row r="42">
          <cell r="N42">
            <v>17051.4</v>
          </cell>
          <cell r="O42">
            <v>16049.2</v>
          </cell>
          <cell r="P42">
            <v>11040.3</v>
          </cell>
        </row>
        <row r="43">
          <cell r="N43">
            <v>49347.9</v>
          </cell>
          <cell r="O43">
            <v>40228.4</v>
          </cell>
          <cell r="P43">
            <v>49052.6</v>
          </cell>
        </row>
        <row r="52">
          <cell r="N52">
            <v>7078.4</v>
          </cell>
          <cell r="O52">
            <v>7078</v>
          </cell>
          <cell r="P52">
            <v>2109</v>
          </cell>
        </row>
        <row r="53">
          <cell r="N53">
            <v>2000</v>
          </cell>
          <cell r="O53">
            <v>1641.9</v>
          </cell>
          <cell r="P53">
            <v>2000</v>
          </cell>
        </row>
        <row r="63">
          <cell r="N63">
            <v>798.7</v>
          </cell>
          <cell r="O63">
            <v>798.7</v>
          </cell>
          <cell r="P63">
            <v>159</v>
          </cell>
        </row>
        <row r="64">
          <cell r="N64">
            <v>14283.2</v>
          </cell>
          <cell r="O64">
            <v>11542.6</v>
          </cell>
          <cell r="P64">
            <v>4153</v>
          </cell>
        </row>
      </sheetData>
      <sheetData sheetId="25">
        <row r="11">
          <cell r="N11">
            <v>906621.2</v>
          </cell>
          <cell r="O11">
            <v>693975.7</v>
          </cell>
          <cell r="P11">
            <v>900469</v>
          </cell>
        </row>
        <row r="12">
          <cell r="N12">
            <v>246313.8</v>
          </cell>
          <cell r="O12">
            <v>239996.7</v>
          </cell>
          <cell r="P12">
            <v>252321.4</v>
          </cell>
        </row>
        <row r="14">
          <cell r="N14">
            <v>30474.6</v>
          </cell>
          <cell r="O14">
            <v>30376.6</v>
          </cell>
          <cell r="P14">
            <v>4253</v>
          </cell>
        </row>
        <row r="16">
          <cell r="N16">
            <v>20600</v>
          </cell>
          <cell r="O16">
            <v>20600</v>
          </cell>
          <cell r="P16">
            <v>18274</v>
          </cell>
        </row>
        <row r="21">
          <cell r="N21">
            <v>36988.3</v>
          </cell>
          <cell r="O21">
            <v>35185.2</v>
          </cell>
          <cell r="P21">
            <v>2113</v>
          </cell>
        </row>
        <row r="22">
          <cell r="N22">
            <v>908269.6000000001</v>
          </cell>
          <cell r="O22">
            <v>901135.9</v>
          </cell>
          <cell r="P22">
            <v>437136.3</v>
          </cell>
        </row>
        <row r="23">
          <cell r="N23">
            <v>571654.3</v>
          </cell>
          <cell r="O23">
            <v>420188.4</v>
          </cell>
          <cell r="P23">
            <v>152628</v>
          </cell>
        </row>
        <row r="24">
          <cell r="N24">
            <v>427752.8</v>
          </cell>
          <cell r="O24">
            <v>427752.8</v>
          </cell>
          <cell r="P24">
            <v>402820.4</v>
          </cell>
        </row>
        <row r="26">
          <cell r="N26">
            <v>34053.3</v>
          </cell>
          <cell r="O26">
            <v>33870</v>
          </cell>
          <cell r="P26">
            <v>31667.3</v>
          </cell>
        </row>
        <row r="29">
          <cell r="N29">
            <v>2560</v>
          </cell>
          <cell r="O29">
            <v>2519.9</v>
          </cell>
          <cell r="P29">
            <v>3310</v>
          </cell>
        </row>
        <row r="30">
          <cell r="N30">
            <v>2126235.9</v>
          </cell>
          <cell r="O30">
            <v>2092542</v>
          </cell>
          <cell r="P30">
            <v>1723037.3</v>
          </cell>
        </row>
        <row r="33">
          <cell r="N33">
            <v>45233.4</v>
          </cell>
          <cell r="O33">
            <v>45233.4</v>
          </cell>
          <cell r="P33">
            <v>46559</v>
          </cell>
        </row>
        <row r="34">
          <cell r="N34">
            <v>220772.5</v>
          </cell>
          <cell r="O34">
            <v>211266.9</v>
          </cell>
          <cell r="P34">
            <v>171120</v>
          </cell>
        </row>
        <row r="37">
          <cell r="N37">
            <v>197161.9</v>
          </cell>
          <cell r="O37">
            <v>194399.1</v>
          </cell>
          <cell r="P37">
            <v>117074</v>
          </cell>
        </row>
        <row r="40">
          <cell r="N40">
            <v>6258</v>
          </cell>
          <cell r="O40">
            <v>6252</v>
          </cell>
          <cell r="P40">
            <v>4569</v>
          </cell>
        </row>
        <row r="41">
          <cell r="N41">
            <v>44640.2</v>
          </cell>
          <cell r="O41">
            <v>42393.399999999994</v>
          </cell>
          <cell r="P41">
            <v>42001.3</v>
          </cell>
        </row>
        <row r="42">
          <cell r="N42">
            <v>250604</v>
          </cell>
          <cell r="O42">
            <v>250597.9</v>
          </cell>
          <cell r="P42">
            <v>252100</v>
          </cell>
        </row>
        <row r="43">
          <cell r="N43">
            <v>307242.2</v>
          </cell>
          <cell r="O43">
            <v>305876.7</v>
          </cell>
          <cell r="P43">
            <v>296657.6</v>
          </cell>
        </row>
        <row r="44">
          <cell r="N44">
            <v>41610.7</v>
          </cell>
          <cell r="O44">
            <v>36509.4</v>
          </cell>
          <cell r="P44">
            <v>1800</v>
          </cell>
        </row>
        <row r="51">
          <cell r="N51">
            <v>1786</v>
          </cell>
          <cell r="O51">
            <v>1781.1</v>
          </cell>
          <cell r="P51">
            <v>1429</v>
          </cell>
        </row>
        <row r="52">
          <cell r="N52">
            <v>62711.6</v>
          </cell>
          <cell r="O52">
            <v>61623</v>
          </cell>
          <cell r="P52">
            <v>710</v>
          </cell>
        </row>
        <row r="63">
          <cell r="N63">
            <v>9559</v>
          </cell>
          <cell r="O63">
            <v>9524.8</v>
          </cell>
          <cell r="P63">
            <v>3879.7</v>
          </cell>
        </row>
        <row r="64">
          <cell r="N64">
            <v>7914.5</v>
          </cell>
          <cell r="O64">
            <v>7706.6</v>
          </cell>
          <cell r="P64">
            <v>890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281"/>
  <sheetViews>
    <sheetView tabSelected="1" zoomScale="55" zoomScaleNormal="55" zoomScalePageLayoutView="0" workbookViewId="0" topLeftCell="A2">
      <pane xSplit="3" ySplit="8" topLeftCell="L276" activePane="bottomRight" state="frozen"/>
      <selection pane="topLeft" activeCell="A2" sqref="A2"/>
      <selection pane="topRight" activeCell="D2" sqref="D2"/>
      <selection pane="bottomLeft" activeCell="A9" sqref="A9"/>
      <selection pane="bottomRight" activeCell="A2" sqref="A2:IV3"/>
    </sheetView>
  </sheetViews>
  <sheetFormatPr defaultColWidth="9.125" defaultRowHeight="12.75"/>
  <cols>
    <col min="1" max="1" width="11.50390625" style="41" customWidth="1"/>
    <col min="2" max="2" width="50.50390625" style="40" customWidth="1"/>
    <col min="3" max="3" width="17.00390625" style="41" customWidth="1"/>
    <col min="4" max="4" width="25.50390625" style="41" customWidth="1"/>
    <col min="5" max="5" width="50.875" style="41" customWidth="1"/>
    <col min="6" max="6" width="18.50390625" style="41" customWidth="1"/>
    <col min="7" max="7" width="17.50390625" style="41" customWidth="1"/>
    <col min="8" max="8" width="50.50390625" style="41" customWidth="1"/>
    <col min="9" max="9" width="16.00390625" style="41" customWidth="1"/>
    <col min="10" max="10" width="19.125" style="41" customWidth="1"/>
    <col min="11" max="11" width="50.50390625" style="41" customWidth="1"/>
    <col min="12" max="12" width="21.125" style="41" customWidth="1"/>
    <col min="13" max="13" width="20.50390625" style="41" customWidth="1"/>
    <col min="14" max="14" width="26.125" style="42" bestFit="1" customWidth="1"/>
    <col min="15" max="15" width="25.875" style="42" customWidth="1"/>
    <col min="16" max="16" width="26.125" style="42" customWidth="1"/>
    <col min="17" max="16384" width="9.125" style="43" customWidth="1"/>
  </cols>
  <sheetData>
    <row r="2" spans="1:16" ht="18" customHeight="1">
      <c r="A2" s="65" t="s">
        <v>351</v>
      </c>
      <c r="B2" s="65"/>
      <c r="C2" s="65"/>
      <c r="D2" s="65"/>
      <c r="E2" s="65"/>
      <c r="F2" s="65"/>
      <c r="G2" s="65"/>
      <c r="H2" s="65"/>
      <c r="I2" s="65"/>
      <c r="J2" s="65"/>
      <c r="K2" s="65"/>
      <c r="L2" s="65"/>
      <c r="M2" s="65"/>
      <c r="N2" s="65"/>
      <c r="O2" s="65"/>
      <c r="P2" s="65"/>
    </row>
    <row r="3" spans="1:16" ht="18" customHeight="1">
      <c r="A3" s="66" t="s">
        <v>999</v>
      </c>
      <c r="B3" s="66"/>
      <c r="C3" s="66"/>
      <c r="D3" s="66"/>
      <c r="E3" s="66"/>
      <c r="F3" s="66"/>
      <c r="G3" s="66"/>
      <c r="H3" s="66"/>
      <c r="I3" s="66"/>
      <c r="J3" s="66"/>
      <c r="K3" s="66"/>
      <c r="L3" s="66"/>
      <c r="M3" s="66"/>
      <c r="N3" s="66"/>
      <c r="O3" s="66"/>
      <c r="P3" s="66"/>
    </row>
    <row r="4" spans="1:9" ht="18">
      <c r="A4" s="1"/>
      <c r="C4" s="1"/>
      <c r="D4" s="1"/>
      <c r="F4" s="1"/>
      <c r="I4" s="7"/>
    </row>
    <row r="6" spans="1:16" s="2" customFormat="1" ht="46.5" customHeight="1">
      <c r="A6" s="64" t="s">
        <v>352</v>
      </c>
      <c r="B6" s="64"/>
      <c r="C6" s="64"/>
      <c r="D6" s="64" t="s">
        <v>353</v>
      </c>
      <c r="E6" s="64" t="s">
        <v>354</v>
      </c>
      <c r="F6" s="64"/>
      <c r="G6" s="64"/>
      <c r="H6" s="64"/>
      <c r="I6" s="64"/>
      <c r="J6" s="64"/>
      <c r="K6" s="64"/>
      <c r="L6" s="64"/>
      <c r="M6" s="64"/>
      <c r="N6" s="64" t="s">
        <v>355</v>
      </c>
      <c r="O6" s="64"/>
      <c r="P6" s="64"/>
    </row>
    <row r="7" spans="1:16" s="2" customFormat="1" ht="51.75" customHeight="1">
      <c r="A7" s="64"/>
      <c r="B7" s="64"/>
      <c r="C7" s="64"/>
      <c r="D7" s="64"/>
      <c r="E7" s="64" t="s">
        <v>357</v>
      </c>
      <c r="F7" s="64"/>
      <c r="G7" s="64"/>
      <c r="H7" s="64" t="s">
        <v>358</v>
      </c>
      <c r="I7" s="64"/>
      <c r="J7" s="64"/>
      <c r="K7" s="64" t="s">
        <v>359</v>
      </c>
      <c r="L7" s="64"/>
      <c r="M7" s="64"/>
      <c r="N7" s="64" t="str">
        <f>'[1]Областной  бюджет'!K6</f>
        <v>отчетный  финансовый год  (2015  год)</v>
      </c>
      <c r="O7" s="64"/>
      <c r="P7" s="64" t="str">
        <f>'[1]Областной  бюджет'!M6</f>
        <v>текущий финансовый год (утвержденный  бюджет  на  2016  год)</v>
      </c>
    </row>
    <row r="8" spans="1:16" s="2" customFormat="1" ht="108">
      <c r="A8" s="64"/>
      <c r="B8" s="64"/>
      <c r="C8" s="64"/>
      <c r="D8" s="64"/>
      <c r="E8" s="8" t="s">
        <v>360</v>
      </c>
      <c r="F8" s="8" t="s">
        <v>361</v>
      </c>
      <c r="G8" s="8" t="s">
        <v>362</v>
      </c>
      <c r="H8" s="8" t="s">
        <v>360</v>
      </c>
      <c r="I8" s="8" t="s">
        <v>361</v>
      </c>
      <c r="J8" s="8" t="s">
        <v>362</v>
      </c>
      <c r="K8" s="8" t="s">
        <v>360</v>
      </c>
      <c r="L8" s="8" t="s">
        <v>361</v>
      </c>
      <c r="M8" s="8" t="s">
        <v>362</v>
      </c>
      <c r="N8" s="8" t="s">
        <v>777</v>
      </c>
      <c r="O8" s="8" t="s">
        <v>778</v>
      </c>
      <c r="P8" s="64"/>
    </row>
    <row r="9" spans="1:16" s="6" customFormat="1" ht="18">
      <c r="A9" s="8" t="s">
        <v>779</v>
      </c>
      <c r="B9" s="8" t="s">
        <v>780</v>
      </c>
      <c r="C9" s="8" t="s">
        <v>781</v>
      </c>
      <c r="D9" s="8" t="s">
        <v>782</v>
      </c>
      <c r="E9" s="8" t="s">
        <v>783</v>
      </c>
      <c r="F9" s="8" t="s">
        <v>784</v>
      </c>
      <c r="G9" s="8" t="s">
        <v>785</v>
      </c>
      <c r="H9" s="8" t="s">
        <v>786</v>
      </c>
      <c r="I9" s="8" t="s">
        <v>787</v>
      </c>
      <c r="J9" s="8" t="s">
        <v>788</v>
      </c>
      <c r="K9" s="8" t="s">
        <v>789</v>
      </c>
      <c r="L9" s="8" t="s">
        <v>790</v>
      </c>
      <c r="M9" s="8" t="s">
        <v>791</v>
      </c>
      <c r="N9" s="8" t="s">
        <v>792</v>
      </c>
      <c r="O9" s="8" t="s">
        <v>793</v>
      </c>
      <c r="P9" s="8" t="s">
        <v>794</v>
      </c>
    </row>
    <row r="10" spans="1:16" s="4" customFormat="1" ht="18">
      <c r="A10" s="8" t="s">
        <v>795</v>
      </c>
      <c r="B10" s="11" t="s">
        <v>796</v>
      </c>
      <c r="C10" s="8" t="s">
        <v>797</v>
      </c>
      <c r="D10" s="3"/>
      <c r="E10" s="3"/>
      <c r="F10" s="3"/>
      <c r="G10" s="3"/>
      <c r="H10" s="3"/>
      <c r="I10" s="3"/>
      <c r="J10" s="3"/>
      <c r="K10" s="3"/>
      <c r="L10" s="3"/>
      <c r="M10" s="3"/>
      <c r="N10" s="3"/>
      <c r="O10" s="3"/>
      <c r="P10" s="3"/>
    </row>
    <row r="11" spans="1:16" s="5" customFormat="1" ht="108">
      <c r="A11" s="9" t="s">
        <v>798</v>
      </c>
      <c r="B11" s="10" t="s">
        <v>799</v>
      </c>
      <c r="C11" s="9" t="s">
        <v>800</v>
      </c>
      <c r="D11" s="15"/>
      <c r="E11" s="15"/>
      <c r="F11" s="15"/>
      <c r="G11" s="15"/>
      <c r="H11" s="15"/>
      <c r="I11" s="15"/>
      <c r="J11" s="15"/>
      <c r="K11" s="15"/>
      <c r="L11" s="15"/>
      <c r="M11" s="15"/>
      <c r="N11" s="32">
        <f>SUM(N12:N65)</f>
        <v>3061301.5000000005</v>
      </c>
      <c r="O11" s="32">
        <f>SUM(O12:O65)</f>
        <v>2785461.4999999995</v>
      </c>
      <c r="P11" s="32">
        <f>SUM(P12:P65)</f>
        <v>1868492</v>
      </c>
    </row>
    <row r="12" spans="1:16" s="4" customFormat="1" ht="108">
      <c r="A12" s="8" t="s">
        <v>801</v>
      </c>
      <c r="B12" s="11" t="s">
        <v>32</v>
      </c>
      <c r="C12" s="8" t="s">
        <v>33</v>
      </c>
      <c r="D12" s="3" t="s">
        <v>53</v>
      </c>
      <c r="E12" s="12" t="s">
        <v>803</v>
      </c>
      <c r="F12" s="3" t="s">
        <v>34</v>
      </c>
      <c r="G12" s="12" t="s">
        <v>880</v>
      </c>
      <c r="H12" s="3"/>
      <c r="I12" s="3"/>
      <c r="J12" s="26"/>
      <c r="K12" s="62" t="s">
        <v>881</v>
      </c>
      <c r="L12" s="3" t="s">
        <v>882</v>
      </c>
      <c r="M12" s="62" t="s">
        <v>883</v>
      </c>
      <c r="N12" s="16">
        <f>'[1]Воловский '!N11+'[1]Грязинский '!N11+'[1]Данковский '!N11+'[1]Добринский '!N11+'[1]Добровский'!N11+'[1]Долгоруковский '!N11+'[1]Елецкий '!N11+'[1]Задонский '!N11+'[1]Измалковский '!N11+'[1]Краснинский '!N11+'[1]Лебедянский '!N11+'[1]Лев- Толстовский '!N11+'[1]Липецкий '!N11+'[1]Становлянский '!N11+'[1]Тербунский '!N11+'[1]Усманский '!N11+'[1]Хлевенский '!N11+'[1]Чаплыгинский '!N11</f>
        <v>888249.4000000001</v>
      </c>
      <c r="O12" s="16">
        <f>'[1]Воловский '!O11+'[1]Грязинский '!O11+'[1]Данковский '!O11+'[1]Добринский '!O11+'[1]Добровский'!O11+'[1]Долгоруковский '!O11+'[1]Елецкий '!O11+'[1]Задонский '!O11+'[1]Измалковский '!O11+'[1]Краснинский '!O11+'[1]Лебедянский '!O11+'[1]Лев- Толстовский '!O11+'[1]Липецкий '!O11+'[1]Становлянский '!O11+'[1]Тербунский '!O11+'[1]Усманский '!O11+'[1]Хлевенский '!O11+'[1]Чаплыгинский '!O11</f>
        <v>859906.8999999998</v>
      </c>
      <c r="P12" s="16">
        <f>'[1]Воловский '!P11+'[1]Грязинский '!P11+'[1]Данковский '!P11+'[1]Добринский '!P11+'[1]Добровский'!P11+'[1]Долгоруковский '!P11+'[1]Елецкий '!P11+'[1]Задонский '!P11+'[1]Измалковский '!P11+'[1]Краснинский '!P11+'[1]Лебедянский '!P11+'[1]Лев- Толстовский '!P11+'[1]Липецкий '!P11+'[1]Становлянский '!P11+'[1]Тербунский '!P11+'[1]Усманский '!P11+'[1]Хлевенский '!P11+'[1]Чаплыгинский '!P11</f>
        <v>794022.4000000001</v>
      </c>
    </row>
    <row r="13" spans="1:16" s="4" customFormat="1" ht="234">
      <c r="A13" s="8" t="s">
        <v>35</v>
      </c>
      <c r="B13" s="36" t="s">
        <v>450</v>
      </c>
      <c r="C13" s="8" t="s">
        <v>36</v>
      </c>
      <c r="D13" s="3"/>
      <c r="E13" s="3"/>
      <c r="F13" s="3"/>
      <c r="G13" s="3"/>
      <c r="H13" s="3"/>
      <c r="I13" s="3"/>
      <c r="J13" s="3"/>
      <c r="K13" s="3"/>
      <c r="L13" s="3"/>
      <c r="M13" s="3"/>
      <c r="N13" s="16"/>
      <c r="O13" s="16"/>
      <c r="P13" s="16"/>
    </row>
    <row r="14" spans="1:16" s="4" customFormat="1" ht="162">
      <c r="A14" s="8" t="s">
        <v>37</v>
      </c>
      <c r="B14" s="11" t="s">
        <v>38</v>
      </c>
      <c r="C14" s="8" t="s">
        <v>39</v>
      </c>
      <c r="D14" s="25"/>
      <c r="E14" s="3"/>
      <c r="F14" s="3"/>
      <c r="G14" s="3"/>
      <c r="H14" s="3"/>
      <c r="I14" s="3"/>
      <c r="J14" s="3"/>
      <c r="K14" s="3"/>
      <c r="L14" s="3"/>
      <c r="M14" s="3"/>
      <c r="N14" s="16"/>
      <c r="O14" s="16"/>
      <c r="P14" s="16"/>
    </row>
    <row r="15" spans="1:16" ht="234">
      <c r="A15" s="8" t="s">
        <v>40</v>
      </c>
      <c r="B15" s="11" t="s">
        <v>333</v>
      </c>
      <c r="C15" s="8" t="s">
        <v>41</v>
      </c>
      <c r="D15" s="25" t="s">
        <v>42</v>
      </c>
      <c r="E15" s="3" t="s">
        <v>820</v>
      </c>
      <c r="F15" s="3" t="s">
        <v>43</v>
      </c>
      <c r="G15" s="3" t="s">
        <v>884</v>
      </c>
      <c r="H15" s="3"/>
      <c r="I15" s="3"/>
      <c r="J15" s="3"/>
      <c r="K15" s="3" t="s">
        <v>885</v>
      </c>
      <c r="L15" s="3" t="s">
        <v>886</v>
      </c>
      <c r="M15" s="26" t="s">
        <v>887</v>
      </c>
      <c r="N15" s="16">
        <f>'[1]Воловский '!N14+'[1]Грязинский '!N14+'[1]Данковский '!N14+'[1]Добринский '!N14+'[1]Добровский'!N14+'[1]Долгоруковский '!N14+'[1]Елецкий '!N14+'[1]Задонский '!N14+'[1]Измалковский '!N14+'[1]Краснинский '!N14+'[1]Лебедянский '!N14+'[1]Лев- Толстовский '!N14+'[1]Липецкий '!N14+'[1]Становлянский '!N14+'[1]Тербунский '!N14+'[1]Усманский '!N14+'[1]Хлевенский '!N14+'[1]Чаплыгинский '!N14</f>
        <v>27313</v>
      </c>
      <c r="O15" s="16">
        <f>'[1]Воловский '!O14+'[1]Грязинский '!O14+'[1]Данковский '!O14+'[1]Добринский '!O14+'[1]Добровский'!O14+'[1]Долгоруковский '!O14+'[1]Елецкий '!O14+'[1]Задонский '!O14+'[1]Измалковский '!O14+'[1]Краснинский '!O14+'[1]Лебедянский '!O14+'[1]Лев- Толстовский '!O14+'[1]Липецкий '!O14+'[1]Становлянский '!O14+'[1]Тербунский '!O14+'[1]Усманский '!O14+'[1]Хлевенский '!O14+'[1]Чаплыгинский '!O14</f>
        <v>27029</v>
      </c>
      <c r="P15" s="16">
        <f>'[1]Воловский '!P14+'[1]Грязинский '!P14+'[1]Данковский '!P14+'[1]Добринский '!P14+'[1]Добровский'!P14+'[1]Долгоруковский '!P14+'[1]Елецкий '!P14+'[1]Задонский '!P14+'[1]Измалковский '!P14+'[1]Краснинский '!P14+'[1]Лебедянский '!P14+'[1]Лев- Толстовский '!P14+'[1]Липецкий '!P14+'[1]Становлянский '!P14+'[1]Тербунский '!P14+'[1]Усманский '!P14+'[1]Хлевенский '!P14+'[1]Чаплыгинский '!P14</f>
        <v>200</v>
      </c>
    </row>
    <row r="16" spans="1:16" ht="126">
      <c r="A16" s="8" t="s">
        <v>44</v>
      </c>
      <c r="B16" s="11" t="s">
        <v>90</v>
      </c>
      <c r="C16" s="8" t="s">
        <v>45</v>
      </c>
      <c r="D16" s="25"/>
      <c r="E16" s="3"/>
      <c r="F16" s="3"/>
      <c r="G16" s="3"/>
      <c r="H16" s="3"/>
      <c r="I16" s="3"/>
      <c r="J16" s="3"/>
      <c r="K16" s="44"/>
      <c r="L16" s="44"/>
      <c r="M16" s="44"/>
      <c r="N16" s="16"/>
      <c r="O16" s="16"/>
      <c r="P16" s="16"/>
    </row>
    <row r="17" spans="1:16" ht="126">
      <c r="A17" s="8" t="s">
        <v>46</v>
      </c>
      <c r="B17" s="11" t="s">
        <v>390</v>
      </c>
      <c r="C17" s="8" t="s">
        <v>391</v>
      </c>
      <c r="D17" s="3"/>
      <c r="E17" s="3"/>
      <c r="F17" s="3"/>
      <c r="G17" s="3"/>
      <c r="H17" s="3"/>
      <c r="I17" s="3"/>
      <c r="J17" s="3"/>
      <c r="K17" s="3"/>
      <c r="L17" s="3"/>
      <c r="M17" s="3"/>
      <c r="N17" s="16"/>
      <c r="O17" s="16"/>
      <c r="P17" s="16"/>
    </row>
    <row r="18" spans="1:16" ht="162">
      <c r="A18" s="8" t="s">
        <v>392</v>
      </c>
      <c r="B18" s="11" t="s">
        <v>100</v>
      </c>
      <c r="C18" s="8" t="s">
        <v>393</v>
      </c>
      <c r="D18" s="3"/>
      <c r="E18" s="3"/>
      <c r="F18" s="3"/>
      <c r="G18" s="3"/>
      <c r="H18" s="3"/>
      <c r="I18" s="3"/>
      <c r="J18" s="3"/>
      <c r="K18" s="3"/>
      <c r="L18" s="3"/>
      <c r="M18" s="3"/>
      <c r="N18" s="16"/>
      <c r="O18" s="16"/>
      <c r="P18" s="16"/>
    </row>
    <row r="19" spans="1:16" ht="126">
      <c r="A19" s="8" t="s">
        <v>394</v>
      </c>
      <c r="B19" s="18" t="s">
        <v>821</v>
      </c>
      <c r="C19" s="8" t="s">
        <v>395</v>
      </c>
      <c r="D19" s="3"/>
      <c r="E19" s="3"/>
      <c r="F19" s="3"/>
      <c r="G19" s="3"/>
      <c r="H19" s="3"/>
      <c r="I19" s="3"/>
      <c r="J19" s="3"/>
      <c r="K19" s="3"/>
      <c r="L19" s="3"/>
      <c r="M19" s="3"/>
      <c r="N19" s="16"/>
      <c r="O19" s="16"/>
      <c r="P19" s="16"/>
    </row>
    <row r="20" spans="1:16" ht="54">
      <c r="A20" s="8" t="s">
        <v>396</v>
      </c>
      <c r="B20" s="11" t="s">
        <v>397</v>
      </c>
      <c r="C20" s="8" t="s">
        <v>398</v>
      </c>
      <c r="D20" s="3"/>
      <c r="E20" s="3"/>
      <c r="F20" s="3"/>
      <c r="G20" s="3"/>
      <c r="H20" s="3"/>
      <c r="I20" s="3"/>
      <c r="J20" s="3"/>
      <c r="K20" s="3"/>
      <c r="L20" s="3"/>
      <c r="M20" s="3"/>
      <c r="N20" s="16"/>
      <c r="O20" s="16"/>
      <c r="P20" s="16"/>
    </row>
    <row r="21" spans="1:16" ht="72">
      <c r="A21" s="8" t="s">
        <v>399</v>
      </c>
      <c r="B21" s="11" t="s">
        <v>400</v>
      </c>
      <c r="C21" s="8" t="s">
        <v>401</v>
      </c>
      <c r="D21" s="3"/>
      <c r="E21" s="3"/>
      <c r="F21" s="3"/>
      <c r="G21" s="3"/>
      <c r="H21" s="3"/>
      <c r="I21" s="3"/>
      <c r="J21" s="3"/>
      <c r="K21" s="3"/>
      <c r="L21" s="3"/>
      <c r="M21" s="3"/>
      <c r="N21" s="16"/>
      <c r="O21" s="16"/>
      <c r="P21" s="16"/>
    </row>
    <row r="22" spans="1:16" ht="144">
      <c r="A22" s="8" t="s">
        <v>402</v>
      </c>
      <c r="B22" s="11" t="s">
        <v>101</v>
      </c>
      <c r="C22" s="8" t="s">
        <v>403</v>
      </c>
      <c r="D22" s="25" t="s">
        <v>404</v>
      </c>
      <c r="E22" s="12" t="s">
        <v>803</v>
      </c>
      <c r="F22" s="3" t="s">
        <v>405</v>
      </c>
      <c r="G22" s="12" t="s">
        <v>880</v>
      </c>
      <c r="H22" s="3"/>
      <c r="I22" s="3"/>
      <c r="J22" s="3"/>
      <c r="K22" s="3" t="s">
        <v>888</v>
      </c>
      <c r="L22" s="3" t="s">
        <v>889</v>
      </c>
      <c r="M22" s="26" t="s">
        <v>890</v>
      </c>
      <c r="N22" s="16">
        <f>'[1]Воловский '!N21+'[1]Грязинский '!N21+'[1]Данковский '!N21+'[1]Добринский '!N21+'[1]Добровский'!N21+'[1]Долгоруковский '!N21+'[1]Елецкий '!N21+'[1]Задонский '!N21+'[1]Измалковский '!N21+'[1]Краснинский '!N21+'[1]Лебедянский '!N21+'[1]Лев- Толстовский '!N21+'[1]Липецкий '!N21+'[1]Становлянский '!N21+'[1]Тербунский '!N21+'[1]Усманский '!N21+'[1]Хлевенский '!N21+'[1]Чаплыгинский '!N21+16609</f>
        <v>149831.8</v>
      </c>
      <c r="O22" s="16">
        <f>'[1]Воловский '!O21+'[1]Грязинский '!O21+'[1]Данковский '!O21+'[1]Добринский '!O21+'[1]Добровский'!O21+'[1]Долгоруковский '!O21+'[1]Елецкий '!O21+'[1]Задонский '!O21+'[1]Измалковский '!O21+'[1]Краснинский '!O21+'[1]Лебедянский '!O21+'[1]Лев- Толстовский '!O21+'[1]Липецкий '!O21+'[1]Становлянский '!O21+'[1]Тербунский '!O21+'[1]Усманский '!O21+'[1]Хлевенский '!O21+'[1]Чаплыгинский '!O21+16608.8</f>
        <v>147328</v>
      </c>
      <c r="P22" s="16">
        <f>'[1]Воловский '!P21+'[1]Грязинский '!P21+'[1]Данковский '!P21+'[1]Добринский '!P21+'[1]Добровский'!P21+'[1]Долгоруковский '!P21+'[1]Елецкий '!P21+'[1]Задонский '!P21+'[1]Измалковский '!P21+'[1]Краснинский '!P21+'[1]Лебедянский '!P21+'[1]Лев- Толстовский '!P21+'[1]Липецкий '!P21+'[1]Становлянский '!P21+'[1]Тербунский '!P21+'[1]Усманский '!P21+'[1]Хлевенский '!P21+'[1]Чаплыгинский '!P21</f>
        <v>48966.6</v>
      </c>
    </row>
    <row r="23" spans="1:16" ht="360">
      <c r="A23" s="8" t="s">
        <v>406</v>
      </c>
      <c r="B23" s="11" t="s">
        <v>334</v>
      </c>
      <c r="C23" s="8" t="s">
        <v>407</v>
      </c>
      <c r="D23" s="25" t="s">
        <v>408</v>
      </c>
      <c r="E23" s="12" t="s">
        <v>803</v>
      </c>
      <c r="F23" s="3" t="s">
        <v>409</v>
      </c>
      <c r="G23" s="12" t="s">
        <v>880</v>
      </c>
      <c r="H23" s="44"/>
      <c r="I23" s="44"/>
      <c r="J23" s="3"/>
      <c r="K23" s="3" t="s">
        <v>888</v>
      </c>
      <c r="L23" s="3" t="s">
        <v>889</v>
      </c>
      <c r="M23" s="26" t="s">
        <v>890</v>
      </c>
      <c r="N23" s="16">
        <f>'[1]Воловский '!N22+'[1]Грязинский '!N22+'[1]Данковский '!N22+'[1]Добринский '!N22+'[1]Добровский'!N22+'[1]Долгоруковский '!N22+'[1]Елецкий '!N22+'[1]Задонский '!N22+'[1]Измалковский '!N22+'[1]Краснинский '!N22+'[1]Лебедянский '!N22+'[1]Лев- Толстовский '!N22+'[1]Липецкий '!N22+'[1]Становлянский '!N22+'[1]Тербунский '!N22+'[1]Усманский '!N22+'[1]Хлевенский '!N22+'[1]Чаплыгинский '!N22+10093</f>
        <v>169685.8</v>
      </c>
      <c r="O23" s="16">
        <f>'[1]Воловский '!O22+'[1]Грязинский '!O22+'[1]Данковский '!O22+'[1]Добринский '!O22+'[1]Добровский'!O22+'[1]Долгоруковский '!O22+'[1]Елецкий '!O22+'[1]Задонский '!O22+'[1]Измалковский '!O22+'[1]Краснинский '!O22+'[1]Лебедянский '!O22+'[1]Лев- Толстовский '!O22+'[1]Липецкий '!O22+'[1]Становлянский '!O22+'[1]Тербунский '!O22+'[1]Усманский '!O22+'[1]Хлевенский '!O22+'[1]Чаплыгинский '!O22+8638.3</f>
        <v>162865.8</v>
      </c>
      <c r="P23" s="16">
        <f>'[1]Воловский '!P22+'[1]Грязинский '!P22+'[1]Данковский '!P22+'[1]Добринский '!P22+'[1]Добровский'!P22+'[1]Долгоруковский '!P22+'[1]Елецкий '!P22+'[1]Задонский '!P22+'[1]Измалковский '!P22+'[1]Краснинский '!P22+'[1]Лебедянский '!P22+'[1]Лев- Толстовский '!P22+'[1]Липецкий '!P22+'[1]Становлянский '!P22+'[1]Тербунский '!P22+'[1]Усманский '!P22+'[1]Хлевенский '!P22+'[1]Чаплыгинский '!P22-2418.6</f>
        <v>83280.09999999999</v>
      </c>
    </row>
    <row r="24" spans="1:16" ht="234">
      <c r="A24" s="8" t="s">
        <v>410</v>
      </c>
      <c r="B24" s="11" t="s">
        <v>91</v>
      </c>
      <c r="C24" s="8" t="s">
        <v>411</v>
      </c>
      <c r="D24" s="25" t="s">
        <v>412</v>
      </c>
      <c r="E24" s="12" t="s">
        <v>803</v>
      </c>
      <c r="F24" s="3" t="s">
        <v>413</v>
      </c>
      <c r="G24" s="12" t="s">
        <v>804</v>
      </c>
      <c r="H24" s="3"/>
      <c r="I24" s="3"/>
      <c r="J24" s="3"/>
      <c r="K24" s="3" t="s">
        <v>888</v>
      </c>
      <c r="L24" s="3" t="s">
        <v>889</v>
      </c>
      <c r="M24" s="26" t="s">
        <v>890</v>
      </c>
      <c r="N24" s="16">
        <f>'[1]Воловский '!N23+'[1]Грязинский '!N23+'[1]Данковский '!N23+'[1]Добринский '!N23+'[1]Добровский'!N23+'[1]Долгоруковский '!N23+'[1]Елецкий '!N23+'[1]Задонский '!N23+'[1]Измалковский '!N23+'[1]Краснинский '!N23+'[1]Лебедянский '!N23+'[1]Лев- Толстовский '!N23+'[1]Липецкий '!N23+'[1]Становлянский '!N23+'[1]Тербунский '!N23+'[1]Усманский '!N23+'[1]Хлевенский '!N23+'[1]Чаплыгинский '!N23</f>
        <v>608737.1000000001</v>
      </c>
      <c r="O24" s="16">
        <f>'[1]Воловский '!O23+'[1]Грязинский '!O23+'[1]Данковский '!O23+'[1]Добринский '!O23+'[1]Добровский'!O23+'[1]Долгоруковский '!O23+'[1]Елецкий '!O23+'[1]Задонский '!O23+'[1]Измалковский '!O23+'[1]Краснинский '!O23+'[1]Лебедянский '!O23+'[1]Лев- Толстовский '!O23+'[1]Липецкий '!O23+'[1]Становлянский '!O23+'[1]Тербунский '!O23+'[1]Усманский '!O23+'[1]Хлевенский '!O23+'[1]Чаплыгинский '!O23</f>
        <v>432219.4000000001</v>
      </c>
      <c r="P24" s="16">
        <f>'[1]Воловский '!P23+'[1]Грязинский '!P23+'[1]Данковский '!P23+'[1]Добринский '!P23+'[1]Добровский'!P23+'[1]Долгоруковский '!P23+'[1]Елецкий '!P23+'[1]Задонский '!P23+'[1]Измалковский '!P23+'[1]Краснинский '!P23+'[1]Лебедянский '!P23+'[1]Лев- Толстовский '!P23+'[1]Липецкий '!P23+'[1]Становлянский '!P23+'[1]Тербунский '!P23+'[1]Усманский '!P23+'[1]Хлевенский '!P23+'[1]Чаплыгинский '!P23</f>
        <v>12392</v>
      </c>
    </row>
    <row r="25" spans="1:16" ht="108">
      <c r="A25" s="8" t="s">
        <v>414</v>
      </c>
      <c r="B25" s="11" t="s">
        <v>415</v>
      </c>
      <c r="C25" s="8" t="s">
        <v>416</v>
      </c>
      <c r="D25" s="25" t="s">
        <v>417</v>
      </c>
      <c r="E25" s="12" t="s">
        <v>803</v>
      </c>
      <c r="F25" s="3" t="s">
        <v>418</v>
      </c>
      <c r="G25" s="12" t="s">
        <v>880</v>
      </c>
      <c r="H25" s="3"/>
      <c r="I25" s="3"/>
      <c r="J25" s="3"/>
      <c r="K25" s="3" t="s">
        <v>888</v>
      </c>
      <c r="L25" s="3" t="s">
        <v>891</v>
      </c>
      <c r="M25" s="26" t="s">
        <v>890</v>
      </c>
      <c r="N25" s="16">
        <f>'[1]Воловский '!N24+'[1]Грязинский '!N24+'[1]Данковский '!N24+'[1]Добринский '!N24+'[1]Добровский'!N24+'[1]Долгоруковский '!N24+'[1]Елецкий '!N24+'[1]Задонский '!N24+'[1]Измалковский '!N24+'[1]Краснинский '!N24+'[1]Лебедянский '!N24+'[1]Лев- Толстовский '!N24+'[1]Липецкий '!N24+'[1]Становлянский '!N24+'[1]Тербунский '!N24+'[1]Усманский '!N24+'[1]Хлевенский '!N24+'[1]Чаплыгинский '!N24</f>
        <v>22028.1</v>
      </c>
      <c r="O25" s="16">
        <f>'[1]Воловский '!O24+'[1]Грязинский '!O24+'[1]Данковский '!O24+'[1]Добринский '!O24+'[1]Добровский'!O24+'[1]Долгоруковский '!O24+'[1]Елецкий '!O24+'[1]Задонский '!O24+'[1]Измалковский '!O24+'[1]Краснинский '!O24+'[1]Лебедянский '!O24+'[1]Лев- Толстовский '!O24+'[1]Липецкий '!O24+'[1]Становлянский '!O24+'[1]Тербунский '!O24+'[1]Усманский '!O24+'[1]Хлевенский '!O24+'[1]Чаплыгинский '!O24</f>
        <v>22028.1</v>
      </c>
      <c r="P25" s="16">
        <f>'[1]Воловский '!P24+'[1]Грязинский '!P24+'[1]Данковский '!P24+'[1]Добринский '!P24+'[1]Добровский'!P24+'[1]Долгоруковский '!P24+'[1]Елецкий '!P24+'[1]Задонский '!P24+'[1]Измалковский '!P24+'[1]Краснинский '!P24+'[1]Лебедянский '!P24+'[1]Лев- Толстовский '!P24+'[1]Липецкий '!P24+'[1]Становлянский '!P24+'[1]Тербунский '!P24+'[1]Усманский '!P24+'[1]Хлевенский '!P24+'[1]Чаплыгинский '!P24</f>
        <v>22463</v>
      </c>
    </row>
    <row r="26" spans="1:16" ht="90">
      <c r="A26" s="8" t="s">
        <v>419</v>
      </c>
      <c r="B26" s="11" t="s">
        <v>420</v>
      </c>
      <c r="C26" s="8" t="s">
        <v>421</v>
      </c>
      <c r="D26" s="3"/>
      <c r="E26" s="3"/>
      <c r="F26" s="3"/>
      <c r="G26" s="3"/>
      <c r="H26" s="3"/>
      <c r="I26" s="3"/>
      <c r="J26" s="3"/>
      <c r="K26" s="44"/>
      <c r="L26" s="44"/>
      <c r="M26" s="44"/>
      <c r="N26" s="16"/>
      <c r="O26" s="16"/>
      <c r="P26" s="16"/>
    </row>
    <row r="27" spans="1:16" ht="108">
      <c r="A27" s="8" t="s">
        <v>422</v>
      </c>
      <c r="B27" s="11" t="s">
        <v>451</v>
      </c>
      <c r="C27" s="8" t="s">
        <v>423</v>
      </c>
      <c r="D27" s="25" t="s">
        <v>424</v>
      </c>
      <c r="E27" s="12" t="s">
        <v>803</v>
      </c>
      <c r="F27" s="3" t="s">
        <v>426</v>
      </c>
      <c r="G27" s="12" t="s">
        <v>880</v>
      </c>
      <c r="H27" s="3"/>
      <c r="I27" s="44"/>
      <c r="J27" s="26"/>
      <c r="K27" s="3" t="s">
        <v>888</v>
      </c>
      <c r="L27" s="3" t="s">
        <v>892</v>
      </c>
      <c r="M27" s="26" t="s">
        <v>890</v>
      </c>
      <c r="N27" s="16">
        <f>'[1]Воловский '!N26+'[1]Грязинский '!N26+'[1]Данковский '!N26+'[1]Добринский '!N26+'[1]Добровский'!N26+'[1]Долгоруковский '!N26+'[1]Елецкий '!N26+'[1]Задонский '!N26+'[1]Измалковский '!N26+'[1]Краснинский '!N26+'[1]Лебедянский '!N26+'[1]Лев- Толстовский '!N26+'[1]Липецкий '!N26+'[1]Становлянский '!N26+'[1]Тербунский '!N26+'[1]Усманский '!N26+'[1]Хлевенский '!N26+'[1]Чаплыгинский '!N26+504.1+1734</f>
        <v>4065.3</v>
      </c>
      <c r="O27" s="16">
        <f>'[1]Воловский '!O26+'[1]Грязинский '!O26+'[1]Данковский '!O26+'[1]Добринский '!O26+'[1]Добровский'!O26+'[1]Долгоруковский '!O26+'[1]Елецкий '!O26+'[1]Задонский '!O26+'[1]Измалковский '!O26+'[1]Краснинский '!O26+'[1]Лебедянский '!O26+'[1]Лев- Толстовский '!O26+'[1]Липецкий '!O26+'[1]Становлянский '!O26+'[1]Тербунский '!O26+'[1]Усманский '!O26+'[1]Хлевенский '!O26+'[1]Чаплыгинский '!O26+368.7+1687.8</f>
        <v>3596.5</v>
      </c>
      <c r="P27" s="16">
        <f>'[1]Воловский '!P26+'[1]Грязинский '!P26+'[1]Данковский '!P26+'[1]Добринский '!P26+'[1]Добровский'!P26+'[1]Долгоруковский '!P26+'[1]Елецкий '!P26+'[1]Задонский '!P26+'[1]Измалковский '!P26+'[1]Краснинский '!P26+'[1]Лебедянский '!P26+'[1]Лев- Толстовский '!P26+'[1]Липецкий '!P26+'[1]Становлянский '!P26+'[1]Тербунский '!P26+'[1]Усманский '!P26+'[1]Хлевенский '!P26+'[1]Чаплыгинский '!P26+3225.5+1885</f>
        <v>6036.5</v>
      </c>
    </row>
    <row r="28" spans="1:16" ht="108">
      <c r="A28" s="8" t="s">
        <v>427</v>
      </c>
      <c r="B28" s="11" t="s">
        <v>428</v>
      </c>
      <c r="C28" s="8" t="s">
        <v>429</v>
      </c>
      <c r="D28" s="25" t="s">
        <v>430</v>
      </c>
      <c r="E28" s="12" t="s">
        <v>803</v>
      </c>
      <c r="F28" s="3" t="s">
        <v>431</v>
      </c>
      <c r="G28" s="12" t="s">
        <v>893</v>
      </c>
      <c r="H28" s="3"/>
      <c r="I28" s="3"/>
      <c r="J28" s="3"/>
      <c r="K28" s="3" t="s">
        <v>888</v>
      </c>
      <c r="L28" s="3" t="s">
        <v>892</v>
      </c>
      <c r="M28" s="26" t="s">
        <v>890</v>
      </c>
      <c r="N28" s="16">
        <f>'[1]Воловский '!N27+'[1]Грязинский '!N27+'[1]Данковский '!N27+'[1]Добринский '!N27+'[1]Добровский'!N27+'[1]Долгоруковский '!N27+'[1]Елецкий '!N27+'[1]Задонский '!N27+'[1]Измалковский '!N27+'[1]Краснинский '!N27+'[1]Лебедянский '!N27+'[1]Лев- Толстовский '!N27+'[1]Липецкий '!N27+'[1]Становлянский '!N27+'[1]Тербунский '!N27+'[1]Усманский '!N27+'[1]Хлевенский '!N27+'[1]Чаплыгинский '!N27</f>
        <v>4267.200000000001</v>
      </c>
      <c r="O28" s="16">
        <f>'[1]Воловский '!O27+'[1]Грязинский '!O27+'[1]Данковский '!O27+'[1]Добринский '!O27+'[1]Добровский'!O27+'[1]Долгоруковский '!O27+'[1]Елецкий '!O27+'[1]Задонский '!O27+'[1]Измалковский '!O27+'[1]Краснинский '!O27+'[1]Лебедянский '!O27+'[1]Лев- Толстовский '!O27+'[1]Липецкий '!O27+'[1]Становлянский '!O27+'[1]Тербунский '!O27+'[1]Усманский '!O27+'[1]Хлевенский '!O27+'[1]Чаплыгинский '!O27</f>
        <v>3413.0000000000005</v>
      </c>
      <c r="P28" s="16">
        <f>'[1]Воловский '!P27+'[1]Грязинский '!P27+'[1]Данковский '!P27+'[1]Добринский '!P27+'[1]Добровский'!P27+'[1]Долгоруковский '!P27+'[1]Елецкий '!P27+'[1]Задонский '!P27+'[1]Измалковский '!P27+'[1]Краснинский '!P27+'[1]Лебедянский '!P27+'[1]Лев- Толстовский '!P27+'[1]Липецкий '!P27+'[1]Становлянский '!P27+'[1]Тербунский '!P27+'[1]Усманский '!P27+'[1]Хлевенский '!P27+'[1]Чаплыгинский '!P27</f>
        <v>4332.200000000001</v>
      </c>
    </row>
    <row r="29" spans="1:16" ht="108">
      <c r="A29" s="8" t="s">
        <v>432</v>
      </c>
      <c r="B29" s="11" t="s">
        <v>433</v>
      </c>
      <c r="C29" s="8" t="s">
        <v>434</v>
      </c>
      <c r="D29" s="25" t="s">
        <v>435</v>
      </c>
      <c r="E29" s="12" t="s">
        <v>803</v>
      </c>
      <c r="F29" s="3" t="s">
        <v>436</v>
      </c>
      <c r="G29" s="12" t="s">
        <v>880</v>
      </c>
      <c r="H29" s="3"/>
      <c r="I29" s="3"/>
      <c r="J29" s="3"/>
      <c r="K29" s="3" t="s">
        <v>888</v>
      </c>
      <c r="L29" s="3" t="s">
        <v>892</v>
      </c>
      <c r="M29" s="26" t="s">
        <v>890</v>
      </c>
      <c r="N29" s="16">
        <f>'[1]Воловский '!N28+'[1]Грязинский '!N28+'[1]Данковский '!N28+'[1]Добринский '!N28+'[1]Добровский'!N28+'[1]Долгоруковский '!N28+'[1]Елецкий '!N28+'[1]Задонский '!N28+'[1]Измалковский '!N28+'[1]Краснинский '!N28+'[1]Лебедянский '!N28+'[1]Лев- Толстовский '!N28+'[1]Липецкий '!N28+'[1]Становлянский '!N28+'[1]Тербунский '!N28+'[1]Усманский '!N28+'[1]Хлевенский '!N28+'[1]Чаплыгинский '!N28</f>
        <v>14278.2</v>
      </c>
      <c r="O29" s="16">
        <f>'[1]Воловский '!O28+'[1]Грязинский '!O28+'[1]Данковский '!O28+'[1]Добринский '!O28+'[1]Добровский'!O28+'[1]Долгоруковский '!O28+'[1]Елецкий '!O28+'[1]Задонский '!O28+'[1]Измалковский '!O28+'[1]Краснинский '!O28+'[1]Лебедянский '!O28+'[1]Лев- Толстовский '!O28+'[1]Липецкий '!O28+'[1]Становлянский '!O28+'[1]Тербунский '!O28+'[1]Усманский '!O28+'[1]Хлевенский '!O28+'[1]Чаплыгинский '!O28</f>
        <v>13265.300000000001</v>
      </c>
      <c r="P29" s="16">
        <f>'[1]Воловский '!P28+'[1]Грязинский '!P28+'[1]Данковский '!P28+'[1]Добринский '!P28+'[1]Добровский'!P28+'[1]Долгоруковский '!P28+'[1]Елецкий '!P28+'[1]Задонский '!P28+'[1]Измалковский '!P28+'[1]Краснинский '!P28+'[1]Лебедянский '!P28+'[1]Лев- Толстовский '!P28+'[1]Липецкий '!P28+'[1]Становлянский '!P28+'[1]Тербунский '!P28+'[1]Усманский '!P28+'[1]Хлевенский '!P28+'[1]Чаплыгинский '!P28</f>
        <v>11075.2</v>
      </c>
    </row>
    <row r="30" spans="1:16" ht="108">
      <c r="A30" s="8" t="s">
        <v>437</v>
      </c>
      <c r="B30" s="11" t="s">
        <v>438</v>
      </c>
      <c r="C30" s="8" t="s">
        <v>439</v>
      </c>
      <c r="D30" s="25" t="s">
        <v>440</v>
      </c>
      <c r="E30" s="12" t="s">
        <v>803</v>
      </c>
      <c r="F30" s="3" t="s">
        <v>441</v>
      </c>
      <c r="G30" s="12" t="s">
        <v>880</v>
      </c>
      <c r="H30" s="3"/>
      <c r="I30" s="3"/>
      <c r="J30" s="3"/>
      <c r="K30" s="3" t="s">
        <v>888</v>
      </c>
      <c r="L30" s="3" t="s">
        <v>894</v>
      </c>
      <c r="M30" s="26" t="s">
        <v>890</v>
      </c>
      <c r="N30" s="16">
        <f>'[1]Воловский '!N29+'[1]Грязинский '!N29+'[1]Данковский '!N29+'[1]Добринский '!N29+'[1]Добровский'!N29+'[1]Долгоруковский '!N29+'[1]Елецкий '!N29+'[1]Задонский '!N29+'[1]Измалковский '!N29+'[1]Краснинский '!N29+'[1]Лебедянский '!N29+'[1]Лев- Толстовский '!N29+'[1]Липецкий '!N29+'[1]Становлянский '!N29+'[1]Тербунский '!N29+'[1]Усманский '!N29+'[1]Хлевенский '!N29+'[1]Чаплыгинский '!N29</f>
        <v>7274.900000000001</v>
      </c>
      <c r="O30" s="16">
        <f>'[1]Воловский '!O29+'[1]Грязинский '!O29+'[1]Данковский '!O29+'[1]Добринский '!O29+'[1]Добровский'!O29+'[1]Долгоруковский '!O29+'[1]Елецкий '!O29+'[1]Задонский '!O29+'[1]Измалковский '!O29+'[1]Краснинский '!O29+'[1]Лебедянский '!O29+'[1]Лев- Толстовский '!O29+'[1]Липецкий '!O29+'[1]Становлянский '!O29+'[1]Тербунский '!O29+'[1]Усманский '!O29+'[1]Хлевенский '!O29+'[1]Чаплыгинский '!O29</f>
        <v>7249.1</v>
      </c>
      <c r="P30" s="16">
        <f>'[1]Воловский '!P29+'[1]Грязинский '!P29+'[1]Данковский '!P29+'[1]Добринский '!P29+'[1]Добровский'!P29+'[1]Долгоруковский '!P29+'[1]Елецкий '!P29+'[1]Задонский '!P29+'[1]Измалковский '!P29+'[1]Краснинский '!P29+'[1]Лебедянский '!P29+'[1]Лев- Толстовский '!P29+'[1]Липецкий '!P29+'[1]Становлянский '!P29+'[1]Тербунский '!P29+'[1]Усманский '!P29+'[1]Хлевенский '!P29+'[1]Чаплыгинский '!P29</f>
        <v>5622</v>
      </c>
    </row>
    <row r="31" spans="1:16" ht="108">
      <c r="A31" s="8" t="s">
        <v>442</v>
      </c>
      <c r="B31" s="11" t="s">
        <v>443</v>
      </c>
      <c r="C31" s="8" t="s">
        <v>444</v>
      </c>
      <c r="D31" s="25" t="s">
        <v>440</v>
      </c>
      <c r="E31" s="12" t="s">
        <v>803</v>
      </c>
      <c r="F31" s="3" t="s">
        <v>445</v>
      </c>
      <c r="G31" s="12" t="s">
        <v>880</v>
      </c>
      <c r="H31" s="3"/>
      <c r="I31" s="3"/>
      <c r="J31" s="3"/>
      <c r="K31" s="3" t="s">
        <v>888</v>
      </c>
      <c r="L31" s="3" t="s">
        <v>894</v>
      </c>
      <c r="M31" s="26" t="s">
        <v>890</v>
      </c>
      <c r="N31" s="16">
        <f>'[1]Воловский '!N30+'[1]Грязинский '!N30+'[1]Данковский '!N30+'[1]Добринский '!N30+'[1]Добровский'!N30+'[1]Долгоруковский '!N30+'[1]Елецкий '!N30+'[1]Задонский '!N30+'[1]Измалковский '!N30+'[1]Краснинский '!N30+'[1]Лебедянский '!N30+'[1]Лев- Толстовский '!N30+'[1]Липецкий '!N30+'[1]Становлянский '!N30+'[1]Тербунский '!N30+'[1]Усманский '!N30+'[1]Хлевенский '!N30+'[1]Чаплыгинский '!N30+14364.8</f>
        <v>545560.2000000001</v>
      </c>
      <c r="O31" s="16">
        <f>'[1]Воловский '!O30+'[1]Грязинский '!O30+'[1]Данковский '!O30+'[1]Добринский '!O30+'[1]Добровский'!O30+'[1]Долгоруковский '!O30+'[1]Елецкий '!O30+'[1]Задонский '!O30+'[1]Измалковский '!O30+'[1]Краснинский '!O30+'[1]Лебедянский '!O30+'[1]Лев- Толстовский '!O30+'[1]Липецкий '!O30+'[1]Становлянский '!O30+'[1]Тербунский '!O30+'[1]Усманский '!O30+'[1]Хлевенский '!O30+'[1]Чаплыгинский '!O30+14364.8</f>
        <v>531536.4</v>
      </c>
      <c r="P31" s="16">
        <f>'[1]Воловский '!P30+'[1]Грязинский '!P30+'[1]Данковский '!P30+'[1]Добринский '!P30+'[1]Добровский'!P30+'[1]Долгоруковский '!P30+'[1]Елецкий '!P30+'[1]Задонский '!P30+'[1]Измалковский '!P30+'[1]Краснинский '!P30+'[1]Лебедянский '!P30+'[1]Лев- Толстовский '!P30+'[1]Липецкий '!P30+'[1]Становлянский '!P30+'[1]Тербунский '!P30+'[1]Усманский '!P30+'[1]Хлевенский '!P30+'[1]Чаплыгинский '!P30</f>
        <v>450955.0999999999</v>
      </c>
    </row>
    <row r="32" spans="1:16" ht="180">
      <c r="A32" s="8" t="s">
        <v>446</v>
      </c>
      <c r="B32" s="11" t="s">
        <v>335</v>
      </c>
      <c r="C32" s="8" t="s">
        <v>447</v>
      </c>
      <c r="D32" s="25" t="s">
        <v>448</v>
      </c>
      <c r="E32" s="12" t="s">
        <v>803</v>
      </c>
      <c r="F32" s="3" t="s">
        <v>445</v>
      </c>
      <c r="G32" s="12" t="s">
        <v>880</v>
      </c>
      <c r="H32" s="3"/>
      <c r="I32" s="3"/>
      <c r="J32" s="3"/>
      <c r="K32" s="3" t="s">
        <v>888</v>
      </c>
      <c r="L32" s="3" t="s">
        <v>894</v>
      </c>
      <c r="M32" s="26" t="s">
        <v>890</v>
      </c>
      <c r="N32" s="16">
        <f>'[1]Воловский '!N31+'[1]Грязинский '!N31+'[1]Данковский '!N31+'[1]Добринский '!N31+'[1]Добровский'!N31+'[1]Долгоруковский '!N31+'[1]Елецкий '!N31+'[1]Задонский '!N31+'[1]Измалковский '!N31+'[1]Краснинский '!N31+'[1]Лебедянский '!N31+'[1]Лев- Толстовский '!N31+'[1]Липецкий '!N31+'[1]Становлянский '!N31+'[1]Тербунский '!N31+'[1]Усманский '!N31+'[1]Хлевенский '!N31+'[1]Чаплыгинский '!N31</f>
        <v>4496.2</v>
      </c>
      <c r="O32" s="16">
        <f>'[1]Воловский '!O31+'[1]Грязинский '!O31+'[1]Данковский '!O31+'[1]Добринский '!O31+'[1]Добровский'!O31+'[1]Долгоруковский '!O31+'[1]Елецкий '!O31+'[1]Задонский '!O31+'[1]Измалковский '!O31+'[1]Краснинский '!O31+'[1]Лебедянский '!O31+'[1]Лев- Толстовский '!O31+'[1]Липецкий '!O31+'[1]Становлянский '!O31+'[1]Тербунский '!O31+'[1]Усманский '!O31+'[1]Хлевенский '!O31+'[1]Чаплыгинский '!O31</f>
        <v>4495.6</v>
      </c>
      <c r="P32" s="16">
        <f>'[1]Воловский '!P31+'[1]Грязинский '!P31+'[1]Данковский '!P31+'[1]Добринский '!P31+'[1]Добровский'!P31+'[1]Долгоруковский '!P31+'[1]Елецкий '!P31+'[1]Задонский '!P31+'[1]Измалковский '!P31+'[1]Краснинский '!P31+'[1]Лебедянский '!P31+'[1]Лев- Толстовский '!P31+'[1]Липецкий '!P31+'[1]Становлянский '!P31+'[1]Тербунский '!P31+'[1]Усманский '!P31+'[1]Хлевенский '!P31+'[1]Чаплыгинский '!P31</f>
        <v>784.1</v>
      </c>
    </row>
    <row r="33" spans="1:16" ht="126">
      <c r="A33" s="8" t="s">
        <v>449</v>
      </c>
      <c r="B33" s="11" t="s">
        <v>0</v>
      </c>
      <c r="C33" s="8" t="s">
        <v>1</v>
      </c>
      <c r="D33" s="3"/>
      <c r="E33" s="3"/>
      <c r="F33" s="3"/>
      <c r="G33" s="3"/>
      <c r="H33" s="3"/>
      <c r="I33" s="3"/>
      <c r="J33" s="3"/>
      <c r="K33" s="44"/>
      <c r="L33" s="44"/>
      <c r="M33" s="44"/>
      <c r="N33" s="16"/>
      <c r="O33" s="16"/>
      <c r="P33" s="16"/>
    </row>
    <row r="34" spans="1:16" ht="126">
      <c r="A34" s="8" t="s">
        <v>2</v>
      </c>
      <c r="B34" s="11" t="s">
        <v>3</v>
      </c>
      <c r="C34" s="8" t="s">
        <v>4</v>
      </c>
      <c r="D34" s="3" t="s">
        <v>5</v>
      </c>
      <c r="E34" s="12" t="s">
        <v>803</v>
      </c>
      <c r="F34" s="3" t="s">
        <v>6</v>
      </c>
      <c r="G34" s="12" t="s">
        <v>880</v>
      </c>
      <c r="H34" s="14"/>
      <c r="I34" s="3"/>
      <c r="J34" s="26"/>
      <c r="K34" s="3" t="s">
        <v>888</v>
      </c>
      <c r="L34" s="3" t="s">
        <v>894</v>
      </c>
      <c r="M34" s="26" t="s">
        <v>890</v>
      </c>
      <c r="N34" s="16">
        <f>'[1]Воловский '!N33+'[1]Грязинский '!N33+'[1]Данковский '!N33+'[1]Добринский '!N33+'[1]Добровский'!N33+'[1]Долгоруковский '!N33+'[1]Елецкий '!N33+'[1]Задонский '!N33+'[1]Измалковский '!N33+'[1]Краснинский '!N33+'[1]Лебедянский '!N33+'[1]Лев- Толстовский '!N33+'[1]Липецкий '!N33+'[1]Становлянский '!N33+'[1]Тербунский '!N33+'[1]Усманский '!N33+'[1]Хлевенский '!N33+'[1]Чаплыгинский '!N33</f>
        <v>33719.80000000001</v>
      </c>
      <c r="O34" s="16">
        <f>'[1]Воловский '!O33+'[1]Грязинский '!O33+'[1]Данковский '!O33+'[1]Добринский '!O33+'[1]Добровский'!O33+'[1]Долгоруковский '!O33+'[1]Елецкий '!O33+'[1]Задонский '!O33+'[1]Измалковский '!O33+'[1]Краснинский '!O33+'[1]Лебедянский '!O33+'[1]Лев- Толстовский '!O33+'[1]Липецкий '!O33+'[1]Становлянский '!O33+'[1]Тербунский '!O33+'[1]Усманский '!O33+'[1]Хлевенский '!O33+'[1]Чаплыгинский '!O33</f>
        <v>29334.299999999996</v>
      </c>
      <c r="P34" s="16">
        <f>'[1]Воловский '!P33+'[1]Грязинский '!P33+'[1]Данковский '!P33+'[1]Добринский '!P33+'[1]Добровский'!P33+'[1]Долгоруковский '!P33+'[1]Елецкий '!P33+'[1]Задонский '!P33+'[1]Измалковский '!P33+'[1]Краснинский '!P33+'[1]Лебедянский '!P33+'[1]Лев- Толстовский '!P33+'[1]Липецкий '!P33+'[1]Становлянский '!P33+'[1]Тербунский '!P33+'[1]Усманский '!P33+'[1]Хлевенский '!P33+'[1]Чаплыгинский '!P33</f>
        <v>17624.6</v>
      </c>
    </row>
    <row r="35" spans="1:16" ht="144">
      <c r="A35" s="8" t="s">
        <v>7</v>
      </c>
      <c r="B35" s="11" t="s">
        <v>350</v>
      </c>
      <c r="C35" s="8" t="s">
        <v>8</v>
      </c>
      <c r="D35" s="25" t="s">
        <v>9</v>
      </c>
      <c r="E35" s="12" t="s">
        <v>803</v>
      </c>
      <c r="F35" s="3" t="s">
        <v>10</v>
      </c>
      <c r="G35" s="12" t="s">
        <v>880</v>
      </c>
      <c r="H35" s="3"/>
      <c r="I35" s="3"/>
      <c r="J35" s="3"/>
      <c r="K35" s="3" t="s">
        <v>888</v>
      </c>
      <c r="L35" s="3" t="s">
        <v>889</v>
      </c>
      <c r="M35" s="26" t="s">
        <v>890</v>
      </c>
      <c r="N35" s="16">
        <f>'[1]Воловский '!N34+'[1]Грязинский '!N34+'[1]Данковский '!N34+'[1]Добринский '!N34+'[1]Добровский'!N34+'[1]Долгоруковский '!N34+'[1]Елецкий '!N34+'[1]Задонский '!N34+'[1]Измалковский '!N34+'[1]Краснинский '!N34+'[1]Лебедянский '!N34+'[1]Лев- Толстовский '!N34+'[1]Липецкий '!N34+'[1]Становлянский '!N34+'[1]Тербунский '!N34+'[1]Усманский '!N34+'[1]Хлевенский '!N34+'[1]Чаплыгинский '!N34</f>
        <v>22544.800000000003</v>
      </c>
      <c r="O35" s="16">
        <f>'[1]Воловский '!O34+'[1]Грязинский '!O34+'[1]Данковский '!O34+'[1]Добринский '!O34+'[1]Добровский'!O34+'[1]Долгоруковский '!O34+'[1]Елецкий '!O34+'[1]Задонский '!O34+'[1]Измалковский '!O34+'[1]Краснинский '!O34+'[1]Лебедянский '!O34+'[1]Лев- Толстовский '!O34+'[1]Липецкий '!O34+'[1]Становлянский '!O34+'[1]Тербунский '!O34+'[1]Усманский '!O34+'[1]Хлевенский '!O34+'[1]Чаплыгинский '!O34</f>
        <v>22155</v>
      </c>
      <c r="P35" s="16">
        <f>'[1]Воловский '!P34+'[1]Грязинский '!P34+'[1]Данковский '!P34+'[1]Добринский '!P34+'[1]Добровский'!P34+'[1]Долгоруковский '!P34+'[1]Елецкий '!P34+'[1]Задонский '!P34+'[1]Измалковский '!P34+'[1]Краснинский '!P34+'[1]Лебедянский '!P34+'[1]Лев- Толстовский '!P34+'[1]Липецкий '!P34+'[1]Становлянский '!P34+'[1]Тербунский '!P34+'[1]Усманский '!P34+'[1]Хлевенский '!P34+'[1]Чаплыгинский '!P34</f>
        <v>11613.4</v>
      </c>
    </row>
    <row r="36" spans="1:16" ht="36">
      <c r="A36" s="8" t="s">
        <v>11</v>
      </c>
      <c r="B36" s="11" t="s">
        <v>12</v>
      </c>
      <c r="C36" s="8" t="s">
        <v>13</v>
      </c>
      <c r="D36" s="3"/>
      <c r="E36" s="3"/>
      <c r="F36" s="3"/>
      <c r="G36" s="3"/>
      <c r="H36" s="3"/>
      <c r="I36" s="3"/>
      <c r="J36" s="3"/>
      <c r="K36" s="44"/>
      <c r="L36" s="44"/>
      <c r="M36" s="44"/>
      <c r="N36" s="16"/>
      <c r="O36" s="16"/>
      <c r="P36" s="16"/>
    </row>
    <row r="37" spans="1:16" ht="108">
      <c r="A37" s="8" t="s">
        <v>14</v>
      </c>
      <c r="B37" s="11" t="s">
        <v>15</v>
      </c>
      <c r="C37" s="8" t="s">
        <v>16</v>
      </c>
      <c r="D37" s="25" t="s">
        <v>17</v>
      </c>
      <c r="E37" s="12" t="s">
        <v>803</v>
      </c>
      <c r="F37" s="3" t="s">
        <v>18</v>
      </c>
      <c r="G37" s="12" t="s">
        <v>880</v>
      </c>
      <c r="H37" s="3"/>
      <c r="I37" s="3"/>
      <c r="J37" s="3"/>
      <c r="K37" s="3" t="s">
        <v>888</v>
      </c>
      <c r="L37" s="3" t="s">
        <v>889</v>
      </c>
      <c r="M37" s="26" t="s">
        <v>890</v>
      </c>
      <c r="N37" s="16">
        <f>'[1]Воловский '!N36+'[1]Грязинский '!N36+'[1]Данковский '!N36+'[1]Добринский '!N36+'[1]Добровский'!N36+'[1]Долгоруковский '!N36+'[1]Елецкий '!N36+'[1]Задонский '!N36+'[1]Измалковский '!N36+'[1]Краснинский '!N36+'[1]Лебедянский '!N36+'[1]Лев- Толстовский '!N36+'[1]Липецкий '!N36+'[1]Становлянский '!N36+'[1]Тербунский '!N36+'[1]Усманский '!N36+'[1]Хлевенский '!N36+'[1]Чаплыгинский '!N36</f>
        <v>49341.3</v>
      </c>
      <c r="O37" s="16">
        <f>'[1]Воловский '!O36+'[1]Грязинский '!O36+'[1]Данковский '!O36+'[1]Добринский '!O36+'[1]Добровский'!O36+'[1]Долгоруковский '!O36+'[1]Елецкий '!O36+'[1]Задонский '!O36+'[1]Измалковский '!O36+'[1]Краснинский '!O36+'[1]Лебедянский '!O36+'[1]Лев- Толстовский '!O36+'[1]Липецкий '!O36+'[1]Становлянский '!O36+'[1]Тербунский '!O36+'[1]Усманский '!O36+'[1]Хлевенский '!O36+'[1]Чаплыгинский '!O36</f>
        <v>48465</v>
      </c>
      <c r="P37" s="16">
        <f>'[1]Воловский '!P36+'[1]Грязинский '!P36+'[1]Данковский '!P36+'[1]Добринский '!P36+'[1]Добровский'!P36+'[1]Долгоруковский '!P36+'[1]Елецкий '!P36+'[1]Задонский '!P36+'[1]Измалковский '!P36+'[1]Краснинский '!P36+'[1]Лебедянский '!P36+'[1]Лев- Толстовский '!P36+'[1]Липецкий '!P36+'[1]Становлянский '!P36+'[1]Тербунский '!P36+'[1]Усманский '!P36+'[1]Хлевенский '!P36+'[1]Чаплыгинский '!P36</f>
        <v>46237.9</v>
      </c>
    </row>
    <row r="38" spans="1:16" ht="409.5">
      <c r="A38" s="8" t="s">
        <v>19</v>
      </c>
      <c r="B38" s="11" t="s">
        <v>336</v>
      </c>
      <c r="C38" s="8" t="s">
        <v>20</v>
      </c>
      <c r="D38" s="25" t="s">
        <v>9</v>
      </c>
      <c r="E38" s="12" t="s">
        <v>803</v>
      </c>
      <c r="F38" s="3" t="s">
        <v>21</v>
      </c>
      <c r="G38" s="12" t="s">
        <v>880</v>
      </c>
      <c r="H38" s="3"/>
      <c r="I38" s="3"/>
      <c r="J38" s="3"/>
      <c r="K38" s="3" t="s">
        <v>888</v>
      </c>
      <c r="L38" s="3" t="s">
        <v>889</v>
      </c>
      <c r="M38" s="26" t="s">
        <v>890</v>
      </c>
      <c r="N38" s="16">
        <f>'[1]Воловский '!N37+'[1]Грязинский '!N37+'[1]Данковский '!N37+'[1]Добринский '!N37+'[1]Добровский'!N37+'[1]Долгоруковский '!N37+'[1]Елецкий '!N37+'[1]Задонский '!N37+'[1]Измалковский '!N37+'[1]Краснинский '!N37+'[1]Лебедянский '!N37+'[1]Лев- Толстовский '!N37+'[1]Липецкий '!N37+'[1]Становлянский '!N37+'[1]Тербунский '!N37+'[1]Усманский '!N37+'[1]Хлевенский '!N37+'[1]Чаплыгинский '!N37</f>
        <v>455855.0999999999</v>
      </c>
      <c r="O38" s="16">
        <f>'[1]Воловский '!O37+'[1]Грязинский '!O37+'[1]Данковский '!O37+'[1]Добринский '!O37+'[1]Добровский'!O37+'[1]Долгоруковский '!O37+'[1]Елецкий '!O37+'[1]Задонский '!O37+'[1]Измалковский '!O37+'[1]Краснинский '!O37+'[1]Лебедянский '!O37+'[1]Лев- Толстовский '!O37+'[1]Липецкий '!O37+'[1]Становлянский '!O37+'[1]Тербунский '!O37+'[1]Усманский '!O37+'[1]Хлевенский '!O37+'[1]Чаплыгинский '!O37</f>
        <v>421244.19999999995</v>
      </c>
      <c r="P38" s="16">
        <f>'[1]Воловский '!P37+'[1]Грязинский '!P37+'[1]Данковский '!P37+'[1]Добринский '!P37+'[1]Добровский'!P37+'[1]Долгоруковский '!P37+'[1]Елецкий '!P37+'[1]Задонский '!P37+'[1]Измалковский '!P37+'[1]Краснинский '!P37+'[1]Лебедянский '!P37+'[1]Лев- Толстовский '!P37+'[1]Липецкий '!P37+'[1]Становлянский '!P37+'[1]Тербунский '!P37+'[1]Усманский '!P37+'[1]Хлевенский '!P37+'[1]Чаплыгинский '!P37</f>
        <v>298793</v>
      </c>
    </row>
    <row r="39" spans="1:16" ht="409.5">
      <c r="A39" s="8" t="s">
        <v>22</v>
      </c>
      <c r="B39" s="18" t="s">
        <v>822</v>
      </c>
      <c r="C39" s="8" t="s">
        <v>23</v>
      </c>
      <c r="D39" s="25" t="s">
        <v>435</v>
      </c>
      <c r="E39" s="12" t="s">
        <v>803</v>
      </c>
      <c r="F39" s="3" t="s">
        <v>24</v>
      </c>
      <c r="G39" s="12" t="s">
        <v>880</v>
      </c>
      <c r="H39" s="3"/>
      <c r="I39" s="3"/>
      <c r="J39" s="3"/>
      <c r="K39" s="3" t="s">
        <v>888</v>
      </c>
      <c r="L39" s="3" t="s">
        <v>889</v>
      </c>
      <c r="M39" s="26" t="s">
        <v>890</v>
      </c>
      <c r="N39" s="16">
        <f>'[1]Воловский '!N38+'[1]Грязинский '!N38+'[1]Данковский '!N38+'[1]Добринский '!N38+'[1]Добровский'!N38+'[1]Долгоруковский '!N38+'[1]Елецкий '!N38+'[1]Задонский '!N38+'[1]Измалковский '!N38+'[1]Краснинский '!N38+'[1]Лебедянский '!N38+'[1]Лев- Толстовский '!N38+'[1]Липецкий '!N38+'[1]Становлянский '!N38+'[1]Тербунский '!N38+'[1]Усманский '!N38+'[1]Хлевенский '!N38+'[1]Чаплыгинский '!N38</f>
        <v>3421.2</v>
      </c>
      <c r="O39" s="16">
        <f>'[1]Воловский '!O38+'[1]Грязинский '!O38+'[1]Данковский '!O38+'[1]Добринский '!O38+'[1]Добровский'!O38+'[1]Долгоруковский '!O38+'[1]Елецкий '!O38+'[1]Задонский '!O38+'[1]Измалковский '!O38+'[1]Краснинский '!O38+'[1]Лебедянский '!O38+'[1]Лев- Толстовский '!O38+'[1]Липецкий '!O38+'[1]Становлянский '!O38+'[1]Тербунский '!O38+'[1]Усманский '!O38+'[1]Хлевенский '!O38+'[1]Чаплыгинский '!O38</f>
        <v>3400</v>
      </c>
      <c r="P39" s="16">
        <f>'[1]Воловский '!P38+'[1]Грязинский '!P38+'[1]Данковский '!P38+'[1]Добринский '!P38+'[1]Добровский'!P38+'[1]Долгоруковский '!P38+'[1]Елецкий '!P38+'[1]Задонский '!P38+'[1]Измалковский '!P38+'[1]Краснинский '!P38+'[1]Лебедянский '!P38+'[1]Лев- Толстовский '!P38+'[1]Липецкий '!P38+'[1]Становлянский '!P38+'[1]Тербунский '!P38+'[1]Усманский '!P38+'[1]Хлевенский '!P38+'[1]Чаплыгинский '!P38</f>
        <v>1736.6</v>
      </c>
    </row>
    <row r="40" spans="1:16" ht="288">
      <c r="A40" s="8" t="s">
        <v>25</v>
      </c>
      <c r="B40" s="36" t="s">
        <v>452</v>
      </c>
      <c r="C40" s="8" t="s">
        <v>26</v>
      </c>
      <c r="D40" s="25"/>
      <c r="E40" s="12"/>
      <c r="F40" s="3"/>
      <c r="G40" s="12"/>
      <c r="H40" s="3"/>
      <c r="I40" s="3"/>
      <c r="J40" s="3"/>
      <c r="K40" s="3"/>
      <c r="L40" s="3"/>
      <c r="M40" s="26"/>
      <c r="N40" s="16"/>
      <c r="O40" s="16"/>
      <c r="P40" s="16"/>
    </row>
    <row r="41" spans="1:16" ht="108">
      <c r="A41" s="8" t="s">
        <v>27</v>
      </c>
      <c r="B41" s="11" t="s">
        <v>28</v>
      </c>
      <c r="C41" s="8" t="s">
        <v>29</v>
      </c>
      <c r="D41" s="25" t="s">
        <v>9</v>
      </c>
      <c r="E41" s="12" t="s">
        <v>803</v>
      </c>
      <c r="F41" s="3" t="s">
        <v>30</v>
      </c>
      <c r="G41" s="12" t="s">
        <v>880</v>
      </c>
      <c r="H41" s="3"/>
      <c r="I41" s="3"/>
      <c r="J41" s="3"/>
      <c r="K41" s="3" t="s">
        <v>888</v>
      </c>
      <c r="L41" s="3" t="s">
        <v>889</v>
      </c>
      <c r="M41" s="26" t="s">
        <v>890</v>
      </c>
      <c r="N41" s="16">
        <f>'[1]Воловский '!N40+'[1]Грязинский '!N40+'[1]Данковский '!N40+'[1]Добринский '!N40+'[1]Добровский'!N40+'[1]Долгоруковский '!N40+'[1]Елецкий '!N40+'[1]Задонский '!N40+'[1]Измалковский '!N40+'[1]Краснинский '!N40+'[1]Лебедянский '!N40+'[1]Лев- Толстовский '!N40+'[1]Липецкий '!N40+'[1]Становлянский '!N40+'[1]Тербунский '!N40+'[1]Усманский '!N40+'[1]Хлевенский '!N40+'[1]Чаплыгинский '!N40</f>
        <v>25716.3</v>
      </c>
      <c r="O41" s="16">
        <f>'[1]Воловский '!O40+'[1]Грязинский '!O40+'[1]Данковский '!O40+'[1]Добринский '!O40+'[1]Добровский'!O40+'[1]Долгоруковский '!O40+'[1]Елецкий '!O40+'[1]Задонский '!O40+'[1]Измалковский '!O40+'[1]Краснинский '!O40+'[1]Лебедянский '!O40+'[1]Лев- Толстовский '!O40+'[1]Липецкий '!O40+'[1]Становлянский '!O40+'[1]Тербунский '!O40+'[1]Усманский '!O40+'[1]Хлевенский '!O40+'[1]Чаплыгинский '!O40</f>
        <v>23642.899999999998</v>
      </c>
      <c r="P41" s="16">
        <f>'[1]Воловский '!P40+'[1]Грязинский '!P40+'[1]Данковский '!P40+'[1]Добринский '!P40+'[1]Добровский'!P40+'[1]Долгоруковский '!P40+'[1]Елецкий '!P40+'[1]Задонский '!P40+'[1]Измалковский '!P40+'[1]Краснинский '!P40+'[1]Лебедянский '!P40+'[1]Лев- Толстовский '!P40+'[1]Липецкий '!P40+'[1]Становлянский '!P40+'[1]Тербунский '!P40+'[1]Усманский '!P40+'[1]Хлевенский '!P40+'[1]Чаплыгинский '!P40</f>
        <v>30806.800000000003</v>
      </c>
    </row>
    <row r="42" spans="1:16" ht="126">
      <c r="A42" s="8" t="s">
        <v>31</v>
      </c>
      <c r="B42" s="36" t="s">
        <v>453</v>
      </c>
      <c r="C42" s="8" t="s">
        <v>492</v>
      </c>
      <c r="D42" s="25"/>
      <c r="E42" s="12"/>
      <c r="F42" s="3"/>
      <c r="G42" s="12"/>
      <c r="H42" s="3"/>
      <c r="I42" s="3"/>
      <c r="J42" s="3"/>
      <c r="K42" s="44"/>
      <c r="L42" s="44"/>
      <c r="M42" s="44"/>
      <c r="N42" s="16"/>
      <c r="O42" s="16"/>
      <c r="P42" s="16"/>
    </row>
    <row r="43" spans="1:16" ht="108">
      <c r="A43" s="8" t="s">
        <v>493</v>
      </c>
      <c r="B43" s="11" t="s">
        <v>494</v>
      </c>
      <c r="C43" s="8" t="s">
        <v>495</v>
      </c>
      <c r="D43" s="25"/>
      <c r="E43" s="3"/>
      <c r="F43" s="3"/>
      <c r="G43" s="3"/>
      <c r="H43" s="3"/>
      <c r="I43" s="3"/>
      <c r="J43" s="3"/>
      <c r="K43" s="44"/>
      <c r="L43" s="44"/>
      <c r="M43" s="44"/>
      <c r="N43" s="16"/>
      <c r="O43" s="16"/>
      <c r="P43" s="16"/>
    </row>
    <row r="44" spans="1:16" ht="198">
      <c r="A44" s="8" t="s">
        <v>102</v>
      </c>
      <c r="B44" s="11" t="s">
        <v>103</v>
      </c>
      <c r="C44" s="8" t="s">
        <v>104</v>
      </c>
      <c r="D44" s="25"/>
      <c r="E44" s="3"/>
      <c r="F44" s="3"/>
      <c r="G44" s="3"/>
      <c r="H44" s="3"/>
      <c r="I44" s="3"/>
      <c r="J44" s="3"/>
      <c r="K44" s="44"/>
      <c r="L44" s="44"/>
      <c r="M44" s="44"/>
      <c r="N44" s="16"/>
      <c r="O44" s="16"/>
      <c r="P44" s="16"/>
    </row>
    <row r="45" spans="1:16" s="46" customFormat="1" ht="72">
      <c r="A45" s="8" t="s">
        <v>496</v>
      </c>
      <c r="B45" s="11" t="s">
        <v>454</v>
      </c>
      <c r="C45" s="8" t="s">
        <v>498</v>
      </c>
      <c r="D45" s="25"/>
      <c r="E45" s="12"/>
      <c r="F45" s="3"/>
      <c r="G45" s="12"/>
      <c r="H45" s="3"/>
      <c r="I45" s="3"/>
      <c r="J45" s="3"/>
      <c r="K45" s="45"/>
      <c r="L45" s="45"/>
      <c r="M45" s="45"/>
      <c r="N45" s="16"/>
      <c r="O45" s="16"/>
      <c r="P45" s="16"/>
    </row>
    <row r="46" spans="1:16" s="4" customFormat="1" ht="162">
      <c r="A46" s="8" t="s">
        <v>499</v>
      </c>
      <c r="B46" s="11" t="s">
        <v>337</v>
      </c>
      <c r="C46" s="8" t="s">
        <v>500</v>
      </c>
      <c r="D46" s="3"/>
      <c r="E46" s="3"/>
      <c r="F46" s="3"/>
      <c r="G46" s="3"/>
      <c r="H46" s="3"/>
      <c r="I46" s="3"/>
      <c r="J46" s="3"/>
      <c r="K46" s="13"/>
      <c r="L46" s="13"/>
      <c r="M46" s="13"/>
      <c r="N46" s="16"/>
      <c r="O46" s="16"/>
      <c r="P46" s="16"/>
    </row>
    <row r="47" spans="1:16" s="4" customFormat="1" ht="90">
      <c r="A47" s="8" t="s">
        <v>501</v>
      </c>
      <c r="B47" s="36" t="s">
        <v>455</v>
      </c>
      <c r="C47" s="8" t="s">
        <v>502</v>
      </c>
      <c r="D47" s="25"/>
      <c r="E47" s="3"/>
      <c r="F47" s="3"/>
      <c r="G47" s="3"/>
      <c r="H47" s="3"/>
      <c r="I47" s="3"/>
      <c r="J47" s="3"/>
      <c r="K47" s="13"/>
      <c r="L47" s="13"/>
      <c r="M47" s="13"/>
      <c r="N47" s="16"/>
      <c r="O47" s="16"/>
      <c r="P47" s="16"/>
    </row>
    <row r="48" spans="1:16" ht="108">
      <c r="A48" s="8" t="s">
        <v>503</v>
      </c>
      <c r="B48" s="11" t="s">
        <v>504</v>
      </c>
      <c r="C48" s="8" t="s">
        <v>505</v>
      </c>
      <c r="D48" s="25" t="s">
        <v>506</v>
      </c>
      <c r="E48" s="12" t="s">
        <v>803</v>
      </c>
      <c r="F48" s="3" t="s">
        <v>507</v>
      </c>
      <c r="G48" s="12" t="s">
        <v>880</v>
      </c>
      <c r="H48" s="3"/>
      <c r="I48" s="3"/>
      <c r="J48" s="3"/>
      <c r="K48" s="3" t="s">
        <v>888</v>
      </c>
      <c r="L48" s="3" t="s">
        <v>894</v>
      </c>
      <c r="M48" s="26" t="s">
        <v>890</v>
      </c>
      <c r="N48" s="16">
        <f>'[1]Воловский '!N47+'[1]Грязинский '!N47+'[1]Данковский '!N47+'[1]Добринский '!N47+'[1]Добровский'!N47+'[1]Долгоруковский '!N47+'[1]Елецкий '!N47+'[1]Задонский '!N47+'[1]Измалковский '!N47+'[1]Краснинский '!N47+'[1]Лебедянский '!N47+'[1]Лев- Толстовский '!N47+'[1]Липецкий '!N47+'[1]Становлянский '!N47+'[1]Тербунский '!N47+'[1]Усманский '!N47+'[1]Хлевенский '!N47+'[1]Чаплыгинский '!N47</f>
        <v>285.7</v>
      </c>
      <c r="O48" s="16">
        <f>'[1]Воловский '!O47+'[1]Грязинский '!O47+'[1]Данковский '!O47+'[1]Добринский '!O47+'[1]Добровский'!O47+'[1]Долгоруковский '!O47+'[1]Елецкий '!O47+'[1]Задонский '!O47+'[1]Измалковский '!O47+'[1]Краснинский '!O47+'[1]Лебедянский '!O47+'[1]Лев- Толстовский '!O47+'[1]Липецкий '!O47+'[1]Становлянский '!O47+'[1]Тербунский '!O47+'[1]Усманский '!O47+'[1]Хлевенский '!O47+'[1]Чаплыгинский '!O47</f>
        <v>206</v>
      </c>
      <c r="P48" s="16">
        <f>'[1]Воловский '!P47+'[1]Грязинский '!P47+'[1]Данковский '!P47+'[1]Добринский '!P47+'[1]Добровский'!P47+'[1]Долгоруковский '!P47+'[1]Елецкий '!P47+'[1]Задонский '!P47+'[1]Измалковский '!P47+'[1]Краснинский '!P47+'[1]Лебедянский '!P47+'[1]Лев- Толстовский '!P47+'[1]Липецкий '!P47+'[1]Становлянский '!P47+'[1]Тербунский '!P47+'[1]Усманский '!P47+'[1]Хлевенский '!P47+'[1]Чаплыгинский '!P47</f>
        <v>192</v>
      </c>
    </row>
    <row r="49" spans="1:16" ht="126">
      <c r="A49" s="8" t="s">
        <v>508</v>
      </c>
      <c r="B49" s="11" t="s">
        <v>509</v>
      </c>
      <c r="C49" s="8" t="s">
        <v>510</v>
      </c>
      <c r="D49" s="3"/>
      <c r="E49" s="3"/>
      <c r="F49" s="3"/>
      <c r="G49" s="3"/>
      <c r="H49" s="3"/>
      <c r="I49" s="3"/>
      <c r="J49" s="3"/>
      <c r="K49" s="44"/>
      <c r="L49" s="44"/>
      <c r="M49" s="44"/>
      <c r="N49" s="16"/>
      <c r="O49" s="16"/>
      <c r="P49" s="16"/>
    </row>
    <row r="50" spans="1:16" ht="36">
      <c r="A50" s="8" t="s">
        <v>511</v>
      </c>
      <c r="B50" s="11" t="s">
        <v>512</v>
      </c>
      <c r="C50" s="8" t="s">
        <v>513</v>
      </c>
      <c r="D50" s="3"/>
      <c r="E50" s="3"/>
      <c r="F50" s="3"/>
      <c r="G50" s="3"/>
      <c r="H50" s="3"/>
      <c r="I50" s="3"/>
      <c r="J50" s="3"/>
      <c r="K50" s="44"/>
      <c r="L50" s="44"/>
      <c r="M50" s="44"/>
      <c r="N50" s="16"/>
      <c r="O50" s="16"/>
      <c r="P50" s="16"/>
    </row>
    <row r="51" spans="1:16" ht="90">
      <c r="A51" s="8" t="s">
        <v>514</v>
      </c>
      <c r="B51" s="36" t="s">
        <v>456</v>
      </c>
      <c r="C51" s="8" t="s">
        <v>515</v>
      </c>
      <c r="D51" s="25"/>
      <c r="E51" s="12"/>
      <c r="F51" s="3"/>
      <c r="G51" s="12"/>
      <c r="H51" s="3"/>
      <c r="I51" s="3"/>
      <c r="J51" s="3"/>
      <c r="K51" s="44"/>
      <c r="L51" s="44"/>
      <c r="M51" s="44"/>
      <c r="N51" s="16"/>
      <c r="O51" s="16"/>
      <c r="P51" s="16"/>
    </row>
    <row r="52" spans="1:16" ht="144">
      <c r="A52" s="8" t="s">
        <v>516</v>
      </c>
      <c r="B52" s="11" t="s">
        <v>517</v>
      </c>
      <c r="C52" s="8" t="s">
        <v>518</v>
      </c>
      <c r="D52" s="25"/>
      <c r="E52" s="3"/>
      <c r="F52" s="3"/>
      <c r="G52" s="3"/>
      <c r="H52" s="3"/>
      <c r="I52" s="3"/>
      <c r="J52" s="3"/>
      <c r="K52" s="44"/>
      <c r="L52" s="44"/>
      <c r="M52" s="44"/>
      <c r="N52" s="16"/>
      <c r="O52" s="16"/>
      <c r="P52" s="16"/>
    </row>
    <row r="53" spans="1:16" ht="54">
      <c r="A53" s="8" t="s">
        <v>536</v>
      </c>
      <c r="B53" s="11" t="s">
        <v>537</v>
      </c>
      <c r="C53" s="8" t="s">
        <v>538</v>
      </c>
      <c r="D53" s="25"/>
      <c r="E53" s="3"/>
      <c r="F53" s="3"/>
      <c r="G53" s="3"/>
      <c r="H53" s="3"/>
      <c r="I53" s="3"/>
      <c r="J53" s="3"/>
      <c r="K53" s="44"/>
      <c r="L53" s="44"/>
      <c r="M53" s="44"/>
      <c r="N53" s="16"/>
      <c r="O53" s="16"/>
      <c r="P53" s="16"/>
    </row>
    <row r="54" spans="1:16" ht="162">
      <c r="A54" s="8" t="s">
        <v>539</v>
      </c>
      <c r="B54" s="11" t="s">
        <v>540</v>
      </c>
      <c r="C54" s="8" t="s">
        <v>541</v>
      </c>
      <c r="D54" s="25"/>
      <c r="E54" s="3"/>
      <c r="F54" s="3"/>
      <c r="G54" s="3"/>
      <c r="H54" s="3"/>
      <c r="I54" s="3"/>
      <c r="J54" s="3"/>
      <c r="K54" s="44"/>
      <c r="L54" s="44"/>
      <c r="M54" s="44"/>
      <c r="N54" s="16"/>
      <c r="O54" s="16"/>
      <c r="P54" s="16"/>
    </row>
    <row r="55" spans="1:16" ht="54">
      <c r="A55" s="8" t="s">
        <v>48</v>
      </c>
      <c r="B55" s="11" t="s">
        <v>49</v>
      </c>
      <c r="C55" s="8" t="s">
        <v>50</v>
      </c>
      <c r="D55" s="25"/>
      <c r="E55" s="3"/>
      <c r="F55" s="3"/>
      <c r="G55" s="3"/>
      <c r="H55" s="3"/>
      <c r="I55" s="3"/>
      <c r="J55" s="3"/>
      <c r="K55" s="44"/>
      <c r="L55" s="44"/>
      <c r="M55" s="44"/>
      <c r="N55" s="16"/>
      <c r="O55" s="16"/>
      <c r="P55" s="16"/>
    </row>
    <row r="56" spans="1:16" ht="126">
      <c r="A56" s="8" t="s">
        <v>51</v>
      </c>
      <c r="B56" s="11" t="s">
        <v>52</v>
      </c>
      <c r="C56" s="8" t="s">
        <v>55</v>
      </c>
      <c r="D56" s="25"/>
      <c r="E56" s="3"/>
      <c r="F56" s="3"/>
      <c r="G56" s="3"/>
      <c r="H56" s="3"/>
      <c r="I56" s="3"/>
      <c r="J56" s="3"/>
      <c r="K56" s="44"/>
      <c r="L56" s="44"/>
      <c r="M56" s="44"/>
      <c r="N56" s="16"/>
      <c r="O56" s="16"/>
      <c r="P56" s="16"/>
    </row>
    <row r="57" spans="1:16" ht="144">
      <c r="A57" s="8" t="s">
        <v>56</v>
      </c>
      <c r="B57" s="11" t="s">
        <v>57</v>
      </c>
      <c r="C57" s="8" t="s">
        <v>58</v>
      </c>
      <c r="D57" s="25"/>
      <c r="E57" s="3"/>
      <c r="F57" s="3"/>
      <c r="G57" s="3"/>
      <c r="H57" s="3"/>
      <c r="I57" s="3"/>
      <c r="J57" s="3"/>
      <c r="K57" s="44"/>
      <c r="L57" s="44"/>
      <c r="M57" s="44"/>
      <c r="N57" s="16"/>
      <c r="O57" s="16"/>
      <c r="P57" s="16"/>
    </row>
    <row r="58" spans="1:16" ht="54">
      <c r="A58" s="8" t="s">
        <v>542</v>
      </c>
      <c r="B58" s="11" t="s">
        <v>543</v>
      </c>
      <c r="C58" s="8" t="s">
        <v>544</v>
      </c>
      <c r="D58" s="25"/>
      <c r="E58" s="3"/>
      <c r="F58" s="3"/>
      <c r="G58" s="3"/>
      <c r="H58" s="3"/>
      <c r="I58" s="3"/>
      <c r="J58" s="3"/>
      <c r="K58" s="44"/>
      <c r="L58" s="44"/>
      <c r="M58" s="44"/>
      <c r="N58" s="16"/>
      <c r="O58" s="16"/>
      <c r="P58" s="16"/>
    </row>
    <row r="59" spans="1:16" ht="216">
      <c r="A59" s="8" t="s">
        <v>545</v>
      </c>
      <c r="B59" s="11" t="s">
        <v>105</v>
      </c>
      <c r="C59" s="8" t="s">
        <v>546</v>
      </c>
      <c r="D59" s="3" t="s">
        <v>547</v>
      </c>
      <c r="E59" s="12" t="s">
        <v>803</v>
      </c>
      <c r="F59" s="3" t="s">
        <v>895</v>
      </c>
      <c r="G59" s="12" t="s">
        <v>880</v>
      </c>
      <c r="H59" s="3"/>
      <c r="I59" s="3"/>
      <c r="J59" s="3"/>
      <c r="K59" s="62" t="s">
        <v>881</v>
      </c>
      <c r="L59" s="3" t="s">
        <v>882</v>
      </c>
      <c r="M59" s="62" t="s">
        <v>883</v>
      </c>
      <c r="N59" s="16">
        <f>'[1]Воловский '!N58+'[1]Грязинский '!N58+'[1]Данковский '!N58+'[1]Добринский '!N58+'[1]Добровский'!N58+'[1]Долгоруковский '!N58+'[1]Елецкий '!N58+'[1]Задонский '!N58+'[1]Измалковский '!N58+'[1]Краснинский '!N58+'[1]Лебедянский '!N58+'[1]Лев- Толстовский '!N58+'[1]Липецкий '!N58+'[1]Становлянский '!N58+'[1]Тербунский '!N58+'[1]Усманский '!N58+'[1]Хлевенский '!N58+'[1]Чаплыгинский '!N58</f>
        <v>1991.1000000000001</v>
      </c>
      <c r="O59" s="16">
        <f>'[1]Воловский '!O58+'[1]Грязинский '!O58+'[1]Данковский '!O58+'[1]Добринский '!O58+'[1]Добровский'!O58+'[1]Долгоруковский '!O58+'[1]Елецкий '!O58+'[1]Задонский '!O58+'[1]Измалковский '!O58+'[1]Краснинский '!O58+'[1]Лебедянский '!O58+'[1]Лев- Толстовский '!O58+'[1]Липецкий '!O58+'[1]Становлянский '!O58+'[1]Тербунский '!O58+'[1]Усманский '!O58+'[1]Хлевенский '!O58+'[1]Чаплыгинский '!O58</f>
        <v>1645.6000000000001</v>
      </c>
      <c r="P59" s="16">
        <f>'[1]Воловский '!P58+'[1]Грязинский '!P58+'[1]Данковский '!P58+'[1]Добринский '!P58+'[1]Добровский'!P58+'[1]Долгоруковский '!P58+'[1]Елецкий '!P58+'[1]Задонский '!P58+'[1]Измалковский '!P58+'[1]Краснинский '!P58+'[1]Лебедянский '!P58+'[1]Лев- Толстовский '!P58+'[1]Липецкий '!P58+'[1]Становлянский '!P58+'[1]Тербунский '!P58+'[1]Усманский '!P58+'[1]Хлевенский '!P58+'[1]Чаплыгинский '!P58</f>
        <v>1649.6</v>
      </c>
    </row>
    <row r="60" spans="1:16" ht="288">
      <c r="A60" s="8" t="s">
        <v>548</v>
      </c>
      <c r="B60" s="11" t="s">
        <v>92</v>
      </c>
      <c r="C60" s="8" t="s">
        <v>549</v>
      </c>
      <c r="D60" s="3" t="s">
        <v>550</v>
      </c>
      <c r="E60" s="12" t="s">
        <v>803</v>
      </c>
      <c r="F60" s="3" t="s">
        <v>896</v>
      </c>
      <c r="G60" s="12" t="s">
        <v>880</v>
      </c>
      <c r="H60" s="3"/>
      <c r="I60" s="3"/>
      <c r="J60" s="3"/>
      <c r="K60" s="3" t="s">
        <v>888</v>
      </c>
      <c r="L60" s="3" t="s">
        <v>889</v>
      </c>
      <c r="M60" s="26" t="s">
        <v>890</v>
      </c>
      <c r="N60" s="16">
        <f>'[1]Воловский '!N59+'[1]Грязинский '!N59+'[1]Данковский '!N59+'[1]Добринский '!N59+'[1]Добровский'!N59+'[1]Долгоруковский '!N59+'[1]Елецкий '!N59+'[1]Задонский '!N59+'[1]Измалковский '!N59+'[1]Краснинский '!N59+'[1]Лебедянский '!N59+'[1]Лев- Толстовский '!N59+'[1]Липецкий '!N59+'[1]Становлянский '!N59+'[1]Тербунский '!N59+'[1]Усманский '!N59+'[1]Хлевенский '!N59+'[1]Чаплыгинский '!N59</f>
        <v>22639</v>
      </c>
      <c r="O60" s="16">
        <f>'[1]Воловский '!O59+'[1]Грязинский '!O59+'[1]Данковский '!O59+'[1]Добринский '!O59+'[1]Добровский'!O59+'[1]Долгоруковский '!O59+'[1]Елецкий '!O59+'[1]Задонский '!O59+'[1]Измалковский '!O59+'[1]Краснинский '!O59+'[1]Лебедянский '!O59+'[1]Лев- Толстовский '!O59+'[1]Липецкий '!O59+'[1]Становлянский '!O59+'[1]Тербунский '!O59+'[1]Усманский '!O59+'[1]Хлевенский '!O59+'[1]Чаплыгинский '!O59</f>
        <v>20435.4</v>
      </c>
      <c r="P60" s="16">
        <f>'[1]Воловский '!P59+'[1]Грязинский '!P59+'[1]Данковский '!P59+'[1]Добринский '!P59+'[1]Добровский'!P59+'[1]Долгоруковский '!P59+'[1]Елецкий '!P59+'[1]Задонский '!P59+'[1]Измалковский '!P59+'[1]Краснинский '!P59+'[1]Лебедянский '!P59+'[1]Лев- Толстовский '!P59+'[1]Липецкий '!P59+'[1]Становлянский '!P59+'[1]Тербунский '!P59+'[1]Усманский '!P59+'[1]Хлевенский '!P59+'[1]Чаплыгинский '!P59</f>
        <v>19708.9</v>
      </c>
    </row>
    <row r="61" spans="1:16" ht="54">
      <c r="A61" s="8" t="s">
        <v>59</v>
      </c>
      <c r="B61" s="11" t="s">
        <v>60</v>
      </c>
      <c r="C61" s="8" t="s">
        <v>61</v>
      </c>
      <c r="D61" s="3"/>
      <c r="E61" s="3"/>
      <c r="F61" s="3"/>
      <c r="G61" s="3"/>
      <c r="H61" s="3"/>
      <c r="I61" s="3"/>
      <c r="J61" s="3"/>
      <c r="K61" s="44"/>
      <c r="L61" s="44"/>
      <c r="M61" s="44"/>
      <c r="N61" s="16"/>
      <c r="O61" s="16"/>
      <c r="P61" s="16"/>
    </row>
    <row r="62" spans="1:16" ht="144">
      <c r="A62" s="8" t="s">
        <v>62</v>
      </c>
      <c r="B62" s="11" t="s">
        <v>63</v>
      </c>
      <c r="C62" s="8" t="s">
        <v>64</v>
      </c>
      <c r="D62" s="3"/>
      <c r="E62" s="3"/>
      <c r="F62" s="3"/>
      <c r="G62" s="3"/>
      <c r="H62" s="3"/>
      <c r="I62" s="3"/>
      <c r="J62" s="3"/>
      <c r="K62" s="44"/>
      <c r="L62" s="44"/>
      <c r="M62" s="44"/>
      <c r="N62" s="16"/>
      <c r="O62" s="16"/>
      <c r="P62" s="16"/>
    </row>
    <row r="63" spans="1:17" ht="90">
      <c r="A63" s="8" t="s">
        <v>65</v>
      </c>
      <c r="B63" s="11" t="s">
        <v>66</v>
      </c>
      <c r="C63" s="8" t="s">
        <v>67</v>
      </c>
      <c r="D63" s="3"/>
      <c r="E63" s="3"/>
      <c r="F63" s="3"/>
      <c r="G63" s="3"/>
      <c r="H63" s="3"/>
      <c r="I63" s="3"/>
      <c r="J63" s="3"/>
      <c r="K63" s="44"/>
      <c r="L63" s="44"/>
      <c r="M63" s="44"/>
      <c r="N63" s="16"/>
      <c r="O63" s="16"/>
      <c r="P63" s="16"/>
      <c r="Q63" s="47"/>
    </row>
    <row r="64" spans="1:16" ht="252">
      <c r="A64" s="8" t="s">
        <v>68</v>
      </c>
      <c r="B64" s="11" t="s">
        <v>69</v>
      </c>
      <c r="C64" s="8" t="s">
        <v>70</v>
      </c>
      <c r="D64" s="3"/>
      <c r="E64" s="3"/>
      <c r="F64" s="3"/>
      <c r="G64" s="3"/>
      <c r="H64" s="3"/>
      <c r="I64" s="3"/>
      <c r="J64" s="3"/>
      <c r="K64" s="44"/>
      <c r="L64" s="44"/>
      <c r="M64" s="44"/>
      <c r="N64" s="16"/>
      <c r="O64" s="16"/>
      <c r="P64" s="16"/>
    </row>
    <row r="65" spans="1:16" ht="72">
      <c r="A65" s="8" t="s">
        <v>71</v>
      </c>
      <c r="B65" s="11" t="s">
        <v>72</v>
      </c>
      <c r="C65" s="8" t="s">
        <v>73</v>
      </c>
      <c r="D65" s="3"/>
      <c r="E65" s="3"/>
      <c r="F65" s="3"/>
      <c r="G65" s="3"/>
      <c r="H65" s="3"/>
      <c r="I65" s="3"/>
      <c r="J65" s="3"/>
      <c r="K65" s="44"/>
      <c r="L65" s="44"/>
      <c r="M65" s="44"/>
      <c r="N65" s="16"/>
      <c r="O65" s="16"/>
      <c r="P65" s="16"/>
    </row>
    <row r="66" spans="1:16" s="48" customFormat="1" ht="162">
      <c r="A66" s="9" t="s">
        <v>551</v>
      </c>
      <c r="B66" s="38" t="s">
        <v>468</v>
      </c>
      <c r="C66" s="9" t="s">
        <v>552</v>
      </c>
      <c r="D66" s="15"/>
      <c r="E66" s="15"/>
      <c r="F66" s="15"/>
      <c r="G66" s="15"/>
      <c r="H66" s="15"/>
      <c r="I66" s="15"/>
      <c r="J66" s="15"/>
      <c r="K66" s="15"/>
      <c r="L66" s="15"/>
      <c r="M66" s="15"/>
      <c r="N66" s="32">
        <f>SUM(N67:N72)</f>
        <v>41629.2</v>
      </c>
      <c r="O66" s="32">
        <f>SUM(O67:O72)</f>
        <v>40895.1</v>
      </c>
      <c r="P66" s="32">
        <f>SUM(P67:P72)</f>
        <v>42989.8</v>
      </c>
    </row>
    <row r="67" spans="1:16" s="49" customFormat="1" ht="108">
      <c r="A67" s="8" t="s">
        <v>553</v>
      </c>
      <c r="B67" s="17" t="s">
        <v>457</v>
      </c>
      <c r="C67" s="8" t="s">
        <v>554</v>
      </c>
      <c r="D67" s="25" t="s">
        <v>555</v>
      </c>
      <c r="E67" s="12" t="s">
        <v>803</v>
      </c>
      <c r="F67" s="3" t="s">
        <v>556</v>
      </c>
      <c r="G67" s="12" t="s">
        <v>880</v>
      </c>
      <c r="H67" s="3"/>
      <c r="I67" s="3"/>
      <c r="J67" s="3"/>
      <c r="K67" s="3" t="s">
        <v>897</v>
      </c>
      <c r="L67" s="3" t="s">
        <v>898</v>
      </c>
      <c r="M67" s="3" t="s">
        <v>899</v>
      </c>
      <c r="N67" s="16">
        <f>15424.7-N68</f>
        <v>14974.7</v>
      </c>
      <c r="O67" s="16">
        <f>15001.4-O68</f>
        <v>14551.4</v>
      </c>
      <c r="P67" s="16">
        <f>9043.7+3007.1+376.2+554.8+813.4</f>
        <v>13795.2</v>
      </c>
    </row>
    <row r="68" spans="1:16" s="49" customFormat="1" ht="108">
      <c r="A68" s="8" t="s">
        <v>557</v>
      </c>
      <c r="B68" s="17" t="s">
        <v>458</v>
      </c>
      <c r="C68" s="8" t="s">
        <v>558</v>
      </c>
      <c r="D68" s="25" t="s">
        <v>559</v>
      </c>
      <c r="E68" s="12" t="s">
        <v>803</v>
      </c>
      <c r="F68" s="3" t="s">
        <v>556</v>
      </c>
      <c r="G68" s="12" t="s">
        <v>880</v>
      </c>
      <c r="H68" s="3"/>
      <c r="I68" s="3"/>
      <c r="J68" s="3"/>
      <c r="K68" s="3" t="s">
        <v>897</v>
      </c>
      <c r="L68" s="3" t="s">
        <v>898</v>
      </c>
      <c r="M68" s="3" t="s">
        <v>899</v>
      </c>
      <c r="N68" s="16">
        <v>450</v>
      </c>
      <c r="O68" s="16">
        <v>450</v>
      </c>
      <c r="P68" s="16">
        <v>676.1</v>
      </c>
    </row>
    <row r="69" spans="1:16" s="49" customFormat="1" ht="126">
      <c r="A69" s="8" t="s">
        <v>560</v>
      </c>
      <c r="B69" s="17" t="s">
        <v>459</v>
      </c>
      <c r="C69" s="8" t="s">
        <v>561</v>
      </c>
      <c r="D69" s="25" t="s">
        <v>424</v>
      </c>
      <c r="E69" s="12" t="s">
        <v>803</v>
      </c>
      <c r="F69" s="3" t="s">
        <v>562</v>
      </c>
      <c r="G69" s="12" t="s">
        <v>880</v>
      </c>
      <c r="H69" s="3"/>
      <c r="I69" s="3"/>
      <c r="J69" s="3"/>
      <c r="K69" s="3" t="s">
        <v>897</v>
      </c>
      <c r="L69" s="3" t="s">
        <v>898</v>
      </c>
      <c r="M69" s="3" t="s">
        <v>899</v>
      </c>
      <c r="N69" s="16">
        <v>2164</v>
      </c>
      <c r="O69" s="16">
        <v>2164</v>
      </c>
      <c r="P69" s="16">
        <f>584+1500</f>
        <v>2084</v>
      </c>
    </row>
    <row r="70" spans="1:16" s="49" customFormat="1" ht="108">
      <c r="A70" s="8" t="s">
        <v>563</v>
      </c>
      <c r="B70" s="17" t="s">
        <v>460</v>
      </c>
      <c r="C70" s="8" t="s">
        <v>564</v>
      </c>
      <c r="D70" s="25" t="s">
        <v>440</v>
      </c>
      <c r="E70" s="12" t="s">
        <v>803</v>
      </c>
      <c r="F70" s="3" t="s">
        <v>445</v>
      </c>
      <c r="G70" s="12" t="s">
        <v>880</v>
      </c>
      <c r="H70" s="3"/>
      <c r="I70" s="3"/>
      <c r="J70" s="3"/>
      <c r="K70" s="3" t="s">
        <v>897</v>
      </c>
      <c r="L70" s="3" t="s">
        <v>898</v>
      </c>
      <c r="M70" s="3" t="s">
        <v>899</v>
      </c>
      <c r="N70" s="16">
        <v>14836.6</v>
      </c>
      <c r="O70" s="16">
        <v>14836.6</v>
      </c>
      <c r="P70" s="16">
        <v>13379.4</v>
      </c>
    </row>
    <row r="71" spans="1:16" s="49" customFormat="1" ht="108">
      <c r="A71" s="8" t="s">
        <v>565</v>
      </c>
      <c r="B71" s="17" t="s">
        <v>461</v>
      </c>
      <c r="C71" s="8" t="s">
        <v>566</v>
      </c>
      <c r="D71" s="25" t="s">
        <v>435</v>
      </c>
      <c r="E71" s="12" t="s">
        <v>803</v>
      </c>
      <c r="F71" s="3" t="s">
        <v>24</v>
      </c>
      <c r="G71" s="12" t="s">
        <v>880</v>
      </c>
      <c r="H71" s="3"/>
      <c r="I71" s="3"/>
      <c r="J71" s="3"/>
      <c r="K71" s="3" t="s">
        <v>897</v>
      </c>
      <c r="L71" s="3" t="s">
        <v>898</v>
      </c>
      <c r="M71" s="3" t="s">
        <v>899</v>
      </c>
      <c r="N71" s="16">
        <v>434.1</v>
      </c>
      <c r="O71" s="16">
        <v>434.1</v>
      </c>
      <c r="P71" s="16">
        <v>434.1</v>
      </c>
    </row>
    <row r="72" spans="1:16" s="49" customFormat="1" ht="108">
      <c r="A72" s="8" t="s">
        <v>462</v>
      </c>
      <c r="B72" s="17" t="s">
        <v>463</v>
      </c>
      <c r="C72" s="8" t="s">
        <v>106</v>
      </c>
      <c r="D72" s="3" t="s">
        <v>170</v>
      </c>
      <c r="E72" s="12" t="s">
        <v>803</v>
      </c>
      <c r="F72" s="3" t="s">
        <v>107</v>
      </c>
      <c r="G72" s="12" t="s">
        <v>880</v>
      </c>
      <c r="H72" s="3"/>
      <c r="I72" s="3"/>
      <c r="J72" s="3"/>
      <c r="K72" s="3" t="s">
        <v>897</v>
      </c>
      <c r="L72" s="3" t="s">
        <v>898</v>
      </c>
      <c r="M72" s="3" t="s">
        <v>899</v>
      </c>
      <c r="N72" s="16">
        <v>8769.8</v>
      </c>
      <c r="O72" s="16">
        <v>8459</v>
      </c>
      <c r="P72" s="16">
        <f>5000+7621</f>
        <v>12621</v>
      </c>
    </row>
    <row r="73" spans="1:16" s="49" customFormat="1" ht="144">
      <c r="A73" s="9" t="s">
        <v>567</v>
      </c>
      <c r="B73" s="38" t="s">
        <v>823</v>
      </c>
      <c r="C73" s="9" t="s">
        <v>568</v>
      </c>
      <c r="D73" s="15"/>
      <c r="E73" s="15"/>
      <c r="F73" s="15"/>
      <c r="G73" s="15"/>
      <c r="H73" s="15"/>
      <c r="I73" s="15"/>
      <c r="J73" s="15"/>
      <c r="K73" s="50"/>
      <c r="L73" s="50"/>
      <c r="M73" s="50"/>
      <c r="N73" s="32">
        <f>SUM(N74:N80)</f>
        <v>142040.6</v>
      </c>
      <c r="O73" s="32">
        <f>SUM(O74:O80)</f>
        <v>135648.2</v>
      </c>
      <c r="P73" s="32">
        <f>SUM(P74:P80)</f>
        <v>155463.6</v>
      </c>
    </row>
    <row r="74" spans="1:16" s="48" customFormat="1" ht="126">
      <c r="A74" s="8" t="s">
        <v>569</v>
      </c>
      <c r="B74" s="11" t="s">
        <v>813</v>
      </c>
      <c r="C74" s="8" t="s">
        <v>570</v>
      </c>
      <c r="D74" s="27" t="s">
        <v>571</v>
      </c>
      <c r="E74" s="3" t="s">
        <v>572</v>
      </c>
      <c r="F74" s="3"/>
      <c r="G74" s="3" t="s">
        <v>900</v>
      </c>
      <c r="H74" s="3"/>
      <c r="I74" s="3"/>
      <c r="J74" s="3"/>
      <c r="K74" s="44"/>
      <c r="L74" s="44"/>
      <c r="M74" s="44"/>
      <c r="N74" s="16">
        <v>23599.1</v>
      </c>
      <c r="O74" s="16">
        <v>21906.3</v>
      </c>
      <c r="P74" s="16">
        <v>23962</v>
      </c>
    </row>
    <row r="75" spans="1:16" s="48" customFormat="1" ht="144">
      <c r="A75" s="8" t="s">
        <v>824</v>
      </c>
      <c r="B75" s="17" t="s">
        <v>825</v>
      </c>
      <c r="C75" s="8" t="s">
        <v>826</v>
      </c>
      <c r="D75" s="33" t="s">
        <v>424</v>
      </c>
      <c r="E75" s="12" t="s">
        <v>803</v>
      </c>
      <c r="F75" s="3" t="s">
        <v>827</v>
      </c>
      <c r="G75" s="12" t="s">
        <v>880</v>
      </c>
      <c r="H75" s="3"/>
      <c r="I75" s="3"/>
      <c r="J75" s="3"/>
      <c r="K75" s="3" t="s">
        <v>901</v>
      </c>
      <c r="L75" s="3" t="s">
        <v>898</v>
      </c>
      <c r="M75" s="3" t="s">
        <v>899</v>
      </c>
      <c r="N75" s="16">
        <f aca="true" t="shared" si="0" ref="N75:P80">N144</f>
        <v>12</v>
      </c>
      <c r="O75" s="16">
        <f t="shared" si="0"/>
        <v>12</v>
      </c>
      <c r="P75" s="16">
        <f t="shared" si="0"/>
        <v>0</v>
      </c>
    </row>
    <row r="76" spans="1:16" s="48" customFormat="1" ht="126">
      <c r="A76" s="8" t="s">
        <v>828</v>
      </c>
      <c r="B76" s="17" t="s">
        <v>829</v>
      </c>
      <c r="C76" s="8" t="s">
        <v>830</v>
      </c>
      <c r="D76" s="33" t="s">
        <v>831</v>
      </c>
      <c r="E76" s="12" t="s">
        <v>803</v>
      </c>
      <c r="F76" s="3" t="s">
        <v>614</v>
      </c>
      <c r="G76" s="12" t="s">
        <v>880</v>
      </c>
      <c r="H76" s="3"/>
      <c r="I76" s="3"/>
      <c r="J76" s="3"/>
      <c r="K76" s="3" t="s">
        <v>901</v>
      </c>
      <c r="L76" s="3" t="s">
        <v>898</v>
      </c>
      <c r="M76" s="3" t="s">
        <v>899</v>
      </c>
      <c r="N76" s="16">
        <f t="shared" si="0"/>
        <v>89863</v>
      </c>
      <c r="O76" s="16">
        <f t="shared" si="0"/>
        <v>85746.3</v>
      </c>
      <c r="P76" s="16">
        <f t="shared" si="0"/>
        <v>109909.6</v>
      </c>
    </row>
    <row r="77" spans="1:16" s="48" customFormat="1" ht="252">
      <c r="A77" s="8" t="s">
        <v>832</v>
      </c>
      <c r="B77" s="18" t="s">
        <v>833</v>
      </c>
      <c r="C77" s="8" t="s">
        <v>834</v>
      </c>
      <c r="D77" s="33" t="s">
        <v>835</v>
      </c>
      <c r="E77" s="12" t="s">
        <v>803</v>
      </c>
      <c r="F77" s="3" t="s">
        <v>413</v>
      </c>
      <c r="G77" s="12" t="s">
        <v>880</v>
      </c>
      <c r="H77" s="3"/>
      <c r="I77" s="3"/>
      <c r="J77" s="3"/>
      <c r="K77" s="3" t="s">
        <v>901</v>
      </c>
      <c r="L77" s="3" t="s">
        <v>898</v>
      </c>
      <c r="M77" s="3" t="s">
        <v>899</v>
      </c>
      <c r="N77" s="16">
        <f t="shared" si="0"/>
        <v>6992.5</v>
      </c>
      <c r="O77" s="16">
        <f t="shared" si="0"/>
        <v>6892.5</v>
      </c>
      <c r="P77" s="16">
        <f t="shared" si="0"/>
        <v>2216.2</v>
      </c>
    </row>
    <row r="78" spans="1:16" s="48" customFormat="1" ht="108">
      <c r="A78" s="8" t="s">
        <v>836</v>
      </c>
      <c r="B78" s="11" t="s">
        <v>837</v>
      </c>
      <c r="C78" s="8" t="s">
        <v>838</v>
      </c>
      <c r="D78" s="33" t="s">
        <v>404</v>
      </c>
      <c r="E78" s="12" t="s">
        <v>803</v>
      </c>
      <c r="F78" s="3" t="s">
        <v>405</v>
      </c>
      <c r="G78" s="12" t="s">
        <v>880</v>
      </c>
      <c r="H78" s="3"/>
      <c r="I78" s="3"/>
      <c r="J78" s="3"/>
      <c r="K78" s="3" t="s">
        <v>901</v>
      </c>
      <c r="L78" s="3" t="s">
        <v>898</v>
      </c>
      <c r="M78" s="3" t="s">
        <v>899</v>
      </c>
      <c r="N78" s="16">
        <f t="shared" si="0"/>
        <v>2764</v>
      </c>
      <c r="O78" s="16">
        <f t="shared" si="0"/>
        <v>2764</v>
      </c>
      <c r="P78" s="16">
        <f t="shared" si="0"/>
        <v>982.5</v>
      </c>
    </row>
    <row r="79" spans="1:16" s="48" customFormat="1" ht="108">
      <c r="A79" s="8" t="s">
        <v>839</v>
      </c>
      <c r="B79" s="17" t="s">
        <v>840</v>
      </c>
      <c r="C79" s="8" t="s">
        <v>841</v>
      </c>
      <c r="D79" s="33" t="s">
        <v>440</v>
      </c>
      <c r="E79" s="12" t="s">
        <v>803</v>
      </c>
      <c r="F79" s="3" t="s">
        <v>661</v>
      </c>
      <c r="G79" s="12" t="s">
        <v>880</v>
      </c>
      <c r="H79" s="3"/>
      <c r="I79" s="3"/>
      <c r="J79" s="3"/>
      <c r="K79" s="3" t="s">
        <v>901</v>
      </c>
      <c r="L79" s="3" t="s">
        <v>898</v>
      </c>
      <c r="M79" s="3" t="s">
        <v>899</v>
      </c>
      <c r="N79" s="16">
        <f t="shared" si="0"/>
        <v>18640</v>
      </c>
      <c r="O79" s="16">
        <f t="shared" si="0"/>
        <v>18197.2</v>
      </c>
      <c r="P79" s="16">
        <f t="shared" si="0"/>
        <v>18293.3</v>
      </c>
    </row>
    <row r="80" spans="1:16" s="48" customFormat="1" ht="144">
      <c r="A80" s="8" t="s">
        <v>842</v>
      </c>
      <c r="B80" s="17" t="s">
        <v>843</v>
      </c>
      <c r="C80" s="8" t="s">
        <v>844</v>
      </c>
      <c r="D80" s="33" t="s">
        <v>440</v>
      </c>
      <c r="E80" s="12" t="s">
        <v>803</v>
      </c>
      <c r="F80" s="3" t="s">
        <v>845</v>
      </c>
      <c r="G80" s="12" t="s">
        <v>880</v>
      </c>
      <c r="H80" s="3"/>
      <c r="I80" s="3"/>
      <c r="J80" s="3"/>
      <c r="K80" s="3" t="s">
        <v>901</v>
      </c>
      <c r="L80" s="3" t="s">
        <v>898</v>
      </c>
      <c r="M80" s="3" t="s">
        <v>899</v>
      </c>
      <c r="N80" s="16">
        <f t="shared" si="0"/>
        <v>170</v>
      </c>
      <c r="O80" s="16">
        <f t="shared" si="0"/>
        <v>129.9</v>
      </c>
      <c r="P80" s="16">
        <f t="shared" si="0"/>
        <v>100</v>
      </c>
    </row>
    <row r="81" spans="1:16" s="49" customFormat="1" ht="198">
      <c r="A81" s="9" t="s">
        <v>573</v>
      </c>
      <c r="B81" s="10" t="s">
        <v>338</v>
      </c>
      <c r="C81" s="9" t="s">
        <v>574</v>
      </c>
      <c r="D81" s="15"/>
      <c r="E81" s="15"/>
      <c r="F81" s="15"/>
      <c r="G81" s="15"/>
      <c r="H81" s="15"/>
      <c r="I81" s="15"/>
      <c r="J81" s="15"/>
      <c r="K81" s="15"/>
      <c r="L81" s="15"/>
      <c r="M81" s="15"/>
      <c r="N81" s="32">
        <f>SUM(N82:N83)</f>
        <v>0</v>
      </c>
      <c r="O81" s="32">
        <f>SUM(O82:O83)</f>
        <v>0</v>
      </c>
      <c r="P81" s="32">
        <f>SUM(P82:P83)</f>
        <v>0</v>
      </c>
    </row>
    <row r="82" spans="1:16" s="48" customFormat="1" ht="19.5">
      <c r="A82" s="8"/>
      <c r="B82" s="37"/>
      <c r="C82" s="8"/>
      <c r="D82" s="3"/>
      <c r="E82" s="3"/>
      <c r="F82" s="3"/>
      <c r="G82" s="3"/>
      <c r="H82" s="3"/>
      <c r="I82" s="3"/>
      <c r="J82" s="3"/>
      <c r="K82" s="3"/>
      <c r="L82" s="3"/>
      <c r="M82" s="3"/>
      <c r="N82" s="16"/>
      <c r="O82" s="16"/>
      <c r="P82" s="16"/>
    </row>
    <row r="83" spans="1:16" s="49" customFormat="1" ht="19.5">
      <c r="A83" s="8"/>
      <c r="B83" s="17"/>
      <c r="C83" s="8"/>
      <c r="D83" s="3"/>
      <c r="E83" s="3"/>
      <c r="F83" s="3"/>
      <c r="G83" s="3"/>
      <c r="H83" s="3"/>
      <c r="I83" s="3"/>
      <c r="J83" s="3"/>
      <c r="K83" s="3"/>
      <c r="L83" s="3"/>
      <c r="M83" s="3"/>
      <c r="N83" s="16"/>
      <c r="O83" s="16"/>
      <c r="P83" s="16"/>
    </row>
    <row r="84" spans="1:16" s="49" customFormat="1" ht="36">
      <c r="A84" s="9"/>
      <c r="B84" s="10" t="s">
        <v>575</v>
      </c>
      <c r="C84" s="9" t="s">
        <v>576</v>
      </c>
      <c r="D84" s="15"/>
      <c r="E84" s="15"/>
      <c r="F84" s="15"/>
      <c r="G84" s="15"/>
      <c r="H84" s="15"/>
      <c r="I84" s="15"/>
      <c r="J84" s="15"/>
      <c r="K84" s="15"/>
      <c r="L84" s="15"/>
      <c r="M84" s="15"/>
      <c r="N84" s="32">
        <f>N11+N66+N73+N81</f>
        <v>3244971.3000000007</v>
      </c>
      <c r="O84" s="32">
        <f>O11+O66+O73+O81</f>
        <v>2962004.8</v>
      </c>
      <c r="P84" s="32">
        <f>P11+P66+P73+P81</f>
        <v>2066945.4000000001</v>
      </c>
    </row>
    <row r="85" spans="1:16" s="48" customFormat="1" ht="36">
      <c r="A85" s="8" t="s">
        <v>577</v>
      </c>
      <c r="B85" s="11" t="s">
        <v>578</v>
      </c>
      <c r="C85" s="8" t="s">
        <v>579</v>
      </c>
      <c r="D85" s="3"/>
      <c r="E85" s="3"/>
      <c r="F85" s="3"/>
      <c r="G85" s="3"/>
      <c r="H85" s="3"/>
      <c r="I85" s="3"/>
      <c r="J85" s="3"/>
      <c r="K85" s="3"/>
      <c r="L85" s="3"/>
      <c r="M85" s="3"/>
      <c r="N85" s="16"/>
      <c r="O85" s="16"/>
      <c r="P85" s="16"/>
    </row>
    <row r="86" spans="1:16" ht="126">
      <c r="A86" s="9" t="s">
        <v>580</v>
      </c>
      <c r="B86" s="10" t="s">
        <v>581</v>
      </c>
      <c r="C86" s="9" t="s">
        <v>582</v>
      </c>
      <c r="D86" s="15"/>
      <c r="E86" s="15"/>
      <c r="F86" s="15"/>
      <c r="G86" s="15"/>
      <c r="H86" s="15"/>
      <c r="I86" s="15"/>
      <c r="J86" s="15"/>
      <c r="K86" s="15"/>
      <c r="L86" s="15"/>
      <c r="M86" s="15"/>
      <c r="N86" s="32">
        <f>SUM(N87:N139)</f>
        <v>4669850.500000001</v>
      </c>
      <c r="O86" s="32">
        <f>SUM(O87:O139)</f>
        <v>4483113.800000001</v>
      </c>
      <c r="P86" s="32">
        <f>SUM(P87:P139)</f>
        <v>3790864.6999999997</v>
      </c>
    </row>
    <row r="87" spans="1:16" s="48" customFormat="1" ht="108">
      <c r="A87" s="8" t="s">
        <v>583</v>
      </c>
      <c r="B87" s="11" t="s">
        <v>584</v>
      </c>
      <c r="C87" s="8" t="s">
        <v>585</v>
      </c>
      <c r="D87" s="3" t="s">
        <v>54</v>
      </c>
      <c r="E87" s="12" t="s">
        <v>803</v>
      </c>
      <c r="F87" s="3" t="s">
        <v>34</v>
      </c>
      <c r="G87" s="12" t="s">
        <v>880</v>
      </c>
      <c r="H87" s="3"/>
      <c r="I87" s="3"/>
      <c r="J87" s="3"/>
      <c r="K87" s="3" t="s">
        <v>902</v>
      </c>
      <c r="L87" s="3" t="s">
        <v>882</v>
      </c>
      <c r="M87" s="3" t="s">
        <v>903</v>
      </c>
      <c r="N87" s="16">
        <f>'[1]Воловский '!N87+'[1]Грязинский '!N87+'[1]Данковский '!N87+'[1]Добринский '!N87+'[1]Добровский'!N87+'[1]Долгоруковский '!N87+'[1]Елецкий '!N87+'[1]Задонский '!N87+'[1]Измалковский '!N87+'[1]Краснинский '!N87+'[1]Лебедянский '!N87+'[1]Лев- Толстовский '!N87+'[1]Липецкий '!N87+'[1]Становлянский '!N87+'[1]Тербунский '!N87+'[1]Усманский '!N87+'[1]Хлевенский '!N87+'[1]Чаплыгинский '!N87</f>
        <v>861387.6000000001</v>
      </c>
      <c r="O87" s="16">
        <f>'[1]Воловский '!O87+'[1]Грязинский '!O87+'[1]Данковский '!O87+'[1]Добринский '!O87+'[1]Добровский'!O87+'[1]Долгоруковский '!O87+'[1]Елецкий '!O87+'[1]Задонский '!O87+'[1]Измалковский '!O87+'[1]Краснинский '!O87+'[1]Лебедянский '!O87+'[1]Лев- Толстовский '!O87+'[1]Липецкий '!O87+'[1]Становлянский '!O87+'[1]Тербунский '!O87+'[1]Усманский '!O87+'[1]Хлевенский '!O87+'[1]Чаплыгинский '!O87</f>
        <v>840452.9</v>
      </c>
      <c r="P87" s="16">
        <f>'[1]Воловский '!P87+'[1]Грязинский '!P87+'[1]Данковский '!P87+'[1]Добринский '!P87+'[1]Добровский'!P87+'[1]Долгоруковский '!P87+'[1]Елецкий '!P87+'[1]Задонский '!P87+'[1]Измалковский '!P87+'[1]Краснинский '!P87+'[1]Лебедянский '!P87+'[1]Лев- Толстовский '!P87+'[1]Липецкий '!P87+'[1]Становлянский '!P87+'[1]Тербунский '!P87+'[1]Усманский '!P87+'[1]Хлевенский '!P87+'[1]Чаплыгинский '!P87</f>
        <v>762505.4</v>
      </c>
    </row>
    <row r="88" spans="1:16" ht="234">
      <c r="A88" s="8" t="s">
        <v>586</v>
      </c>
      <c r="B88" s="36" t="s">
        <v>450</v>
      </c>
      <c r="C88" s="8" t="s">
        <v>587</v>
      </c>
      <c r="D88" s="3" t="s">
        <v>805</v>
      </c>
      <c r="E88" s="12" t="s">
        <v>803</v>
      </c>
      <c r="F88" s="3" t="s">
        <v>588</v>
      </c>
      <c r="G88" s="12" t="s">
        <v>880</v>
      </c>
      <c r="H88" s="3"/>
      <c r="I88" s="3"/>
      <c r="J88" s="3"/>
      <c r="K88" s="3" t="s">
        <v>902</v>
      </c>
      <c r="L88" s="3" t="s">
        <v>882</v>
      </c>
      <c r="M88" s="3" t="s">
        <v>903</v>
      </c>
      <c r="N88" s="16">
        <f>'[1]Воловский '!N88+'[1]Грязинский '!N88+'[1]Данковский '!N88+'[1]Добринский '!N88+'[1]Добровский'!N88+'[1]Долгоруковский '!N88+'[1]Елецкий '!N88+'[1]Задонский '!N88+'[1]Измалковский '!N88+'[1]Краснинский '!N88+'[1]Лебедянский '!N88+'[1]Лев- Толстовский '!N88+'[1]Липецкий '!N88+'[1]Становлянский '!N88+'[1]Тербунский '!N88+'[1]Усманский '!N88+'[1]Хлевенский '!N88+'[1]Чаплыгинский '!N88+75268.7</f>
        <v>174676.09999999998</v>
      </c>
      <c r="O88" s="16">
        <f>'[1]Воловский '!O88+'[1]Грязинский '!O88+'[1]Данковский '!O88+'[1]Добринский '!O88+'[1]Добровский'!O88+'[1]Долгоруковский '!O88+'[1]Елецкий '!O88+'[1]Задонский '!O88+'[1]Измалковский '!O88+'[1]Краснинский '!O88+'[1]Лебедянский '!O88+'[1]Лев- Толстовский '!O88+'[1]Липецкий '!O88+'[1]Становлянский '!O88+'[1]Тербунский '!O88+'[1]Усманский '!O88+'[1]Хлевенский '!O88+'[1]Чаплыгинский '!O88+74642.5</f>
        <v>173288.69999999998</v>
      </c>
      <c r="P88" s="16">
        <f>'[1]Воловский '!P88+'[1]Грязинский '!P88+'[1]Данковский '!P88+'[1]Добринский '!P88+'[1]Добровский'!P88+'[1]Долгоруковский '!P88+'[1]Елецкий '!P88+'[1]Задонский '!P88+'[1]Измалковский '!P88+'[1]Краснинский '!P88+'[1]Лебедянский '!P88+'[1]Лев- Толстовский '!P88+'[1]Липецкий '!P88+'[1]Становлянский '!P88+'[1]Тербунский '!P88+'[1]Усманский '!P88+'[1]Хлевенский '!P88+'[1]Чаплыгинский '!P88+31639.1</f>
        <v>126221</v>
      </c>
    </row>
    <row r="89" spans="1:16" ht="162">
      <c r="A89" s="8" t="s">
        <v>589</v>
      </c>
      <c r="B89" s="11" t="s">
        <v>38</v>
      </c>
      <c r="C89" s="8" t="s">
        <v>590</v>
      </c>
      <c r="D89" s="3"/>
      <c r="E89" s="3"/>
      <c r="F89" s="3"/>
      <c r="G89" s="3"/>
      <c r="H89" s="3"/>
      <c r="I89" s="3"/>
      <c r="J89" s="3"/>
      <c r="K89" s="3"/>
      <c r="L89" s="3"/>
      <c r="M89" s="3"/>
      <c r="N89" s="16"/>
      <c r="O89" s="16"/>
      <c r="P89" s="16"/>
    </row>
    <row r="90" spans="1:16" ht="234">
      <c r="A90" s="8" t="s">
        <v>591</v>
      </c>
      <c r="B90" s="11" t="s">
        <v>339</v>
      </c>
      <c r="C90" s="8" t="s">
        <v>592</v>
      </c>
      <c r="D90" s="25"/>
      <c r="E90" s="12"/>
      <c r="F90" s="3"/>
      <c r="G90" s="12"/>
      <c r="H90" s="3"/>
      <c r="I90" s="3"/>
      <c r="J90" s="3"/>
      <c r="K90" s="3"/>
      <c r="L90" s="3"/>
      <c r="M90" s="3"/>
      <c r="N90" s="16"/>
      <c r="O90" s="16"/>
      <c r="P90" s="16"/>
    </row>
    <row r="91" spans="1:16" ht="126">
      <c r="A91" s="8" t="s">
        <v>593</v>
      </c>
      <c r="B91" s="11" t="s">
        <v>90</v>
      </c>
      <c r="C91" s="8" t="s">
        <v>594</v>
      </c>
      <c r="D91" s="25"/>
      <c r="E91" s="3"/>
      <c r="F91" s="3"/>
      <c r="G91" s="3"/>
      <c r="H91" s="3"/>
      <c r="I91" s="3"/>
      <c r="J91" s="3"/>
      <c r="K91" s="3"/>
      <c r="L91" s="3"/>
      <c r="M91" s="3"/>
      <c r="N91" s="16"/>
      <c r="O91" s="16"/>
      <c r="P91" s="16"/>
    </row>
    <row r="92" spans="1:16" ht="126">
      <c r="A92" s="8" t="s">
        <v>595</v>
      </c>
      <c r="B92" s="11" t="s">
        <v>390</v>
      </c>
      <c r="C92" s="8" t="s">
        <v>596</v>
      </c>
      <c r="D92" s="25">
        <v>1202</v>
      </c>
      <c r="E92" s="12" t="s">
        <v>803</v>
      </c>
      <c r="F92" s="3" t="s">
        <v>597</v>
      </c>
      <c r="G92" s="12" t="s">
        <v>880</v>
      </c>
      <c r="H92" s="3"/>
      <c r="I92" s="3"/>
      <c r="J92" s="3"/>
      <c r="K92" s="3" t="s">
        <v>902</v>
      </c>
      <c r="L92" s="3" t="s">
        <v>891</v>
      </c>
      <c r="M92" s="3" t="s">
        <v>903</v>
      </c>
      <c r="N92" s="16">
        <f>'[1]Воловский '!N92+'[1]Грязинский '!N92+'[1]Данковский '!N92+'[1]Добринский '!N92+'[1]Добровский'!N92+'[1]Долгоруковский '!N92+'[1]Елецкий '!N92+'[1]Задонский '!N92+'[1]Измалковский '!N92+'[1]Краснинский '!N92+'[1]Лебедянский '!N92+'[1]Лев- Толстовский '!N92+'[1]Липецкий '!N92+'[1]Становлянский '!N92+'[1]Тербунский '!N92+'[1]Усманский '!N92+'[1]Хлевенский '!N92+'[1]Чаплыгинский '!N92+3519.7</f>
        <v>66910.5</v>
      </c>
      <c r="O92" s="16">
        <f>'[1]Воловский '!O92+'[1]Грязинский '!O92+'[1]Данковский '!O92+'[1]Добринский '!O92+'[1]Добровский'!O92+'[1]Долгоруковский '!O92+'[1]Елецкий '!O92+'[1]Задонский '!O92+'[1]Измалковский '!O92+'[1]Краснинский '!O92+'[1]Лебедянский '!O92+'[1]Лев- Толстовский '!O92+'[1]Липецкий '!O92+'[1]Становлянский '!O92+'[1]Тербунский '!O92+'[1]Усманский '!O92+'[1]Хлевенский '!O92+'[1]Чаплыгинский '!O92+3482.4</f>
        <v>65940.7</v>
      </c>
      <c r="P92" s="16">
        <f>'[1]Воловский '!P92+'[1]Грязинский '!P92+'[1]Данковский '!P92+'[1]Добринский '!P92+'[1]Добровский'!P92+'[1]Долгоруковский '!P92+'[1]Елецкий '!P92+'[1]Задонский '!P92+'[1]Измалковский '!P92+'[1]Краснинский '!P92+'[1]Лебедянский '!P92+'[1]Лев- Толстовский '!P92+'[1]Липецкий '!P92+'[1]Становлянский '!P92+'[1]Тербунский '!P92+'[1]Усманский '!P92+'[1]Хлевенский '!P92+'[1]Чаплыгинский '!P92+3504.3</f>
        <v>64317.50000000001</v>
      </c>
    </row>
    <row r="93" spans="1:16" ht="162">
      <c r="A93" s="8" t="s">
        <v>598</v>
      </c>
      <c r="B93" s="36" t="s">
        <v>100</v>
      </c>
      <c r="C93" s="8" t="s">
        <v>599</v>
      </c>
      <c r="D93" s="3"/>
      <c r="E93" s="3"/>
      <c r="F93" s="3"/>
      <c r="G93" s="3"/>
      <c r="H93" s="3"/>
      <c r="I93" s="3"/>
      <c r="J93" s="3"/>
      <c r="K93" s="3"/>
      <c r="L93" s="3"/>
      <c r="M93" s="3"/>
      <c r="N93" s="16"/>
      <c r="O93" s="16"/>
      <c r="P93" s="16"/>
    </row>
    <row r="94" spans="1:16" ht="144">
      <c r="A94" s="8" t="s">
        <v>600</v>
      </c>
      <c r="B94" s="18" t="s">
        <v>846</v>
      </c>
      <c r="C94" s="8" t="s">
        <v>601</v>
      </c>
      <c r="D94" s="3"/>
      <c r="E94" s="3"/>
      <c r="F94" s="3"/>
      <c r="G94" s="3"/>
      <c r="H94" s="3"/>
      <c r="I94" s="3"/>
      <c r="J94" s="3"/>
      <c r="K94" s="3"/>
      <c r="L94" s="3"/>
      <c r="M94" s="3"/>
      <c r="N94" s="16"/>
      <c r="O94" s="16"/>
      <c r="P94" s="16"/>
    </row>
    <row r="95" spans="1:16" ht="54">
      <c r="A95" s="8" t="s">
        <v>602</v>
      </c>
      <c r="B95" s="11" t="s">
        <v>603</v>
      </c>
      <c r="C95" s="8" t="s">
        <v>604</v>
      </c>
      <c r="D95" s="3"/>
      <c r="E95" s="3"/>
      <c r="F95" s="3"/>
      <c r="G95" s="3"/>
      <c r="H95" s="3"/>
      <c r="I95" s="3"/>
      <c r="J95" s="3"/>
      <c r="K95" s="3"/>
      <c r="L95" s="3"/>
      <c r="M95" s="3"/>
      <c r="N95" s="16"/>
      <c r="O95" s="16"/>
      <c r="P95" s="16"/>
    </row>
    <row r="96" spans="1:16" ht="108">
      <c r="A96" s="8" t="s">
        <v>605</v>
      </c>
      <c r="B96" s="11" t="s">
        <v>606</v>
      </c>
      <c r="C96" s="8" t="s">
        <v>607</v>
      </c>
      <c r="D96" s="27" t="s">
        <v>806</v>
      </c>
      <c r="E96" s="12" t="s">
        <v>803</v>
      </c>
      <c r="F96" s="3" t="s">
        <v>608</v>
      </c>
      <c r="G96" s="12" t="s">
        <v>880</v>
      </c>
      <c r="H96" s="3"/>
      <c r="I96" s="3"/>
      <c r="J96" s="3"/>
      <c r="K96" s="3" t="s">
        <v>902</v>
      </c>
      <c r="L96" s="3" t="s">
        <v>889</v>
      </c>
      <c r="M96" s="3" t="s">
        <v>903</v>
      </c>
      <c r="N96" s="16">
        <f>'[1]Воловский '!N96+'[1]Грязинский '!N96+'[1]Данковский '!N96+'[1]Добринский '!N96+'[1]Добровский'!N96+'[1]Долгоруковский '!N96+'[1]Елецкий '!N96+'[1]Задонский '!N96+'[1]Измалковский '!N96+'[1]Краснинский '!N96+'[1]Лебедянский '!N96+'[1]Лев- Толстовский '!N96+'[1]Липецкий '!N96+'[1]Становлянский '!N96+'[1]Тербунский '!N96+'[1]Усманский '!N96+'[1]Хлевенский '!N96+'[1]Чаплыгинский '!N96</f>
        <v>62774.8</v>
      </c>
      <c r="O96" s="16">
        <f>'[1]Воловский '!O96+'[1]Грязинский '!O96+'[1]Данковский '!O96+'[1]Добринский '!O96+'[1]Добровский'!O96+'[1]Долгоруковский '!O96+'[1]Елецкий '!O96+'[1]Задонский '!O96+'[1]Измалковский '!O96+'[1]Краснинский '!O96+'[1]Лебедянский '!O96+'[1]Лев- Толстовский '!O96+'[1]Липецкий '!O96+'[1]Становлянский '!O96+'[1]Тербунский '!O96+'[1]Усманский '!O96+'[1]Хлевенский '!O96+'[1]Чаплыгинский '!O96</f>
        <v>57923.799999999996</v>
      </c>
      <c r="P96" s="16">
        <f>'[1]Воловский '!P96+'[1]Грязинский '!P96+'[1]Данковский '!P96+'[1]Добринский '!P96+'[1]Добровский'!P96+'[1]Долгоруковский '!P96+'[1]Елецкий '!P96+'[1]Задонский '!P96+'[1]Измалковский '!P96+'[1]Краснинский '!P96+'[1]Лебедянский '!P96+'[1]Лев- Толстовский '!P96+'[1]Липецкий '!P96+'[1]Становлянский '!P96+'[1]Тербунский '!P96+'[1]Усманский '!P96+'[1]Хлевенский '!P96+'[1]Чаплыгинский '!P96</f>
        <v>49431.4</v>
      </c>
    </row>
    <row r="97" spans="1:16" ht="108">
      <c r="A97" s="8" t="s">
        <v>609</v>
      </c>
      <c r="B97" s="11" t="s">
        <v>108</v>
      </c>
      <c r="C97" s="8" t="s">
        <v>610</v>
      </c>
      <c r="D97" s="33" t="s">
        <v>404</v>
      </c>
      <c r="E97" s="12" t="s">
        <v>803</v>
      </c>
      <c r="F97" s="3" t="s">
        <v>611</v>
      </c>
      <c r="G97" s="12" t="s">
        <v>880</v>
      </c>
      <c r="H97" s="3"/>
      <c r="I97" s="3"/>
      <c r="J97" s="3"/>
      <c r="K97" s="3" t="s">
        <v>902</v>
      </c>
      <c r="L97" s="3" t="s">
        <v>889</v>
      </c>
      <c r="M97" s="3" t="s">
        <v>903</v>
      </c>
      <c r="N97" s="16">
        <f>'[1]Воловский '!N97+'[1]Грязинский '!N97+'[1]Данковский '!N97+'[1]Добринский '!N97+'[1]Добровский'!N97+'[1]Долгоруковский '!N97+'[1]Елецкий '!N97+'[1]Задонский '!N97+'[1]Измалковский '!N97+'[1]Краснинский '!N97+'[1]Лебедянский '!N97+'[1]Лев- Толстовский '!N97+'[1]Липецкий '!N97+'[1]Становлянский '!N97+'[1]Тербунский '!N97+'[1]Усманский '!N97+'[1]Хлевенский '!N97+'[1]Чаплыгинский '!N97</f>
        <v>1941.6</v>
      </c>
      <c r="O97" s="16">
        <f>'[1]Воловский '!O97+'[1]Грязинский '!O97+'[1]Данковский '!O97+'[1]Добринский '!O97+'[1]Добровский'!O97+'[1]Долгоруковский '!O97+'[1]Елецкий '!O97+'[1]Задонский '!O97+'[1]Измалковский '!O97+'[1]Краснинский '!O97+'[1]Лебедянский '!O97+'[1]Лев- Толстовский '!O97+'[1]Липецкий '!O97+'[1]Становлянский '!O97+'[1]Тербунский '!O97+'[1]Усманский '!O97+'[1]Хлевенский '!O97+'[1]Чаплыгинский '!O97</f>
        <v>1941.6</v>
      </c>
      <c r="P97" s="16">
        <f>'[1]Воловский '!P97+'[1]Грязинский '!P97+'[1]Данковский '!P97+'[1]Добринский '!P97+'[1]Добровский'!P97+'[1]Долгоруковский '!P97+'[1]Елецкий '!P97+'[1]Задонский '!P97+'[1]Измалковский '!P97+'[1]Краснинский '!P97+'[1]Лебедянский '!P97+'[1]Лев- Толстовский '!P97+'[1]Липецкий '!P97+'[1]Становлянский '!P97+'[1]Тербунский '!P97+'[1]Усманский '!P97+'[1]Хлевенский '!P97+'[1]Чаплыгинский '!P97</f>
        <v>100</v>
      </c>
    </row>
    <row r="98" spans="1:16" ht="342">
      <c r="A98" s="8" t="s">
        <v>612</v>
      </c>
      <c r="B98" s="11" t="s">
        <v>340</v>
      </c>
      <c r="C98" s="8" t="s">
        <v>613</v>
      </c>
      <c r="D98" s="33" t="s">
        <v>408</v>
      </c>
      <c r="E98" s="12" t="s">
        <v>803</v>
      </c>
      <c r="F98" s="3" t="s">
        <v>614</v>
      </c>
      <c r="G98" s="12" t="s">
        <v>880</v>
      </c>
      <c r="H98" s="3"/>
      <c r="I98" s="3"/>
      <c r="J98" s="3"/>
      <c r="K98" s="3" t="s">
        <v>902</v>
      </c>
      <c r="L98" s="3" t="s">
        <v>889</v>
      </c>
      <c r="M98" s="3" t="s">
        <v>903</v>
      </c>
      <c r="N98" s="16">
        <f>'[1]Воловский '!N98+'[1]Грязинский '!N98+'[1]Данковский '!N98+'[1]Добринский '!N98+'[1]Добровский'!N98+'[1]Долгоруковский '!N98+'[1]Елецкий '!N98+'[1]Задонский '!N98+'[1]Измалковский '!N98+'[1]Краснинский '!N98+'[1]Лебедянский '!N98+'[1]Лев- Толстовский '!N98+'[1]Липецкий '!N98+'[1]Становлянский '!N98+'[1]Тербунский '!N98+'[1]Усманский '!N98+'[1]Хлевенский '!N98+'[1]Чаплыгинский '!N98</f>
        <v>418501.2</v>
      </c>
      <c r="O98" s="16">
        <f>'[1]Воловский '!O98+'[1]Грязинский '!O98+'[1]Данковский '!O98+'[1]Добринский '!O98+'[1]Добровский'!O98+'[1]Долгоруковский '!O98+'[1]Елецкий '!O98+'[1]Задонский '!O98+'[1]Измалковский '!O98+'[1]Краснинский '!O98+'[1]Лебедянский '!O98+'[1]Лев- Толстовский '!O98+'[1]Липецкий '!O98+'[1]Становлянский '!O98+'[1]Тербунский '!O98+'[1]Усманский '!O98+'[1]Хлевенский '!O98+'[1]Чаплыгинский '!O98</f>
        <v>372711.89999999997</v>
      </c>
      <c r="P98" s="16">
        <f>'[1]Воловский '!P98+'[1]Грязинский '!P98+'[1]Данковский '!P98+'[1]Добринский '!P98+'[1]Добровский'!P98+'[1]Долгоруковский '!P98+'[1]Елецкий '!P98+'[1]Задонский '!P98+'[1]Измалковский '!P98+'[1]Краснинский '!P98+'[1]Лебедянский '!P98+'[1]Лев- Толстовский '!P98+'[1]Липецкий '!P98+'[1]Становлянский '!P98+'[1]Тербунский '!P98+'[1]Усманский '!P98+'[1]Хлевенский '!P98+'[1]Чаплыгинский '!P98</f>
        <v>352635</v>
      </c>
    </row>
    <row r="99" spans="1:16" s="51" customFormat="1" ht="108">
      <c r="A99" s="8" t="s">
        <v>615</v>
      </c>
      <c r="B99" s="11" t="s">
        <v>616</v>
      </c>
      <c r="C99" s="8" t="s">
        <v>617</v>
      </c>
      <c r="D99" s="33" t="s">
        <v>417</v>
      </c>
      <c r="E99" s="12" t="s">
        <v>803</v>
      </c>
      <c r="F99" s="3" t="s">
        <v>618</v>
      </c>
      <c r="G99" s="12" t="s">
        <v>880</v>
      </c>
      <c r="H99" s="3"/>
      <c r="I99" s="3"/>
      <c r="J99" s="3"/>
      <c r="K99" s="3" t="s">
        <v>902</v>
      </c>
      <c r="L99" s="3" t="s">
        <v>889</v>
      </c>
      <c r="M99" s="3" t="s">
        <v>903</v>
      </c>
      <c r="N99" s="16">
        <f>'[1]Воловский '!N99+'[1]Грязинский '!N99+'[1]Данковский '!N99+'[1]Добринский '!N99+'[1]Добровский'!N99+'[1]Долгоруковский '!N99+'[1]Елецкий '!N99+'[1]Задонский '!N99+'[1]Измалковский '!N99+'[1]Краснинский '!N99+'[1]Лебедянский '!N99+'[1]Лев- Толстовский '!N99+'[1]Липецкий '!N99+'[1]Становлянский '!N99+'[1]Тербунский '!N99+'[1]Усманский '!N99+'[1]Хлевенский '!N99+'[1]Чаплыгинский '!N99</f>
        <v>96686.29999999999</v>
      </c>
      <c r="O99" s="16">
        <f>'[1]Воловский '!O99+'[1]Грязинский '!O99+'[1]Данковский '!O99+'[1]Добринский '!O99+'[1]Добровский'!O99+'[1]Долгоруковский '!O99+'[1]Елецкий '!O99+'[1]Задонский '!O99+'[1]Измалковский '!O99+'[1]Краснинский '!O99+'[1]Лебедянский '!O99+'[1]Лев- Толстовский '!O99+'[1]Липецкий '!O99+'[1]Становлянский '!O99+'[1]Тербунский '!O99+'[1]Усманский '!O99+'[1]Хлевенский '!O99+'[1]Чаплыгинский '!O99</f>
        <v>95356.89999999998</v>
      </c>
      <c r="P99" s="16">
        <f>'[1]Воловский '!P99+'[1]Грязинский '!P99+'[1]Данковский '!P99+'[1]Добринский '!P99+'[1]Добровский'!P99+'[1]Долгоруковский '!P99+'[1]Елецкий '!P99+'[1]Задонский '!P99+'[1]Измалковский '!P99+'[1]Краснинский '!P99+'[1]Лебедянский '!P99+'[1]Лев- Толстовский '!P99+'[1]Липецкий '!P99+'[1]Становлянский '!P99+'[1]Тербунский '!P99+'[1]Усманский '!P99+'[1]Хлевенский '!P99+'[1]Чаплыгинский '!P99</f>
        <v>84050</v>
      </c>
    </row>
    <row r="100" spans="1:16" ht="108">
      <c r="A100" s="8" t="s">
        <v>619</v>
      </c>
      <c r="B100" s="11" t="s">
        <v>620</v>
      </c>
      <c r="C100" s="8" t="s">
        <v>621</v>
      </c>
      <c r="D100" s="3"/>
      <c r="E100" s="3"/>
      <c r="F100" s="3"/>
      <c r="G100" s="3"/>
      <c r="H100" s="3"/>
      <c r="I100" s="3"/>
      <c r="J100" s="3"/>
      <c r="K100" s="3"/>
      <c r="L100" s="3"/>
      <c r="M100" s="3"/>
      <c r="N100" s="16"/>
      <c r="O100" s="16"/>
      <c r="P100" s="16"/>
    </row>
    <row r="101" spans="1:16" ht="108">
      <c r="A101" s="8" t="s">
        <v>622</v>
      </c>
      <c r="B101" s="11" t="s">
        <v>464</v>
      </c>
      <c r="C101" s="8" t="s">
        <v>623</v>
      </c>
      <c r="D101" s="33" t="s">
        <v>424</v>
      </c>
      <c r="E101" s="12" t="s">
        <v>803</v>
      </c>
      <c r="F101" s="3" t="s">
        <v>624</v>
      </c>
      <c r="G101" s="12" t="s">
        <v>880</v>
      </c>
      <c r="H101" s="3"/>
      <c r="I101" s="44"/>
      <c r="J101" s="26"/>
      <c r="K101" s="3" t="s">
        <v>902</v>
      </c>
      <c r="L101" s="3" t="s">
        <v>889</v>
      </c>
      <c r="M101" s="3" t="s">
        <v>903</v>
      </c>
      <c r="N101" s="16">
        <f>'[1]Воловский '!N101+'[1]Грязинский '!N101+'[1]Данковский '!N101+'[1]Добринский '!N101+'[1]Добровский'!N101+'[1]Долгоруковский '!N101+'[1]Елецкий '!N101+'[1]Задонский '!N101+'[1]Измалковский '!N101+'[1]Краснинский '!N101+'[1]Лебедянский '!N101+'[1]Лев- Толстовский '!N101+'[1]Липецкий '!N101+'[1]Становлянский '!N101+'[1]Тербунский '!N101+'[1]Усманский '!N101+'[1]Хлевенский '!N101+'[1]Чаплыгинский '!N101+1048.6+11440.2</f>
        <v>22480.6</v>
      </c>
      <c r="O101" s="16">
        <f>'[1]Воловский '!O101+'[1]Грязинский '!O101+'[1]Данковский '!O101+'[1]Добринский '!O101+'[1]Добровский'!O101+'[1]Долгоруковский '!O101+'[1]Елецкий '!O101+'[1]Задонский '!O101+'[1]Измалковский '!O101+'[1]Краснинский '!O101+'[1]Лебедянский '!O101+'[1]Лев- Толстовский '!O101+'[1]Липецкий '!O101+'[1]Становлянский '!O101+'[1]Тербунский '!O101+'[1]Усманский '!O101+'[1]Хлевенский '!O101+'[1]Чаплыгинский '!O101+994.4+10275.5</f>
        <v>21128.800000000003</v>
      </c>
      <c r="P101" s="16">
        <f>'[1]Воловский '!P101+'[1]Грязинский '!P101+'[1]Данковский '!P101+'[1]Добринский '!P101+'[1]Добровский'!P101+'[1]Долгоруковский '!P101+'[1]Елецкий '!P101+'[1]Задонский '!P101+'[1]Измалковский '!P101+'[1]Краснинский '!P101+'[1]Лебедянский '!P101+'[1]Лев- Толстовский '!P101+'[1]Липецкий '!P101+'[1]Становлянский '!P101+'[1]Тербунский '!P101+'[1]Усманский '!P101+'[1]Хлевенский '!P101+'[1]Чаплыгинский '!P101+929+11323.4</f>
        <v>18864.3</v>
      </c>
    </row>
    <row r="102" spans="1:16" ht="72">
      <c r="A102" s="8" t="s">
        <v>625</v>
      </c>
      <c r="B102" s="11" t="s">
        <v>626</v>
      </c>
      <c r="C102" s="8" t="s">
        <v>627</v>
      </c>
      <c r="D102" s="33"/>
      <c r="E102" s="3"/>
      <c r="F102" s="3"/>
      <c r="G102" s="3"/>
      <c r="H102" s="3"/>
      <c r="I102" s="3"/>
      <c r="J102" s="3"/>
      <c r="K102" s="3"/>
      <c r="L102" s="3"/>
      <c r="M102" s="3"/>
      <c r="N102" s="16"/>
      <c r="O102" s="16"/>
      <c r="P102" s="16"/>
    </row>
    <row r="103" spans="1:16" ht="108">
      <c r="A103" s="8" t="s">
        <v>628</v>
      </c>
      <c r="B103" s="11" t="s">
        <v>629</v>
      </c>
      <c r="C103" s="8" t="s">
        <v>630</v>
      </c>
      <c r="D103" s="33" t="s">
        <v>631</v>
      </c>
      <c r="E103" s="12" t="s">
        <v>803</v>
      </c>
      <c r="F103" s="3" t="s">
        <v>632</v>
      </c>
      <c r="G103" s="12" t="s">
        <v>880</v>
      </c>
      <c r="H103" s="3"/>
      <c r="I103" s="3"/>
      <c r="J103" s="3"/>
      <c r="K103" s="3" t="s">
        <v>902</v>
      </c>
      <c r="L103" s="3" t="s">
        <v>889</v>
      </c>
      <c r="M103" s="3" t="s">
        <v>903</v>
      </c>
      <c r="N103" s="16">
        <f>'[1]Воловский '!N103+'[1]Грязинский '!N103+'[1]Данковский '!N103+'[1]Добринский '!N103+'[1]Добровский'!N103+'[1]Долгоруковский '!N103+'[1]Елецкий '!N103+'[1]Задонский '!N103+'[1]Измалковский '!N103+'[1]Краснинский '!N103+'[1]Лебедянский '!N103+'[1]Лев- Толстовский '!N103+'[1]Липецкий '!N103+'[1]Становлянский '!N103+'[1]Тербунский '!N103+'[1]Усманский '!N103+'[1]Хлевенский '!N103+'[1]Чаплыгинский '!N103</f>
        <v>359.6</v>
      </c>
      <c r="O103" s="16">
        <f>'[1]Воловский '!O103+'[1]Грязинский '!O103+'[1]Данковский '!O103+'[1]Добринский '!O103+'[1]Добровский'!O103+'[1]Долгоруковский '!O103+'[1]Елецкий '!O103+'[1]Задонский '!O103+'[1]Измалковский '!O103+'[1]Краснинский '!O103+'[1]Лебедянский '!O103+'[1]Лев- Толстовский '!O103+'[1]Липецкий '!O103+'[1]Становлянский '!O103+'[1]Тербунский '!O103+'[1]Усманский '!O103+'[1]Хлевенский '!O103+'[1]Чаплыгинский '!O103</f>
        <v>124.6</v>
      </c>
      <c r="P103" s="16">
        <f>'[1]Воловский '!P103+'[1]Грязинский '!P103+'[1]Данковский '!P103+'[1]Добринский '!P103+'[1]Добровский'!P103+'[1]Долгоруковский '!P103+'[1]Елецкий '!P103+'[1]Задонский '!P103+'[1]Измалковский '!P103+'[1]Краснинский '!P103+'[1]Лебедянский '!P103+'[1]Лев- Толстовский '!P103+'[1]Липецкий '!P103+'[1]Становлянский '!P103+'[1]Тербунский '!P103+'[1]Усманский '!P103+'[1]Хлевенский '!P103+'[1]Чаплыгинский '!P103</f>
        <v>170</v>
      </c>
    </row>
    <row r="104" spans="1:16" ht="409.5">
      <c r="A104" s="8" t="s">
        <v>633</v>
      </c>
      <c r="B104" s="11" t="s">
        <v>519</v>
      </c>
      <c r="C104" s="8" t="s">
        <v>634</v>
      </c>
      <c r="D104" s="25" t="s">
        <v>635</v>
      </c>
      <c r="E104" s="12" t="s">
        <v>803</v>
      </c>
      <c r="F104" s="3" t="s">
        <v>636</v>
      </c>
      <c r="G104" s="12" t="s">
        <v>880</v>
      </c>
      <c r="H104" s="3"/>
      <c r="I104" s="3"/>
      <c r="J104" s="3"/>
      <c r="K104" s="3" t="s">
        <v>902</v>
      </c>
      <c r="L104" s="3" t="s">
        <v>891</v>
      </c>
      <c r="M104" s="3" t="s">
        <v>903</v>
      </c>
      <c r="N104" s="16">
        <f>'[1]Воловский '!N104+'[1]Грязинский '!N104+'[1]Данковский '!N104+'[1]Добринский '!N104+'[1]Добровский'!N104+'[1]Долгоруковский '!N104+'[1]Елецкий '!N104+'[1]Задонский '!N104+'[1]Измалковский '!N104+'[1]Краснинский '!N104+'[1]Лебедянский '!N104+'[1]Лев- Толстовский '!N104+'[1]Липецкий '!N104+'[1]Становлянский '!N104+'[1]Тербунский '!N104+'[1]Усманский '!N104+'[1]Хлевенский '!N104+'[1]Чаплыгинский '!N104</f>
        <v>2193847.2</v>
      </c>
      <c r="O104" s="16">
        <f>'[1]Воловский '!O104+'[1]Грязинский '!O104+'[1]Данковский '!O104+'[1]Добринский '!O104+'[1]Добровский'!O104+'[1]Долгоруковский '!O104+'[1]Елецкий '!O104+'[1]Задонский '!O104+'[1]Измалковский '!O104+'[1]Краснинский '!O104+'[1]Лебедянский '!O104+'[1]Лев- Толстовский '!O104+'[1]Липецкий '!O104+'[1]Становлянский '!O104+'[1]Тербунский '!O104+'[1]Усманский '!O104+'[1]Хлевенский '!O104+'[1]Чаплыгинский '!O104</f>
        <v>2134199.6</v>
      </c>
      <c r="P104" s="16">
        <f>'[1]Воловский '!P104+'[1]Грязинский '!P104+'[1]Данковский '!P104+'[1]Добринский '!P104+'[1]Добровский'!P104+'[1]Долгоруковский '!P104+'[1]Елецкий '!P104+'[1]Задонский '!P104+'[1]Измалковский '!P104+'[1]Краснинский '!P104+'[1]Лебедянский '!P104+'[1]Лев- Толстовский '!P104+'[1]Липецкий '!P104+'[1]Становлянский '!P104+'[1]Тербунский '!P104+'[1]Усманский '!P104+'[1]Хлевенский '!P104+'[1]Чаплыгинский '!P104</f>
        <v>1790517.9999999998</v>
      </c>
    </row>
    <row r="105" spans="1:16" ht="360">
      <c r="A105" s="8" t="s">
        <v>637</v>
      </c>
      <c r="B105" s="36" t="s">
        <v>465</v>
      </c>
      <c r="C105" s="8" t="s">
        <v>638</v>
      </c>
      <c r="D105" s="25"/>
      <c r="E105" s="12"/>
      <c r="F105" s="3"/>
      <c r="G105" s="12"/>
      <c r="H105" s="3"/>
      <c r="I105" s="3"/>
      <c r="J105" s="3"/>
      <c r="K105" s="3"/>
      <c r="L105" s="3"/>
      <c r="M105" s="3"/>
      <c r="N105" s="16"/>
      <c r="O105" s="16"/>
      <c r="P105" s="16"/>
    </row>
    <row r="106" spans="1:16" ht="252">
      <c r="A106" s="8" t="s">
        <v>520</v>
      </c>
      <c r="B106" s="11" t="s">
        <v>521</v>
      </c>
      <c r="C106" s="8" t="s">
        <v>522</v>
      </c>
      <c r="D106" s="25"/>
      <c r="E106" s="12"/>
      <c r="F106" s="3"/>
      <c r="G106" s="12"/>
      <c r="H106" s="3"/>
      <c r="I106" s="3"/>
      <c r="J106" s="3"/>
      <c r="K106" s="3"/>
      <c r="L106" s="3"/>
      <c r="M106" s="3"/>
      <c r="N106" s="16"/>
      <c r="O106" s="16"/>
      <c r="P106" s="16"/>
    </row>
    <row r="107" spans="1:16" ht="108">
      <c r="A107" s="8" t="s">
        <v>639</v>
      </c>
      <c r="B107" s="11" t="s">
        <v>640</v>
      </c>
      <c r="C107" s="8" t="s">
        <v>641</v>
      </c>
      <c r="D107" s="25" t="s">
        <v>404</v>
      </c>
      <c r="E107" s="12" t="s">
        <v>803</v>
      </c>
      <c r="F107" s="3" t="s">
        <v>642</v>
      </c>
      <c r="G107" s="12" t="s">
        <v>880</v>
      </c>
      <c r="H107" s="3"/>
      <c r="I107" s="3"/>
      <c r="J107" s="3"/>
      <c r="K107" s="3" t="s">
        <v>902</v>
      </c>
      <c r="L107" s="3" t="s">
        <v>889</v>
      </c>
      <c r="M107" s="3" t="s">
        <v>903</v>
      </c>
      <c r="N107" s="16">
        <f>'[1]Воловский '!N107+'[1]Грязинский '!N107+'[1]Данковский '!N107+'[1]Добринский '!N107+'[1]Добровский'!N107+'[1]Долгоруковский '!N107+'[1]Елецкий '!N107+'[1]Задонский '!N107+'[1]Измалковский '!N107+'[1]Краснинский '!N107+'[1]Лебедянский '!N107+'[1]Лев- Толстовский '!N107+'[1]Липецкий '!N107+'[1]Становлянский '!N107+'[1]Тербунский '!N107+'[1]Усманский '!N107+'[1]Хлевенский '!N107+'[1]Чаплыгинский '!N107</f>
        <v>21325.5</v>
      </c>
      <c r="O107" s="16">
        <f>'[1]Воловский '!O107+'[1]Грязинский '!O107+'[1]Данковский '!O107+'[1]Добринский '!O107+'[1]Добровский'!O107+'[1]Долгоруковский '!O107+'[1]Елецкий '!O107+'[1]Задонский '!O107+'[1]Измалковский '!O107+'[1]Краснинский '!O107+'[1]Лебедянский '!O107+'[1]Лев- Толстовский '!O107+'[1]Липецкий '!O107+'[1]Становлянский '!O107+'[1]Тербунский '!O107+'[1]Усманский '!O107+'[1]Хлевенский '!O107+'[1]Чаплыгинский '!O107</f>
        <v>21238.9</v>
      </c>
      <c r="P107" s="16">
        <f>'[1]Воловский '!P107+'[1]Грязинский '!P107+'[1]Данковский '!P107+'[1]Добринский '!P107+'[1]Добровский'!P107+'[1]Долгоруковский '!P107+'[1]Елецкий '!P107+'[1]Задонский '!P107+'[1]Измалковский '!P107+'[1]Краснинский '!P107+'[1]Лебедянский '!P107+'[1]Лев- Толстовский '!P107+'[1]Липецкий '!P107+'[1]Становлянский '!P107+'[1]Тербунский '!P107+'[1]Усманский '!P107+'[1]Хлевенский '!P107+'[1]Чаплыгинский '!P107</f>
        <v>890</v>
      </c>
    </row>
    <row r="108" spans="1:16" ht="288">
      <c r="A108" s="8" t="s">
        <v>643</v>
      </c>
      <c r="B108" s="11" t="s">
        <v>341</v>
      </c>
      <c r="C108" s="8" t="s">
        <v>644</v>
      </c>
      <c r="D108" s="25" t="s">
        <v>435</v>
      </c>
      <c r="E108" s="12" t="s">
        <v>803</v>
      </c>
      <c r="F108" s="3" t="s">
        <v>645</v>
      </c>
      <c r="G108" s="12" t="s">
        <v>880</v>
      </c>
      <c r="H108" s="3"/>
      <c r="I108" s="3"/>
      <c r="J108" s="3"/>
      <c r="K108" s="3" t="s">
        <v>902</v>
      </c>
      <c r="L108" s="3" t="s">
        <v>889</v>
      </c>
      <c r="M108" s="3" t="s">
        <v>903</v>
      </c>
      <c r="N108" s="16">
        <f>'[1]Воловский '!N108+'[1]Грязинский '!N108+'[1]Данковский '!N108+'[1]Добринский '!N108+'[1]Добровский'!N108+'[1]Долгоруковский '!N108+'[1]Елецкий '!N108+'[1]Задонский '!N108+'[1]Измалковский '!N108+'[1]Краснинский '!N108+'[1]Лебедянский '!N108+'[1]Лев- Толстовский '!N108+'[1]Липецкий '!N108+'[1]Становлянский '!N108+'[1]Тербунский '!N108+'[1]Усманский '!N108+'[1]Хлевенский '!N108+'[1]Чаплыгинский '!N108</f>
        <v>986.5</v>
      </c>
      <c r="O108" s="16">
        <f>'[1]Воловский '!O108+'[1]Грязинский '!O108+'[1]Данковский '!O108+'[1]Добринский '!O108+'[1]Добровский'!O108+'[1]Долгоруковский '!O108+'[1]Елецкий '!O108+'[1]Задонский '!O108+'[1]Измалковский '!O108+'[1]Краснинский '!O108+'[1]Лебедянский '!O108+'[1]Лев- Толстовский '!O108+'[1]Липецкий '!O108+'[1]Становлянский '!O108+'[1]Тербунский '!O108+'[1]Усманский '!O108+'[1]Хлевенский '!O108+'[1]Чаплыгинский '!O108</f>
        <v>936.8</v>
      </c>
      <c r="P108" s="16">
        <f>'[1]Воловский '!P108+'[1]Грязинский '!P108+'[1]Данковский '!P108+'[1]Добринский '!P108+'[1]Добровский'!P108+'[1]Долгоруковский '!P108+'[1]Елецкий '!P108+'[1]Задонский '!P108+'[1]Измалковский '!P108+'[1]Краснинский '!P108+'[1]Лебедянский '!P108+'[1]Лев- Толстовский '!P108+'[1]Липецкий '!P108+'[1]Становлянский '!P108+'[1]Тербунский '!P108+'[1]Усманский '!P108+'[1]Хлевенский '!P108+'[1]Чаплыгинский '!P108</f>
        <v>800</v>
      </c>
    </row>
    <row r="109" spans="1:16" s="52" customFormat="1" ht="252">
      <c r="A109" s="8" t="s">
        <v>646</v>
      </c>
      <c r="B109" s="11" t="s">
        <v>93</v>
      </c>
      <c r="C109" s="8" t="s">
        <v>647</v>
      </c>
      <c r="D109" s="3"/>
      <c r="E109" s="3"/>
      <c r="F109" s="3"/>
      <c r="G109" s="3"/>
      <c r="H109" s="3"/>
      <c r="I109" s="3"/>
      <c r="J109" s="3"/>
      <c r="K109" s="3"/>
      <c r="L109" s="3"/>
      <c r="M109" s="3"/>
      <c r="N109" s="16"/>
      <c r="O109" s="16"/>
      <c r="P109" s="16"/>
    </row>
    <row r="110" spans="1:16" s="52" customFormat="1" ht="72">
      <c r="A110" s="8" t="s">
        <v>648</v>
      </c>
      <c r="B110" s="11" t="s">
        <v>649</v>
      </c>
      <c r="C110" s="8" t="s">
        <v>650</v>
      </c>
      <c r="D110" s="3"/>
      <c r="E110" s="3"/>
      <c r="F110" s="3"/>
      <c r="G110" s="3"/>
      <c r="H110" s="3"/>
      <c r="I110" s="3"/>
      <c r="J110" s="3"/>
      <c r="K110" s="3"/>
      <c r="L110" s="3"/>
      <c r="M110" s="3"/>
      <c r="N110" s="16"/>
      <c r="O110" s="16"/>
      <c r="P110" s="16"/>
    </row>
    <row r="111" spans="1:16" s="52" customFormat="1" ht="90">
      <c r="A111" s="8" t="s">
        <v>651</v>
      </c>
      <c r="B111" s="11" t="s">
        <v>652</v>
      </c>
      <c r="C111" s="8" t="s">
        <v>653</v>
      </c>
      <c r="D111" s="25"/>
      <c r="E111" s="3"/>
      <c r="F111" s="3"/>
      <c r="G111" s="3"/>
      <c r="H111" s="3"/>
      <c r="I111" s="3"/>
      <c r="J111" s="3"/>
      <c r="K111" s="3"/>
      <c r="L111" s="3"/>
      <c r="M111" s="3"/>
      <c r="N111" s="16"/>
      <c r="O111" s="16"/>
      <c r="P111" s="16"/>
    </row>
    <row r="112" spans="1:16" s="52" customFormat="1" ht="108">
      <c r="A112" s="8" t="s">
        <v>654</v>
      </c>
      <c r="B112" s="11" t="s">
        <v>655</v>
      </c>
      <c r="C112" s="8" t="s">
        <v>656</v>
      </c>
      <c r="D112" s="25" t="s">
        <v>435</v>
      </c>
      <c r="E112" s="12" t="s">
        <v>803</v>
      </c>
      <c r="F112" s="3" t="s">
        <v>657</v>
      </c>
      <c r="G112" s="12" t="s">
        <v>880</v>
      </c>
      <c r="H112" s="3"/>
      <c r="I112" s="3"/>
      <c r="J112" s="3"/>
      <c r="K112" s="3" t="s">
        <v>902</v>
      </c>
      <c r="L112" s="3" t="s">
        <v>891</v>
      </c>
      <c r="M112" s="3" t="s">
        <v>903</v>
      </c>
      <c r="N112" s="16">
        <f>'[1]Воловский '!N112+'[1]Грязинский '!N112+'[1]Данковский '!N112+'[1]Добринский '!N112+'[1]Добровский'!N112+'[1]Долгоруковский '!N112+'[1]Елецкий '!N112+'[1]Задонский '!N112+'[1]Измалковский '!N112+'[1]Краснинский '!N112+'[1]Лебедянский '!N112+'[1]Лев- Толстовский '!N112+'[1]Липецкий '!N112+'[1]Становлянский '!N112+'[1]Тербунский '!N112+'[1]Усманский '!N112+'[1]Хлевенский '!N112+'[1]Чаплыгинский '!N112</f>
        <v>24534.699999999997</v>
      </c>
      <c r="O112" s="16">
        <f>'[1]Воловский '!O112+'[1]Грязинский '!O112+'[1]Данковский '!O112+'[1]Добринский '!O112+'[1]Добровский'!O112+'[1]Долгоруковский '!O112+'[1]Елецкий '!O112+'[1]Задонский '!O112+'[1]Измалковский '!O112+'[1]Краснинский '!O112+'[1]Лебедянский '!O112+'[1]Лев- Толстовский '!O112+'[1]Липецкий '!O112+'[1]Становлянский '!O112+'[1]Тербунский '!O112+'[1]Усманский '!O112+'[1]Хлевенский '!O112+'[1]Чаплыгинский '!O112</f>
        <v>24232.899999999998</v>
      </c>
      <c r="P112" s="16">
        <f>'[1]Воловский '!P112+'[1]Грязинский '!P112+'[1]Данковский '!P112+'[1]Добринский '!P112+'[1]Добровский'!P112+'[1]Долгоруковский '!P112+'[1]Елецкий '!P112+'[1]Задонский '!P112+'[1]Измалковский '!P112+'[1]Краснинский '!P112+'[1]Лебедянский '!P112+'[1]Лев- Толстовский '!P112+'[1]Липецкий '!P112+'[1]Становлянский '!P112+'[1]Тербунский '!P112+'[1]Усманский '!P112+'[1]Хлевенский '!P112+'[1]Чаплыгинский '!P112</f>
        <v>5779</v>
      </c>
    </row>
    <row r="113" spans="1:16" s="52" customFormat="1" ht="108">
      <c r="A113" s="8" t="s">
        <v>658</v>
      </c>
      <c r="B113" s="11" t="s">
        <v>659</v>
      </c>
      <c r="C113" s="8" t="s">
        <v>660</v>
      </c>
      <c r="D113" s="25" t="s">
        <v>440</v>
      </c>
      <c r="E113" s="12" t="s">
        <v>803</v>
      </c>
      <c r="F113" s="3" t="s">
        <v>661</v>
      </c>
      <c r="G113" s="12" t="s">
        <v>880</v>
      </c>
      <c r="H113" s="3"/>
      <c r="I113" s="3"/>
      <c r="J113" s="3"/>
      <c r="K113" s="3" t="s">
        <v>902</v>
      </c>
      <c r="L113" s="3" t="s">
        <v>891</v>
      </c>
      <c r="M113" s="3" t="s">
        <v>903</v>
      </c>
      <c r="N113" s="16">
        <f>'[1]Воловский '!N113+'[1]Грязинский '!N113+'[1]Данковский '!N113+'[1]Добринский '!N113+'[1]Добровский'!N113+'[1]Долгоруковский '!N113+'[1]Елецкий '!N113+'[1]Задонский '!N113+'[1]Измалковский '!N113+'[1]Краснинский '!N113+'[1]Лебедянский '!N113+'[1]Лев- Толстовский '!N113+'[1]Липецкий '!N113+'[1]Становлянский '!N113+'[1]Тербунский '!N113+'[1]Усманский '!N113+'[1]Хлевенский '!N113+'[1]Чаплыгинский '!N113</f>
        <v>145036.80000000002</v>
      </c>
      <c r="O113" s="16">
        <f>'[1]Воловский '!O113+'[1]Грязинский '!O113+'[1]Данковский '!O113+'[1]Добринский '!O113+'[1]Добровский'!O113+'[1]Долгоруковский '!O113+'[1]Елецкий '!O113+'[1]Задонский '!O113+'[1]Измалковский '!O113+'[1]Краснинский '!O113+'[1]Лебедянский '!O113+'[1]Лев- Толстовский '!O113+'[1]Липецкий '!O113+'[1]Становлянский '!O113+'[1]Тербунский '!O113+'[1]Усманский '!O113+'[1]Хлевенский '!O113+'[1]Чаплыгинский '!O113</f>
        <v>143426</v>
      </c>
      <c r="P113" s="16">
        <f>'[1]Воловский '!P113+'[1]Грязинский '!P113+'[1]Данковский '!P113+'[1]Добринский '!P113+'[1]Добровский'!P113+'[1]Долгоруковский '!P113+'[1]Елецкий '!P113+'[1]Задонский '!P113+'[1]Измалковский '!P113+'[1]Краснинский '!P113+'[1]Лебедянский '!P113+'[1]Лев- Толстовский '!P113+'[1]Липецкий '!P113+'[1]Становлянский '!P113+'[1]Тербунский '!P113+'[1]Усманский '!P113+'[1]Хлевенский '!P113+'[1]Чаплыгинский '!P113</f>
        <v>139864.8</v>
      </c>
    </row>
    <row r="114" spans="1:16" s="52" customFormat="1" ht="108">
      <c r="A114" s="8" t="s">
        <v>662</v>
      </c>
      <c r="B114" s="11" t="s">
        <v>663</v>
      </c>
      <c r="C114" s="8" t="s">
        <v>664</v>
      </c>
      <c r="D114" s="25" t="s">
        <v>440</v>
      </c>
      <c r="E114" s="12" t="s">
        <v>803</v>
      </c>
      <c r="F114" s="3" t="s">
        <v>665</v>
      </c>
      <c r="G114" s="12" t="s">
        <v>880</v>
      </c>
      <c r="H114" s="3"/>
      <c r="I114" s="3"/>
      <c r="J114" s="3"/>
      <c r="K114" s="3" t="s">
        <v>902</v>
      </c>
      <c r="L114" s="3" t="s">
        <v>891</v>
      </c>
      <c r="M114" s="3" t="s">
        <v>903</v>
      </c>
      <c r="N114" s="16">
        <f>'[1]Воловский '!N114+'[1]Грязинский '!N114+'[1]Данковский '!N114+'[1]Добринский '!N114+'[1]Добровский'!N114+'[1]Долгоруковский '!N114+'[1]Елецкий '!N114+'[1]Задонский '!N114+'[1]Измалковский '!N114+'[1]Краснинский '!N114+'[1]Лебедянский '!N114+'[1]Лев- Толстовский '!N114+'[1]Липецкий '!N114+'[1]Становлянский '!N114+'[1]Тербунский '!N114+'[1]Усманский '!N114+'[1]Хлевенский '!N114+'[1]Чаплыгинский '!N114</f>
        <v>381318.50000000006</v>
      </c>
      <c r="O114" s="16">
        <f>'[1]Воловский '!O114+'[1]Грязинский '!O114+'[1]Данковский '!O114+'[1]Добринский '!O114+'[1]Добровский'!O114+'[1]Долгоруковский '!O114+'[1]Елецкий '!O114+'[1]Задонский '!O114+'[1]Измалковский '!O114+'[1]Краснинский '!O114+'[1]Лебедянский '!O114+'[1]Лев- Толстовский '!O114+'[1]Липецкий '!O114+'[1]Становлянский '!O114+'[1]Тербунский '!O114+'[1]Усманский '!O114+'[1]Хлевенский '!O114+'[1]Чаплыгинский '!O114</f>
        <v>335018.7000000001</v>
      </c>
      <c r="P114" s="16">
        <f>'[1]Воловский '!P114+'[1]Грязинский '!P114+'[1]Данковский '!P114+'[1]Добринский '!P114+'[1]Добровский'!P114+'[1]Долгоруковский '!P114+'[1]Елецкий '!P114+'[1]Задонский '!P114+'[1]Измалковский '!P114+'[1]Краснинский '!P114+'[1]Лебедянский '!P114+'[1]Лев- Толстовский '!P114+'[1]Липецкий '!P114+'[1]Становлянский '!P114+'[1]Тербунский '!P114+'[1]Усманский '!P114+'[1]Хлевенский '!P114+'[1]Чаплыгинский '!P114</f>
        <v>268198.69999999995</v>
      </c>
    </row>
    <row r="115" spans="1:16" s="52" customFormat="1" ht="90">
      <c r="A115" s="8" t="s">
        <v>666</v>
      </c>
      <c r="B115" s="11" t="s">
        <v>667</v>
      </c>
      <c r="C115" s="8" t="s">
        <v>668</v>
      </c>
      <c r="D115" s="3"/>
      <c r="E115" s="3"/>
      <c r="F115" s="3"/>
      <c r="G115" s="3"/>
      <c r="H115" s="3"/>
      <c r="I115" s="3"/>
      <c r="J115" s="3"/>
      <c r="K115" s="3"/>
      <c r="L115" s="3"/>
      <c r="M115" s="3"/>
      <c r="N115" s="16"/>
      <c r="O115" s="16"/>
      <c r="P115" s="16"/>
    </row>
    <row r="116" spans="1:16" s="52" customFormat="1" ht="90">
      <c r="A116" s="8" t="s">
        <v>669</v>
      </c>
      <c r="B116" s="11" t="s">
        <v>670</v>
      </c>
      <c r="C116" s="8" t="s">
        <v>671</v>
      </c>
      <c r="D116" s="3"/>
      <c r="E116" s="3"/>
      <c r="F116" s="3"/>
      <c r="G116" s="3"/>
      <c r="H116" s="3"/>
      <c r="I116" s="3"/>
      <c r="J116" s="3"/>
      <c r="K116" s="3"/>
      <c r="L116" s="3"/>
      <c r="M116" s="3"/>
      <c r="N116" s="16"/>
      <c r="O116" s="16"/>
      <c r="P116" s="16"/>
    </row>
    <row r="117" spans="1:16" s="52" customFormat="1" ht="126">
      <c r="A117" s="8" t="s">
        <v>672</v>
      </c>
      <c r="B117" s="36" t="s">
        <v>466</v>
      </c>
      <c r="C117" s="8" t="s">
        <v>673</v>
      </c>
      <c r="D117" s="25"/>
      <c r="E117" s="12"/>
      <c r="F117" s="3"/>
      <c r="G117" s="12"/>
      <c r="H117" s="3"/>
      <c r="I117" s="3"/>
      <c r="J117" s="3"/>
      <c r="K117" s="3"/>
      <c r="L117" s="3"/>
      <c r="M117" s="3"/>
      <c r="N117" s="16"/>
      <c r="O117" s="16"/>
      <c r="P117" s="16"/>
    </row>
    <row r="118" spans="1:16" s="52" customFormat="1" ht="180">
      <c r="A118" s="8" t="s">
        <v>674</v>
      </c>
      <c r="B118" s="11" t="s">
        <v>74</v>
      </c>
      <c r="C118" s="8" t="s">
        <v>675</v>
      </c>
      <c r="D118" s="3"/>
      <c r="E118" s="3"/>
      <c r="F118" s="3"/>
      <c r="G118" s="3"/>
      <c r="H118" s="3"/>
      <c r="I118" s="3"/>
      <c r="J118" s="3"/>
      <c r="K118" s="3"/>
      <c r="L118" s="3"/>
      <c r="M118" s="3"/>
      <c r="N118" s="16"/>
      <c r="O118" s="16"/>
      <c r="P118" s="16"/>
    </row>
    <row r="119" spans="1:16" s="52" customFormat="1" ht="108">
      <c r="A119" s="8" t="s">
        <v>676</v>
      </c>
      <c r="B119" s="11" t="s">
        <v>523</v>
      </c>
      <c r="C119" s="8" t="s">
        <v>677</v>
      </c>
      <c r="D119" s="3"/>
      <c r="E119" s="3"/>
      <c r="F119" s="3"/>
      <c r="G119" s="3"/>
      <c r="H119" s="3"/>
      <c r="I119" s="3"/>
      <c r="J119" s="3"/>
      <c r="K119" s="3"/>
      <c r="L119" s="3"/>
      <c r="M119" s="3"/>
      <c r="N119" s="16"/>
      <c r="O119" s="16"/>
      <c r="P119" s="16"/>
    </row>
    <row r="120" spans="1:16" s="52" customFormat="1" ht="72">
      <c r="A120" s="8" t="s">
        <v>678</v>
      </c>
      <c r="B120" s="11" t="s">
        <v>497</v>
      </c>
      <c r="C120" s="8" t="s">
        <v>679</v>
      </c>
      <c r="D120" s="3"/>
      <c r="E120" s="3"/>
      <c r="F120" s="3"/>
      <c r="G120" s="3"/>
      <c r="H120" s="3"/>
      <c r="I120" s="3"/>
      <c r="J120" s="3"/>
      <c r="K120" s="3"/>
      <c r="L120" s="3"/>
      <c r="M120" s="3"/>
      <c r="N120" s="16"/>
      <c r="O120" s="16"/>
      <c r="P120" s="16"/>
    </row>
    <row r="121" spans="1:16" s="52" customFormat="1" ht="216">
      <c r="A121" s="8" t="s">
        <v>680</v>
      </c>
      <c r="B121" s="11" t="s">
        <v>342</v>
      </c>
      <c r="C121" s="8" t="s">
        <v>681</v>
      </c>
      <c r="D121" s="25" t="s">
        <v>435</v>
      </c>
      <c r="E121" s="12" t="s">
        <v>803</v>
      </c>
      <c r="F121" s="3" t="s">
        <v>682</v>
      </c>
      <c r="G121" s="12" t="s">
        <v>880</v>
      </c>
      <c r="H121" s="3"/>
      <c r="I121" s="3"/>
      <c r="J121" s="3"/>
      <c r="K121" s="3" t="s">
        <v>902</v>
      </c>
      <c r="L121" s="3" t="s">
        <v>889</v>
      </c>
      <c r="M121" s="3" t="s">
        <v>903</v>
      </c>
      <c r="N121" s="16">
        <f>'[1]Воловский '!N121+'[1]Грязинский '!N121+'[1]Данковский '!N121+'[1]Добринский '!N121+'[1]Добровский'!N121+'[1]Долгоруковский '!N121+'[1]Елецкий '!N121+'[1]Задонский '!N121+'[1]Измалковский '!N121+'[1]Краснинский '!N121+'[1]Лебедянский '!N121+'[1]Лев- Толстовский '!N121+'[1]Липецкий '!N121+'[1]Становлянский '!N121+'[1]Тербунский '!N121+'[1]Усманский '!N121+'[1]Хлевенский '!N121+'[1]Чаплыгинский '!N121</f>
        <v>54581.6</v>
      </c>
      <c r="O121" s="16">
        <f>'[1]Воловский '!O121+'[1]Грязинский '!O121+'[1]Данковский '!O121+'[1]Добринский '!O121+'[1]Добровский'!O121+'[1]Долгоруковский '!O121+'[1]Елецкий '!O121+'[1]Задонский '!O121+'[1]Измалковский '!O121+'[1]Краснинский '!O121+'[1]Лебедянский '!O121+'[1]Лев- Толстовский '!O121+'[1]Липецкий '!O121+'[1]Становлянский '!O121+'[1]Тербунский '!O121+'[1]Усманский '!O121+'[1]Хлевенский '!O121+'[1]Чаплыгинский '!O121</f>
        <v>54243.899999999994</v>
      </c>
      <c r="P121" s="16">
        <f>'[1]Воловский '!P121+'[1]Грязинский '!P121+'[1]Данковский '!P121+'[1]Добринский '!P121+'[1]Добровский'!P121+'[1]Долгоруковский '!P121+'[1]Елецкий '!P121+'[1]Задонский '!P121+'[1]Измалковский '!P121+'[1]Краснинский '!P121+'[1]Лебедянский '!P121+'[1]Лев- Толстовский '!P121+'[1]Липецкий '!P121+'[1]Становлянский '!P121+'[1]Тербунский '!P121+'[1]Усманский '!P121+'[1]Хлевенский '!P121+'[1]Чаплыгинский '!P121</f>
        <v>8004.4</v>
      </c>
    </row>
    <row r="122" spans="1:16" s="52" customFormat="1" ht="144">
      <c r="A122" s="8" t="s">
        <v>683</v>
      </c>
      <c r="B122" s="11" t="s">
        <v>684</v>
      </c>
      <c r="C122" s="8" t="s">
        <v>685</v>
      </c>
      <c r="D122" s="3" t="s">
        <v>5</v>
      </c>
      <c r="E122" s="12" t="s">
        <v>803</v>
      </c>
      <c r="F122" s="3" t="s">
        <v>686</v>
      </c>
      <c r="G122" s="12" t="s">
        <v>880</v>
      </c>
      <c r="H122" s="14"/>
      <c r="I122" s="3"/>
      <c r="J122" s="26"/>
      <c r="K122" s="3" t="s">
        <v>902</v>
      </c>
      <c r="L122" s="3" t="s">
        <v>891</v>
      </c>
      <c r="M122" s="3" t="s">
        <v>903</v>
      </c>
      <c r="N122" s="16">
        <f>'[1]Воловский '!N122+'[1]Грязинский '!N122+'[1]Данковский '!N122+'[1]Добринский '!N122+'[1]Добровский'!N122+'[1]Долгоруковский '!N122+'[1]Елецкий '!N122+'[1]Задонский '!N122+'[1]Измалковский '!N122+'[1]Краснинский '!N122+'[1]Лебедянский '!N122+'[1]Лев- Толстовский '!N122+'[1]Липецкий '!N122+'[1]Становлянский '!N122+'[1]Тербунский '!N122+'[1]Усманский '!N122+'[1]Хлевенский '!N122+'[1]Чаплыгинский '!N122</f>
        <v>79185.7</v>
      </c>
      <c r="O122" s="16">
        <f>'[1]Воловский '!O122+'[1]Грязинский '!O122+'[1]Данковский '!O122+'[1]Добринский '!O122+'[1]Добровский'!O122+'[1]Долгоруковский '!O122+'[1]Елецкий '!O122+'[1]Задонский '!O122+'[1]Измалковский '!O122+'[1]Краснинский '!O122+'[1]Лебедянский '!O122+'[1]Лев- Толстовский '!O122+'[1]Липецкий '!O122+'[1]Становлянский '!O122+'[1]Тербунский '!O122+'[1]Усманский '!O122+'[1]Хлевенский '!O122+'[1]Чаплыгинский '!O122</f>
        <v>78543.9</v>
      </c>
      <c r="P122" s="16">
        <f>'[1]Воловский '!P122+'[1]Грязинский '!P122+'[1]Данковский '!P122+'[1]Добринский '!P122+'[1]Добровский'!P122+'[1]Долгоруковский '!P122+'[1]Елецкий '!P122+'[1]Задонский '!P122+'[1]Измалковский '!P122+'[1]Краснинский '!P122+'[1]Лебедянский '!P122+'[1]Лев- Толстовский '!P122+'[1]Липецкий '!P122+'[1]Становлянский '!P122+'[1]Тербунский '!P122+'[1]Усманский '!P122+'[1]Хлевенский '!P122+'[1]Чаплыгинский '!P122</f>
        <v>47675.5</v>
      </c>
    </row>
    <row r="123" spans="1:16" s="52" customFormat="1" ht="108">
      <c r="A123" s="8" t="s">
        <v>687</v>
      </c>
      <c r="B123" s="11" t="s">
        <v>688</v>
      </c>
      <c r="C123" s="8" t="s">
        <v>689</v>
      </c>
      <c r="D123" s="25" t="s">
        <v>506</v>
      </c>
      <c r="E123" s="12" t="s">
        <v>803</v>
      </c>
      <c r="F123" s="3" t="s">
        <v>690</v>
      </c>
      <c r="G123" s="12" t="s">
        <v>880</v>
      </c>
      <c r="H123" s="3"/>
      <c r="I123" s="3"/>
      <c r="J123" s="3"/>
      <c r="K123" s="3" t="s">
        <v>902</v>
      </c>
      <c r="L123" s="3" t="s">
        <v>904</v>
      </c>
      <c r="M123" s="3" t="s">
        <v>903</v>
      </c>
      <c r="N123" s="16">
        <f>'[1]Воловский '!N123+'[1]Грязинский '!N123+'[1]Данковский '!N123+'[1]Добринский '!N123+'[1]Добровский'!N123+'[1]Долгоруковский '!N123+'[1]Елецкий '!N123+'[1]Задонский '!N123+'[1]Измалковский '!N123+'[1]Краснинский '!N123+'[1]Лебедянский '!N123+'[1]Лев- Толстовский '!N123+'[1]Липецкий '!N123+'[1]Становлянский '!N123+'[1]Тербунский '!N123+'[1]Усманский '!N123+'[1]Хлевенский '!N123+'[1]Чаплыгинский '!N123</f>
        <v>18114.2</v>
      </c>
      <c r="O123" s="16">
        <f>'[1]Воловский '!O123+'[1]Грязинский '!O123+'[1]Данковский '!O123+'[1]Добринский '!O123+'[1]Добровский'!O123+'[1]Долгоруковский '!O123+'[1]Елецкий '!O123+'[1]Задонский '!O123+'[1]Измалковский '!O123+'[1]Краснинский '!O123+'[1]Лебедянский '!O123+'[1]Лев- Толстовский '!O123+'[1]Липецкий '!O123+'[1]Становлянский '!O123+'[1]Тербунский '!O123+'[1]Усманский '!O123+'[1]Хлевенский '!O123+'[1]Чаплыгинский '!O123</f>
        <v>17904.7</v>
      </c>
      <c r="P123" s="16">
        <f>'[1]Воловский '!P123+'[1]Грязинский '!P123+'[1]Данковский '!P123+'[1]Добринский '!P123+'[1]Добровский'!P123+'[1]Долгоруковский '!P123+'[1]Елецкий '!P123+'[1]Задонский '!P123+'[1]Измалковский '!P123+'[1]Краснинский '!P123+'[1]Лебедянский '!P123+'[1]Лев- Толстовский '!P123+'[1]Липецкий '!P123+'[1]Становлянский '!P123+'[1]Тербунский '!P123+'[1]Усманский '!P123+'[1]Хлевенский '!P123+'[1]Чаплыгинский '!P123</f>
        <v>65580</v>
      </c>
    </row>
    <row r="124" spans="1:16" s="52" customFormat="1" ht="234">
      <c r="A124" s="8" t="s">
        <v>691</v>
      </c>
      <c r="B124" s="11" t="s">
        <v>343</v>
      </c>
      <c r="C124" s="8" t="s">
        <v>692</v>
      </c>
      <c r="D124" s="3"/>
      <c r="E124" s="3"/>
      <c r="F124" s="3"/>
      <c r="G124" s="3"/>
      <c r="H124" s="3"/>
      <c r="I124" s="3"/>
      <c r="J124" s="3"/>
      <c r="K124" s="3"/>
      <c r="L124" s="3"/>
      <c r="M124" s="3"/>
      <c r="N124" s="16"/>
      <c r="O124" s="16"/>
      <c r="P124" s="16"/>
    </row>
    <row r="125" spans="1:16" s="52" customFormat="1" ht="36">
      <c r="A125" s="8" t="s">
        <v>693</v>
      </c>
      <c r="B125" s="11" t="s">
        <v>694</v>
      </c>
      <c r="C125" s="8" t="s">
        <v>695</v>
      </c>
      <c r="D125" s="3"/>
      <c r="E125" s="3"/>
      <c r="F125" s="3"/>
      <c r="G125" s="3"/>
      <c r="H125" s="3"/>
      <c r="I125" s="3"/>
      <c r="J125" s="3"/>
      <c r="K125" s="3"/>
      <c r="L125" s="3"/>
      <c r="M125" s="3"/>
      <c r="N125" s="16"/>
      <c r="O125" s="16"/>
      <c r="P125" s="16"/>
    </row>
    <row r="126" spans="1:16" s="52" customFormat="1" ht="288">
      <c r="A126" s="8" t="s">
        <v>696</v>
      </c>
      <c r="B126" s="36" t="s">
        <v>467</v>
      </c>
      <c r="C126" s="8" t="s">
        <v>697</v>
      </c>
      <c r="D126" s="3"/>
      <c r="E126" s="3"/>
      <c r="F126" s="3"/>
      <c r="G126" s="3"/>
      <c r="H126" s="3"/>
      <c r="I126" s="3"/>
      <c r="J126" s="3"/>
      <c r="K126" s="3"/>
      <c r="L126" s="3"/>
      <c r="M126" s="3"/>
      <c r="N126" s="16"/>
      <c r="O126" s="16"/>
      <c r="P126" s="16"/>
    </row>
    <row r="127" spans="1:16" s="52" customFormat="1" ht="54">
      <c r="A127" s="8" t="s">
        <v>698</v>
      </c>
      <c r="B127" s="11" t="s">
        <v>537</v>
      </c>
      <c r="C127" s="8" t="s">
        <v>699</v>
      </c>
      <c r="D127" s="3"/>
      <c r="E127" s="3"/>
      <c r="F127" s="3"/>
      <c r="G127" s="3"/>
      <c r="H127" s="3"/>
      <c r="I127" s="3"/>
      <c r="J127" s="3"/>
      <c r="K127" s="3"/>
      <c r="L127" s="3"/>
      <c r="M127" s="3"/>
      <c r="N127" s="16"/>
      <c r="O127" s="16"/>
      <c r="P127" s="16"/>
    </row>
    <row r="128" spans="1:16" s="52" customFormat="1" ht="162">
      <c r="A128" s="8" t="s">
        <v>700</v>
      </c>
      <c r="B128" s="11" t="s">
        <v>344</v>
      </c>
      <c r="C128" s="8" t="s">
        <v>701</v>
      </c>
      <c r="D128" s="3"/>
      <c r="E128" s="3"/>
      <c r="F128" s="3"/>
      <c r="G128" s="3"/>
      <c r="H128" s="3"/>
      <c r="I128" s="3"/>
      <c r="J128" s="3"/>
      <c r="K128" s="3"/>
      <c r="L128" s="3"/>
      <c r="M128" s="3"/>
      <c r="N128" s="16"/>
      <c r="O128" s="16"/>
      <c r="P128" s="16"/>
    </row>
    <row r="129" spans="1:16" s="52" customFormat="1" ht="54">
      <c r="A129" s="8" t="s">
        <v>702</v>
      </c>
      <c r="B129" s="11" t="s">
        <v>703</v>
      </c>
      <c r="C129" s="8" t="s">
        <v>704</v>
      </c>
      <c r="D129" s="3"/>
      <c r="E129" s="3"/>
      <c r="F129" s="3"/>
      <c r="G129" s="3"/>
      <c r="H129" s="3"/>
      <c r="I129" s="3"/>
      <c r="J129" s="3"/>
      <c r="K129" s="3"/>
      <c r="L129" s="3"/>
      <c r="M129" s="3"/>
      <c r="N129" s="16"/>
      <c r="O129" s="16"/>
      <c r="P129" s="16"/>
    </row>
    <row r="130" spans="1:16" s="52" customFormat="1" ht="126">
      <c r="A130" s="8" t="s">
        <v>75</v>
      </c>
      <c r="B130" s="11" t="s">
        <v>76</v>
      </c>
      <c r="C130" s="8" t="s">
        <v>77</v>
      </c>
      <c r="D130" s="3"/>
      <c r="E130" s="3"/>
      <c r="F130" s="3"/>
      <c r="G130" s="3"/>
      <c r="H130" s="3"/>
      <c r="I130" s="3"/>
      <c r="J130" s="3"/>
      <c r="K130" s="3"/>
      <c r="L130" s="3"/>
      <c r="M130" s="3"/>
      <c r="N130" s="16"/>
      <c r="O130" s="16"/>
      <c r="P130" s="16"/>
    </row>
    <row r="131" spans="1:16" s="52" customFormat="1" ht="144">
      <c r="A131" s="8" t="s">
        <v>78</v>
      </c>
      <c r="B131" s="11" t="s">
        <v>57</v>
      </c>
      <c r="C131" s="8" t="s">
        <v>79</v>
      </c>
      <c r="D131" s="3"/>
      <c r="E131" s="3"/>
      <c r="F131" s="3"/>
      <c r="G131" s="3"/>
      <c r="H131" s="3"/>
      <c r="I131" s="3"/>
      <c r="J131" s="3"/>
      <c r="K131" s="3"/>
      <c r="L131" s="3"/>
      <c r="M131" s="3"/>
      <c r="N131" s="16"/>
      <c r="O131" s="16"/>
      <c r="P131" s="16"/>
    </row>
    <row r="132" spans="1:16" s="52" customFormat="1" ht="54">
      <c r="A132" s="8" t="s">
        <v>705</v>
      </c>
      <c r="B132" s="11" t="s">
        <v>543</v>
      </c>
      <c r="C132" s="8" t="s">
        <v>706</v>
      </c>
      <c r="D132" s="3"/>
      <c r="E132" s="3"/>
      <c r="F132" s="3"/>
      <c r="G132" s="3"/>
      <c r="H132" s="3"/>
      <c r="I132" s="3"/>
      <c r="J132" s="3"/>
      <c r="K132" s="3"/>
      <c r="L132" s="3"/>
      <c r="M132" s="3"/>
      <c r="N132" s="16"/>
      <c r="O132" s="16"/>
      <c r="P132" s="16"/>
    </row>
    <row r="133" spans="1:16" s="52" customFormat="1" ht="216">
      <c r="A133" s="8" t="s">
        <v>707</v>
      </c>
      <c r="B133" s="11" t="s">
        <v>105</v>
      </c>
      <c r="C133" s="8" t="s">
        <v>708</v>
      </c>
      <c r="D133" s="3" t="s">
        <v>807</v>
      </c>
      <c r="E133" s="12" t="s">
        <v>803</v>
      </c>
      <c r="F133" s="3" t="s">
        <v>895</v>
      </c>
      <c r="G133" s="12" t="s">
        <v>880</v>
      </c>
      <c r="H133" s="3"/>
      <c r="I133" s="3"/>
      <c r="J133" s="3"/>
      <c r="K133" s="3" t="s">
        <v>902</v>
      </c>
      <c r="L133" s="3" t="s">
        <v>882</v>
      </c>
      <c r="M133" s="3" t="s">
        <v>903</v>
      </c>
      <c r="N133" s="16">
        <f>'[1]Воловский '!N133+'[1]Грязинский '!N133+'[1]Данковский '!N133+'[1]Добринский '!N133+'[1]Добровский'!N133+'[1]Долгоруковский '!N133+'[1]Елецкий '!N133+'[1]Задонский '!N133+'[1]Измалковский '!N133+'[1]Краснинский '!N133+'[1]Лебедянский '!N133+'[1]Лев- Толстовский '!N133+'[1]Липецкий '!N133+'[1]Становлянский '!N133+'[1]Тербунский '!N133+'[1]Усманский '!N133+'[1]Хлевенский '!N133+'[1]Чаплыгинский '!N133</f>
        <v>7030.2</v>
      </c>
      <c r="O133" s="16">
        <f>'[1]Воловский '!O133+'[1]Грязинский '!O133+'[1]Данковский '!O133+'[1]Добринский '!O133+'[1]Добровский'!O133+'[1]Долгоруковский '!O133+'[1]Елецкий '!O133+'[1]Задонский '!O133+'[1]Измалковский '!O133+'[1]Краснинский '!O133+'[1]Лебедянский '!O133+'[1]Лев- Толстовский '!O133+'[1]Липецкий '!O133+'[1]Становлянский '!O133+'[1]Тербунский '!O133+'[1]Усманский '!O133+'[1]Хлевенский '!O133+'[1]Чаплыгинский '!O133</f>
        <v>6907.500000000001</v>
      </c>
      <c r="P133" s="16">
        <f>'[1]Воловский '!P133+'[1]Грязинский '!P133+'[1]Данковский '!P133+'[1]Добринский '!P133+'[1]Добровский'!P133+'[1]Долгоруковский '!P133+'[1]Елецкий '!P133+'[1]Задонский '!P133+'[1]Измалковский '!P133+'[1]Краснинский '!P133+'[1]Лебедянский '!P133+'[1]Лев- Толстовский '!P133+'[1]Липецкий '!P133+'[1]Становлянский '!P133+'[1]Тербунский '!P133+'[1]Усманский '!P133+'[1]Хлевенский '!P133+'[1]Чаплыгинский '!P133</f>
        <v>1632.6999999999998</v>
      </c>
    </row>
    <row r="134" spans="1:16" s="52" customFormat="1" ht="288">
      <c r="A134" s="8" t="s">
        <v>709</v>
      </c>
      <c r="B134" s="11" t="s">
        <v>92</v>
      </c>
      <c r="C134" s="8" t="s">
        <v>710</v>
      </c>
      <c r="D134" s="3" t="s">
        <v>808</v>
      </c>
      <c r="E134" s="12" t="s">
        <v>803</v>
      </c>
      <c r="F134" s="3" t="s">
        <v>896</v>
      </c>
      <c r="G134" s="12" t="s">
        <v>880</v>
      </c>
      <c r="H134" s="3"/>
      <c r="I134" s="3"/>
      <c r="J134" s="3"/>
      <c r="K134" s="3" t="s">
        <v>902</v>
      </c>
      <c r="L134" s="3" t="s">
        <v>889</v>
      </c>
      <c r="M134" s="3" t="s">
        <v>903</v>
      </c>
      <c r="N134" s="16">
        <f>'[1]Воловский '!N134+'[1]Грязинский '!N134+'[1]Данковский '!N134+'[1]Добринский '!N134+'[1]Добровский'!N134+'[1]Долгоруковский '!N134+'[1]Елецкий '!N134+'[1]Задонский '!N134+'[1]Измалковский '!N134+'[1]Краснинский '!N134+'[1]Лебедянский '!N134+'[1]Лев- Толстовский '!N134+'[1]Липецкий '!N134+'[1]Становлянский '!N134+'[1]Тербунский '!N134+'[1]Усманский '!N134+'[1]Хлевенский '!N134+'[1]Чаплыгинский '!N134</f>
        <v>38171.3</v>
      </c>
      <c r="O134" s="16">
        <f>'[1]Воловский '!O134+'[1]Грязинский '!O134+'[1]Данковский '!O134+'[1]Добринский '!O134+'[1]Добровский'!O134+'[1]Долгоруковский '!O134+'[1]Елецкий '!O134+'[1]Задонский '!O134+'[1]Измалковский '!O134+'[1]Краснинский '!O134+'[1]Лебедянский '!O134+'[1]Лев- Толстовский '!O134+'[1]Липецкий '!O134+'[1]Становлянский '!O134+'[1]Тербунский '!O134+'[1]Усманский '!O134+'[1]Хлевенский '!O134+'[1]Чаплыгинский '!O134</f>
        <v>37591</v>
      </c>
      <c r="P134" s="16">
        <f>'[1]Воловский '!P134+'[1]Грязинский '!P134+'[1]Данковский '!P134+'[1]Добринский '!P134+'[1]Добровский'!P134+'[1]Долгоруковский '!P134+'[1]Елецкий '!P134+'[1]Задонский '!P134+'[1]Измалковский '!P134+'[1]Краснинский '!P134+'[1]Лебедянский '!P134+'[1]Лев- Толстовский '!P134+'[1]Липецкий '!P134+'[1]Становлянский '!P134+'[1]Тербунский '!P134+'[1]Усманский '!P134+'[1]Хлевенский '!P134+'[1]Чаплыгинский '!P134</f>
        <v>3627</v>
      </c>
    </row>
    <row r="135" spans="1:16" s="52" customFormat="1" ht="54">
      <c r="A135" s="8" t="s">
        <v>80</v>
      </c>
      <c r="B135" s="11" t="s">
        <v>60</v>
      </c>
      <c r="C135" s="8" t="s">
        <v>81</v>
      </c>
      <c r="D135" s="3"/>
      <c r="E135" s="3"/>
      <c r="F135" s="3"/>
      <c r="G135" s="3"/>
      <c r="H135" s="3"/>
      <c r="I135" s="3"/>
      <c r="J135" s="3"/>
      <c r="K135" s="3"/>
      <c r="L135" s="3"/>
      <c r="M135" s="3"/>
      <c r="N135" s="16"/>
      <c r="O135" s="16"/>
      <c r="P135" s="16"/>
    </row>
    <row r="136" spans="1:16" s="52" customFormat="1" ht="144">
      <c r="A136" s="8" t="s">
        <v>82</v>
      </c>
      <c r="B136" s="11" t="s">
        <v>63</v>
      </c>
      <c r="C136" s="8" t="s">
        <v>83</v>
      </c>
      <c r="D136" s="3"/>
      <c r="E136" s="3"/>
      <c r="F136" s="3"/>
      <c r="G136" s="3"/>
      <c r="H136" s="3"/>
      <c r="I136" s="3"/>
      <c r="J136" s="3"/>
      <c r="K136" s="3"/>
      <c r="L136" s="3"/>
      <c r="M136" s="3"/>
      <c r="N136" s="16"/>
      <c r="O136" s="16"/>
      <c r="P136" s="16"/>
    </row>
    <row r="137" spans="1:16" s="52" customFormat="1" ht="90">
      <c r="A137" s="8" t="s">
        <v>84</v>
      </c>
      <c r="B137" s="11" t="s">
        <v>905</v>
      </c>
      <c r="C137" s="8" t="s">
        <v>85</v>
      </c>
      <c r="D137" s="3"/>
      <c r="E137" s="3"/>
      <c r="F137" s="3"/>
      <c r="G137" s="3"/>
      <c r="H137" s="3"/>
      <c r="I137" s="3"/>
      <c r="J137" s="3"/>
      <c r="K137" s="3"/>
      <c r="L137" s="3"/>
      <c r="M137" s="3"/>
      <c r="N137" s="16"/>
      <c r="O137" s="16"/>
      <c r="P137" s="16"/>
    </row>
    <row r="138" spans="1:16" s="52" customFormat="1" ht="252">
      <c r="A138" s="8" t="s">
        <v>86</v>
      </c>
      <c r="B138" s="11" t="s">
        <v>69</v>
      </c>
      <c r="C138" s="8" t="s">
        <v>87</v>
      </c>
      <c r="D138" s="3"/>
      <c r="E138" s="3"/>
      <c r="F138" s="3"/>
      <c r="G138" s="3"/>
      <c r="H138" s="3"/>
      <c r="I138" s="3"/>
      <c r="J138" s="3"/>
      <c r="K138" s="3"/>
      <c r="L138" s="3"/>
      <c r="M138" s="3"/>
      <c r="N138" s="16"/>
      <c r="O138" s="16"/>
      <c r="P138" s="16"/>
    </row>
    <row r="139" spans="1:16" s="52" customFormat="1" ht="72">
      <c r="A139" s="8" t="s">
        <v>88</v>
      </c>
      <c r="B139" s="11" t="s">
        <v>72</v>
      </c>
      <c r="C139" s="8" t="s">
        <v>89</v>
      </c>
      <c r="D139" s="3"/>
      <c r="E139" s="3"/>
      <c r="F139" s="3"/>
      <c r="G139" s="3"/>
      <c r="H139" s="3"/>
      <c r="I139" s="3"/>
      <c r="J139" s="3"/>
      <c r="K139" s="3"/>
      <c r="L139" s="3"/>
      <c r="M139" s="3"/>
      <c r="N139" s="16"/>
      <c r="O139" s="16"/>
      <c r="P139" s="16"/>
    </row>
    <row r="140" spans="1:16" s="52" customFormat="1" ht="72">
      <c r="A140" s="8" t="s">
        <v>847</v>
      </c>
      <c r="B140" s="53" t="s">
        <v>848</v>
      </c>
      <c r="C140" s="8" t="s">
        <v>849</v>
      </c>
      <c r="D140" s="3"/>
      <c r="E140" s="3"/>
      <c r="F140" s="3"/>
      <c r="G140" s="3"/>
      <c r="H140" s="3"/>
      <c r="I140" s="3"/>
      <c r="J140" s="3"/>
      <c r="K140" s="3"/>
      <c r="L140" s="3"/>
      <c r="M140" s="3"/>
      <c r="N140" s="16"/>
      <c r="O140" s="16"/>
      <c r="P140" s="16"/>
    </row>
    <row r="141" spans="1:16" s="52" customFormat="1" ht="198">
      <c r="A141" s="8" t="s">
        <v>850</v>
      </c>
      <c r="B141" s="53" t="s">
        <v>851</v>
      </c>
      <c r="C141" s="8" t="s">
        <v>852</v>
      </c>
      <c r="D141" s="3"/>
      <c r="E141" s="3"/>
      <c r="F141" s="3"/>
      <c r="G141" s="3"/>
      <c r="H141" s="3"/>
      <c r="I141" s="3"/>
      <c r="J141" s="3"/>
      <c r="K141" s="3"/>
      <c r="L141" s="3"/>
      <c r="M141" s="3"/>
      <c r="N141" s="16"/>
      <c r="O141" s="16"/>
      <c r="P141" s="16"/>
    </row>
    <row r="142" spans="1:16" s="52" customFormat="1" ht="162">
      <c r="A142" s="9" t="s">
        <v>711</v>
      </c>
      <c r="B142" s="38" t="s">
        <v>468</v>
      </c>
      <c r="C142" s="9" t="s">
        <v>712</v>
      </c>
      <c r="D142" s="15"/>
      <c r="E142" s="15"/>
      <c r="F142" s="15"/>
      <c r="G142" s="15"/>
      <c r="H142" s="15"/>
      <c r="I142" s="15"/>
      <c r="J142" s="15"/>
      <c r="K142" s="15"/>
      <c r="L142" s="15"/>
      <c r="M142" s="15"/>
      <c r="N142" s="32">
        <f>SUM(N143:N149)</f>
        <v>125715</v>
      </c>
      <c r="O142" s="32">
        <f>SUM(O143:O149)</f>
        <v>121015.4</v>
      </c>
      <c r="P142" s="32">
        <f>SUM(P143:P149)</f>
        <v>131501.6</v>
      </c>
    </row>
    <row r="143" spans="1:16" s="54" customFormat="1" ht="126">
      <c r="A143" s="8" t="s">
        <v>713</v>
      </c>
      <c r="B143" s="34" t="s">
        <v>714</v>
      </c>
      <c r="C143" s="8" t="s">
        <v>853</v>
      </c>
      <c r="D143" s="3" t="s">
        <v>809</v>
      </c>
      <c r="E143" s="12" t="s">
        <v>803</v>
      </c>
      <c r="F143" s="3" t="s">
        <v>854</v>
      </c>
      <c r="G143" s="12" t="s">
        <v>880</v>
      </c>
      <c r="H143" s="3"/>
      <c r="I143" s="3"/>
      <c r="J143" s="3"/>
      <c r="K143" s="3" t="s">
        <v>906</v>
      </c>
      <c r="L143" s="3" t="s">
        <v>907</v>
      </c>
      <c r="M143" s="3" t="s">
        <v>908</v>
      </c>
      <c r="N143" s="16">
        <v>7273.5</v>
      </c>
      <c r="O143" s="16">
        <v>7273.5</v>
      </c>
      <c r="P143" s="16">
        <v>0</v>
      </c>
    </row>
    <row r="144" spans="1:16" s="54" customFormat="1" ht="144">
      <c r="A144" s="8" t="s">
        <v>855</v>
      </c>
      <c r="B144" s="17" t="s">
        <v>856</v>
      </c>
      <c r="C144" s="8" t="s">
        <v>857</v>
      </c>
      <c r="D144" s="33" t="s">
        <v>424</v>
      </c>
      <c r="E144" s="12" t="s">
        <v>803</v>
      </c>
      <c r="F144" s="3" t="s">
        <v>827</v>
      </c>
      <c r="G144" s="12" t="s">
        <v>880</v>
      </c>
      <c r="H144" s="3"/>
      <c r="I144" s="3"/>
      <c r="J144" s="3"/>
      <c r="K144" s="3" t="s">
        <v>901</v>
      </c>
      <c r="L144" s="3" t="s">
        <v>898</v>
      </c>
      <c r="M144" s="3" t="s">
        <v>899</v>
      </c>
      <c r="N144" s="16">
        <v>12</v>
      </c>
      <c r="O144" s="16">
        <v>12</v>
      </c>
      <c r="P144" s="16"/>
    </row>
    <row r="145" spans="1:16" s="54" customFormat="1" ht="108">
      <c r="A145" s="8" t="s">
        <v>858</v>
      </c>
      <c r="B145" s="17" t="s">
        <v>859</v>
      </c>
      <c r="C145" s="8" t="s">
        <v>860</v>
      </c>
      <c r="D145" s="33" t="s">
        <v>831</v>
      </c>
      <c r="E145" s="12" t="s">
        <v>803</v>
      </c>
      <c r="F145" s="3" t="s">
        <v>614</v>
      </c>
      <c r="G145" s="12" t="s">
        <v>880</v>
      </c>
      <c r="H145" s="3"/>
      <c r="I145" s="3"/>
      <c r="J145" s="3"/>
      <c r="K145" s="3" t="s">
        <v>901</v>
      </c>
      <c r="L145" s="3" t="s">
        <v>898</v>
      </c>
      <c r="M145" s="3" t="s">
        <v>899</v>
      </c>
      <c r="N145" s="16">
        <f>89513+350</f>
        <v>89863</v>
      </c>
      <c r="O145" s="16">
        <f>85396.3+350</f>
        <v>85746.3</v>
      </c>
      <c r="P145" s="16">
        <v>109909.6</v>
      </c>
    </row>
    <row r="146" spans="1:16" s="54" customFormat="1" ht="252">
      <c r="A146" s="8" t="s">
        <v>861</v>
      </c>
      <c r="B146" s="18" t="s">
        <v>862</v>
      </c>
      <c r="C146" s="8" t="s">
        <v>863</v>
      </c>
      <c r="D146" s="33" t="s">
        <v>835</v>
      </c>
      <c r="E146" s="12" t="s">
        <v>803</v>
      </c>
      <c r="F146" s="3" t="s">
        <v>413</v>
      </c>
      <c r="G146" s="12" t="s">
        <v>880</v>
      </c>
      <c r="H146" s="3"/>
      <c r="I146" s="3"/>
      <c r="J146" s="3"/>
      <c r="K146" s="3" t="s">
        <v>901</v>
      </c>
      <c r="L146" s="3" t="s">
        <v>898</v>
      </c>
      <c r="M146" s="3" t="s">
        <v>899</v>
      </c>
      <c r="N146" s="16">
        <v>6992.5</v>
      </c>
      <c r="O146" s="16">
        <v>6892.5</v>
      </c>
      <c r="P146" s="16">
        <v>2216.2</v>
      </c>
    </row>
    <row r="147" spans="1:16" s="54" customFormat="1" ht="108">
      <c r="A147" s="8" t="s">
        <v>864</v>
      </c>
      <c r="B147" s="11" t="s">
        <v>865</v>
      </c>
      <c r="C147" s="8" t="s">
        <v>866</v>
      </c>
      <c r="D147" s="33" t="s">
        <v>404</v>
      </c>
      <c r="E147" s="12" t="s">
        <v>803</v>
      </c>
      <c r="F147" s="3" t="s">
        <v>405</v>
      </c>
      <c r="G147" s="12" t="s">
        <v>880</v>
      </c>
      <c r="H147" s="3"/>
      <c r="I147" s="3"/>
      <c r="J147" s="3"/>
      <c r="K147" s="3" t="s">
        <v>901</v>
      </c>
      <c r="L147" s="3" t="s">
        <v>898</v>
      </c>
      <c r="M147" s="3" t="s">
        <v>899</v>
      </c>
      <c r="N147" s="16">
        <v>2764</v>
      </c>
      <c r="O147" s="16">
        <v>2764</v>
      </c>
      <c r="P147" s="16">
        <f>732.5+250</f>
        <v>982.5</v>
      </c>
    </row>
    <row r="148" spans="1:16" s="54" customFormat="1" ht="108">
      <c r="A148" s="8" t="s">
        <v>867</v>
      </c>
      <c r="B148" s="17" t="s">
        <v>868</v>
      </c>
      <c r="C148" s="8" t="s">
        <v>869</v>
      </c>
      <c r="D148" s="33" t="s">
        <v>440</v>
      </c>
      <c r="E148" s="12" t="s">
        <v>803</v>
      </c>
      <c r="F148" s="3" t="s">
        <v>661</v>
      </c>
      <c r="G148" s="12" t="s">
        <v>880</v>
      </c>
      <c r="H148" s="3"/>
      <c r="I148" s="3"/>
      <c r="J148" s="3"/>
      <c r="K148" s="3" t="s">
        <v>901</v>
      </c>
      <c r="L148" s="3" t="s">
        <v>898</v>
      </c>
      <c r="M148" s="3" t="s">
        <v>899</v>
      </c>
      <c r="N148" s="16">
        <v>18640</v>
      </c>
      <c r="O148" s="16">
        <v>18197.2</v>
      </c>
      <c r="P148" s="16">
        <v>18293.3</v>
      </c>
    </row>
    <row r="149" spans="1:16" s="54" customFormat="1" ht="126">
      <c r="A149" s="8" t="s">
        <v>870</v>
      </c>
      <c r="B149" s="17" t="s">
        <v>871</v>
      </c>
      <c r="C149" s="8" t="s">
        <v>872</v>
      </c>
      <c r="D149" s="33" t="s">
        <v>440</v>
      </c>
      <c r="E149" s="12" t="s">
        <v>803</v>
      </c>
      <c r="F149" s="3" t="s">
        <v>845</v>
      </c>
      <c r="G149" s="12" t="s">
        <v>880</v>
      </c>
      <c r="H149" s="3"/>
      <c r="I149" s="3"/>
      <c r="J149" s="3"/>
      <c r="K149" s="3" t="s">
        <v>901</v>
      </c>
      <c r="L149" s="3" t="s">
        <v>898</v>
      </c>
      <c r="M149" s="3" t="s">
        <v>899</v>
      </c>
      <c r="N149" s="16">
        <v>170</v>
      </c>
      <c r="O149" s="16">
        <v>129.9</v>
      </c>
      <c r="P149" s="16">
        <v>100</v>
      </c>
    </row>
    <row r="150" spans="1:16" s="52" customFormat="1" ht="144">
      <c r="A150" s="30" t="s">
        <v>716</v>
      </c>
      <c r="B150" s="38" t="s">
        <v>469</v>
      </c>
      <c r="C150" s="30" t="s">
        <v>717</v>
      </c>
      <c r="D150" s="15"/>
      <c r="E150" s="15"/>
      <c r="F150" s="15"/>
      <c r="G150" s="15"/>
      <c r="H150" s="15"/>
      <c r="I150" s="15"/>
      <c r="J150" s="15"/>
      <c r="K150" s="15"/>
      <c r="L150" s="15"/>
      <c r="M150" s="15"/>
      <c r="N150" s="32">
        <f>SUM(N151:N179)</f>
        <v>4502168.000000001</v>
      </c>
      <c r="O150" s="32">
        <f>SUM(O151:O179)</f>
        <v>4487847.8</v>
      </c>
      <c r="P150" s="32">
        <f>SUM(P151:P179)</f>
        <v>4514500.6</v>
      </c>
    </row>
    <row r="151" spans="1:16" s="52" customFormat="1" ht="198">
      <c r="A151" s="8" t="s">
        <v>718</v>
      </c>
      <c r="B151" s="18" t="s">
        <v>719</v>
      </c>
      <c r="C151" s="8" t="s">
        <v>720</v>
      </c>
      <c r="D151" s="19" t="s">
        <v>95</v>
      </c>
      <c r="E151" s="22"/>
      <c r="F151" s="3"/>
      <c r="G151" s="45"/>
      <c r="H151" s="3" t="s">
        <v>802</v>
      </c>
      <c r="I151" s="3" t="s">
        <v>721</v>
      </c>
      <c r="J151" s="3" t="s">
        <v>909</v>
      </c>
      <c r="K151" s="3"/>
      <c r="L151" s="3"/>
      <c r="M151" s="3"/>
      <c r="N151" s="16">
        <v>30508</v>
      </c>
      <c r="O151" s="16">
        <v>30507.6</v>
      </c>
      <c r="P151" s="16">
        <v>30227</v>
      </c>
    </row>
    <row r="152" spans="1:16" s="52" customFormat="1" ht="108">
      <c r="A152" s="8" t="s">
        <v>722</v>
      </c>
      <c r="B152" s="18" t="s">
        <v>723</v>
      </c>
      <c r="C152" s="8" t="s">
        <v>724</v>
      </c>
      <c r="D152" s="20" t="s">
        <v>715</v>
      </c>
      <c r="E152" s="14"/>
      <c r="F152" s="3"/>
      <c r="G152" s="45"/>
      <c r="H152" s="3" t="s">
        <v>725</v>
      </c>
      <c r="I152" s="3" t="s">
        <v>726</v>
      </c>
      <c r="J152" s="3" t="s">
        <v>910</v>
      </c>
      <c r="K152" s="3"/>
      <c r="L152" s="3"/>
      <c r="M152" s="3"/>
      <c r="N152" s="16">
        <v>27370</v>
      </c>
      <c r="O152" s="16">
        <v>27237.6</v>
      </c>
      <c r="P152" s="16">
        <v>27420</v>
      </c>
    </row>
    <row r="153" spans="1:16" s="52" customFormat="1" ht="198">
      <c r="A153" s="8" t="s">
        <v>727</v>
      </c>
      <c r="B153" s="18" t="s">
        <v>728</v>
      </c>
      <c r="C153" s="8" t="s">
        <v>729</v>
      </c>
      <c r="D153" s="20" t="s">
        <v>715</v>
      </c>
      <c r="E153" s="14"/>
      <c r="F153" s="3"/>
      <c r="G153" s="45"/>
      <c r="H153" s="3" t="s">
        <v>345</v>
      </c>
      <c r="I153" s="3" t="s">
        <v>730</v>
      </c>
      <c r="J153" s="3" t="s">
        <v>911</v>
      </c>
      <c r="K153" s="3"/>
      <c r="L153" s="3"/>
      <c r="M153" s="3"/>
      <c r="N153" s="16">
        <v>10076</v>
      </c>
      <c r="O153" s="16">
        <v>9286.8</v>
      </c>
      <c r="P153" s="16">
        <v>9673</v>
      </c>
    </row>
    <row r="154" spans="1:16" s="52" customFormat="1" ht="216">
      <c r="A154" s="8" t="s">
        <v>731</v>
      </c>
      <c r="B154" s="18" t="s">
        <v>732</v>
      </c>
      <c r="C154" s="8" t="s">
        <v>733</v>
      </c>
      <c r="D154" s="20" t="s">
        <v>715</v>
      </c>
      <c r="E154" s="14"/>
      <c r="F154" s="3"/>
      <c r="G154" s="45"/>
      <c r="H154" s="3" t="s">
        <v>346</v>
      </c>
      <c r="I154" s="3" t="s">
        <v>734</v>
      </c>
      <c r="J154" s="3" t="s">
        <v>735</v>
      </c>
      <c r="K154" s="3"/>
      <c r="L154" s="3"/>
      <c r="M154" s="3"/>
      <c r="N154" s="16">
        <v>13084.5</v>
      </c>
      <c r="O154" s="16">
        <v>12896</v>
      </c>
      <c r="P154" s="16">
        <v>13025.3</v>
      </c>
    </row>
    <row r="155" spans="1:16" s="52" customFormat="1" ht="72">
      <c r="A155" s="8" t="s">
        <v>737</v>
      </c>
      <c r="B155" s="18" t="s">
        <v>738</v>
      </c>
      <c r="C155" s="8" t="s">
        <v>739</v>
      </c>
      <c r="D155" s="19" t="s">
        <v>736</v>
      </c>
      <c r="E155" s="14"/>
      <c r="F155" s="3"/>
      <c r="G155" s="45"/>
      <c r="H155" s="3" t="s">
        <v>740</v>
      </c>
      <c r="I155" s="3" t="s">
        <v>741</v>
      </c>
      <c r="J155" s="3" t="s">
        <v>912</v>
      </c>
      <c r="K155" s="3"/>
      <c r="L155" s="3"/>
      <c r="M155" s="3"/>
      <c r="N155" s="16">
        <v>2984967</v>
      </c>
      <c r="O155" s="16">
        <v>2984967</v>
      </c>
      <c r="P155" s="16">
        <v>2974751</v>
      </c>
    </row>
    <row r="156" spans="1:16" s="52" customFormat="1" ht="108">
      <c r="A156" s="8" t="s">
        <v>742</v>
      </c>
      <c r="B156" s="18" t="s">
        <v>743</v>
      </c>
      <c r="C156" s="8" t="s">
        <v>744</v>
      </c>
      <c r="D156" s="21" t="s">
        <v>745</v>
      </c>
      <c r="E156" s="14"/>
      <c r="F156" s="3"/>
      <c r="G156" s="45"/>
      <c r="H156" s="3" t="s">
        <v>746</v>
      </c>
      <c r="I156" s="3" t="s">
        <v>747</v>
      </c>
      <c r="J156" s="3" t="s">
        <v>913</v>
      </c>
      <c r="K156" s="3"/>
      <c r="L156" s="3"/>
      <c r="M156" s="3"/>
      <c r="N156" s="16">
        <v>7105.5</v>
      </c>
      <c r="O156" s="16">
        <v>7067.9</v>
      </c>
      <c r="P156" s="16">
        <v>0</v>
      </c>
    </row>
    <row r="157" spans="1:16" s="52" customFormat="1" ht="144">
      <c r="A157" s="8" t="s">
        <v>748</v>
      </c>
      <c r="B157" s="18" t="s">
        <v>749</v>
      </c>
      <c r="C157" s="8" t="s">
        <v>750</v>
      </c>
      <c r="D157" s="14">
        <v>1003</v>
      </c>
      <c r="E157" s="14"/>
      <c r="F157" s="3"/>
      <c r="G157" s="45"/>
      <c r="H157" s="3" t="s">
        <v>873</v>
      </c>
      <c r="I157" s="3" t="s">
        <v>874</v>
      </c>
      <c r="J157" s="3" t="s">
        <v>914</v>
      </c>
      <c r="K157" s="3"/>
      <c r="L157" s="3"/>
      <c r="M157" s="3"/>
      <c r="N157" s="16">
        <f>73327.2+4032</f>
        <v>77359.2</v>
      </c>
      <c r="O157" s="16">
        <f>73082.5+3935.2</f>
        <v>77017.7</v>
      </c>
      <c r="P157" s="16">
        <f>70559.2+2256</f>
        <v>72815.2</v>
      </c>
    </row>
    <row r="158" spans="1:16" s="52" customFormat="1" ht="108">
      <c r="A158" s="8" t="s">
        <v>755</v>
      </c>
      <c r="B158" s="18" t="s">
        <v>751</v>
      </c>
      <c r="C158" s="8" t="s">
        <v>752</v>
      </c>
      <c r="D158" s="21" t="s">
        <v>736</v>
      </c>
      <c r="E158" s="14"/>
      <c r="F158" s="14"/>
      <c r="G158" s="3"/>
      <c r="H158" s="3" t="s">
        <v>746</v>
      </c>
      <c r="I158" s="3" t="s">
        <v>753</v>
      </c>
      <c r="J158" s="3" t="s">
        <v>754</v>
      </c>
      <c r="K158" s="3"/>
      <c r="L158" s="3"/>
      <c r="M158" s="3"/>
      <c r="N158" s="16">
        <v>34177.4</v>
      </c>
      <c r="O158" s="16">
        <v>34101.9</v>
      </c>
      <c r="P158" s="16">
        <v>32666.5</v>
      </c>
    </row>
    <row r="159" spans="1:16" s="52" customFormat="1" ht="144">
      <c r="A159" s="8" t="s">
        <v>758</v>
      </c>
      <c r="B159" s="18" t="s">
        <v>484</v>
      </c>
      <c r="C159" s="8" t="s">
        <v>756</v>
      </c>
      <c r="D159" s="21" t="s">
        <v>736</v>
      </c>
      <c r="E159" s="14"/>
      <c r="F159" s="14"/>
      <c r="G159" s="3"/>
      <c r="H159" s="3" t="s">
        <v>746</v>
      </c>
      <c r="I159" s="3" t="s">
        <v>757</v>
      </c>
      <c r="J159" s="3" t="s">
        <v>915</v>
      </c>
      <c r="K159" s="3"/>
      <c r="L159" s="3"/>
      <c r="M159" s="3"/>
      <c r="N159" s="16">
        <v>146045</v>
      </c>
      <c r="O159" s="16">
        <v>145758.2</v>
      </c>
      <c r="P159" s="16">
        <v>142469</v>
      </c>
    </row>
    <row r="160" spans="1:16" s="52" customFormat="1" ht="144">
      <c r="A160" s="8" t="s">
        <v>763</v>
      </c>
      <c r="B160" s="23" t="s">
        <v>363</v>
      </c>
      <c r="C160" s="8" t="s">
        <v>759</v>
      </c>
      <c r="D160" s="21" t="s">
        <v>760</v>
      </c>
      <c r="E160" s="14"/>
      <c r="F160" s="14"/>
      <c r="G160" s="3"/>
      <c r="H160" s="3" t="s">
        <v>761</v>
      </c>
      <c r="I160" s="3" t="s">
        <v>762</v>
      </c>
      <c r="J160" s="3" t="s">
        <v>915</v>
      </c>
      <c r="K160" s="3"/>
      <c r="L160" s="3"/>
      <c r="M160" s="3"/>
      <c r="N160" s="16">
        <v>166273.1</v>
      </c>
      <c r="O160" s="16">
        <v>163520.3</v>
      </c>
      <c r="P160" s="16">
        <v>184629.3</v>
      </c>
    </row>
    <row r="161" spans="1:16" s="52" customFormat="1" ht="144">
      <c r="A161" s="35" t="s">
        <v>364</v>
      </c>
      <c r="B161" s="11" t="s">
        <v>765</v>
      </c>
      <c r="C161" s="8" t="s">
        <v>766</v>
      </c>
      <c r="D161" s="24" t="s">
        <v>356</v>
      </c>
      <c r="E161" s="14"/>
      <c r="F161" s="14"/>
      <c r="G161" s="3"/>
      <c r="H161" s="3" t="s">
        <v>764</v>
      </c>
      <c r="I161" s="3" t="s">
        <v>767</v>
      </c>
      <c r="J161" s="26" t="s">
        <v>915</v>
      </c>
      <c r="K161" s="3"/>
      <c r="L161" s="3"/>
      <c r="M161" s="3"/>
      <c r="N161" s="16">
        <v>36395.6</v>
      </c>
      <c r="O161" s="16">
        <v>35854.2</v>
      </c>
      <c r="P161" s="16">
        <v>36395.6</v>
      </c>
    </row>
    <row r="162" spans="1:16" s="52" customFormat="1" ht="162">
      <c r="A162" s="8" t="s">
        <v>770</v>
      </c>
      <c r="B162" s="18" t="s">
        <v>875</v>
      </c>
      <c r="C162" s="8" t="s">
        <v>768</v>
      </c>
      <c r="D162" s="14">
        <v>1003</v>
      </c>
      <c r="E162" s="14"/>
      <c r="F162" s="14"/>
      <c r="G162" s="3"/>
      <c r="H162" s="3" t="s">
        <v>96</v>
      </c>
      <c r="I162" s="3" t="s">
        <v>769</v>
      </c>
      <c r="J162" s="3" t="s">
        <v>915</v>
      </c>
      <c r="K162" s="3"/>
      <c r="L162" s="3"/>
      <c r="M162" s="3"/>
      <c r="N162" s="16">
        <v>35017</v>
      </c>
      <c r="O162" s="16">
        <v>32839.8</v>
      </c>
      <c r="P162" s="16">
        <v>32050</v>
      </c>
    </row>
    <row r="163" spans="1:16" s="52" customFormat="1" ht="72" hidden="1">
      <c r="A163" s="8" t="s">
        <v>773</v>
      </c>
      <c r="B163" s="18" t="s">
        <v>771</v>
      </c>
      <c r="C163" s="8" t="s">
        <v>772</v>
      </c>
      <c r="D163" s="14"/>
      <c r="E163" s="14"/>
      <c r="F163" s="14"/>
      <c r="G163" s="3"/>
      <c r="H163" s="3"/>
      <c r="I163" s="3"/>
      <c r="J163" s="26"/>
      <c r="K163" s="3"/>
      <c r="L163" s="3"/>
      <c r="M163" s="3"/>
      <c r="N163" s="16"/>
      <c r="O163" s="16"/>
      <c r="P163" s="16">
        <v>0</v>
      </c>
    </row>
    <row r="164" spans="1:16" s="52" customFormat="1" ht="144">
      <c r="A164" s="8" t="s">
        <v>113</v>
      </c>
      <c r="B164" s="23" t="s">
        <v>110</v>
      </c>
      <c r="C164" s="8" t="s">
        <v>111</v>
      </c>
      <c r="D164" s="22">
        <v>1004</v>
      </c>
      <c r="E164" s="14"/>
      <c r="F164" s="14"/>
      <c r="G164" s="3"/>
      <c r="H164" s="3" t="s">
        <v>746</v>
      </c>
      <c r="I164" s="3" t="s">
        <v>112</v>
      </c>
      <c r="J164" s="3" t="s">
        <v>916</v>
      </c>
      <c r="K164" s="3"/>
      <c r="L164" s="3"/>
      <c r="M164" s="3"/>
      <c r="N164" s="16">
        <v>52764.7</v>
      </c>
      <c r="O164" s="16">
        <v>51445.9</v>
      </c>
      <c r="P164" s="16">
        <v>31114</v>
      </c>
    </row>
    <row r="165" spans="1:16" s="52" customFormat="1" ht="54">
      <c r="A165" s="8" t="s">
        <v>119</v>
      </c>
      <c r="B165" s="17" t="s">
        <v>470</v>
      </c>
      <c r="C165" s="8" t="s">
        <v>114</v>
      </c>
      <c r="D165" s="24" t="s">
        <v>555</v>
      </c>
      <c r="E165" s="14"/>
      <c r="F165" s="14"/>
      <c r="G165" s="3"/>
      <c r="H165" s="3"/>
      <c r="I165" s="3"/>
      <c r="J165" s="3"/>
      <c r="K165" s="3"/>
      <c r="L165" s="3"/>
      <c r="M165" s="3"/>
      <c r="N165" s="16">
        <f aca="true" t="shared" si="1" ref="N165:P169">N67</f>
        <v>14974.7</v>
      </c>
      <c r="O165" s="16">
        <f t="shared" si="1"/>
        <v>14551.4</v>
      </c>
      <c r="P165" s="16">
        <f t="shared" si="1"/>
        <v>13795.2</v>
      </c>
    </row>
    <row r="166" spans="1:16" s="52" customFormat="1" ht="54">
      <c r="A166" s="8" t="s">
        <v>122</v>
      </c>
      <c r="B166" s="17" t="s">
        <v>471</v>
      </c>
      <c r="C166" s="8" t="s">
        <v>115</v>
      </c>
      <c r="D166" s="20" t="s">
        <v>559</v>
      </c>
      <c r="E166" s="3"/>
      <c r="F166" s="3"/>
      <c r="G166" s="3"/>
      <c r="H166" s="3"/>
      <c r="I166" s="3"/>
      <c r="J166" s="3"/>
      <c r="K166" s="3"/>
      <c r="L166" s="3"/>
      <c r="M166" s="3"/>
      <c r="N166" s="16">
        <f t="shared" si="1"/>
        <v>450</v>
      </c>
      <c r="O166" s="16">
        <f t="shared" si="1"/>
        <v>450</v>
      </c>
      <c r="P166" s="16">
        <f t="shared" si="1"/>
        <v>676.1</v>
      </c>
    </row>
    <row r="167" spans="1:16" s="52" customFormat="1" ht="126">
      <c r="A167" s="8" t="s">
        <v>124</v>
      </c>
      <c r="B167" s="17" t="s">
        <v>472</v>
      </c>
      <c r="C167" s="8" t="s">
        <v>116</v>
      </c>
      <c r="D167" s="25" t="s">
        <v>424</v>
      </c>
      <c r="E167" s="3"/>
      <c r="F167" s="3"/>
      <c r="G167" s="3"/>
      <c r="H167" s="3"/>
      <c r="I167" s="3"/>
      <c r="J167" s="3"/>
      <c r="K167" s="3"/>
      <c r="L167" s="3"/>
      <c r="M167" s="3"/>
      <c r="N167" s="16">
        <f t="shared" si="1"/>
        <v>2164</v>
      </c>
      <c r="O167" s="16">
        <f t="shared" si="1"/>
        <v>2164</v>
      </c>
      <c r="P167" s="16">
        <f t="shared" si="1"/>
        <v>2084</v>
      </c>
    </row>
    <row r="168" spans="1:16" s="52" customFormat="1" ht="90">
      <c r="A168" s="8" t="s">
        <v>125</v>
      </c>
      <c r="B168" s="17" t="s">
        <v>473</v>
      </c>
      <c r="C168" s="8" t="s">
        <v>117</v>
      </c>
      <c r="D168" s="25" t="s">
        <v>440</v>
      </c>
      <c r="E168" s="3"/>
      <c r="F168" s="3"/>
      <c r="G168" s="3"/>
      <c r="H168" s="3"/>
      <c r="I168" s="3"/>
      <c r="J168" s="3"/>
      <c r="K168" s="3"/>
      <c r="L168" s="3"/>
      <c r="M168" s="3"/>
      <c r="N168" s="16">
        <f t="shared" si="1"/>
        <v>14836.6</v>
      </c>
      <c r="O168" s="16">
        <f t="shared" si="1"/>
        <v>14836.6</v>
      </c>
      <c r="P168" s="16">
        <f t="shared" si="1"/>
        <v>13379.4</v>
      </c>
    </row>
    <row r="169" spans="1:16" s="52" customFormat="1" ht="36">
      <c r="A169" s="8" t="s">
        <v>126</v>
      </c>
      <c r="B169" s="17" t="s">
        <v>474</v>
      </c>
      <c r="C169" s="8" t="s">
        <v>118</v>
      </c>
      <c r="D169" s="25" t="s">
        <v>435</v>
      </c>
      <c r="E169" s="3"/>
      <c r="F169" s="3"/>
      <c r="G169" s="3"/>
      <c r="H169" s="3"/>
      <c r="I169" s="3"/>
      <c r="J169" s="3"/>
      <c r="K169" s="3"/>
      <c r="L169" s="3"/>
      <c r="M169" s="3"/>
      <c r="N169" s="16">
        <f t="shared" si="1"/>
        <v>434.1</v>
      </c>
      <c r="O169" s="16">
        <f t="shared" si="1"/>
        <v>434.1</v>
      </c>
      <c r="P169" s="16">
        <f t="shared" si="1"/>
        <v>434.1</v>
      </c>
    </row>
    <row r="170" spans="1:16" s="52" customFormat="1" ht="198">
      <c r="A170" s="8" t="s">
        <v>365</v>
      </c>
      <c r="B170" s="18" t="s">
        <v>120</v>
      </c>
      <c r="C170" s="8" t="s">
        <v>121</v>
      </c>
      <c r="D170" s="20" t="s">
        <v>715</v>
      </c>
      <c r="E170" s="3"/>
      <c r="F170" s="3"/>
      <c r="G170" s="3"/>
      <c r="H170" s="3" t="s">
        <v>347</v>
      </c>
      <c r="I170" s="3" t="s">
        <v>741</v>
      </c>
      <c r="J170" s="26" t="s">
        <v>917</v>
      </c>
      <c r="K170" s="3"/>
      <c r="L170" s="3"/>
      <c r="M170" s="3"/>
      <c r="N170" s="16">
        <v>13013.2</v>
      </c>
      <c r="O170" s="16">
        <v>12569.9</v>
      </c>
      <c r="P170" s="16">
        <v>13013.2</v>
      </c>
    </row>
    <row r="171" spans="1:16" s="52" customFormat="1" ht="144">
      <c r="A171" s="8" t="s">
        <v>366</v>
      </c>
      <c r="B171" s="18" t="s">
        <v>488</v>
      </c>
      <c r="C171" s="8" t="s">
        <v>123</v>
      </c>
      <c r="D171" s="3">
        <v>1003</v>
      </c>
      <c r="E171" s="3"/>
      <c r="F171" s="3"/>
      <c r="G171" s="3"/>
      <c r="H171" s="3" t="s">
        <v>489</v>
      </c>
      <c r="I171" s="3" t="s">
        <v>490</v>
      </c>
      <c r="J171" s="26" t="s">
        <v>918</v>
      </c>
      <c r="K171" s="3"/>
      <c r="L171" s="3"/>
      <c r="M171" s="3"/>
      <c r="N171" s="16">
        <v>1116</v>
      </c>
      <c r="O171" s="16">
        <v>963.6</v>
      </c>
      <c r="P171" s="16">
        <v>1236.8</v>
      </c>
    </row>
    <row r="172" spans="1:16" s="52" customFormat="1" ht="126">
      <c r="A172" s="8" t="s">
        <v>367</v>
      </c>
      <c r="B172" s="11" t="s">
        <v>324</v>
      </c>
      <c r="C172" s="8" t="s">
        <v>368</v>
      </c>
      <c r="D172" s="25" t="s">
        <v>812</v>
      </c>
      <c r="E172" s="3" t="s">
        <v>814</v>
      </c>
      <c r="F172" s="3" t="s">
        <v>327</v>
      </c>
      <c r="G172" s="26" t="s">
        <v>919</v>
      </c>
      <c r="H172" s="3"/>
      <c r="I172" s="3"/>
      <c r="J172" s="26"/>
      <c r="K172" s="3"/>
      <c r="L172" s="3"/>
      <c r="M172" s="3"/>
      <c r="N172" s="16">
        <v>64.6</v>
      </c>
      <c r="O172" s="16">
        <v>64.6</v>
      </c>
      <c r="P172" s="16">
        <v>221</v>
      </c>
    </row>
    <row r="173" spans="1:16" s="52" customFormat="1" ht="126">
      <c r="A173" s="8" t="s">
        <v>369</v>
      </c>
      <c r="B173" s="18" t="s">
        <v>475</v>
      </c>
      <c r="C173" s="8" t="s">
        <v>370</v>
      </c>
      <c r="D173" s="25" t="s">
        <v>371</v>
      </c>
      <c r="E173" s="3"/>
      <c r="F173" s="3"/>
      <c r="G173" s="26"/>
      <c r="H173" s="3" t="s">
        <v>97</v>
      </c>
      <c r="I173" s="3" t="s">
        <v>47</v>
      </c>
      <c r="J173" s="26" t="s">
        <v>920</v>
      </c>
      <c r="K173" s="3"/>
      <c r="L173" s="3"/>
      <c r="M173" s="3"/>
      <c r="N173" s="16">
        <v>8118</v>
      </c>
      <c r="O173" s="16">
        <v>7643.6</v>
      </c>
      <c r="P173" s="16">
        <v>7332.8</v>
      </c>
    </row>
    <row r="174" spans="1:16" s="52" customFormat="1" ht="90">
      <c r="A174" s="8" t="s">
        <v>524</v>
      </c>
      <c r="B174" s="18" t="s">
        <v>525</v>
      </c>
      <c r="C174" s="8" t="s">
        <v>526</v>
      </c>
      <c r="D174" s="25" t="s">
        <v>745</v>
      </c>
      <c r="E174" s="3"/>
      <c r="F174" s="3"/>
      <c r="G174" s="26"/>
      <c r="H174" s="3" t="s">
        <v>98</v>
      </c>
      <c r="I174" s="3" t="s">
        <v>527</v>
      </c>
      <c r="J174" s="26" t="s">
        <v>921</v>
      </c>
      <c r="K174" s="3"/>
      <c r="L174" s="3"/>
      <c r="M174" s="3"/>
      <c r="N174" s="16">
        <v>817084</v>
      </c>
      <c r="O174" s="16">
        <v>813210.1</v>
      </c>
      <c r="P174" s="16">
        <v>830416</v>
      </c>
    </row>
    <row r="175" spans="1:16" s="52" customFormat="1" ht="54">
      <c r="A175" s="8" t="s">
        <v>528</v>
      </c>
      <c r="B175" s="17" t="s">
        <v>463</v>
      </c>
      <c r="C175" s="8" t="s">
        <v>529</v>
      </c>
      <c r="D175" s="3" t="s">
        <v>170</v>
      </c>
      <c r="E175" s="3"/>
      <c r="F175" s="3"/>
      <c r="G175" s="26"/>
      <c r="H175" s="3"/>
      <c r="I175" s="3"/>
      <c r="J175" s="26"/>
      <c r="K175" s="3"/>
      <c r="L175" s="3"/>
      <c r="M175" s="3"/>
      <c r="N175" s="16">
        <f>N72</f>
        <v>8769.8</v>
      </c>
      <c r="O175" s="16">
        <f>O72</f>
        <v>8459</v>
      </c>
      <c r="P175" s="16">
        <f>P72</f>
        <v>12621</v>
      </c>
    </row>
    <row r="176" spans="1:16" s="52" customFormat="1" ht="126">
      <c r="A176" s="8" t="s">
        <v>922</v>
      </c>
      <c r="B176" s="18" t="s">
        <v>923</v>
      </c>
      <c r="C176" s="8" t="s">
        <v>924</v>
      </c>
      <c r="D176" s="25" t="s">
        <v>715</v>
      </c>
      <c r="E176" s="3"/>
      <c r="F176" s="3"/>
      <c r="G176" s="26"/>
      <c r="H176" s="14" t="s">
        <v>925</v>
      </c>
      <c r="I176" s="3" t="s">
        <v>926</v>
      </c>
      <c r="J176" s="26" t="s">
        <v>927</v>
      </c>
      <c r="K176" s="3"/>
      <c r="L176" s="3"/>
      <c r="M176" s="3"/>
      <c r="N176" s="16">
        <v>0</v>
      </c>
      <c r="O176" s="16">
        <v>0</v>
      </c>
      <c r="P176" s="16">
        <v>20871.8</v>
      </c>
    </row>
    <row r="177" spans="1:16" s="52" customFormat="1" ht="144">
      <c r="A177" s="8" t="s">
        <v>928</v>
      </c>
      <c r="B177" s="18" t="s">
        <v>929</v>
      </c>
      <c r="C177" s="8" t="s">
        <v>930</v>
      </c>
      <c r="D177" s="25" t="s">
        <v>931</v>
      </c>
      <c r="E177" s="3"/>
      <c r="F177" s="3"/>
      <c r="G177" s="26"/>
      <c r="H177" s="14" t="s">
        <v>932</v>
      </c>
      <c r="I177" s="3" t="s">
        <v>933</v>
      </c>
      <c r="J177" s="26" t="s">
        <v>934</v>
      </c>
      <c r="K177" s="3"/>
      <c r="L177" s="3"/>
      <c r="M177" s="3"/>
      <c r="N177" s="16">
        <v>0</v>
      </c>
      <c r="O177" s="16">
        <v>0</v>
      </c>
      <c r="P177" s="16">
        <v>6296.8</v>
      </c>
    </row>
    <row r="178" spans="1:16" s="52" customFormat="1" ht="144">
      <c r="A178" s="8" t="s">
        <v>935</v>
      </c>
      <c r="B178" s="18" t="s">
        <v>936</v>
      </c>
      <c r="C178" s="8" t="s">
        <v>937</v>
      </c>
      <c r="D178" s="25">
        <v>1004</v>
      </c>
      <c r="E178" s="3"/>
      <c r="F178" s="3"/>
      <c r="G178" s="26"/>
      <c r="H178" s="3" t="s">
        <v>761</v>
      </c>
      <c r="I178" s="3" t="s">
        <v>762</v>
      </c>
      <c r="J178" s="3" t="s">
        <v>915</v>
      </c>
      <c r="K178" s="3"/>
      <c r="L178" s="3"/>
      <c r="M178" s="3"/>
      <c r="N178" s="16">
        <v>0</v>
      </c>
      <c r="O178" s="16">
        <v>0</v>
      </c>
      <c r="P178" s="16">
        <v>2508.5</v>
      </c>
    </row>
    <row r="179" spans="1:16" s="52" customFormat="1" ht="126">
      <c r="A179" s="8" t="s">
        <v>938</v>
      </c>
      <c r="B179" s="18" t="s">
        <v>939</v>
      </c>
      <c r="C179" s="8" t="s">
        <v>940</v>
      </c>
      <c r="D179" s="25" t="s">
        <v>736</v>
      </c>
      <c r="E179" s="3"/>
      <c r="F179" s="3"/>
      <c r="G179" s="26"/>
      <c r="H179" s="3" t="s">
        <v>941</v>
      </c>
      <c r="I179" s="3" t="s">
        <v>942</v>
      </c>
      <c r="J179" s="3" t="s">
        <v>934</v>
      </c>
      <c r="K179" s="3"/>
      <c r="L179" s="3"/>
      <c r="M179" s="3"/>
      <c r="N179" s="16">
        <v>0</v>
      </c>
      <c r="O179" s="16">
        <v>0</v>
      </c>
      <c r="P179" s="16">
        <v>2378</v>
      </c>
    </row>
    <row r="180" spans="1:16" s="52" customFormat="1" ht="198">
      <c r="A180" s="9" t="s">
        <v>127</v>
      </c>
      <c r="B180" s="10" t="s">
        <v>774</v>
      </c>
      <c r="C180" s="9" t="s">
        <v>128</v>
      </c>
      <c r="D180" s="15"/>
      <c r="E180" s="15"/>
      <c r="F180" s="15"/>
      <c r="G180" s="15"/>
      <c r="H180" s="15"/>
      <c r="I180" s="15"/>
      <c r="J180" s="15"/>
      <c r="K180" s="15"/>
      <c r="L180" s="15"/>
      <c r="M180" s="15"/>
      <c r="N180" s="32">
        <f>SUM(N181:N182)</f>
        <v>0</v>
      </c>
      <c r="O180" s="32">
        <f>SUM(O181:O182)</f>
        <v>0</v>
      </c>
      <c r="P180" s="32">
        <f>SUM(P181:P182)</f>
        <v>0</v>
      </c>
    </row>
    <row r="181" spans="1:16" s="52" customFormat="1" ht="19.5">
      <c r="A181" s="8"/>
      <c r="B181" s="17"/>
      <c r="C181" s="8"/>
      <c r="D181" s="3"/>
      <c r="E181" s="3"/>
      <c r="F181" s="3"/>
      <c r="G181" s="3"/>
      <c r="H181" s="3"/>
      <c r="I181" s="3"/>
      <c r="J181" s="3"/>
      <c r="K181" s="3"/>
      <c r="L181" s="3"/>
      <c r="M181" s="3"/>
      <c r="N181" s="16"/>
      <c r="O181" s="16"/>
      <c r="P181" s="16"/>
    </row>
    <row r="182" spans="1:16" s="52" customFormat="1" ht="19.5">
      <c r="A182" s="8"/>
      <c r="B182" s="17"/>
      <c r="C182" s="8"/>
      <c r="D182" s="3"/>
      <c r="E182" s="3"/>
      <c r="F182" s="3"/>
      <c r="G182" s="3"/>
      <c r="H182" s="3"/>
      <c r="I182" s="3"/>
      <c r="J182" s="3"/>
      <c r="K182" s="3"/>
      <c r="L182" s="3"/>
      <c r="M182" s="3"/>
      <c r="N182" s="16"/>
      <c r="O182" s="16"/>
      <c r="P182" s="16"/>
    </row>
    <row r="183" spans="1:16" s="52" customFormat="1" ht="36">
      <c r="A183" s="9"/>
      <c r="B183" s="10" t="s">
        <v>129</v>
      </c>
      <c r="C183" s="9" t="s">
        <v>130</v>
      </c>
      <c r="D183" s="15"/>
      <c r="E183" s="15"/>
      <c r="F183" s="15"/>
      <c r="G183" s="15"/>
      <c r="H183" s="15"/>
      <c r="I183" s="15"/>
      <c r="J183" s="15"/>
      <c r="K183" s="15"/>
      <c r="L183" s="15"/>
      <c r="M183" s="15"/>
      <c r="N183" s="32">
        <f>N86+N142+N180+N150</f>
        <v>9297733.500000002</v>
      </c>
      <c r="O183" s="32">
        <f>O86+O142+O180+O150</f>
        <v>9091977</v>
      </c>
      <c r="P183" s="32">
        <f>P86+P142+P180+P150</f>
        <v>8436866.899999999</v>
      </c>
    </row>
    <row r="184" spans="1:16" s="52" customFormat="1" ht="36">
      <c r="A184" s="8" t="s">
        <v>131</v>
      </c>
      <c r="B184" s="11" t="s">
        <v>132</v>
      </c>
      <c r="C184" s="8" t="s">
        <v>133</v>
      </c>
      <c r="D184" s="3"/>
      <c r="E184" s="3"/>
      <c r="F184" s="3"/>
      <c r="G184" s="3"/>
      <c r="H184" s="3"/>
      <c r="I184" s="3"/>
      <c r="J184" s="3"/>
      <c r="K184" s="3"/>
      <c r="L184" s="3"/>
      <c r="M184" s="3"/>
      <c r="N184" s="16"/>
      <c r="O184" s="16"/>
      <c r="P184" s="16"/>
    </row>
    <row r="185" spans="1:16" s="52" customFormat="1" ht="126">
      <c r="A185" s="9" t="s">
        <v>134</v>
      </c>
      <c r="B185" s="10" t="s">
        <v>135</v>
      </c>
      <c r="C185" s="9" t="s">
        <v>136</v>
      </c>
      <c r="D185" s="15"/>
      <c r="E185" s="15"/>
      <c r="F185" s="15"/>
      <c r="G185" s="15"/>
      <c r="H185" s="15"/>
      <c r="I185" s="15"/>
      <c r="J185" s="15"/>
      <c r="K185" s="15"/>
      <c r="L185" s="15"/>
      <c r="M185" s="15"/>
      <c r="N185" s="32">
        <f>SUM(N186:N239)</f>
        <v>7513100.300000002</v>
      </c>
      <c r="O185" s="32">
        <f>SUM(O186:O239)</f>
        <v>7010211.999999999</v>
      </c>
      <c r="P185" s="32">
        <f>SUM(P186:P239)</f>
        <v>5649392.7</v>
      </c>
    </row>
    <row r="186" spans="1:16" s="52" customFormat="1" ht="270">
      <c r="A186" s="8" t="s">
        <v>137</v>
      </c>
      <c r="B186" s="11" t="s">
        <v>138</v>
      </c>
      <c r="C186" s="8" t="s">
        <v>139</v>
      </c>
      <c r="D186" s="3" t="s">
        <v>815</v>
      </c>
      <c r="E186" s="12" t="s">
        <v>803</v>
      </c>
      <c r="F186" s="3" t="s">
        <v>816</v>
      </c>
      <c r="G186" s="12" t="s">
        <v>880</v>
      </c>
      <c r="H186" s="3"/>
      <c r="I186" s="3"/>
      <c r="J186" s="26"/>
      <c r="K186" s="3" t="s">
        <v>943</v>
      </c>
      <c r="L186" s="3" t="s">
        <v>886</v>
      </c>
      <c r="M186" s="3" t="s">
        <v>944</v>
      </c>
      <c r="N186" s="16">
        <f>'[1]г. Елец '!N11+'[1]г. Липецк '!N11</f>
        <v>975582.3999999999</v>
      </c>
      <c r="O186" s="16">
        <f>'[1]г. Елец '!O11+'[1]г. Липецк '!O11+0.1</f>
        <v>761340.6</v>
      </c>
      <c r="P186" s="16">
        <f>'[1]г. Елец '!P11+'[1]г. Липецк '!P11</f>
        <v>968749.6</v>
      </c>
    </row>
    <row r="187" spans="1:16" s="52" customFormat="1" ht="270">
      <c r="A187" s="8" t="s">
        <v>140</v>
      </c>
      <c r="B187" s="18" t="s">
        <v>450</v>
      </c>
      <c r="C187" s="8" t="s">
        <v>141</v>
      </c>
      <c r="D187" s="27" t="s">
        <v>817</v>
      </c>
      <c r="E187" s="3" t="s">
        <v>818</v>
      </c>
      <c r="F187" s="3" t="s">
        <v>142</v>
      </c>
      <c r="G187" s="3" t="s">
        <v>819</v>
      </c>
      <c r="H187" s="3"/>
      <c r="I187" s="3"/>
      <c r="J187" s="3"/>
      <c r="K187" s="3" t="s">
        <v>943</v>
      </c>
      <c r="L187" s="3" t="s">
        <v>886</v>
      </c>
      <c r="M187" s="3" t="s">
        <v>944</v>
      </c>
      <c r="N187" s="16">
        <f>'[1]г. Елец '!N12+'[1]г. Липецк '!N12+40965.7</f>
        <v>328028.5</v>
      </c>
      <c r="O187" s="16">
        <f>'[1]г. Елец '!O12+'[1]г. Липецк '!O12+38320.2</f>
        <v>317227.30000000005</v>
      </c>
      <c r="P187" s="16">
        <f>'[1]г. Елец '!P12+'[1]г. Липецк '!P12+39691.7</f>
        <v>330544.10000000003</v>
      </c>
    </row>
    <row r="188" spans="1:16" s="52" customFormat="1" ht="162">
      <c r="A188" s="8" t="s">
        <v>143</v>
      </c>
      <c r="B188" s="11" t="s">
        <v>144</v>
      </c>
      <c r="C188" s="8" t="s">
        <v>145</v>
      </c>
      <c r="D188" s="3"/>
      <c r="E188" s="3"/>
      <c r="F188" s="3"/>
      <c r="G188" s="3"/>
      <c r="H188" s="3"/>
      <c r="I188" s="3"/>
      <c r="J188" s="3"/>
      <c r="K188" s="3"/>
      <c r="L188" s="3"/>
      <c r="M188" s="3"/>
      <c r="N188" s="16"/>
      <c r="O188" s="16"/>
      <c r="P188" s="16"/>
    </row>
    <row r="189" spans="1:16" s="52" customFormat="1" ht="234">
      <c r="A189" s="8" t="s">
        <v>146</v>
      </c>
      <c r="B189" s="18" t="s">
        <v>476</v>
      </c>
      <c r="C189" s="8" t="s">
        <v>147</v>
      </c>
      <c r="D189" s="25" t="s">
        <v>42</v>
      </c>
      <c r="E189" s="3" t="s">
        <v>820</v>
      </c>
      <c r="F189" s="3" t="s">
        <v>43</v>
      </c>
      <c r="G189" s="3" t="s">
        <v>884</v>
      </c>
      <c r="H189" s="3"/>
      <c r="I189" s="3"/>
      <c r="J189" s="26"/>
      <c r="K189" s="3" t="s">
        <v>945</v>
      </c>
      <c r="L189" s="3" t="s">
        <v>946</v>
      </c>
      <c r="M189" s="3" t="s">
        <v>947</v>
      </c>
      <c r="N189" s="16">
        <f>'[1]г. Елец '!N14+'[1]г. Липецк '!N14</f>
        <v>30474.6</v>
      </c>
      <c r="O189" s="16">
        <f>'[1]г. Елец '!O14+'[1]г. Липецк '!O14</f>
        <v>30376.6</v>
      </c>
      <c r="P189" s="16">
        <f>'[1]г. Елец '!P14+'[1]г. Липецк '!P14</f>
        <v>4253</v>
      </c>
    </row>
    <row r="190" spans="1:16" s="52" customFormat="1" ht="126">
      <c r="A190" s="8" t="s">
        <v>148</v>
      </c>
      <c r="B190" s="11" t="s">
        <v>90</v>
      </c>
      <c r="C190" s="8" t="s">
        <v>149</v>
      </c>
      <c r="D190" s="25"/>
      <c r="E190" s="3"/>
      <c r="F190" s="3"/>
      <c r="G190" s="3"/>
      <c r="H190" s="3"/>
      <c r="I190" s="3"/>
      <c r="J190" s="3"/>
      <c r="K190" s="3"/>
      <c r="L190" s="3"/>
      <c r="M190" s="3"/>
      <c r="N190" s="16"/>
      <c r="O190" s="16"/>
      <c r="P190" s="16"/>
    </row>
    <row r="191" spans="1:16" s="52" customFormat="1" ht="216">
      <c r="A191" s="8" t="s">
        <v>150</v>
      </c>
      <c r="B191" s="11" t="s">
        <v>151</v>
      </c>
      <c r="C191" s="8" t="s">
        <v>152</v>
      </c>
      <c r="D191" s="28">
        <v>1202</v>
      </c>
      <c r="E191" s="12" t="s">
        <v>803</v>
      </c>
      <c r="F191" s="12" t="s">
        <v>153</v>
      </c>
      <c r="G191" s="12" t="s">
        <v>880</v>
      </c>
      <c r="H191" s="3"/>
      <c r="I191" s="3"/>
      <c r="J191" s="3"/>
      <c r="K191" s="3" t="s">
        <v>948</v>
      </c>
      <c r="L191" s="3" t="s">
        <v>898</v>
      </c>
      <c r="M191" s="26" t="s">
        <v>949</v>
      </c>
      <c r="N191" s="16">
        <f>'[1]г. Елец '!N16+'[1]г. Липецк '!N16</f>
        <v>24807</v>
      </c>
      <c r="O191" s="16">
        <f>'[1]г. Елец '!O16+'[1]г. Липецк '!O16</f>
        <v>24807</v>
      </c>
      <c r="P191" s="16">
        <f>'[1]г. Елец '!P16+'[1]г. Липецк '!P16</f>
        <v>21774</v>
      </c>
    </row>
    <row r="192" spans="1:16" s="52" customFormat="1" ht="162">
      <c r="A192" s="8" t="s">
        <v>154</v>
      </c>
      <c r="B192" s="11" t="s">
        <v>155</v>
      </c>
      <c r="C192" s="8" t="s">
        <v>156</v>
      </c>
      <c r="D192" s="28">
        <v>1202</v>
      </c>
      <c r="E192" s="12" t="s">
        <v>803</v>
      </c>
      <c r="F192" s="12" t="s">
        <v>153</v>
      </c>
      <c r="G192" s="12" t="s">
        <v>880</v>
      </c>
      <c r="H192" s="3"/>
      <c r="I192" s="3"/>
      <c r="J192" s="3"/>
      <c r="K192" s="3" t="s">
        <v>950</v>
      </c>
      <c r="L192" s="3" t="s">
        <v>898</v>
      </c>
      <c r="M192" s="26" t="s">
        <v>951</v>
      </c>
      <c r="N192" s="16">
        <f>'[1]г. Елец '!N17+'[1]г. Липецк '!N17</f>
        <v>9856</v>
      </c>
      <c r="O192" s="16">
        <f>'[1]г. Елец '!O17+'[1]г. Липецк '!O17</f>
        <v>8979.9</v>
      </c>
      <c r="P192" s="16">
        <f>'[1]г. Елец '!P17+'[1]г. Липецк '!P17</f>
        <v>10246</v>
      </c>
    </row>
    <row r="193" spans="1:16" s="52" customFormat="1" ht="144">
      <c r="A193" s="8" t="s">
        <v>157</v>
      </c>
      <c r="B193" s="55" t="s">
        <v>876</v>
      </c>
      <c r="C193" s="8" t="s">
        <v>158</v>
      </c>
      <c r="D193" s="3"/>
      <c r="E193" s="3"/>
      <c r="F193" s="3"/>
      <c r="G193" s="3"/>
      <c r="H193" s="3"/>
      <c r="I193" s="3"/>
      <c r="J193" s="3"/>
      <c r="K193" s="3"/>
      <c r="L193" s="3"/>
      <c r="M193" s="3"/>
      <c r="N193" s="16"/>
      <c r="O193" s="16"/>
      <c r="P193" s="16"/>
    </row>
    <row r="194" spans="1:16" s="52" customFormat="1" ht="54">
      <c r="A194" s="8" t="s">
        <v>159</v>
      </c>
      <c r="B194" s="11" t="s">
        <v>160</v>
      </c>
      <c r="C194" s="8" t="s">
        <v>161</v>
      </c>
      <c r="D194" s="3"/>
      <c r="E194" s="3"/>
      <c r="F194" s="3"/>
      <c r="G194" s="3"/>
      <c r="H194" s="3"/>
      <c r="I194" s="3"/>
      <c r="J194" s="3"/>
      <c r="K194" s="3"/>
      <c r="L194" s="3"/>
      <c r="M194" s="3"/>
      <c r="N194" s="16"/>
      <c r="O194" s="16"/>
      <c r="P194" s="16"/>
    </row>
    <row r="195" spans="1:16" s="52" customFormat="1" ht="72">
      <c r="A195" s="8" t="s">
        <v>162</v>
      </c>
      <c r="B195" s="11" t="s">
        <v>163</v>
      </c>
      <c r="C195" s="8" t="s">
        <v>164</v>
      </c>
      <c r="D195" s="3"/>
      <c r="E195" s="3"/>
      <c r="F195" s="3"/>
      <c r="G195" s="3"/>
      <c r="H195" s="3"/>
      <c r="I195" s="3"/>
      <c r="J195" s="3"/>
      <c r="K195" s="3"/>
      <c r="L195" s="3"/>
      <c r="M195" s="3"/>
      <c r="N195" s="16"/>
      <c r="O195" s="16"/>
      <c r="P195" s="16"/>
    </row>
    <row r="196" spans="1:16" s="52" customFormat="1" ht="216">
      <c r="A196" s="8" t="s">
        <v>165</v>
      </c>
      <c r="B196" s="11" t="s">
        <v>530</v>
      </c>
      <c r="C196" s="8" t="s">
        <v>166</v>
      </c>
      <c r="D196" s="27" t="s">
        <v>404</v>
      </c>
      <c r="E196" s="12" t="s">
        <v>803</v>
      </c>
      <c r="F196" s="3" t="s">
        <v>167</v>
      </c>
      <c r="G196" s="12" t="s">
        <v>880</v>
      </c>
      <c r="H196" s="3"/>
      <c r="I196" s="3"/>
      <c r="J196" s="3"/>
      <c r="K196" s="3" t="s">
        <v>952</v>
      </c>
      <c r="L196" s="3" t="s">
        <v>898</v>
      </c>
      <c r="M196" s="3" t="s">
        <v>944</v>
      </c>
      <c r="N196" s="16">
        <f>'[1]г. Елец '!N21+'[1]г. Липецк '!N21</f>
        <v>49071.3</v>
      </c>
      <c r="O196" s="16">
        <f>'[1]г. Елец '!O21+'[1]г. Липецк '!O21</f>
        <v>36191.299999999996</v>
      </c>
      <c r="P196" s="16">
        <f>'[1]г. Елец '!P21+'[1]г. Липецк '!P21</f>
        <v>17032.7</v>
      </c>
    </row>
    <row r="197" spans="1:16" s="52" customFormat="1" ht="342">
      <c r="A197" s="8" t="s">
        <v>168</v>
      </c>
      <c r="B197" s="11" t="s">
        <v>775</v>
      </c>
      <c r="C197" s="8" t="s">
        <v>169</v>
      </c>
      <c r="D197" s="3" t="s">
        <v>170</v>
      </c>
      <c r="E197" s="12" t="s">
        <v>803</v>
      </c>
      <c r="F197" s="3" t="s">
        <v>171</v>
      </c>
      <c r="G197" s="12" t="s">
        <v>880</v>
      </c>
      <c r="H197" s="3"/>
      <c r="I197" s="3"/>
      <c r="J197" s="3"/>
      <c r="K197" s="3" t="s">
        <v>953</v>
      </c>
      <c r="L197" s="3" t="s">
        <v>898</v>
      </c>
      <c r="M197" s="3" t="s">
        <v>944</v>
      </c>
      <c r="N197" s="16">
        <f>'[1]г. Елец '!N22+'[1]г. Липецк '!N22</f>
        <v>1053709.8</v>
      </c>
      <c r="O197" s="16">
        <f>'[1]г. Елец '!O22+'[1]г. Липецк '!O22</f>
        <v>1037485</v>
      </c>
      <c r="P197" s="16">
        <f>'[1]г. Елец '!P22+'[1]г. Липецк '!P22</f>
        <v>518211.3</v>
      </c>
    </row>
    <row r="198" spans="1:16" s="52" customFormat="1" ht="234">
      <c r="A198" s="8" t="s">
        <v>172</v>
      </c>
      <c r="B198" s="11" t="s">
        <v>94</v>
      </c>
      <c r="C198" s="8" t="s">
        <v>173</v>
      </c>
      <c r="D198" s="3" t="s">
        <v>810</v>
      </c>
      <c r="E198" s="12" t="s">
        <v>803</v>
      </c>
      <c r="F198" s="3" t="s">
        <v>174</v>
      </c>
      <c r="G198" s="12" t="s">
        <v>880</v>
      </c>
      <c r="H198" s="3"/>
      <c r="I198" s="3"/>
      <c r="J198" s="3"/>
      <c r="K198" s="63" t="s">
        <v>954</v>
      </c>
      <c r="L198" s="3" t="s">
        <v>898</v>
      </c>
      <c r="M198" s="3" t="s">
        <v>944</v>
      </c>
      <c r="N198" s="16">
        <f>'[1]г. Елец '!N23+'[1]г. Липецк '!N23</f>
        <v>645676</v>
      </c>
      <c r="O198" s="16">
        <f>'[1]г. Елец '!O23+'[1]г. Липецк '!O23</f>
        <v>488266.60000000003</v>
      </c>
      <c r="P198" s="16">
        <f>'[1]г. Елец '!P23+'[1]г. Липецк '!P23</f>
        <v>165589.3</v>
      </c>
    </row>
    <row r="199" spans="1:16" s="52" customFormat="1" ht="234">
      <c r="A199" s="8" t="s">
        <v>175</v>
      </c>
      <c r="B199" s="11" t="s">
        <v>176</v>
      </c>
      <c r="C199" s="8" t="s">
        <v>177</v>
      </c>
      <c r="D199" s="25" t="s">
        <v>417</v>
      </c>
      <c r="E199" s="12" t="s">
        <v>803</v>
      </c>
      <c r="F199" s="3" t="s">
        <v>178</v>
      </c>
      <c r="G199" s="12" t="s">
        <v>880</v>
      </c>
      <c r="H199" s="3"/>
      <c r="I199" s="3"/>
      <c r="J199" s="3"/>
      <c r="K199" s="3" t="s">
        <v>955</v>
      </c>
      <c r="L199" s="3" t="s">
        <v>898</v>
      </c>
      <c r="M199" s="3" t="s">
        <v>944</v>
      </c>
      <c r="N199" s="16">
        <f>'[1]г. Елец '!N24+'[1]г. Липецк '!N24</f>
        <v>476797.2</v>
      </c>
      <c r="O199" s="16">
        <f>'[1]г. Елец '!O24+'[1]г. Липецк '!O24</f>
        <v>472950.1</v>
      </c>
      <c r="P199" s="16">
        <f>'[1]г. Елец '!P24+'[1]г. Липецк '!P24</f>
        <v>448011.60000000003</v>
      </c>
    </row>
    <row r="200" spans="1:16" s="52" customFormat="1" ht="108">
      <c r="A200" s="8" t="s">
        <v>179</v>
      </c>
      <c r="B200" s="11" t="s">
        <v>180</v>
      </c>
      <c r="C200" s="8" t="s">
        <v>181</v>
      </c>
      <c r="D200" s="3"/>
      <c r="E200" s="3"/>
      <c r="F200" s="3"/>
      <c r="G200" s="3"/>
      <c r="H200" s="3"/>
      <c r="I200" s="3"/>
      <c r="J200" s="3"/>
      <c r="K200" s="3"/>
      <c r="L200" s="3"/>
      <c r="M200" s="3"/>
      <c r="N200" s="16"/>
      <c r="O200" s="16"/>
      <c r="P200" s="16"/>
    </row>
    <row r="201" spans="1:16" s="52" customFormat="1" ht="288">
      <c r="A201" s="8" t="s">
        <v>182</v>
      </c>
      <c r="B201" s="11" t="s">
        <v>183</v>
      </c>
      <c r="C201" s="8" t="s">
        <v>184</v>
      </c>
      <c r="D201" s="25" t="s">
        <v>424</v>
      </c>
      <c r="E201" s="12" t="s">
        <v>803</v>
      </c>
      <c r="F201" s="3" t="s">
        <v>185</v>
      </c>
      <c r="G201" s="12" t="s">
        <v>880</v>
      </c>
      <c r="H201" s="3"/>
      <c r="I201" s="44"/>
      <c r="J201" s="26"/>
      <c r="K201" s="3" t="s">
        <v>956</v>
      </c>
      <c r="L201" s="3" t="s">
        <v>898</v>
      </c>
      <c r="M201" s="3" t="s">
        <v>944</v>
      </c>
      <c r="N201" s="16">
        <f>'[1]г. Елец '!N26+'[1]г. Липецк '!N26+1231.3+1158</f>
        <v>46605.700000000004</v>
      </c>
      <c r="O201" s="16">
        <f>'[1]г. Елец '!O26+'[1]г. Липецк '!O26+1190.3+1115.8</f>
        <v>46333.40000000001</v>
      </c>
      <c r="P201" s="16">
        <f>'[1]г. Елец '!P26+'[1]г. Липецк '!P26+1185+1115</f>
        <v>43307.3</v>
      </c>
    </row>
    <row r="202" spans="1:16" s="52" customFormat="1" ht="54">
      <c r="A202" s="8" t="s">
        <v>186</v>
      </c>
      <c r="B202" s="11" t="s">
        <v>187</v>
      </c>
      <c r="C202" s="8" t="s">
        <v>188</v>
      </c>
      <c r="D202" s="25"/>
      <c r="E202" s="3"/>
      <c r="F202" s="3"/>
      <c r="G202" s="3"/>
      <c r="H202" s="3"/>
      <c r="I202" s="3"/>
      <c r="J202" s="3"/>
      <c r="K202" s="3"/>
      <c r="L202" s="3"/>
      <c r="M202" s="3"/>
      <c r="N202" s="16"/>
      <c r="O202" s="16"/>
      <c r="P202" s="16"/>
    </row>
    <row r="203" spans="1:16" s="52" customFormat="1" ht="54">
      <c r="A203" s="8" t="s">
        <v>189</v>
      </c>
      <c r="B203" s="11" t="s">
        <v>190</v>
      </c>
      <c r="C203" s="8" t="s">
        <v>191</v>
      </c>
      <c r="D203" s="25"/>
      <c r="E203" s="3"/>
      <c r="F203" s="3"/>
      <c r="G203" s="3"/>
      <c r="H203" s="3"/>
      <c r="I203" s="3"/>
      <c r="J203" s="3"/>
      <c r="K203" s="3"/>
      <c r="L203" s="3"/>
      <c r="M203" s="3"/>
      <c r="N203" s="16"/>
      <c r="O203" s="16"/>
      <c r="P203" s="16"/>
    </row>
    <row r="204" spans="1:16" s="52" customFormat="1" ht="108">
      <c r="A204" s="8" t="s">
        <v>192</v>
      </c>
      <c r="B204" s="11" t="s">
        <v>193</v>
      </c>
      <c r="C204" s="8" t="s">
        <v>194</v>
      </c>
      <c r="D204" s="25" t="s">
        <v>631</v>
      </c>
      <c r="E204" s="12" t="s">
        <v>803</v>
      </c>
      <c r="F204" s="3" t="s">
        <v>195</v>
      </c>
      <c r="G204" s="12" t="s">
        <v>880</v>
      </c>
      <c r="H204" s="3"/>
      <c r="I204" s="3"/>
      <c r="J204" s="3"/>
      <c r="K204" s="3" t="s">
        <v>957</v>
      </c>
      <c r="L204" s="3" t="s">
        <v>898</v>
      </c>
      <c r="M204" s="3" t="s">
        <v>958</v>
      </c>
      <c r="N204" s="16">
        <f>'[1]г. Елец '!N29+'[1]г. Липецк '!N29</f>
        <v>2560</v>
      </c>
      <c r="O204" s="16">
        <f>'[1]г. Елец '!O29+'[1]г. Липецк '!O29</f>
        <v>2519.9</v>
      </c>
      <c r="P204" s="16">
        <f>'[1]г. Елец '!P29+'[1]г. Липецк '!P29</f>
        <v>3310</v>
      </c>
    </row>
    <row r="205" spans="1:16" s="52" customFormat="1" ht="409.5">
      <c r="A205" s="8" t="s">
        <v>196</v>
      </c>
      <c r="B205" s="11" t="s">
        <v>519</v>
      </c>
      <c r="C205" s="8" t="s">
        <v>197</v>
      </c>
      <c r="D205" s="3" t="s">
        <v>635</v>
      </c>
      <c r="E205" s="12" t="s">
        <v>803</v>
      </c>
      <c r="F205" s="3" t="s">
        <v>198</v>
      </c>
      <c r="G205" s="12" t="s">
        <v>880</v>
      </c>
      <c r="H205" s="3"/>
      <c r="I205" s="3"/>
      <c r="J205" s="3"/>
      <c r="K205" s="3" t="s">
        <v>959</v>
      </c>
      <c r="L205" s="3" t="s">
        <v>898</v>
      </c>
      <c r="M205" s="3" t="s">
        <v>944</v>
      </c>
      <c r="N205" s="16">
        <f>'[1]г. Елец '!N30+'[1]г. Липецк '!N30</f>
        <v>2378899.8</v>
      </c>
      <c r="O205" s="16">
        <f>'[1]г. Елец '!O30+'[1]г. Липецк '!O30</f>
        <v>2334804.9</v>
      </c>
      <c r="P205" s="16">
        <f>'[1]г. Елец '!P30+'[1]г. Липецк '!P30</f>
        <v>1908553.7</v>
      </c>
    </row>
    <row r="206" spans="1:16" s="52" customFormat="1" ht="360">
      <c r="A206" s="8" t="s">
        <v>199</v>
      </c>
      <c r="B206" s="18" t="s">
        <v>477</v>
      </c>
      <c r="C206" s="8" t="s">
        <v>200</v>
      </c>
      <c r="D206" s="3"/>
      <c r="E206" s="12"/>
      <c r="F206" s="3"/>
      <c r="G206" s="12"/>
      <c r="H206" s="3"/>
      <c r="I206" s="3"/>
      <c r="J206" s="3"/>
      <c r="K206" s="3"/>
      <c r="L206" s="3"/>
      <c r="M206" s="3"/>
      <c r="N206" s="16"/>
      <c r="O206" s="16"/>
      <c r="P206" s="16"/>
    </row>
    <row r="207" spans="1:16" s="52" customFormat="1" ht="108">
      <c r="A207" s="8" t="s">
        <v>201</v>
      </c>
      <c r="B207" s="11" t="s">
        <v>202</v>
      </c>
      <c r="C207" s="8" t="s">
        <v>203</v>
      </c>
      <c r="D207" s="25" t="s">
        <v>435</v>
      </c>
      <c r="E207" s="12" t="s">
        <v>803</v>
      </c>
      <c r="F207" s="3" t="s">
        <v>204</v>
      </c>
      <c r="G207" s="12" t="s">
        <v>880</v>
      </c>
      <c r="H207" s="3"/>
      <c r="I207" s="3"/>
      <c r="J207" s="3"/>
      <c r="K207" s="3" t="s">
        <v>960</v>
      </c>
      <c r="L207" s="3" t="s">
        <v>898</v>
      </c>
      <c r="M207" s="3" t="s">
        <v>961</v>
      </c>
      <c r="N207" s="16">
        <f>'[1]г. Елец '!N32+'[1]г. Липецк '!N32</f>
        <v>3500</v>
      </c>
      <c r="O207" s="16">
        <f>'[1]г. Елец '!O32+'[1]г. Липецк '!O32</f>
        <v>3500</v>
      </c>
      <c r="P207" s="16">
        <f>'[1]г. Елец '!P32+'[1]г. Липецк '!P32</f>
        <v>3500</v>
      </c>
    </row>
    <row r="208" spans="1:16" s="52" customFormat="1" ht="270">
      <c r="A208" s="8" t="s">
        <v>205</v>
      </c>
      <c r="B208" s="11" t="s">
        <v>206</v>
      </c>
      <c r="C208" s="8" t="s">
        <v>207</v>
      </c>
      <c r="D208" s="25" t="s">
        <v>440</v>
      </c>
      <c r="E208" s="12" t="s">
        <v>803</v>
      </c>
      <c r="F208" s="3" t="s">
        <v>208</v>
      </c>
      <c r="G208" s="12" t="s">
        <v>880</v>
      </c>
      <c r="H208" s="3"/>
      <c r="I208" s="3"/>
      <c r="J208" s="3"/>
      <c r="K208" s="3" t="s">
        <v>962</v>
      </c>
      <c r="L208" s="3" t="s">
        <v>898</v>
      </c>
      <c r="M208" s="3" t="s">
        <v>944</v>
      </c>
      <c r="N208" s="16">
        <f>'[1]г. Елец '!N33+'[1]г. Липецк '!N33</f>
        <v>58699.4</v>
      </c>
      <c r="O208" s="16">
        <f>'[1]г. Елец '!O33+'[1]г. Липецк '!O33</f>
        <v>58228.9</v>
      </c>
      <c r="P208" s="16">
        <f>'[1]г. Елец '!P33+'[1]г. Липецк '!P33</f>
        <v>60166.5</v>
      </c>
    </row>
    <row r="209" spans="1:16" s="52" customFormat="1" ht="270">
      <c r="A209" s="8" t="s">
        <v>209</v>
      </c>
      <c r="B209" s="11" t="s">
        <v>210</v>
      </c>
      <c r="C209" s="8" t="s">
        <v>211</v>
      </c>
      <c r="D209" s="25" t="s">
        <v>440</v>
      </c>
      <c r="E209" s="12" t="s">
        <v>803</v>
      </c>
      <c r="F209" s="3" t="s">
        <v>212</v>
      </c>
      <c r="G209" s="12" t="s">
        <v>880</v>
      </c>
      <c r="H209" s="3"/>
      <c r="I209" s="3"/>
      <c r="J209" s="3"/>
      <c r="K209" s="3" t="s">
        <v>962</v>
      </c>
      <c r="L209" s="3" t="s">
        <v>898</v>
      </c>
      <c r="M209" s="3" t="s">
        <v>944</v>
      </c>
      <c r="N209" s="16">
        <f>'[1]г. Елец '!N34+'[1]г. Липецк '!N34</f>
        <v>321169.2</v>
      </c>
      <c r="O209" s="16">
        <f>'[1]г. Елец '!O34+'[1]г. Липецк '!O34</f>
        <v>308460.3</v>
      </c>
      <c r="P209" s="16">
        <f>'[1]г. Елец '!P34+'[1]г. Липецк '!P34+2600</f>
        <v>272640</v>
      </c>
    </row>
    <row r="210" spans="1:16" s="52" customFormat="1" ht="126">
      <c r="A210" s="8" t="s">
        <v>213</v>
      </c>
      <c r="B210" s="11" t="s">
        <v>214</v>
      </c>
      <c r="C210" s="8" t="s">
        <v>215</v>
      </c>
      <c r="D210" s="3"/>
      <c r="E210" s="3"/>
      <c r="F210" s="3"/>
      <c r="G210" s="3"/>
      <c r="H210" s="3"/>
      <c r="I210" s="3"/>
      <c r="J210" s="3"/>
      <c r="K210" s="3"/>
      <c r="L210" s="3"/>
      <c r="M210" s="3"/>
      <c r="N210" s="16"/>
      <c r="O210" s="16"/>
      <c r="P210" s="16"/>
    </row>
    <row r="211" spans="1:16" s="52" customFormat="1" ht="198">
      <c r="A211" s="8" t="s">
        <v>216</v>
      </c>
      <c r="B211" s="11" t="s">
        <v>776</v>
      </c>
      <c r="C211" s="8" t="s">
        <v>217</v>
      </c>
      <c r="D211" s="3"/>
      <c r="E211" s="3"/>
      <c r="F211" s="3"/>
      <c r="G211" s="3"/>
      <c r="H211" s="3"/>
      <c r="I211" s="3"/>
      <c r="J211" s="3"/>
      <c r="K211" s="3"/>
      <c r="L211" s="3"/>
      <c r="M211" s="3"/>
      <c r="N211" s="16"/>
      <c r="O211" s="16"/>
      <c r="P211" s="16"/>
    </row>
    <row r="212" spans="1:16" s="52" customFormat="1" ht="288">
      <c r="A212" s="8" t="s">
        <v>218</v>
      </c>
      <c r="B212" s="11" t="s">
        <v>219</v>
      </c>
      <c r="C212" s="8" t="s">
        <v>220</v>
      </c>
      <c r="D212" s="3" t="s">
        <v>5</v>
      </c>
      <c r="E212" s="12" t="s">
        <v>803</v>
      </c>
      <c r="F212" s="3" t="s">
        <v>221</v>
      </c>
      <c r="G212" s="12" t="s">
        <v>880</v>
      </c>
      <c r="H212" s="14"/>
      <c r="I212" s="3"/>
      <c r="J212" s="26"/>
      <c r="K212" s="3" t="s">
        <v>963</v>
      </c>
      <c r="L212" s="3" t="s">
        <v>898</v>
      </c>
      <c r="M212" s="3" t="s">
        <v>944</v>
      </c>
      <c r="N212" s="16">
        <f>'[1]г. Елец '!N37+'[1]г. Липецк '!N37</f>
        <v>278313.1</v>
      </c>
      <c r="O212" s="16">
        <f>'[1]г. Елец '!O37+'[1]г. Липецк '!O37</f>
        <v>273817.6</v>
      </c>
      <c r="P212" s="16">
        <f>'[1]г. Елец '!P37+'[1]г. Липецк '!P37</f>
        <v>196528.2</v>
      </c>
    </row>
    <row r="213" spans="1:16" s="52" customFormat="1" ht="72">
      <c r="A213" s="8" t="s">
        <v>222</v>
      </c>
      <c r="B213" s="11" t="s">
        <v>223</v>
      </c>
      <c r="C213" s="8" t="s">
        <v>224</v>
      </c>
      <c r="D213" s="25"/>
      <c r="E213" s="3"/>
      <c r="F213" s="3"/>
      <c r="G213" s="3"/>
      <c r="H213" s="3"/>
      <c r="I213" s="3"/>
      <c r="J213" s="3"/>
      <c r="K213" s="3"/>
      <c r="L213" s="3"/>
      <c r="M213" s="3"/>
      <c r="N213" s="16"/>
      <c r="O213" s="16"/>
      <c r="P213" s="16"/>
    </row>
    <row r="214" spans="1:16" s="52" customFormat="1" ht="252">
      <c r="A214" s="8" t="s">
        <v>531</v>
      </c>
      <c r="B214" s="11" t="s">
        <v>532</v>
      </c>
      <c r="C214" s="8" t="s">
        <v>533</v>
      </c>
      <c r="D214" s="25"/>
      <c r="E214" s="3"/>
      <c r="F214" s="3"/>
      <c r="G214" s="3"/>
      <c r="H214" s="3"/>
      <c r="I214" s="3"/>
      <c r="J214" s="3"/>
      <c r="K214" s="3"/>
      <c r="L214" s="3"/>
      <c r="M214" s="3"/>
      <c r="N214" s="16"/>
      <c r="O214" s="16"/>
      <c r="P214" s="16"/>
    </row>
    <row r="215" spans="1:16" s="52" customFormat="1" ht="108">
      <c r="A215" s="8" t="s">
        <v>225</v>
      </c>
      <c r="B215" s="18" t="s">
        <v>478</v>
      </c>
      <c r="C215" s="8" t="s">
        <v>226</v>
      </c>
      <c r="D215" s="25" t="s">
        <v>715</v>
      </c>
      <c r="E215" s="12" t="s">
        <v>803</v>
      </c>
      <c r="F215" s="3" t="s">
        <v>227</v>
      </c>
      <c r="G215" s="12" t="s">
        <v>880</v>
      </c>
      <c r="H215" s="3"/>
      <c r="I215" s="3"/>
      <c r="J215" s="3"/>
      <c r="K215" s="3" t="s">
        <v>964</v>
      </c>
      <c r="L215" s="3" t="s">
        <v>965</v>
      </c>
      <c r="M215" s="3" t="s">
        <v>966</v>
      </c>
      <c r="N215" s="16">
        <f>'[1]г. Елец '!N40+'[1]г. Липецк '!N40</f>
        <v>6258</v>
      </c>
      <c r="O215" s="16">
        <f>'[1]г. Елец '!O40+'[1]г. Липецк '!O40</f>
        <v>6252</v>
      </c>
      <c r="P215" s="16">
        <f>'[1]г. Елец '!P40+'[1]г. Липецк '!P40</f>
        <v>4569</v>
      </c>
    </row>
    <row r="216" spans="1:16" s="52" customFormat="1" ht="216">
      <c r="A216" s="8" t="s">
        <v>228</v>
      </c>
      <c r="B216" s="11" t="s">
        <v>28</v>
      </c>
      <c r="C216" s="8" t="s">
        <v>229</v>
      </c>
      <c r="D216" s="25" t="s">
        <v>9</v>
      </c>
      <c r="E216" s="12" t="s">
        <v>803</v>
      </c>
      <c r="F216" s="3" t="s">
        <v>230</v>
      </c>
      <c r="G216" s="12" t="s">
        <v>880</v>
      </c>
      <c r="H216" s="3"/>
      <c r="I216" s="3"/>
      <c r="J216" s="3"/>
      <c r="K216" s="3" t="s">
        <v>967</v>
      </c>
      <c r="L216" s="3" t="s">
        <v>898</v>
      </c>
      <c r="M216" s="3" t="s">
        <v>944</v>
      </c>
      <c r="N216" s="16">
        <f>'[1]г. Елец '!N41+'[1]г. Липецк '!N41</f>
        <v>51104.7</v>
      </c>
      <c r="O216" s="16">
        <f>'[1]г. Елец '!O41+'[1]г. Липецк '!O41</f>
        <v>47712.299999999996</v>
      </c>
      <c r="P216" s="16">
        <f>'[1]г. Елец '!P41+'[1]г. Липецк '!P41</f>
        <v>46426.200000000004</v>
      </c>
    </row>
    <row r="217" spans="1:16" s="52" customFormat="1" ht="216">
      <c r="A217" s="8" t="s">
        <v>231</v>
      </c>
      <c r="B217" s="11" t="s">
        <v>232</v>
      </c>
      <c r="C217" s="8" t="s">
        <v>233</v>
      </c>
      <c r="D217" s="25" t="s">
        <v>9</v>
      </c>
      <c r="E217" s="12" t="s">
        <v>803</v>
      </c>
      <c r="F217" s="3" t="s">
        <v>234</v>
      </c>
      <c r="G217" s="12" t="s">
        <v>880</v>
      </c>
      <c r="H217" s="3"/>
      <c r="I217" s="3"/>
      <c r="J217" s="3"/>
      <c r="K217" s="3" t="s">
        <v>967</v>
      </c>
      <c r="L217" s="3" t="s">
        <v>898</v>
      </c>
      <c r="M217" s="3" t="s">
        <v>944</v>
      </c>
      <c r="N217" s="16">
        <f>'[1]г. Елец '!N42+'[1]г. Липецк '!N42</f>
        <v>267655.4</v>
      </c>
      <c r="O217" s="16">
        <f>'[1]г. Елец '!O42+'[1]г. Липецк '!O42</f>
        <v>266647.1</v>
      </c>
      <c r="P217" s="16">
        <f>'[1]г. Елец '!P42+'[1]г. Липецк '!P42</f>
        <v>263140.3</v>
      </c>
    </row>
    <row r="218" spans="1:16" s="52" customFormat="1" ht="409.5">
      <c r="A218" s="8" t="s">
        <v>235</v>
      </c>
      <c r="B218" s="11" t="s">
        <v>349</v>
      </c>
      <c r="C218" s="8" t="s">
        <v>236</v>
      </c>
      <c r="D218" s="25" t="s">
        <v>237</v>
      </c>
      <c r="E218" s="12" t="s">
        <v>803</v>
      </c>
      <c r="F218" s="3" t="s">
        <v>238</v>
      </c>
      <c r="G218" s="12" t="s">
        <v>880</v>
      </c>
      <c r="H218" s="3"/>
      <c r="I218" s="3"/>
      <c r="J218" s="3"/>
      <c r="K218" s="3" t="s">
        <v>967</v>
      </c>
      <c r="L218" s="3" t="s">
        <v>898</v>
      </c>
      <c r="M218" s="3" t="s">
        <v>944</v>
      </c>
      <c r="N218" s="16">
        <f>'[1]г. Елец '!N43+'[1]г. Липецк '!N43</f>
        <v>356590.10000000003</v>
      </c>
      <c r="O218" s="16">
        <f>'[1]г. Елец '!O43+'[1]г. Липецк '!O43</f>
        <v>346105.10000000003</v>
      </c>
      <c r="P218" s="16">
        <f>'[1]г. Елец '!P43+'[1]г. Липецк '!P43</f>
        <v>345710.19999999995</v>
      </c>
    </row>
    <row r="219" spans="1:16" s="52" customFormat="1" ht="409.5">
      <c r="A219" s="8" t="s">
        <v>239</v>
      </c>
      <c r="B219" s="55" t="s">
        <v>877</v>
      </c>
      <c r="C219" s="8" t="s">
        <v>240</v>
      </c>
      <c r="D219" s="25" t="s">
        <v>435</v>
      </c>
      <c r="E219" s="12" t="s">
        <v>803</v>
      </c>
      <c r="F219" s="3" t="s">
        <v>241</v>
      </c>
      <c r="G219" s="12" t="s">
        <v>880</v>
      </c>
      <c r="H219" s="3"/>
      <c r="I219" s="3"/>
      <c r="J219" s="3"/>
      <c r="K219" s="3" t="s">
        <v>968</v>
      </c>
      <c r="L219" s="3" t="s">
        <v>969</v>
      </c>
      <c r="M219" s="3" t="s">
        <v>970</v>
      </c>
      <c r="N219" s="16">
        <f>'[1]г. Елец '!N44+'[1]г. Липецк '!N44</f>
        <v>41610.7</v>
      </c>
      <c r="O219" s="16">
        <f>'[1]г. Елец '!O44+'[1]г. Липецк '!O44</f>
        <v>36509.4</v>
      </c>
      <c r="P219" s="16">
        <f>'[1]г. Елец '!P44+'[1]г. Липецк '!P44</f>
        <v>1800</v>
      </c>
    </row>
    <row r="220" spans="1:16" s="52" customFormat="1" ht="234">
      <c r="A220" s="8" t="s">
        <v>242</v>
      </c>
      <c r="B220" s="11" t="s">
        <v>425</v>
      </c>
      <c r="C220" s="8" t="s">
        <v>243</v>
      </c>
      <c r="D220" s="3"/>
      <c r="E220" s="3"/>
      <c r="F220" s="3"/>
      <c r="G220" s="3"/>
      <c r="H220" s="3"/>
      <c r="I220" s="3"/>
      <c r="J220" s="3"/>
      <c r="K220" s="3"/>
      <c r="L220" s="3"/>
      <c r="M220" s="3"/>
      <c r="N220" s="16"/>
      <c r="O220" s="16"/>
      <c r="P220" s="16"/>
    </row>
    <row r="221" spans="1:16" s="52" customFormat="1" ht="288">
      <c r="A221" s="8" t="s">
        <v>244</v>
      </c>
      <c r="B221" s="18" t="s">
        <v>479</v>
      </c>
      <c r="C221" s="8" t="s">
        <v>245</v>
      </c>
      <c r="D221" s="25"/>
      <c r="E221" s="12"/>
      <c r="F221" s="3"/>
      <c r="G221" s="12"/>
      <c r="H221" s="3"/>
      <c r="I221" s="3"/>
      <c r="J221" s="3"/>
      <c r="K221" s="3"/>
      <c r="L221" s="3"/>
      <c r="M221" s="3"/>
      <c r="N221" s="16"/>
      <c r="O221" s="16"/>
      <c r="P221" s="16"/>
    </row>
    <row r="222" spans="1:16" s="52" customFormat="1" ht="270">
      <c r="A222" s="8" t="s">
        <v>246</v>
      </c>
      <c r="B222" s="18" t="s">
        <v>480</v>
      </c>
      <c r="C222" s="8" t="s">
        <v>247</v>
      </c>
      <c r="D222" s="25"/>
      <c r="E222" s="12"/>
      <c r="F222" s="3"/>
      <c r="G222" s="12"/>
      <c r="H222" s="3"/>
      <c r="I222" s="3"/>
      <c r="J222" s="3"/>
      <c r="K222" s="3"/>
      <c r="L222" s="3"/>
      <c r="M222" s="3"/>
      <c r="N222" s="16"/>
      <c r="O222" s="16"/>
      <c r="P222" s="16"/>
    </row>
    <row r="223" spans="1:16" s="52" customFormat="1" ht="108">
      <c r="A223" s="8" t="s">
        <v>248</v>
      </c>
      <c r="B223" s="11" t="s">
        <v>249</v>
      </c>
      <c r="C223" s="8" t="s">
        <v>250</v>
      </c>
      <c r="D223" s="3"/>
      <c r="E223" s="3"/>
      <c r="F223" s="3"/>
      <c r="G223" s="3"/>
      <c r="H223" s="3"/>
      <c r="I223" s="3"/>
      <c r="J223" s="3"/>
      <c r="K223" s="3"/>
      <c r="L223" s="3"/>
      <c r="M223" s="3"/>
      <c r="N223" s="16"/>
      <c r="O223" s="16"/>
      <c r="P223" s="16"/>
    </row>
    <row r="224" spans="1:16" s="52" customFormat="1" ht="162">
      <c r="A224" s="8" t="s">
        <v>251</v>
      </c>
      <c r="B224" s="11" t="s">
        <v>485</v>
      </c>
      <c r="C224" s="8" t="s">
        <v>252</v>
      </c>
      <c r="D224" s="3"/>
      <c r="E224" s="3"/>
      <c r="F224" s="3"/>
      <c r="G224" s="3"/>
      <c r="H224" s="3"/>
      <c r="I224" s="3"/>
      <c r="J224" s="3"/>
      <c r="K224" s="3"/>
      <c r="L224" s="3"/>
      <c r="M224" s="3"/>
      <c r="N224" s="16"/>
      <c r="O224" s="16"/>
      <c r="P224" s="16"/>
    </row>
    <row r="225" spans="1:16" s="52" customFormat="1" ht="108">
      <c r="A225" s="8" t="s">
        <v>253</v>
      </c>
      <c r="B225" s="11" t="s">
        <v>254</v>
      </c>
      <c r="C225" s="8" t="s">
        <v>255</v>
      </c>
      <c r="D225" s="3"/>
      <c r="E225" s="3"/>
      <c r="F225" s="3"/>
      <c r="G225" s="3"/>
      <c r="H225" s="3"/>
      <c r="I225" s="3"/>
      <c r="J225" s="3"/>
      <c r="K225" s="3"/>
      <c r="L225" s="3"/>
      <c r="M225" s="3"/>
      <c r="N225" s="16"/>
      <c r="O225" s="16"/>
      <c r="P225" s="16"/>
    </row>
    <row r="226" spans="1:16" s="52" customFormat="1" ht="180">
      <c r="A226" s="8" t="s">
        <v>256</v>
      </c>
      <c r="B226" s="11" t="s">
        <v>497</v>
      </c>
      <c r="C226" s="8" t="s">
        <v>257</v>
      </c>
      <c r="D226" s="25" t="s">
        <v>435</v>
      </c>
      <c r="E226" s="12" t="s">
        <v>803</v>
      </c>
      <c r="F226" s="3" t="s">
        <v>878</v>
      </c>
      <c r="G226" s="12" t="s">
        <v>880</v>
      </c>
      <c r="H226" s="3"/>
      <c r="I226" s="3"/>
      <c r="J226" s="3"/>
      <c r="K226" s="3" t="s">
        <v>971</v>
      </c>
      <c r="L226" s="3" t="s">
        <v>898</v>
      </c>
      <c r="M226" s="3" t="s">
        <v>972</v>
      </c>
      <c r="N226" s="16">
        <f>'[1]г. Елец '!N51+'[1]г. Липецк '!N51</f>
        <v>1786</v>
      </c>
      <c r="O226" s="16">
        <f>'[1]г. Елец '!O51+'[1]г. Липецк '!O51</f>
        <v>1781.1</v>
      </c>
      <c r="P226" s="16">
        <f>'[1]г. Елец '!P51+'[1]г. Липецк '!P51</f>
        <v>1429</v>
      </c>
    </row>
    <row r="227" spans="1:16" s="52" customFormat="1" ht="234">
      <c r="A227" s="8" t="s">
        <v>258</v>
      </c>
      <c r="B227" s="11" t="s">
        <v>486</v>
      </c>
      <c r="C227" s="8" t="s">
        <v>259</v>
      </c>
      <c r="D227" s="25" t="s">
        <v>435</v>
      </c>
      <c r="E227" s="12" t="s">
        <v>803</v>
      </c>
      <c r="F227" s="3" t="s">
        <v>260</v>
      </c>
      <c r="G227" s="12" t="s">
        <v>880</v>
      </c>
      <c r="H227" s="3"/>
      <c r="I227" s="3"/>
      <c r="J227" s="3"/>
      <c r="K227" s="3" t="s">
        <v>973</v>
      </c>
      <c r="L227" s="3" t="s">
        <v>974</v>
      </c>
      <c r="M227" s="3" t="s">
        <v>975</v>
      </c>
      <c r="N227" s="16">
        <f>'[1]г. Елец '!N52+'[1]г. Липецк '!N52</f>
        <v>69790</v>
      </c>
      <c r="O227" s="16">
        <f>'[1]г. Елец '!O52+'[1]г. Липецк '!O52</f>
        <v>68701</v>
      </c>
      <c r="P227" s="16">
        <f>'[1]г. Елец '!P52+'[1]г. Липецк '!P52</f>
        <v>2819</v>
      </c>
    </row>
    <row r="228" spans="1:16" s="52" customFormat="1" ht="162">
      <c r="A228" s="8" t="s">
        <v>261</v>
      </c>
      <c r="B228" s="11" t="s">
        <v>262</v>
      </c>
      <c r="C228" s="8" t="s">
        <v>263</v>
      </c>
      <c r="D228" s="25" t="s">
        <v>506</v>
      </c>
      <c r="E228" s="12" t="s">
        <v>803</v>
      </c>
      <c r="F228" s="3" t="s">
        <v>264</v>
      </c>
      <c r="G228" s="12" t="s">
        <v>880</v>
      </c>
      <c r="H228" s="3"/>
      <c r="I228" s="3"/>
      <c r="J228" s="3"/>
      <c r="K228" s="3" t="s">
        <v>976</v>
      </c>
      <c r="L228" s="3" t="s">
        <v>898</v>
      </c>
      <c r="M228" s="3" t="s">
        <v>890</v>
      </c>
      <c r="N228" s="16">
        <f>'[1]г. Елец '!N53+'[1]г. Липецк '!N53</f>
        <v>2000</v>
      </c>
      <c r="O228" s="16">
        <f>'[1]г. Елец '!O53+'[1]г. Липецк '!O53</f>
        <v>1641.9</v>
      </c>
      <c r="P228" s="16">
        <f>'[1]г. Елец '!P53+'[1]г. Липецк '!P53</f>
        <v>2000</v>
      </c>
    </row>
    <row r="229" spans="1:16" s="52" customFormat="1" ht="270">
      <c r="A229" s="8" t="s">
        <v>265</v>
      </c>
      <c r="B229" s="11" t="s">
        <v>487</v>
      </c>
      <c r="C229" s="8" t="s">
        <v>266</v>
      </c>
      <c r="D229" s="3"/>
      <c r="E229" s="3"/>
      <c r="F229" s="3"/>
      <c r="G229" s="3"/>
      <c r="H229" s="3"/>
      <c r="I229" s="3"/>
      <c r="J229" s="3"/>
      <c r="K229" s="3"/>
      <c r="L229" s="3"/>
      <c r="M229" s="3"/>
      <c r="N229" s="16"/>
      <c r="O229" s="16"/>
      <c r="P229" s="16"/>
    </row>
    <row r="230" spans="1:16" s="52" customFormat="1" ht="90">
      <c r="A230" s="8" t="s">
        <v>267</v>
      </c>
      <c r="B230" s="18" t="s">
        <v>481</v>
      </c>
      <c r="C230" s="8" t="s">
        <v>268</v>
      </c>
      <c r="D230" s="3"/>
      <c r="E230" s="3"/>
      <c r="F230" s="3"/>
      <c r="G230" s="3"/>
      <c r="H230" s="3"/>
      <c r="I230" s="3"/>
      <c r="J230" s="3"/>
      <c r="K230" s="3"/>
      <c r="L230" s="3"/>
      <c r="M230" s="3"/>
      <c r="N230" s="16"/>
      <c r="O230" s="16"/>
      <c r="P230" s="16"/>
    </row>
    <row r="231" spans="1:16" s="52" customFormat="1" ht="36">
      <c r="A231" s="8" t="s">
        <v>269</v>
      </c>
      <c r="B231" s="11" t="s">
        <v>694</v>
      </c>
      <c r="C231" s="8" t="s">
        <v>270</v>
      </c>
      <c r="D231" s="3"/>
      <c r="E231" s="3"/>
      <c r="F231" s="3"/>
      <c r="G231" s="3"/>
      <c r="H231" s="3"/>
      <c r="I231" s="3"/>
      <c r="J231" s="3"/>
      <c r="K231" s="3"/>
      <c r="L231" s="3"/>
      <c r="M231" s="3"/>
      <c r="N231" s="16"/>
      <c r="O231" s="16"/>
      <c r="P231" s="16"/>
    </row>
    <row r="232" spans="1:16" s="52" customFormat="1" ht="54">
      <c r="A232" s="8" t="s">
        <v>271</v>
      </c>
      <c r="B232" s="11" t="s">
        <v>537</v>
      </c>
      <c r="C232" s="8" t="s">
        <v>272</v>
      </c>
      <c r="D232" s="3"/>
      <c r="E232" s="3"/>
      <c r="F232" s="3"/>
      <c r="G232" s="3"/>
      <c r="H232" s="3"/>
      <c r="I232" s="3"/>
      <c r="J232" s="3"/>
      <c r="K232" s="3"/>
      <c r="L232" s="3"/>
      <c r="M232" s="3"/>
      <c r="N232" s="16"/>
      <c r="O232" s="16"/>
      <c r="P232" s="16"/>
    </row>
    <row r="233" spans="1:16" s="52" customFormat="1" ht="162">
      <c r="A233" s="8" t="s">
        <v>273</v>
      </c>
      <c r="B233" s="11" t="s">
        <v>274</v>
      </c>
      <c r="C233" s="8" t="s">
        <v>275</v>
      </c>
      <c r="D233" s="3"/>
      <c r="E233" s="3"/>
      <c r="F233" s="3"/>
      <c r="G233" s="3"/>
      <c r="H233" s="3"/>
      <c r="I233" s="3"/>
      <c r="J233" s="3"/>
      <c r="K233" s="3"/>
      <c r="L233" s="3"/>
      <c r="M233" s="3"/>
      <c r="N233" s="16"/>
      <c r="O233" s="16"/>
      <c r="P233" s="16"/>
    </row>
    <row r="234" spans="1:16" s="52" customFormat="1" ht="54">
      <c r="A234" s="8" t="s">
        <v>276</v>
      </c>
      <c r="B234" s="11" t="s">
        <v>277</v>
      </c>
      <c r="C234" s="8" t="s">
        <v>278</v>
      </c>
      <c r="D234" s="3"/>
      <c r="E234" s="3"/>
      <c r="F234" s="3"/>
      <c r="G234" s="3"/>
      <c r="H234" s="3"/>
      <c r="I234" s="3"/>
      <c r="J234" s="3"/>
      <c r="K234" s="3"/>
      <c r="L234" s="3"/>
      <c r="M234" s="3"/>
      <c r="N234" s="16"/>
      <c r="O234" s="16"/>
      <c r="P234" s="16"/>
    </row>
    <row r="235" spans="1:16" s="52" customFormat="1" ht="126">
      <c r="A235" s="8" t="s">
        <v>372</v>
      </c>
      <c r="B235" s="11" t="s">
        <v>373</v>
      </c>
      <c r="C235" s="8" t="s">
        <v>374</v>
      </c>
      <c r="D235" s="3"/>
      <c r="E235" s="3"/>
      <c r="F235" s="3"/>
      <c r="G235" s="3"/>
      <c r="H235" s="3"/>
      <c r="I235" s="3"/>
      <c r="J235" s="3"/>
      <c r="K235" s="3"/>
      <c r="L235" s="3"/>
      <c r="M235" s="3"/>
      <c r="N235" s="16"/>
      <c r="O235" s="16"/>
      <c r="P235" s="16"/>
    </row>
    <row r="236" spans="1:16" s="52" customFormat="1" ht="144">
      <c r="A236" s="8" t="s">
        <v>375</v>
      </c>
      <c r="B236" s="11" t="s">
        <v>57</v>
      </c>
      <c r="C236" s="8" t="s">
        <v>376</v>
      </c>
      <c r="D236" s="3"/>
      <c r="E236" s="3"/>
      <c r="F236" s="3"/>
      <c r="G236" s="3"/>
      <c r="H236" s="3"/>
      <c r="I236" s="3"/>
      <c r="J236" s="3"/>
      <c r="K236" s="3"/>
      <c r="L236" s="3"/>
      <c r="M236" s="3"/>
      <c r="N236" s="16"/>
      <c r="O236" s="16"/>
      <c r="P236" s="16"/>
    </row>
    <row r="237" spans="1:16" s="52" customFormat="1" ht="54">
      <c r="A237" s="8" t="s">
        <v>279</v>
      </c>
      <c r="B237" s="11" t="s">
        <v>543</v>
      </c>
      <c r="C237" s="8" t="s">
        <v>280</v>
      </c>
      <c r="D237" s="3"/>
      <c r="E237" s="3"/>
      <c r="F237" s="3"/>
      <c r="G237" s="3"/>
      <c r="H237" s="3"/>
      <c r="I237" s="3"/>
      <c r="J237" s="3"/>
      <c r="K237" s="3"/>
      <c r="L237" s="3"/>
      <c r="M237" s="3"/>
      <c r="N237" s="16"/>
      <c r="O237" s="16"/>
      <c r="P237" s="16"/>
    </row>
    <row r="238" spans="1:16" s="52" customFormat="1" ht="234">
      <c r="A238" s="8" t="s">
        <v>281</v>
      </c>
      <c r="B238" s="11" t="s">
        <v>105</v>
      </c>
      <c r="C238" s="8" t="s">
        <v>282</v>
      </c>
      <c r="D238" s="3" t="s">
        <v>811</v>
      </c>
      <c r="E238" s="12" t="s">
        <v>803</v>
      </c>
      <c r="F238" s="3" t="s">
        <v>895</v>
      </c>
      <c r="G238" s="12" t="s">
        <v>880</v>
      </c>
      <c r="H238" s="3"/>
      <c r="I238" s="3"/>
      <c r="J238" s="3"/>
      <c r="K238" s="3" t="s">
        <v>977</v>
      </c>
      <c r="L238" s="3" t="s">
        <v>898</v>
      </c>
      <c r="M238" s="3" t="s">
        <v>978</v>
      </c>
      <c r="N238" s="16">
        <f>'[1]г. Елец '!N63+'[1]г. Липецк '!N63</f>
        <v>10357.7</v>
      </c>
      <c r="O238" s="16">
        <f>'[1]г. Елец '!O63+'[1]г. Липецк '!O63</f>
        <v>10323.5</v>
      </c>
      <c r="P238" s="16">
        <f>'[1]г. Елец '!P63+'[1]г. Липецк '!P63</f>
        <v>4038.7</v>
      </c>
    </row>
    <row r="239" spans="1:16" s="52" customFormat="1" ht="288">
      <c r="A239" s="8" t="s">
        <v>283</v>
      </c>
      <c r="B239" s="11" t="s">
        <v>92</v>
      </c>
      <c r="C239" s="8" t="s">
        <v>284</v>
      </c>
      <c r="D239" s="3" t="s">
        <v>808</v>
      </c>
      <c r="E239" s="12" t="s">
        <v>803</v>
      </c>
      <c r="F239" s="3" t="s">
        <v>896</v>
      </c>
      <c r="G239" s="12" t="s">
        <v>880</v>
      </c>
      <c r="H239" s="3"/>
      <c r="I239" s="3"/>
      <c r="J239" s="3"/>
      <c r="K239" s="3" t="s">
        <v>979</v>
      </c>
      <c r="L239" s="3" t="s">
        <v>980</v>
      </c>
      <c r="M239" s="3" t="s">
        <v>978</v>
      </c>
      <c r="N239" s="16">
        <f>'[1]г. Елец '!N64+'[1]г. Липецк '!N64</f>
        <v>22197.7</v>
      </c>
      <c r="O239" s="16">
        <f>'[1]г. Елец '!O64+'[1]г. Липецк '!O64</f>
        <v>19249.2</v>
      </c>
      <c r="P239" s="16">
        <f>'[1]г. Елец '!P64+'[1]г. Липецк '!P64</f>
        <v>5043</v>
      </c>
    </row>
    <row r="240" spans="1:16" s="52" customFormat="1" ht="54">
      <c r="A240" s="8" t="s">
        <v>377</v>
      </c>
      <c r="B240" s="11" t="s">
        <v>60</v>
      </c>
      <c r="C240" s="8" t="s">
        <v>378</v>
      </c>
      <c r="D240" s="3"/>
      <c r="E240" s="3"/>
      <c r="F240" s="3"/>
      <c r="G240" s="3"/>
      <c r="H240" s="3"/>
      <c r="I240" s="3"/>
      <c r="J240" s="3"/>
      <c r="K240" s="3"/>
      <c r="L240" s="3"/>
      <c r="M240" s="3"/>
      <c r="N240" s="16"/>
      <c r="O240" s="16"/>
      <c r="P240" s="16"/>
    </row>
    <row r="241" spans="1:16" s="52" customFormat="1" ht="144">
      <c r="A241" s="8" t="s">
        <v>379</v>
      </c>
      <c r="B241" s="11" t="s">
        <v>63</v>
      </c>
      <c r="C241" s="8" t="s">
        <v>380</v>
      </c>
      <c r="D241" s="3"/>
      <c r="E241" s="3"/>
      <c r="F241" s="3"/>
      <c r="G241" s="3"/>
      <c r="H241" s="3"/>
      <c r="I241" s="3"/>
      <c r="J241" s="3"/>
      <c r="K241" s="3"/>
      <c r="L241" s="3"/>
      <c r="M241" s="3"/>
      <c r="N241" s="16"/>
      <c r="O241" s="16"/>
      <c r="P241" s="16"/>
    </row>
    <row r="242" spans="1:16" s="52" customFormat="1" ht="90">
      <c r="A242" s="8" t="s">
        <v>381</v>
      </c>
      <c r="B242" s="11" t="s">
        <v>66</v>
      </c>
      <c r="C242" s="8" t="s">
        <v>382</v>
      </c>
      <c r="D242" s="3"/>
      <c r="E242" s="3"/>
      <c r="F242" s="3"/>
      <c r="G242" s="3"/>
      <c r="H242" s="3"/>
      <c r="I242" s="3"/>
      <c r="J242" s="3"/>
      <c r="K242" s="3"/>
      <c r="L242" s="3"/>
      <c r="M242" s="3"/>
      <c r="N242" s="16"/>
      <c r="O242" s="16"/>
      <c r="P242" s="16"/>
    </row>
    <row r="243" spans="1:16" s="52" customFormat="1" ht="252">
      <c r="A243" s="8" t="s">
        <v>383</v>
      </c>
      <c r="B243" s="11" t="s">
        <v>69</v>
      </c>
      <c r="C243" s="8" t="s">
        <v>384</v>
      </c>
      <c r="D243" s="3"/>
      <c r="E243" s="3"/>
      <c r="F243" s="3"/>
      <c r="G243" s="3"/>
      <c r="H243" s="3"/>
      <c r="I243" s="3"/>
      <c r="J243" s="3"/>
      <c r="K243" s="3"/>
      <c r="L243" s="3"/>
      <c r="M243" s="3"/>
      <c r="N243" s="16"/>
      <c r="O243" s="16"/>
      <c r="P243" s="16"/>
    </row>
    <row r="244" spans="1:16" s="52" customFormat="1" ht="72">
      <c r="A244" s="8" t="s">
        <v>385</v>
      </c>
      <c r="B244" s="11" t="s">
        <v>72</v>
      </c>
      <c r="C244" s="8" t="s">
        <v>386</v>
      </c>
      <c r="D244" s="3"/>
      <c r="E244" s="3"/>
      <c r="F244" s="3"/>
      <c r="G244" s="3"/>
      <c r="H244" s="3"/>
      <c r="I244" s="3"/>
      <c r="J244" s="3"/>
      <c r="K244" s="3"/>
      <c r="L244" s="3"/>
      <c r="M244" s="3"/>
      <c r="N244" s="16"/>
      <c r="O244" s="16"/>
      <c r="P244" s="16"/>
    </row>
    <row r="245" spans="1:16" s="52" customFormat="1" ht="162">
      <c r="A245" s="9" t="s">
        <v>285</v>
      </c>
      <c r="B245" s="39" t="s">
        <v>468</v>
      </c>
      <c r="C245" s="9" t="s">
        <v>286</v>
      </c>
      <c r="D245" s="15"/>
      <c r="E245" s="15"/>
      <c r="F245" s="15"/>
      <c r="G245" s="15"/>
      <c r="H245" s="15"/>
      <c r="I245" s="15"/>
      <c r="J245" s="15"/>
      <c r="K245" s="15"/>
      <c r="L245" s="15"/>
      <c r="M245" s="15"/>
      <c r="N245" s="32">
        <f>N246</f>
        <v>0</v>
      </c>
      <c r="O245" s="32">
        <f>O246</f>
        <v>0</v>
      </c>
      <c r="P245" s="32">
        <f>P246</f>
        <v>0</v>
      </c>
    </row>
    <row r="246" spans="1:16" s="52" customFormat="1" ht="19.5">
      <c r="A246" s="29"/>
      <c r="B246" s="11" t="s">
        <v>482</v>
      </c>
      <c r="C246" s="8"/>
      <c r="D246" s="3"/>
      <c r="E246" s="3"/>
      <c r="F246" s="3"/>
      <c r="G246" s="3"/>
      <c r="H246" s="3"/>
      <c r="I246" s="3"/>
      <c r="J246" s="3"/>
      <c r="K246" s="3"/>
      <c r="L246" s="3"/>
      <c r="M246" s="3"/>
      <c r="N246" s="16">
        <f>'[1]г. Елец '!N71+'[1]г. Липецк '!N71</f>
        <v>0</v>
      </c>
      <c r="O246" s="16">
        <f>'[1]г. Елец '!O71+'[1]г. Липецк '!O71</f>
        <v>0</v>
      </c>
      <c r="P246" s="16">
        <f>'[1]г. Елец '!P71+'[1]г. Липецк '!P71</f>
        <v>0</v>
      </c>
    </row>
    <row r="247" spans="1:16" s="52" customFormat="1" ht="144">
      <c r="A247" s="30" t="s">
        <v>287</v>
      </c>
      <c r="B247" s="39" t="s">
        <v>483</v>
      </c>
      <c r="C247" s="30" t="s">
        <v>288</v>
      </c>
      <c r="D247" s="15"/>
      <c r="E247" s="15"/>
      <c r="F247" s="15"/>
      <c r="G247" s="15"/>
      <c r="H247" s="15"/>
      <c r="I247" s="15"/>
      <c r="J247" s="15"/>
      <c r="K247" s="15"/>
      <c r="L247" s="15"/>
      <c r="M247" s="15"/>
      <c r="N247" s="32">
        <f>SUM(N248:N271)</f>
        <v>3782035.1000000006</v>
      </c>
      <c r="O247" s="32">
        <f>SUM(O248:O271)</f>
        <v>3780967.000000001</v>
      </c>
      <c r="P247" s="32">
        <f>SUM(P248:P271)</f>
        <v>3787124.5</v>
      </c>
    </row>
    <row r="248" spans="1:16" s="52" customFormat="1" ht="198">
      <c r="A248" s="8" t="s">
        <v>289</v>
      </c>
      <c r="B248" s="18" t="s">
        <v>719</v>
      </c>
      <c r="C248" s="8" t="s">
        <v>290</v>
      </c>
      <c r="D248" s="19" t="s">
        <v>95</v>
      </c>
      <c r="E248" s="22"/>
      <c r="F248" s="3"/>
      <c r="G248" s="45"/>
      <c r="H248" s="3" t="s">
        <v>802</v>
      </c>
      <c r="I248" s="3" t="s">
        <v>721</v>
      </c>
      <c r="J248" s="3" t="s">
        <v>909</v>
      </c>
      <c r="K248" s="3"/>
      <c r="L248" s="3"/>
      <c r="M248" s="3"/>
      <c r="N248" s="16">
        <v>21317</v>
      </c>
      <c r="O248" s="16">
        <v>21317</v>
      </c>
      <c r="P248" s="16">
        <v>20933.1</v>
      </c>
    </row>
    <row r="249" spans="1:16" s="52" customFormat="1" ht="108">
      <c r="A249" s="8" t="s">
        <v>291</v>
      </c>
      <c r="B249" s="18" t="s">
        <v>723</v>
      </c>
      <c r="C249" s="8" t="s">
        <v>292</v>
      </c>
      <c r="D249" s="20" t="s">
        <v>715</v>
      </c>
      <c r="E249" s="14"/>
      <c r="F249" s="3"/>
      <c r="G249" s="45"/>
      <c r="H249" s="3" t="s">
        <v>725</v>
      </c>
      <c r="I249" s="3" t="s">
        <v>726</v>
      </c>
      <c r="J249" s="3" t="s">
        <v>910</v>
      </c>
      <c r="K249" s="3"/>
      <c r="L249" s="3"/>
      <c r="M249" s="3"/>
      <c r="N249" s="16">
        <v>10213.5</v>
      </c>
      <c r="O249" s="16">
        <v>10207.6</v>
      </c>
      <c r="P249" s="16">
        <v>13800</v>
      </c>
    </row>
    <row r="250" spans="1:16" s="52" customFormat="1" ht="198">
      <c r="A250" s="8" t="s">
        <v>293</v>
      </c>
      <c r="B250" s="18" t="s">
        <v>728</v>
      </c>
      <c r="C250" s="8" t="s">
        <v>294</v>
      </c>
      <c r="D250" s="20" t="s">
        <v>715</v>
      </c>
      <c r="E250" s="14"/>
      <c r="F250" s="3"/>
      <c r="G250" s="45"/>
      <c r="H250" s="3" t="s">
        <v>345</v>
      </c>
      <c r="I250" s="3" t="s">
        <v>730</v>
      </c>
      <c r="J250" s="3" t="s">
        <v>911</v>
      </c>
      <c r="K250" s="3"/>
      <c r="L250" s="3"/>
      <c r="M250" s="3"/>
      <c r="N250" s="16">
        <v>6420</v>
      </c>
      <c r="O250" s="16">
        <v>5988.1</v>
      </c>
      <c r="P250" s="16">
        <v>6163</v>
      </c>
    </row>
    <row r="251" spans="1:16" s="52" customFormat="1" ht="216">
      <c r="A251" s="8" t="s">
        <v>295</v>
      </c>
      <c r="B251" s="18" t="s">
        <v>732</v>
      </c>
      <c r="C251" s="8" t="s">
        <v>296</v>
      </c>
      <c r="D251" s="20" t="s">
        <v>715</v>
      </c>
      <c r="E251" s="14"/>
      <c r="F251" s="3"/>
      <c r="G251" s="45"/>
      <c r="H251" s="3" t="s">
        <v>346</v>
      </c>
      <c r="I251" s="3" t="s">
        <v>734</v>
      </c>
      <c r="J251" s="3" t="s">
        <v>735</v>
      </c>
      <c r="K251" s="3"/>
      <c r="L251" s="3"/>
      <c r="M251" s="3"/>
      <c r="N251" s="16">
        <v>5740.9</v>
      </c>
      <c r="O251" s="16">
        <v>5704</v>
      </c>
      <c r="P251" s="16">
        <v>5800.1</v>
      </c>
    </row>
    <row r="252" spans="1:16" s="52" customFormat="1" ht="72">
      <c r="A252" s="8" t="s">
        <v>297</v>
      </c>
      <c r="B252" s="18" t="s">
        <v>738</v>
      </c>
      <c r="C252" s="8" t="s">
        <v>298</v>
      </c>
      <c r="D252" s="19" t="s">
        <v>736</v>
      </c>
      <c r="E252" s="14"/>
      <c r="F252" s="3"/>
      <c r="G252" s="45"/>
      <c r="H252" s="3" t="s">
        <v>740</v>
      </c>
      <c r="I252" s="3" t="s">
        <v>741</v>
      </c>
      <c r="J252" s="3" t="s">
        <v>981</v>
      </c>
      <c r="K252" s="3"/>
      <c r="L252" s="3"/>
      <c r="M252" s="3"/>
      <c r="N252" s="16">
        <v>1822927</v>
      </c>
      <c r="O252" s="16">
        <v>1822927</v>
      </c>
      <c r="P252" s="16">
        <v>1828958</v>
      </c>
    </row>
    <row r="253" spans="1:16" s="52" customFormat="1" ht="108">
      <c r="A253" s="8" t="s">
        <v>299</v>
      </c>
      <c r="B253" s="18" t="s">
        <v>743</v>
      </c>
      <c r="C253" s="8" t="s">
        <v>300</v>
      </c>
      <c r="D253" s="21" t="s">
        <v>745</v>
      </c>
      <c r="E253" s="14"/>
      <c r="F253" s="3"/>
      <c r="G253" s="45"/>
      <c r="H253" s="3" t="s">
        <v>746</v>
      </c>
      <c r="I253" s="3" t="s">
        <v>747</v>
      </c>
      <c r="J253" s="3" t="s">
        <v>913</v>
      </c>
      <c r="K253" s="3"/>
      <c r="L253" s="3"/>
      <c r="M253" s="3"/>
      <c r="N253" s="16">
        <v>34325.1</v>
      </c>
      <c r="O253" s="16">
        <v>34325.1</v>
      </c>
      <c r="P253" s="16">
        <v>0</v>
      </c>
    </row>
    <row r="254" spans="1:16" s="52" customFormat="1" ht="144">
      <c r="A254" s="8" t="s">
        <v>301</v>
      </c>
      <c r="B254" s="18" t="s">
        <v>749</v>
      </c>
      <c r="C254" s="8" t="s">
        <v>302</v>
      </c>
      <c r="D254" s="14">
        <v>1003</v>
      </c>
      <c r="E254" s="14"/>
      <c r="F254" s="3"/>
      <c r="G254" s="45"/>
      <c r="H254" s="3" t="s">
        <v>873</v>
      </c>
      <c r="I254" s="3" t="s">
        <v>527</v>
      </c>
      <c r="J254" s="3" t="s">
        <v>914</v>
      </c>
      <c r="K254" s="3"/>
      <c r="L254" s="3"/>
      <c r="M254" s="3"/>
      <c r="N254" s="16">
        <f>19177.6+14397</f>
        <v>33574.6</v>
      </c>
      <c r="O254" s="16">
        <f>19113.6+14054.4</f>
        <v>33168</v>
      </c>
      <c r="P254" s="16">
        <f>22762+13535.7</f>
        <v>36297.7</v>
      </c>
    </row>
    <row r="255" spans="1:16" s="52" customFormat="1" ht="108">
      <c r="A255" s="8" t="s">
        <v>304</v>
      </c>
      <c r="B255" s="18" t="s">
        <v>751</v>
      </c>
      <c r="C255" s="8" t="s">
        <v>303</v>
      </c>
      <c r="D255" s="31" t="s">
        <v>736</v>
      </c>
      <c r="E255" s="14"/>
      <c r="F255" s="14"/>
      <c r="G255" s="3"/>
      <c r="H255" s="3" t="s">
        <v>746</v>
      </c>
      <c r="I255" s="3" t="s">
        <v>753</v>
      </c>
      <c r="J255" s="3" t="s">
        <v>754</v>
      </c>
      <c r="K255" s="3"/>
      <c r="L255" s="3"/>
      <c r="M255" s="3"/>
      <c r="N255" s="16">
        <v>19890</v>
      </c>
      <c r="O255" s="16">
        <v>19889.5</v>
      </c>
      <c r="P255" s="16">
        <v>18605.1</v>
      </c>
    </row>
    <row r="256" spans="1:16" s="52" customFormat="1" ht="144">
      <c r="A256" s="8" t="s">
        <v>306</v>
      </c>
      <c r="B256" s="18" t="s">
        <v>484</v>
      </c>
      <c r="C256" s="8" t="s">
        <v>305</v>
      </c>
      <c r="D256" s="21" t="s">
        <v>736</v>
      </c>
      <c r="E256" s="14"/>
      <c r="F256" s="14"/>
      <c r="G256" s="3"/>
      <c r="H256" s="3" t="s">
        <v>746</v>
      </c>
      <c r="I256" s="3" t="s">
        <v>757</v>
      </c>
      <c r="J256" s="3" t="s">
        <v>915</v>
      </c>
      <c r="K256" s="3"/>
      <c r="L256" s="3"/>
      <c r="M256" s="3"/>
      <c r="N256" s="16">
        <v>142739</v>
      </c>
      <c r="O256" s="16">
        <v>142738.9</v>
      </c>
      <c r="P256" s="16">
        <v>134444</v>
      </c>
    </row>
    <row r="257" spans="1:16" s="52" customFormat="1" ht="144">
      <c r="A257" s="8" t="s">
        <v>308</v>
      </c>
      <c r="B257" s="23" t="s">
        <v>363</v>
      </c>
      <c r="C257" s="8" t="s">
        <v>307</v>
      </c>
      <c r="D257" s="31" t="s">
        <v>760</v>
      </c>
      <c r="E257" s="14"/>
      <c r="F257" s="14"/>
      <c r="G257" s="3"/>
      <c r="H257" s="3" t="s">
        <v>761</v>
      </c>
      <c r="I257" s="3" t="s">
        <v>762</v>
      </c>
      <c r="J257" s="3" t="s">
        <v>915</v>
      </c>
      <c r="K257" s="3"/>
      <c r="L257" s="3"/>
      <c r="M257" s="3"/>
      <c r="N257" s="16">
        <v>97233.3</v>
      </c>
      <c r="O257" s="16">
        <v>97233.3</v>
      </c>
      <c r="P257" s="16">
        <v>110648.4</v>
      </c>
    </row>
    <row r="258" spans="1:16" s="52" customFormat="1" ht="144">
      <c r="A258" s="8" t="s">
        <v>311</v>
      </c>
      <c r="B258" s="11" t="s">
        <v>765</v>
      </c>
      <c r="C258" s="8" t="s">
        <v>309</v>
      </c>
      <c r="D258" s="24" t="s">
        <v>310</v>
      </c>
      <c r="E258" s="14"/>
      <c r="F258" s="14"/>
      <c r="G258" s="3"/>
      <c r="H258" s="3" t="s">
        <v>764</v>
      </c>
      <c r="I258" s="3" t="s">
        <v>767</v>
      </c>
      <c r="J258" s="26" t="s">
        <v>915</v>
      </c>
      <c r="K258" s="3"/>
      <c r="L258" s="3"/>
      <c r="M258" s="3"/>
      <c r="N258" s="16">
        <v>22081</v>
      </c>
      <c r="O258" s="16">
        <v>22076</v>
      </c>
      <c r="P258" s="16">
        <v>22081</v>
      </c>
    </row>
    <row r="259" spans="1:16" s="52" customFormat="1" ht="162">
      <c r="A259" s="8" t="s">
        <v>313</v>
      </c>
      <c r="B259" s="18" t="s">
        <v>875</v>
      </c>
      <c r="C259" s="8" t="s">
        <v>312</v>
      </c>
      <c r="D259" s="14">
        <v>1003</v>
      </c>
      <c r="E259" s="14"/>
      <c r="F259" s="14"/>
      <c r="G259" s="3"/>
      <c r="H259" s="3" t="s">
        <v>96</v>
      </c>
      <c r="I259" s="3" t="s">
        <v>769</v>
      </c>
      <c r="J259" s="3" t="s">
        <v>915</v>
      </c>
      <c r="K259" s="3"/>
      <c r="L259" s="3"/>
      <c r="M259" s="3"/>
      <c r="N259" s="16">
        <v>28</v>
      </c>
      <c r="O259" s="16">
        <v>27.7</v>
      </c>
      <c r="P259" s="16">
        <v>28</v>
      </c>
    </row>
    <row r="260" spans="1:16" s="52" customFormat="1" ht="144">
      <c r="A260" s="8" t="s">
        <v>315</v>
      </c>
      <c r="B260" s="23" t="s">
        <v>110</v>
      </c>
      <c r="C260" s="8" t="s">
        <v>314</v>
      </c>
      <c r="D260" s="22">
        <v>1004</v>
      </c>
      <c r="E260" s="14"/>
      <c r="F260" s="14"/>
      <c r="G260" s="3"/>
      <c r="H260" s="3" t="s">
        <v>746</v>
      </c>
      <c r="I260" s="3" t="s">
        <v>112</v>
      </c>
      <c r="J260" s="3" t="s">
        <v>913</v>
      </c>
      <c r="K260" s="3"/>
      <c r="L260" s="3"/>
      <c r="M260" s="3"/>
      <c r="N260" s="16">
        <v>91282.2</v>
      </c>
      <c r="O260" s="16">
        <v>91282.2</v>
      </c>
      <c r="P260" s="16">
        <v>44558</v>
      </c>
    </row>
    <row r="261" spans="1:16" s="52" customFormat="1" ht="144">
      <c r="A261" s="8" t="s">
        <v>317</v>
      </c>
      <c r="B261" s="18" t="s">
        <v>488</v>
      </c>
      <c r="C261" s="8" t="s">
        <v>316</v>
      </c>
      <c r="D261" s="14">
        <v>1003</v>
      </c>
      <c r="E261" s="14"/>
      <c r="F261" s="14"/>
      <c r="G261" s="3"/>
      <c r="H261" s="3" t="s">
        <v>489</v>
      </c>
      <c r="I261" s="3" t="s">
        <v>490</v>
      </c>
      <c r="J261" s="26" t="s">
        <v>918</v>
      </c>
      <c r="K261" s="3"/>
      <c r="L261" s="3"/>
      <c r="M261" s="3"/>
      <c r="N261" s="16">
        <v>934.7</v>
      </c>
      <c r="O261" s="16">
        <v>934.7</v>
      </c>
      <c r="P261" s="16">
        <v>753.8</v>
      </c>
    </row>
    <row r="262" spans="1:16" s="52" customFormat="1" ht="234">
      <c r="A262" s="8" t="s">
        <v>320</v>
      </c>
      <c r="B262" s="18" t="s">
        <v>879</v>
      </c>
      <c r="C262" s="8" t="s">
        <v>318</v>
      </c>
      <c r="D262" s="14">
        <v>1003</v>
      </c>
      <c r="E262" s="14"/>
      <c r="F262" s="14"/>
      <c r="G262" s="3"/>
      <c r="H262" s="3" t="s">
        <v>99</v>
      </c>
      <c r="I262" s="3" t="s">
        <v>319</v>
      </c>
      <c r="J262" s="26" t="s">
        <v>917</v>
      </c>
      <c r="K262" s="3"/>
      <c r="L262" s="3"/>
      <c r="M262" s="3"/>
      <c r="N262" s="16">
        <v>19064</v>
      </c>
      <c r="O262" s="16">
        <v>18913.6</v>
      </c>
      <c r="P262" s="16">
        <v>10000</v>
      </c>
    </row>
    <row r="263" spans="1:16" s="52" customFormat="1" ht="180">
      <c r="A263" s="8" t="s">
        <v>323</v>
      </c>
      <c r="B263" s="23" t="s">
        <v>387</v>
      </c>
      <c r="C263" s="8" t="s">
        <v>321</v>
      </c>
      <c r="D263" s="21" t="s">
        <v>736</v>
      </c>
      <c r="E263" s="14"/>
      <c r="F263" s="14"/>
      <c r="G263" s="3"/>
      <c r="H263" s="3" t="s">
        <v>348</v>
      </c>
      <c r="I263" s="3" t="s">
        <v>322</v>
      </c>
      <c r="J263" s="3" t="s">
        <v>982</v>
      </c>
      <c r="K263" s="3"/>
      <c r="L263" s="3"/>
      <c r="M263" s="3"/>
      <c r="N263" s="16">
        <v>81697</v>
      </c>
      <c r="O263" s="16">
        <v>81697</v>
      </c>
      <c r="P263" s="16">
        <v>0</v>
      </c>
    </row>
    <row r="264" spans="1:16" s="52" customFormat="1" ht="126">
      <c r="A264" s="8" t="s">
        <v>328</v>
      </c>
      <c r="B264" s="11" t="s">
        <v>324</v>
      </c>
      <c r="C264" s="8" t="s">
        <v>325</v>
      </c>
      <c r="D264" s="25" t="s">
        <v>812</v>
      </c>
      <c r="E264" s="3" t="s">
        <v>326</v>
      </c>
      <c r="F264" s="3" t="s">
        <v>327</v>
      </c>
      <c r="G264" s="26" t="s">
        <v>919</v>
      </c>
      <c r="H264" s="3"/>
      <c r="I264" s="3"/>
      <c r="J264" s="3"/>
      <c r="K264" s="3"/>
      <c r="L264" s="3"/>
      <c r="M264" s="3"/>
      <c r="N264" s="16">
        <v>106</v>
      </c>
      <c r="O264" s="16">
        <v>75.5</v>
      </c>
      <c r="P264" s="16">
        <v>835.6</v>
      </c>
    </row>
    <row r="265" spans="1:16" s="52" customFormat="1" ht="126">
      <c r="A265" s="8" t="s">
        <v>388</v>
      </c>
      <c r="B265" s="18" t="s">
        <v>475</v>
      </c>
      <c r="C265" s="8" t="s">
        <v>389</v>
      </c>
      <c r="D265" s="25" t="s">
        <v>371</v>
      </c>
      <c r="E265" s="3"/>
      <c r="F265" s="3"/>
      <c r="G265" s="26"/>
      <c r="H265" s="3" t="s">
        <v>97</v>
      </c>
      <c r="I265" s="3" t="s">
        <v>47</v>
      </c>
      <c r="J265" s="26" t="s">
        <v>983</v>
      </c>
      <c r="K265" s="3"/>
      <c r="L265" s="3"/>
      <c r="M265" s="3"/>
      <c r="N265" s="16">
        <v>1986.5</v>
      </c>
      <c r="O265" s="16">
        <v>1986.5</v>
      </c>
      <c r="P265" s="16">
        <v>1878.7</v>
      </c>
    </row>
    <row r="266" spans="1:16" s="52" customFormat="1" ht="90">
      <c r="A266" s="8" t="s">
        <v>534</v>
      </c>
      <c r="B266" s="18" t="s">
        <v>525</v>
      </c>
      <c r="C266" s="8" t="s">
        <v>535</v>
      </c>
      <c r="D266" s="25" t="s">
        <v>745</v>
      </c>
      <c r="E266" s="3"/>
      <c r="F266" s="3"/>
      <c r="G266" s="26"/>
      <c r="H266" s="3" t="s">
        <v>98</v>
      </c>
      <c r="I266" s="3" t="s">
        <v>527</v>
      </c>
      <c r="J266" s="26" t="s">
        <v>984</v>
      </c>
      <c r="K266" s="3"/>
      <c r="L266" s="3"/>
      <c r="M266" s="3"/>
      <c r="N266" s="16">
        <v>1370475.3</v>
      </c>
      <c r="O266" s="16">
        <v>1370475.3</v>
      </c>
      <c r="P266" s="16">
        <v>1486383</v>
      </c>
    </row>
    <row r="267" spans="1:16" s="52" customFormat="1" ht="126">
      <c r="A267" s="8" t="s">
        <v>985</v>
      </c>
      <c r="B267" s="18" t="s">
        <v>923</v>
      </c>
      <c r="C267" s="8" t="s">
        <v>986</v>
      </c>
      <c r="D267" s="25" t="s">
        <v>715</v>
      </c>
      <c r="E267" s="3"/>
      <c r="F267" s="3"/>
      <c r="G267" s="26"/>
      <c r="H267" s="14" t="s">
        <v>925</v>
      </c>
      <c r="I267" s="3" t="s">
        <v>926</v>
      </c>
      <c r="J267" s="26" t="s">
        <v>927</v>
      </c>
      <c r="K267" s="3"/>
      <c r="L267" s="3"/>
      <c r="M267" s="3"/>
      <c r="N267" s="16">
        <v>0</v>
      </c>
      <c r="O267" s="16">
        <v>0</v>
      </c>
      <c r="P267" s="16">
        <v>1005.8</v>
      </c>
    </row>
    <row r="268" spans="1:16" s="52" customFormat="1" ht="144">
      <c r="A268" s="8" t="s">
        <v>987</v>
      </c>
      <c r="B268" s="18" t="s">
        <v>929</v>
      </c>
      <c r="C268" s="8" t="s">
        <v>988</v>
      </c>
      <c r="D268" s="25" t="s">
        <v>931</v>
      </c>
      <c r="E268" s="3"/>
      <c r="F268" s="3"/>
      <c r="G268" s="26"/>
      <c r="H268" s="14" t="s">
        <v>932</v>
      </c>
      <c r="I268" s="3" t="s">
        <v>933</v>
      </c>
      <c r="J268" s="26" t="s">
        <v>934</v>
      </c>
      <c r="K268" s="3"/>
      <c r="L268" s="3"/>
      <c r="M268" s="3"/>
      <c r="N268" s="16">
        <v>0</v>
      </c>
      <c r="O268" s="16">
        <v>0</v>
      </c>
      <c r="P268" s="16">
        <v>5703.2</v>
      </c>
    </row>
    <row r="269" spans="1:16" s="52" customFormat="1" ht="144">
      <c r="A269" s="8" t="s">
        <v>989</v>
      </c>
      <c r="B269" s="18" t="s">
        <v>936</v>
      </c>
      <c r="C269" s="8" t="s">
        <v>990</v>
      </c>
      <c r="D269" s="25">
        <v>1004</v>
      </c>
      <c r="E269" s="3"/>
      <c r="F269" s="3"/>
      <c r="G269" s="26"/>
      <c r="H269" s="3" t="s">
        <v>761</v>
      </c>
      <c r="I269" s="3" t="s">
        <v>762</v>
      </c>
      <c r="J269" s="3" t="s">
        <v>991</v>
      </c>
      <c r="K269" s="3"/>
      <c r="L269" s="3"/>
      <c r="M269" s="3"/>
      <c r="N269" s="16">
        <v>0</v>
      </c>
      <c r="O269" s="16">
        <v>0</v>
      </c>
      <c r="P269" s="16">
        <v>3280.3</v>
      </c>
    </row>
    <row r="270" spans="1:16" s="52" customFormat="1" ht="126">
      <c r="A270" s="8" t="s">
        <v>992</v>
      </c>
      <c r="B270" s="18" t="s">
        <v>939</v>
      </c>
      <c r="C270" s="8" t="s">
        <v>993</v>
      </c>
      <c r="D270" s="25" t="s">
        <v>736</v>
      </c>
      <c r="E270" s="3"/>
      <c r="F270" s="3"/>
      <c r="G270" s="26"/>
      <c r="H270" s="3" t="s">
        <v>941</v>
      </c>
      <c r="I270" s="3" t="s">
        <v>942</v>
      </c>
      <c r="J270" s="3" t="s">
        <v>994</v>
      </c>
      <c r="K270" s="3"/>
      <c r="L270" s="3"/>
      <c r="M270" s="3"/>
      <c r="N270" s="16">
        <v>0</v>
      </c>
      <c r="O270" s="16">
        <v>0</v>
      </c>
      <c r="P270" s="16">
        <v>31844</v>
      </c>
    </row>
    <row r="271" spans="1:16" s="52" customFormat="1" ht="144">
      <c r="A271" s="8" t="s">
        <v>995</v>
      </c>
      <c r="B271" s="18" t="s">
        <v>996</v>
      </c>
      <c r="C271" s="8" t="s">
        <v>997</v>
      </c>
      <c r="D271" s="25">
        <v>1003</v>
      </c>
      <c r="E271" s="3"/>
      <c r="F271" s="3"/>
      <c r="G271" s="26"/>
      <c r="H271" s="3" t="s">
        <v>873</v>
      </c>
      <c r="I271" s="3" t="s">
        <v>527</v>
      </c>
      <c r="J271" s="3" t="s">
        <v>998</v>
      </c>
      <c r="K271" s="3"/>
      <c r="L271" s="3"/>
      <c r="M271" s="3"/>
      <c r="N271" s="16">
        <v>0</v>
      </c>
      <c r="O271" s="16">
        <v>0</v>
      </c>
      <c r="P271" s="16">
        <v>3123.7</v>
      </c>
    </row>
    <row r="272" spans="1:16" s="52" customFormat="1" ht="198">
      <c r="A272" s="9" t="s">
        <v>329</v>
      </c>
      <c r="B272" s="10" t="s">
        <v>109</v>
      </c>
      <c r="C272" s="9" t="s">
        <v>330</v>
      </c>
      <c r="D272" s="15"/>
      <c r="E272" s="15"/>
      <c r="F272" s="15"/>
      <c r="G272" s="15"/>
      <c r="H272" s="15"/>
      <c r="I272" s="15"/>
      <c r="J272" s="15"/>
      <c r="K272" s="15"/>
      <c r="L272" s="15"/>
      <c r="M272" s="15"/>
      <c r="N272" s="32">
        <f>SUM(N273:N274)</f>
        <v>0</v>
      </c>
      <c r="O272" s="32">
        <f>SUM(O273:O274)</f>
        <v>0</v>
      </c>
      <c r="P272" s="32">
        <f>SUM(P273:P274)</f>
        <v>0</v>
      </c>
    </row>
    <row r="273" spans="1:16" s="52" customFormat="1" ht="19.5">
      <c r="A273" s="8"/>
      <c r="B273" s="17"/>
      <c r="C273" s="8"/>
      <c r="D273" s="3"/>
      <c r="E273" s="3"/>
      <c r="F273" s="3"/>
      <c r="G273" s="3"/>
      <c r="H273" s="3"/>
      <c r="I273" s="3"/>
      <c r="J273" s="3"/>
      <c r="K273" s="3"/>
      <c r="L273" s="3"/>
      <c r="M273" s="3"/>
      <c r="N273" s="16"/>
      <c r="O273" s="16"/>
      <c r="P273" s="16"/>
    </row>
    <row r="274" spans="1:16" s="52" customFormat="1" ht="19.5">
      <c r="A274" s="8"/>
      <c r="B274" s="11"/>
      <c r="C274" s="8"/>
      <c r="D274" s="3"/>
      <c r="E274" s="3"/>
      <c r="F274" s="3"/>
      <c r="G274" s="3"/>
      <c r="H274" s="3"/>
      <c r="I274" s="3"/>
      <c r="J274" s="3"/>
      <c r="K274" s="3"/>
      <c r="L274" s="3"/>
      <c r="M274" s="3"/>
      <c r="N274" s="16"/>
      <c r="O274" s="16"/>
      <c r="P274" s="16"/>
    </row>
    <row r="275" spans="1:16" s="52" customFormat="1" ht="36">
      <c r="A275" s="56"/>
      <c r="B275" s="10" t="s">
        <v>331</v>
      </c>
      <c r="C275" s="9" t="s">
        <v>332</v>
      </c>
      <c r="D275" s="15"/>
      <c r="E275" s="15"/>
      <c r="F275" s="15"/>
      <c r="G275" s="15"/>
      <c r="H275" s="15"/>
      <c r="I275" s="15"/>
      <c r="J275" s="15"/>
      <c r="K275" s="15"/>
      <c r="L275" s="15"/>
      <c r="M275" s="15"/>
      <c r="N275" s="32">
        <f>N185+N245+N247+N272</f>
        <v>11295135.400000002</v>
      </c>
      <c r="O275" s="32">
        <f>O185+O245+O247+O272</f>
        <v>10791179</v>
      </c>
      <c r="P275" s="32">
        <f>P185+P245+P247+P272</f>
        <v>9436517.2</v>
      </c>
    </row>
    <row r="276" spans="1:16" ht="19.5">
      <c r="A276" s="57"/>
      <c r="B276" s="37"/>
      <c r="C276" s="57"/>
      <c r="D276" s="57"/>
      <c r="E276" s="57"/>
      <c r="F276" s="57"/>
      <c r="G276" s="57"/>
      <c r="H276" s="57"/>
      <c r="I276" s="57"/>
      <c r="J276" s="57"/>
      <c r="K276" s="57"/>
      <c r="L276" s="57"/>
      <c r="M276" s="57"/>
      <c r="N276" s="58"/>
      <c r="O276" s="58"/>
      <c r="P276" s="58"/>
    </row>
    <row r="277" spans="1:16" ht="19.5">
      <c r="A277" s="57"/>
      <c r="B277" s="37"/>
      <c r="C277" s="57"/>
      <c r="D277" s="57"/>
      <c r="E277" s="57"/>
      <c r="F277" s="57"/>
      <c r="G277" s="57"/>
      <c r="H277" s="57"/>
      <c r="I277" s="57"/>
      <c r="J277" s="57"/>
      <c r="K277" s="57"/>
      <c r="L277" s="57"/>
      <c r="M277" s="57"/>
      <c r="N277" s="58"/>
      <c r="O277" s="58"/>
      <c r="P277" s="58"/>
    </row>
    <row r="278" spans="1:16" ht="36">
      <c r="A278" s="59"/>
      <c r="B278" s="10" t="s">
        <v>491</v>
      </c>
      <c r="C278" s="9"/>
      <c r="D278" s="15"/>
      <c r="E278" s="15"/>
      <c r="F278" s="15"/>
      <c r="G278" s="15"/>
      <c r="H278" s="15"/>
      <c r="I278" s="15"/>
      <c r="J278" s="15"/>
      <c r="K278" s="15"/>
      <c r="L278" s="15"/>
      <c r="M278" s="15"/>
      <c r="N278" s="32">
        <f>N84+N183+N275</f>
        <v>23837840.200000003</v>
      </c>
      <c r="O278" s="32">
        <f>O84+O183+O275</f>
        <v>22845160.8</v>
      </c>
      <c r="P278" s="32">
        <f>P84+P183+P275</f>
        <v>19940329.5</v>
      </c>
    </row>
    <row r="281" spans="1:16" ht="24.75">
      <c r="A281" s="60"/>
      <c r="P281" s="61"/>
    </row>
  </sheetData>
  <sheetProtection/>
  <mergeCells count="11">
    <mergeCell ref="A2:P2"/>
    <mergeCell ref="A3:P3"/>
    <mergeCell ref="A6:C8"/>
    <mergeCell ref="D6:D8"/>
    <mergeCell ref="E6:M6"/>
    <mergeCell ref="N6:P6"/>
    <mergeCell ref="E7:G7"/>
    <mergeCell ref="H7:J7"/>
    <mergeCell ref="K7:M7"/>
    <mergeCell ref="N7:O7"/>
    <mergeCell ref="P7:P8"/>
  </mergeCells>
  <printOptions/>
  <pageMargins left="0.7874015748031497" right="0.3937007874015748" top="0.7874015748031497" bottom="0.7874015748031497" header="0.5118110236220472" footer="0.5118110236220472"/>
  <pageSetup fitToHeight="40" fitToWidth="1" horizontalDpi="600" verticalDpi="600" orientation="landscape" paperSize="8" scale="43" r:id="rId1"/>
  <headerFooter alignWithMargins="0">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belanin</cp:lastModifiedBy>
  <cp:lastPrinted>2016-02-25T10:02:17Z</cp:lastPrinted>
  <dcterms:created xsi:type="dcterms:W3CDTF">2012-02-10T07:16:16Z</dcterms:created>
  <dcterms:modified xsi:type="dcterms:W3CDTF">2016-02-25T10:04:07Z</dcterms:modified>
  <cp:category/>
  <cp:version/>
  <cp:contentType/>
  <cp:contentStatus/>
</cp:coreProperties>
</file>