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920" windowHeight="8352" activeTab="0"/>
  </bookViews>
  <sheets>
    <sheet name="Свод  по  МО" sheetId="1" r:id="rId1"/>
  </sheets>
  <externalReferences>
    <externalReference r:id="rId4"/>
    <externalReference r:id="rId5"/>
    <externalReference r:id="rId6"/>
    <externalReference r:id="rId7"/>
    <externalReference r:id="rId8"/>
  </externalReferences>
  <definedNames>
    <definedName name="_xlnm.Print_Titles" localSheetId="0">'Свод  по  МО'!$5:$8</definedName>
    <definedName name="_xlnm.Print_Area" localSheetId="0">'Свод  по  МО'!$A$1:$T$289</definedName>
  </definedNames>
  <calcPr fullCalcOnLoad="1" iterate="1" iterateCount="100" iterateDelta="0.001"/>
</workbook>
</file>

<file path=xl/sharedStrings.xml><?xml version="1.0" encoding="utf-8"?>
<sst xmlns="http://schemas.openxmlformats.org/spreadsheetml/2006/main" count="1411" uniqueCount="971">
  <si>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</si>
  <si>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</si>
  <si>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</si>
  <si>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</si>
  <si>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2.1.88.</t>
  </si>
  <si>
    <t>осуществление муниципального земельного контроля на межселенной территории муниципального района</t>
  </si>
  <si>
    <t>РМ-А-8800</t>
  </si>
  <si>
    <t>2.1.89.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</si>
  <si>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</si>
  <si>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</si>
  <si>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РМ-Б-0100</t>
  </si>
  <si>
    <t xml:space="preserve">статья  15 </t>
  </si>
  <si>
    <t>государственные  полномочия  по  оплате  жилья  и  коммунальных  услуг  педагогическим,  медицинским  работникам,  работникам  культуры  и  искусства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</si>
  <si>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</si>
  <si>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</si>
  <si>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подпункт 32  пункта  1  статьи  16</t>
  </si>
  <si>
    <t xml:space="preserve">государственные  полномочия  по  предоставлению  социальной  выплаты  на  приобретение  или  строительство  жилья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</si>
  <si>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</si>
  <si>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участие в предупреждении и ликвидации последствий чрезвычайных ситуаций в границах поселения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</si>
  <si>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</si>
  <si>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</si>
  <si>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 xml:space="preserve">осуществление мероприятий по обеспечению безопасности людей на водных объектах, охране их жизни и здоровья  </t>
  </si>
  <si>
    <t>содействие в развитии сельскохозяйственного производства, создание условий для развития малого и среднего предпринимательства</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</si>
  <si>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</si>
  <si>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</si>
  <si>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</si>
  <si>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</si>
  <si>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в границах поселения электро-, тепло-, газо- и водоснабжения населения, водоотведения, снабжения населения топливом</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</si>
  <si>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</si>
  <si>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</si>
  <si>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1.2.8.</t>
  </si>
  <si>
    <t>передаваемые  полномочия  по  дорожной  деятельности  и  благоустройству  территории</t>
  </si>
  <si>
    <t xml:space="preserve">участие в предупреждении и ликвидации последствий чрезвычайных ситуаций на территории муниципального района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</si>
  <si>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</si>
  <si>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r>
    <r>
      <rPr>
        <b/>
        <u val="single"/>
        <sz val="20"/>
        <rFont val="Arial"/>
        <family val="2"/>
      </rPr>
      <t xml:space="preserve">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</si>
  <si>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</si>
  <si>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</si>
  <si>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</si>
  <si>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</si>
  <si>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</si>
  <si>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</si>
  <si>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тепло-  водоснабжения,  водоотведения,  сбора  и  вывоза  бытовых  отходов,  содержания  жилого  фонда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</si>
  <si>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</si>
  <si>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</si>
  <si>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государственные  полномочия  в  области  охраны  труда  и  социально-трудовых  отношений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</si>
  <si>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</si>
  <si>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</si>
  <si>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</si>
  <si>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</si>
  <si>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</si>
  <si>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</si>
  <si>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(расшифровать)</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</si>
  <si>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</si>
  <si>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</si>
  <si>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</si>
  <si>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</si>
  <si>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</si>
  <si>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государственные  полномочия  по  предоставлению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</si>
  <si>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</si>
  <si>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ст. 10</t>
  </si>
  <si>
    <t xml:space="preserve">01.01.2008,  бессрочно </t>
  </si>
  <si>
    <t>ВСЕГО расходные обязательства муниципальных образований</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</si>
  <si>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</si>
  <si>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</si>
  <si>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</si>
  <si>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</si>
  <si>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</si>
  <si>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</si>
  <si>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</si>
  <si>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</si>
  <si>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</si>
  <si>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</si>
  <si>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</si>
  <si>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</si>
  <si>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</si>
  <si>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</si>
  <si>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0707</t>
  </si>
  <si>
    <t xml:space="preserve">подпункт 30  пункта  1  статьи  14 </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</si>
  <si>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</si>
  <si>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</si>
  <si>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</si>
  <si>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</si>
  <si>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</si>
  <si>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</si>
  <si>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</si>
  <si>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</si>
  <si>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</si>
  <si>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</si>
  <si>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</si>
  <si>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</si>
  <si>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</si>
  <si>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</si>
  <si>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</si>
  <si>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</si>
  <si>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01.01.2005 г.- 31.12.2013 г.</t>
  </si>
  <si>
    <t>01.01.2013, бессрочно</t>
  </si>
  <si>
    <t>2.3.58.</t>
  </si>
  <si>
    <t>государственные  полномочия  по  финансированию  муниципальных  дошкольных  образовательных  организаций</t>
  </si>
  <si>
    <t>РМ-В-5800</t>
  </si>
  <si>
    <t>ст. 1</t>
  </si>
  <si>
    <t>01.01.2014, бессрочно</t>
  </si>
  <si>
    <t>2.3.59.</t>
  </si>
  <si>
    <t>РМ-В-5900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</si>
  <si>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</si>
  <si>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</si>
  <si>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</si>
  <si>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</si>
  <si>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3.3.46.</t>
  </si>
  <si>
    <t>РГ-В-4600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</si>
  <si>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</si>
  <si>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</si>
  <si>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</si>
  <si>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</si>
  <si>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</si>
  <si>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</si>
  <si>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</si>
  <si>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</si>
  <si>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</si>
  <si>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</si>
  <si>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</si>
  <si>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0103, 0104, 0106, 0113</t>
  </si>
  <si>
    <t>1.1.82.</t>
  </si>
  <si>
    <t>РП-А-8200</t>
  </si>
  <si>
    <t>0501, 0502</t>
  </si>
  <si>
    <t>1.2.</t>
  </si>
  <si>
    <t>РП-Б</t>
  </si>
  <si>
    <t>1.2.1.</t>
  </si>
  <si>
    <t>РП-Б-0100</t>
  </si>
  <si>
    <t>0106</t>
  </si>
  <si>
    <t xml:space="preserve">подпункт 1  пункта  1  статьи  14 </t>
  </si>
  <si>
    <t>1.2.2.</t>
  </si>
  <si>
    <t>РП-Б-0200</t>
  </si>
  <si>
    <t>0104</t>
  </si>
  <si>
    <t>1.2.3.</t>
  </si>
  <si>
    <t>РП-Б-0300</t>
  </si>
  <si>
    <t xml:space="preserve">подпункт 24  пункта  1  статьи  14 </t>
  </si>
  <si>
    <t>1.2.4.</t>
  </si>
  <si>
    <t>РП-Б-0400</t>
  </si>
  <si>
    <t>1.2.5.</t>
  </si>
  <si>
    <t>РП-Б-0500</t>
  </si>
  <si>
    <t>1.2.6.</t>
  </si>
  <si>
    <t>РП-Б-0600</t>
  </si>
  <si>
    <t>1.3.</t>
  </si>
  <si>
    <t>РП-В</t>
  </si>
  <si>
    <t>1.3.1.</t>
  </si>
  <si>
    <t>РП-В-0100</t>
  </si>
  <si>
    <t>0202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</si>
  <si>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</si>
  <si>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1003</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</si>
  <si>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</si>
  <si>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4</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</si>
  <si>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</si>
  <si>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</si>
  <si>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</si>
  <si>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</si>
  <si>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</si>
  <si>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</si>
  <si>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</si>
  <si>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</si>
  <si>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</si>
  <si>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</si>
  <si>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</si>
  <si>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</si>
  <si>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</si>
  <si>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</si>
  <si>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</si>
  <si>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п.1  ст. 17</t>
  </si>
  <si>
    <t>2.1.3.</t>
  </si>
  <si>
    <t>РМ-А-0300</t>
  </si>
  <si>
    <t>2.1.4.</t>
  </si>
  <si>
    <t>РМ-А-0400</t>
  </si>
  <si>
    <t>2.1.5.</t>
  </si>
  <si>
    <t>РМ-А-0500</t>
  </si>
  <si>
    <t>2.1.6.</t>
  </si>
  <si>
    <t>РМ-А-0600</t>
  </si>
  <si>
    <t>ст. 17</t>
  </si>
  <si>
    <t>2.1.7.</t>
  </si>
  <si>
    <t>РМ-А-0700</t>
  </si>
  <si>
    <t>2.1.8.</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</si>
  <si>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</si>
  <si>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</si>
  <si>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</si>
  <si>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</si>
  <si>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</si>
  <si>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</si>
  <si>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</si>
  <si>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подпункт 3  пункта  1  статьи  15 </t>
  </si>
  <si>
    <t>2.1.11.</t>
  </si>
  <si>
    <t>РМ-А-1100</t>
  </si>
  <si>
    <t xml:space="preserve">подпункт 4  пункта  1  статьи  15 </t>
  </si>
  <si>
    <t>2.1.12.</t>
  </si>
  <si>
    <t>РМ-А-1200</t>
  </si>
  <si>
    <t xml:space="preserve">подпункт 5  пункта  1  статьи  15 </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</si>
  <si>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</si>
  <si>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</si>
  <si>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</si>
  <si>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 xml:space="preserve">подпункт 6  пункта  1  статьи  15 </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</si>
  <si>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</si>
  <si>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</si>
  <si>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</si>
  <si>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</si>
  <si>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РМ-А-1500</t>
  </si>
  <si>
    <t xml:space="preserve">подпункт 7  пункта  1  статьи  15 </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</si>
  <si>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</si>
  <si>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</si>
  <si>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</si>
  <si>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</si>
  <si>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</si>
  <si>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</si>
  <si>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0605</t>
  </si>
  <si>
    <t xml:space="preserve">подпункт 9  пункта  1  статьи  15 </t>
  </si>
  <si>
    <t>2.1.18.</t>
  </si>
  <si>
    <t>РМ-А-1800</t>
  </si>
  <si>
    <t>0701, 0702, 0707, 0709</t>
  </si>
  <si>
    <t xml:space="preserve">подпункт 11  пункта  1  статьи  15 </t>
  </si>
  <si>
    <t>2.1.19.</t>
  </si>
  <si>
    <t>РМ-А-1900</t>
  </si>
  <si>
    <t xml:space="preserve">подпункт 12  пункта  1  статьи  15 </t>
  </si>
  <si>
    <t>2.1.21.</t>
  </si>
  <si>
    <t>организация утилизации и переработки бытовых и промышленных отходов</t>
  </si>
  <si>
    <t>РМ-А-2100</t>
  </si>
  <si>
    <t xml:space="preserve">подпункт 14  пункта  1  статьи  15 </t>
  </si>
  <si>
    <t>2.1.22.</t>
  </si>
  <si>
    <t>РМ-А-2200</t>
  </si>
  <si>
    <t xml:space="preserve">подпункт 15  пункта  1  статьи  15 </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</si>
  <si>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</si>
  <si>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</si>
  <si>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</si>
  <si>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</si>
  <si>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</si>
  <si>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</si>
  <si>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</si>
  <si>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</si>
  <si>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</si>
  <si>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</si>
  <si>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</si>
  <si>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 xml:space="preserve">подпункт 18  пункта  1  статьи  15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</si>
  <si>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</si>
  <si>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</si>
  <si>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</si>
  <si>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подпункт 19  пункта  1  статьи  15 </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</si>
  <si>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</si>
  <si>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</si>
  <si>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</si>
  <si>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подпункт 19,1  пункта  1  статьи  15 </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</si>
  <si>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</si>
  <si>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</si>
  <si>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</si>
  <si>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</si>
  <si>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</si>
  <si>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</si>
  <si>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</si>
  <si>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</si>
  <si>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</si>
  <si>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</si>
  <si>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</si>
  <si>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</si>
  <si>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</si>
  <si>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</si>
  <si>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</si>
  <si>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</si>
  <si>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 xml:space="preserve">подпункт 25  пункта  1  статьи  15 </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</si>
  <si>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</si>
  <si>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</si>
  <si>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</si>
  <si>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подпункт 26  пункта  1  статьи  15 </t>
  </si>
  <si>
    <t>2.1.37.</t>
  </si>
  <si>
    <t>организация и осуществление мероприятий межпоселенческого характера по работе с детьми и молодежью</t>
  </si>
  <si>
    <t>РМ-А-3700</t>
  </si>
  <si>
    <t xml:space="preserve">подпункт 27  пункта  1  статьи  15 </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</si>
  <si>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</si>
  <si>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</si>
  <si>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</si>
  <si>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</si>
  <si>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</si>
  <si>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</si>
  <si>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</si>
  <si>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</si>
  <si>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</si>
  <si>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</si>
  <si>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</si>
  <si>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</si>
  <si>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</si>
  <si>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</si>
  <si>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</si>
  <si>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</si>
  <si>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</si>
  <si>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</si>
  <si>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</si>
  <si>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</si>
  <si>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</si>
  <si>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РМ-Б</t>
  </si>
  <si>
    <t>2.2.1.</t>
  </si>
  <si>
    <t>расходы, производимые за счет резервных фондов администраций муниципальных районов</t>
  </si>
  <si>
    <t>0113</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</si>
  <si>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</si>
  <si>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</si>
  <si>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</si>
  <si>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</si>
  <si>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</si>
  <si>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ст.2 п.1,      ст.4 п.1</t>
  </si>
  <si>
    <t>18.05.2000    не установлен</t>
  </si>
  <si>
    <t>2.3.2.</t>
  </si>
  <si>
    <t xml:space="preserve">государственные  полномочия  в  сфере  архивного  дела  </t>
  </si>
  <si>
    <t>РМ-В-0200</t>
  </si>
  <si>
    <t>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t>
  </si>
  <si>
    <t>ст.3 ,           ст.5 п.1</t>
  </si>
  <si>
    <t>16.12.2000г. Не установлен</t>
  </si>
  <si>
    <t>2.3.3.</t>
  </si>
  <si>
    <t>государственные  полномочия  по  образованию  и  организации  деятельности  административных  комиссий</t>
  </si>
  <si>
    <t>РМ-В-0300</t>
  </si>
  <si>
    <t>ст.1 п.1, ст.7.п.1</t>
  </si>
  <si>
    <t>11.09.2004г. Не установлен</t>
  </si>
  <si>
    <t>2.3.4.</t>
  </si>
  <si>
    <t>государственные  полномочия  по  организации  деятельности  комиссий  по  делам несовершеннолетних  и  защите  их  прав</t>
  </si>
  <si>
    <t>РМ-В-0400</t>
  </si>
  <si>
    <t>ст.5 п.1,      ст.7 п.1</t>
  </si>
  <si>
    <t>01.01.2005 г. не установлен</t>
  </si>
  <si>
    <t>2.3.5.</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</si>
  <si>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</si>
  <si>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РМ-В-0500</t>
  </si>
  <si>
    <t>0702</t>
  </si>
  <si>
    <t>Закон  Липецкой  области  от  10.02.2006  года  № 269-ОЗ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</si>
  <si>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</si>
  <si>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определен</t>
  </si>
  <si>
    <t>2.3.6.</t>
  </si>
  <si>
    <t>государственные  полномочия  по  реализации  основных  общеобразовательных  программ</t>
  </si>
  <si>
    <t>РМ-В-0600</t>
  </si>
  <si>
    <t xml:space="preserve">Закон  Липецкой  области  от  19.08.2008  года  № 180-ОЗ  "О  нормативах  финансирования  общеобразовательных  учреждений" </t>
  </si>
  <si>
    <t>ст. 4</t>
  </si>
  <si>
    <t xml:space="preserve">01.09.2008 г. бессрочно                       
</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</si>
  <si>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</si>
  <si>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</si>
  <si>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</si>
  <si>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0701</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</si>
  <si>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t>
  </si>
  <si>
    <t>ст.7</t>
  </si>
  <si>
    <t>01.01.2008 г., бессрочный</t>
  </si>
  <si>
    <t>2.3.11.</t>
  </si>
  <si>
    <t>государственные  полномочия  по  обеспечению  жильем  ветеранов,  инвалидов  и  семей,  имеющих  детей-инвалидов</t>
  </si>
  <si>
    <t>РМ-В-1100</t>
  </si>
  <si>
    <t>2.3.12.</t>
  </si>
  <si>
    <t xml:space="preserve">государственные  полномочия  по  ежемесячным  пособиям  на  ребенка  гражданам,  имеющим  детей  </t>
  </si>
  <si>
    <t>РМ-В-1200</t>
  </si>
  <si>
    <t>Абз.3, п.1, ст.2</t>
  </si>
  <si>
    <t>2.3.13.</t>
  </si>
  <si>
    <t>государственные  полномочия  по  обеспечению  мер  социальной  поддержки  ветеранов  труда</t>
  </si>
  <si>
    <t>РМ-В-1300</t>
  </si>
  <si>
    <t>2.3.14.</t>
  </si>
  <si>
    <t>государственные  полномочия  по  обеспечению  мер  социальной  поддержки  тружеников  тыла</t>
  </si>
  <si>
    <t>РМ-В-1400</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</si>
  <si>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</si>
  <si>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РМ-В-1600</t>
  </si>
  <si>
    <t>2.3.16.</t>
  </si>
  <si>
    <t>государственные  полномочия  по  приобретению  школьной  и  спортивной  формы  детям  из  многодетных  семей</t>
  </si>
  <si>
    <t>РМ-В-1700</t>
  </si>
  <si>
    <t xml:space="preserve">п.2.4., п. 2.6.          
</t>
  </si>
  <si>
    <t xml:space="preserve">01.01.2008 г. не установлен 
</t>
  </si>
  <si>
    <t>2.3.17.</t>
  </si>
  <si>
    <t>РМ-В-1800</t>
  </si>
  <si>
    <t>2.3.18.</t>
  </si>
  <si>
    <t xml:space="preserve">государственные  полномочия  по  оказанию  государственной  социальной  помощи  </t>
  </si>
  <si>
    <t>РМ-В-1900</t>
  </si>
  <si>
    <t>2.3.19.</t>
  </si>
  <si>
    <t>государственные  полномочия  по  содержанию  комплексных  центров  социального  обслуживания  населения  и  других  учреждений</t>
  </si>
  <si>
    <t>РМ-В-2000</t>
  </si>
  <si>
    <t>2.3.20.</t>
  </si>
  <si>
    <t>государственные  полномочия  по  содержанию  аппарата  управления  органов  социальной  защиты  населения</t>
  </si>
  <si>
    <t>РМ-В-2100</t>
  </si>
  <si>
    <t>2.3.21.</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</si>
  <si>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</si>
  <si>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</si>
  <si>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2.3.22.</t>
  </si>
  <si>
    <t>государственные  полномочия  по  субсидированию  процентной  ставки  по  банковским  кредитам  льготной  категории  населения</t>
  </si>
  <si>
    <t>РМ-В-2300</t>
  </si>
  <si>
    <t>2.3.23.</t>
  </si>
  <si>
    <t>РМ-В-2400</t>
  </si>
  <si>
    <t>2.3.24.</t>
  </si>
  <si>
    <t>РМ-В-2500</t>
  </si>
  <si>
    <t>ст. 3 - 6</t>
  </si>
  <si>
    <t>01.01.2008 г. бессрочно</t>
  </si>
  <si>
    <t>2.3.25.</t>
  </si>
  <si>
    <t>РМ-В-2600</t>
  </si>
  <si>
    <t>1004</t>
  </si>
  <si>
    <t xml:space="preserve">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t>
  </si>
  <si>
    <t>ст.10-2</t>
  </si>
  <si>
    <t>2.3.26.</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</si>
  <si>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</si>
  <si>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государственные  полномочия  по  содержанию  численности  специалистов,  осуществляющих  деятельность  по  опеке  и  попечительству</t>
  </si>
  <si>
    <t>РМ-В-2900</t>
  </si>
  <si>
    <t>п. 1 ст. 5</t>
  </si>
  <si>
    <t>РМ-В-3000</t>
  </si>
  <si>
    <t>п. 1 ст. 6</t>
  </si>
  <si>
    <t>2.3.30.</t>
  </si>
  <si>
    <t>государственные  полномочия  по  расчету  и  предоставлению  дотаций  бюджетам  поселений  за  счет  средств  областного  бюджета</t>
  </si>
  <si>
    <t>РМ-В-3100</t>
  </si>
  <si>
    <t>01.01.2006 г.  бессрочно</t>
  </si>
  <si>
    <t>2.3.31.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</si>
  <si>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</si>
  <si>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</si>
  <si>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</si>
  <si>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</si>
  <si>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</si>
  <si>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</si>
  <si>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</si>
  <si>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</si>
  <si>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</si>
  <si>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</si>
  <si>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</si>
  <si>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</si>
  <si>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</si>
  <si>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</si>
  <si>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</si>
  <si>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</si>
  <si>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</si>
  <si>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</si>
  <si>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</si>
  <si>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</si>
  <si>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</si>
  <si>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</si>
  <si>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</si>
  <si>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</si>
  <si>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</si>
  <si>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</si>
  <si>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</si>
  <si>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</si>
  <si>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</si>
  <si>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</si>
  <si>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</si>
  <si>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</si>
  <si>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</si>
  <si>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</si>
  <si>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Закон Липецкой области от 04.05.2000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</si>
  <si>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Федеральный закон Российской Федерации от 06.10.2003 года № 131–ФЗ "Об общих принципах организации местного самоуправления в Российской Федерации"</t>
  </si>
  <si>
    <t>08.10.2003, не установлен</t>
  </si>
  <si>
    <t>0113, 0701, 0702, 0801, 1201</t>
  </si>
  <si>
    <t>0113, 0412</t>
  </si>
  <si>
    <t>0103, 0104, 0106, 0113, 0701, 0702, 0709, 0801, 0804, 1006</t>
  </si>
  <si>
    <t>0113, 0501, 0502, 0701, 0702, 0801, 1002, 1101, 1105</t>
  </si>
  <si>
    <t>0113, 0409, 0502, 0503, 0801, 1003</t>
  </si>
  <si>
    <t>0501, 0502, 1003, 1004</t>
  </si>
  <si>
    <t>0103, 0104, 0106, 0113, 0505, 0701, 0702, 0709, 0801, 0804, 1006</t>
  </si>
  <si>
    <t>0105</t>
  </si>
  <si>
    <t>государственные полномочия  по  первичному  воинскому  учету  на  территориях,  где  отсутствуют  военные  комиссариаты</t>
  </si>
  <si>
    <t>19.05.2006, не установлен</t>
  </si>
  <si>
    <t>Федеральный  закон  Российской Федерации от  20.08.2004  года  № 113-ФЗ  "О  присяжных  заседателях  федеральных  судов  общей  юрисдикции  в  Российской  Федерации"</t>
  </si>
  <si>
    <t>25.08.2004, не установлен</t>
  </si>
  <si>
    <t>0103, 0104, 0106, 0111, 0113, 0309, 0408, 0412, 0505, 0709, 0804, 0909, 1006</t>
  </si>
  <si>
    <t>п. 9 ст. 34</t>
  </si>
  <si>
    <t>0113, 0412, 0505,  0801, 1002</t>
  </si>
  <si>
    <t>Федеральный закон Российской Федерации от 3 ноября 2006 года №174-ФЗ Об автономных учреждениях",  Федеральный закон Российской Федерации от 06.10.2003 года № 131–ФЗ "Об общих принципах организации местного самоуправления в Российской Федерации"</t>
  </si>
  <si>
    <t>06.01.2007 г.
не установлен, 08.10.2003 г. не установлен</t>
  </si>
  <si>
    <t>Федеральный закон Российской Федерации от 12.06.2002 года № 67-ФЗ "Об основных гарантиях избирательных прав и права на участие в референдуме граждан Российской Федерации"</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</si>
  <si>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</si>
  <si>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</si>
  <si>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</si>
  <si>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</si>
  <si>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</si>
  <si>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</si>
  <si>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 xml:space="preserve">подпункт 14  пункта  1  статьи  14 </t>
  </si>
  <si>
    <t>1.1.24.</t>
  </si>
  <si>
    <t>РП-А-2400</t>
  </si>
  <si>
    <t>0503</t>
  </si>
  <si>
    <t xml:space="preserve">подпункт 15  пункта  1  статьи  14 </t>
  </si>
  <si>
    <t>1.1.26.</t>
  </si>
  <si>
    <t>формирование архивных фондов поселения</t>
  </si>
  <si>
    <t>РП-А-2600</t>
  </si>
  <si>
    <t>1.1.27.</t>
  </si>
  <si>
    <t>организация сбора и вывоза бытовых отходов и мусора</t>
  </si>
  <si>
    <t>РП-А-2700</t>
  </si>
  <si>
    <t>0502,  0503</t>
  </si>
  <si>
    <t xml:space="preserve">подпункт 18  пункта  1  статьи  14 </t>
  </si>
  <si>
    <t>1.1.28.</t>
  </si>
  <si>
    <t>РП-А-2800</t>
  </si>
  <si>
    <t xml:space="preserve">подпункт 19  пункта  1  статьи  14 </t>
  </si>
  <si>
    <t>1.1.29.</t>
  </si>
  <si>
    <t>РП-А-2900</t>
  </si>
  <si>
    <t xml:space="preserve">подпункт 20  пункта  1  статьи  14 </t>
  </si>
  <si>
    <t>1.1.30.</t>
  </si>
  <si>
    <t>РП-А-3000</t>
  </si>
  <si>
    <t xml:space="preserve">подпункт 21  пункта  1  статьи  14 </t>
  </si>
  <si>
    <t>1.1.31.</t>
  </si>
  <si>
    <t>организация ритуальных услуг и содержание мест захоронения</t>
  </si>
  <si>
    <t>РП-А-3100</t>
  </si>
  <si>
    <t xml:space="preserve">подпункт 22  пункта  1  статьи  14 </t>
  </si>
  <si>
    <t>1.1.32.</t>
  </si>
  <si>
    <t>25.06.2002, не установлен</t>
  </si>
  <si>
    <t>финансирование расходов на содержание органов местного самоуправления поселений</t>
  </si>
  <si>
    <t>РП-А-0100</t>
  </si>
  <si>
    <t>п.9  ст. 34</t>
  </si>
  <si>
    <t>1.1.2.</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</si>
  <si>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</si>
  <si>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</si>
  <si>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</si>
  <si>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</si>
  <si>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</si>
  <si>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</si>
  <si>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0107</t>
  </si>
  <si>
    <t>п.14 ст.20</t>
  </si>
  <si>
    <t>1.1.5.</t>
  </si>
  <si>
    <t>РП-А-0500</t>
  </si>
  <si>
    <t>1.1.6.</t>
  </si>
  <si>
    <t xml:space="preserve">ст. 3 </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</si>
  <si>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</si>
  <si>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</si>
  <si>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</si>
  <si>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</si>
  <si>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</si>
  <si>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0103, 0104, 0106,  0111</t>
  </si>
  <si>
    <t>0103, 0104, 0106, 0111,  0113, 0709, 0804, 1006</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</si>
  <si>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</si>
  <si>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</si>
  <si>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</si>
  <si>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</si>
  <si>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</si>
  <si>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</si>
  <si>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</si>
  <si>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</si>
  <si>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</si>
  <si>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</si>
  <si>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</si>
  <si>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</si>
  <si>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</si>
  <si>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</si>
  <si>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</si>
  <si>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</si>
  <si>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</si>
  <si>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</si>
  <si>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</si>
  <si>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</si>
  <si>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</si>
  <si>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</si>
  <si>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</si>
  <si>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</si>
  <si>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</si>
  <si>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2.1.83.</t>
  </si>
  <si>
    <t>РМ-А-8300</t>
  </si>
  <si>
    <t>2.1.84.</t>
  </si>
  <si>
    <t>РМ-А-8400</t>
  </si>
  <si>
    <t>2.1.85.</t>
  </si>
  <si>
    <t>РМ-А-8500</t>
  </si>
  <si>
    <t>2.1.86.</t>
  </si>
  <si>
    <t>РМ-А-8600</t>
  </si>
  <si>
    <t>2.1.87.</t>
  </si>
  <si>
    <t>РМ-А-8700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</si>
  <si>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</si>
  <si>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</si>
  <si>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</si>
  <si>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</si>
  <si>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</si>
  <si>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</si>
  <si>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ежемесячной  социальной  выплате  малоимущим  семьям  на  ребенка  (детей)  от  полутора  до  трех  лет</t>
  </si>
  <si>
    <t>0901, 0902,  0903,  0904,  0905,  0909</t>
  </si>
  <si>
    <t>0304</t>
  </si>
  <si>
    <t xml:space="preserve">1) 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2) 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</si>
  <si>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1) п.1, ст.2  2) ст. 1</t>
  </si>
  <si>
    <t>1) 01.01.2005 г.- 31.12.2013 г.                     2) 01.01.2014 года, бессрочно</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</si>
  <si>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</si>
  <si>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</si>
  <si>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11.12.2013  года  № 217-ОЗ  "О  нормативах  финансирования  муниципальных  дошкольных  образовательных  организаций" </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</si>
  <si>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областным  целевым  программам  "Ипотечное  жилищное  кредитование"  и  "Ипотечное  жилищное  кредитование на 2011-2015 годы"</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</si>
  <si>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</si>
  <si>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</si>
  <si>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</si>
  <si>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</si>
  <si>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</si>
  <si>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</si>
  <si>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РП-Б-0800</t>
  </si>
  <si>
    <t xml:space="preserve">подпункты 5 и 19  пункта  1  статьи  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</si>
  <si>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</si>
  <si>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</si>
  <si>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</si>
  <si>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РМ-В-3300</t>
  </si>
  <si>
    <t>ч.3, п.1</t>
  </si>
  <si>
    <t>01.01.2008 не определен</t>
  </si>
  <si>
    <t>2.3.33.</t>
  </si>
  <si>
    <t>РМ-В-3400</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</si>
  <si>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</si>
  <si>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2</t>
  </si>
  <si>
    <t>2.3.34.</t>
  </si>
  <si>
    <t>РМ-В-4000</t>
  </si>
  <si>
    <t>РМ-В-4100</t>
  </si>
  <si>
    <t>РМ-В-4200</t>
  </si>
  <si>
    <t>РМ-В-4300</t>
  </si>
  <si>
    <t>РМ-В-4400</t>
  </si>
  <si>
    <t>РМ-В-4500</t>
  </si>
  <si>
    <t>2.3.40.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</si>
  <si>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</si>
  <si>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РМ-В-4600</t>
  </si>
  <si>
    <t>01.01.2010,  бессрочно</t>
  </si>
  <si>
    <t>2.3.41.</t>
  </si>
  <si>
    <t>РМ-В-4700</t>
  </si>
  <si>
    <t>2.3.42.</t>
  </si>
  <si>
    <t>государственные  полномочия  по  оплате  жилого  помещения  и  коммунальных  услуг  гражданам  в  денежной  форме</t>
  </si>
  <si>
    <t>РМ-В-4800</t>
  </si>
  <si>
    <t>2.3.43.</t>
  </si>
  <si>
    <t>государственные  полномочия  по  предоставлению  материальной  помощи  гражданам,  находящимся  в  трудной  жизненной  ситуации</t>
  </si>
  <si>
    <t>РМ-В-4900</t>
  </si>
  <si>
    <t>2.3.44.</t>
  </si>
  <si>
    <t>2.3.45.</t>
  </si>
  <si>
    <t>ст. 2</t>
  </si>
  <si>
    <t>государственные  полномочия  по  обеспечению  жилыми  помещениями  граждан,  уволенных  с  военной  службы  и  некоторых  других  категорий  граждан</t>
  </si>
  <si>
    <t>2.4.</t>
  </si>
  <si>
    <t>РМ-Г</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</si>
  <si>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</si>
  <si>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</si>
  <si>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</si>
  <si>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</si>
  <si>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</si>
  <si>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</si>
  <si>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</si>
  <si>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</si>
  <si>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</si>
  <si>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</si>
  <si>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</si>
  <si>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</si>
  <si>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</si>
  <si>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ст.16,ч.1,п.3</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</si>
  <si>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</si>
  <si>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</si>
  <si>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</si>
  <si>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</si>
  <si>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</si>
  <si>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</si>
  <si>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</si>
  <si>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</si>
  <si>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</si>
  <si>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</si>
  <si>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 xml:space="preserve">п.7 ч.1 ст.17 </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</si>
  <si>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</si>
  <si>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</si>
  <si>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</si>
  <si>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</si>
  <si>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</si>
  <si>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</si>
  <si>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</si>
  <si>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</si>
  <si>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</si>
  <si>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</si>
  <si>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</si>
  <si>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</si>
  <si>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</si>
  <si>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 xml:space="preserve">подпункт 4  пункта  1  статьи  16 </t>
  </si>
  <si>
    <t>3.1.12.</t>
  </si>
  <si>
    <t>РГ-А-1200</t>
  </si>
  <si>
    <t>0409, 0503</t>
  </si>
  <si>
    <t xml:space="preserve">подпункт 5  пункта  1  статьи  16 </t>
  </si>
  <si>
    <t>3.1.13.</t>
  </si>
  <si>
    <t>РГ-А-1300</t>
  </si>
  <si>
    <t xml:space="preserve">подпункт 6  пункта  1  статьи  16 </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</si>
  <si>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</si>
  <si>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</si>
  <si>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</si>
  <si>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 xml:space="preserve">подпункт 7  пункта  1  статьи  16 </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</si>
  <si>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</si>
  <si>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</si>
  <si>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</si>
  <si>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</si>
  <si>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</si>
  <si>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</si>
  <si>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 xml:space="preserve">подпункт 8  пункта  1  статьи  16 </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</si>
  <si>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</si>
  <si>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</si>
  <si>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</si>
  <si>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</si>
  <si>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</si>
  <si>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</si>
  <si>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</si>
  <si>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</si>
  <si>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</si>
  <si>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подпункт 11  пункта  1  статьи  16</t>
  </si>
  <si>
    <t>3.1.20.</t>
  </si>
  <si>
    <t>РГ-А-2000</t>
  </si>
  <si>
    <t>подпункт 13  пункта  1  статьи  16</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</si>
  <si>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</si>
  <si>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</si>
  <si>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</si>
  <si>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</si>
  <si>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</si>
  <si>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подпункт 15  пункта  1  статьи  16</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</si>
  <si>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</si>
  <si>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</si>
  <si>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</si>
  <si>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подпункт 16  пункта  1  статьи  16</t>
  </si>
  <si>
    <t>3.1.24.</t>
  </si>
  <si>
    <t>создание условий для организации досуга и обеспечения жителей городского округа услугами организаций культуры</t>
  </si>
  <si>
    <t>РГ-А-2400</t>
  </si>
  <si>
    <t>подпункт 17  пункта  1  статьи  16</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</si>
  <si>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</si>
  <si>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</si>
  <si>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</si>
  <si>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</si>
  <si>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</si>
  <si>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</si>
  <si>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</si>
  <si>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</si>
  <si>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подпункт 19  пункта  1  статьи  16</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</si>
  <si>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</si>
  <si>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</si>
  <si>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</si>
  <si>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</si>
  <si>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</si>
  <si>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подпункт 22  пункта  1  статьи  16</t>
  </si>
  <si>
    <t>3.1.31.</t>
  </si>
  <si>
    <t>РГ-А-3100</t>
  </si>
  <si>
    <t>подпункт 23  пункта  1  статьи  16</t>
  </si>
  <si>
    <t>3.1.32.</t>
  </si>
  <si>
    <t>организация сбора, вывоза, утилизации и переработки бытовых и промышленных отходов</t>
  </si>
  <si>
    <t>РГ-А-3200</t>
  </si>
  <si>
    <t>подпункт 24  пункта  1  статьи  16</t>
  </si>
  <si>
    <t>3.1.33.</t>
  </si>
  <si>
    <t>РГ-А-3300</t>
  </si>
  <si>
    <t>0412,  0503</t>
  </si>
  <si>
    <t>подпункт 25  пункта  1  статьи  16</t>
  </si>
  <si>
    <t>3.1.34.</t>
  </si>
  <si>
    <t>РГ-А-3400</t>
  </si>
  <si>
    <t>подпункт 26  пункта  1  статьи  16</t>
  </si>
  <si>
    <t>3.1.35.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</si>
  <si>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</si>
  <si>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</si>
  <si>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</si>
  <si>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</si>
  <si>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</si>
  <si>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</si>
  <si>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</si>
  <si>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</si>
  <si>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</si>
  <si>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</si>
  <si>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</si>
  <si>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</si>
  <si>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</si>
  <si>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</si>
  <si>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</si>
  <si>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</si>
  <si>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</si>
  <si>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подпункт 33  пункта  1  статьи  16</t>
  </si>
  <si>
    <t>3.1.43.</t>
  </si>
  <si>
    <t>организация и осуществление мероприятий по работе с детьми и молодежью в городском округе</t>
  </si>
  <si>
    <t>РГ-А-4300</t>
  </si>
  <si>
    <t>подпункт 34  пункта  1  статьи  16</t>
  </si>
  <si>
    <t>3.1.45.</t>
  </si>
  <si>
    <t>РГ-А-4500</t>
  </si>
  <si>
    <t>3.1.46.</t>
  </si>
  <si>
    <t>РГ-А-4600</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</si>
  <si>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</si>
  <si>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</si>
  <si>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</si>
  <si>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</si>
  <si>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</si>
  <si>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</si>
  <si>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</si>
  <si>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</si>
  <si>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</si>
  <si>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</si>
  <si>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</si>
  <si>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</si>
  <si>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</si>
  <si>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</si>
  <si>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</si>
  <si>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</si>
  <si>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</si>
  <si>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</si>
  <si>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</si>
  <si>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</si>
  <si>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</si>
  <si>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</si>
  <si>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</si>
  <si>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</si>
  <si>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</si>
  <si>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</si>
  <si>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</si>
  <si>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</si>
  <si>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</si>
  <si>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</si>
  <si>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</si>
  <si>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</si>
  <si>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</si>
  <si>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</si>
  <si>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3.3.11.</t>
  </si>
  <si>
    <t>РГ-В-1100</t>
  </si>
  <si>
    <t>3.3.12.</t>
  </si>
  <si>
    <t>РГ-В-1200</t>
  </si>
  <si>
    <t>3.3.13.</t>
  </si>
  <si>
    <t>РГ-В-1300</t>
  </si>
  <si>
    <t>3.3.14.</t>
  </si>
  <si>
    <t>РГ-В-1400</t>
  </si>
  <si>
    <t>РГ-В-1600</t>
  </si>
  <si>
    <t>3.3.16.</t>
  </si>
  <si>
    <t>РГ-В-1700</t>
  </si>
  <si>
    <t>3.3.17.</t>
  </si>
  <si>
    <t>РГ-В-1800</t>
  </si>
  <si>
    <t>3.3.18.</t>
  </si>
  <si>
    <t>РГ-В-1900</t>
  </si>
  <si>
    <t>3.3.19.</t>
  </si>
  <si>
    <t>РГ-В-2000</t>
  </si>
  <si>
    <t>3.3.20.</t>
  </si>
  <si>
    <t>РГ-В-2100</t>
  </si>
  <si>
    <t>3.3.21.</t>
  </si>
  <si>
    <t>РГ-В-2200</t>
  </si>
  <si>
    <t>3.3.22.</t>
  </si>
  <si>
    <t>РГ-В-2300</t>
  </si>
  <si>
    <t>3.3.23.</t>
  </si>
  <si>
    <t>РГ-В-2400</t>
  </si>
  <si>
    <t>3.3.24.</t>
  </si>
  <si>
    <t>РГ-В-2500</t>
  </si>
  <si>
    <t>3.3.25.</t>
  </si>
  <si>
    <t>РГ-В-2600</t>
  </si>
  <si>
    <t>3.3.26.</t>
  </si>
  <si>
    <t>РГ-В-2900</t>
  </si>
  <si>
    <t>0709,  1006</t>
  </si>
  <si>
    <t>3.3.29.</t>
  </si>
  <si>
    <t>РГ-В-3000</t>
  </si>
  <si>
    <t>3.3.30.</t>
  </si>
  <si>
    <t>РГ-В-3200</t>
  </si>
  <si>
    <t>3.3.32.</t>
  </si>
  <si>
    <t>РГ-В-3300</t>
  </si>
  <si>
    <t>3.3.33.</t>
  </si>
  <si>
    <t>РГ-В-3400</t>
  </si>
  <si>
    <t>3.3.34.</t>
  </si>
  <si>
    <t>РГ-В-3500</t>
  </si>
  <si>
    <t>3.3.35.</t>
  </si>
  <si>
    <t>РГ-В-3600</t>
  </si>
  <si>
    <t>3.3.36.</t>
  </si>
  <si>
    <t>РГ-В-3700</t>
  </si>
  <si>
    <t>ст. 5</t>
  </si>
  <si>
    <t>3.3.37.</t>
  </si>
  <si>
    <t>РГ-В-3800</t>
  </si>
  <si>
    <t>ст.4, п.1</t>
  </si>
  <si>
    <t>01.01.2007 бессрочно</t>
  </si>
  <si>
    <t>3.3.38.</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</si>
  <si>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</si>
  <si>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РГ-В-4000</t>
  </si>
  <si>
    <t>Федеральный  закон  от  20.08.2004  года  № 113-ФЗ  "О  присяжных  заседателях  федеральных  судов  общей  юрисдикции  в  Российской  Федерации"</t>
  </si>
  <si>
    <t>п. 14  ст. 5</t>
  </si>
  <si>
    <t>3.3.40.</t>
  </si>
  <si>
    <t>РГ-В-4300</t>
  </si>
  <si>
    <t>3.4.</t>
  </si>
  <si>
    <t>РГ-Г</t>
  </si>
  <si>
    <t>ИТОГО расходные обязательства городских округов</t>
  </si>
  <si>
    <t>РГ-И-9999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</si>
  <si>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</si>
  <si>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</si>
  <si>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</si>
  <si>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</si>
  <si>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</si>
  <si>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</si>
  <si>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</si>
  <si>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</si>
  <si>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</si>
  <si>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</si>
  <si>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</si>
  <si>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</si>
  <si>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</si>
  <si>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</si>
  <si>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</si>
  <si>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 xml:space="preserve">Закон  Липецкой  области  от  07.12.2005  года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  </t>
  </si>
  <si>
    <t>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</si>
  <si>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тыс.руб.</t>
  </si>
  <si>
    <t xml:space="preserve">Закон  Липецкой  области  от  14.02.2007  года  № 24-ОЗ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обучающимся,  воспитанникам  с  ограниченными  возможностями  здоровья"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</si>
  <si>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</si>
  <si>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</si>
  <si>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II. Свод  реестров  расходных  обязательств  муниципальных  образований  области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</si>
  <si>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</si>
  <si>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</si>
  <si>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</si>
  <si>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</si>
  <si>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</si>
  <si>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0709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</si>
  <si>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</si>
  <si>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</si>
  <si>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</si>
  <si>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</si>
  <si>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</si>
  <si>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</si>
  <si>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государственные  полномочия  по  содержанию  ребенка  в  семье  опекуна  и  приемной  семье,  а  также  вознаграждение,  причитающееся  приемному  родителю</t>
  </si>
  <si>
    <t xml:space="preserve"> 2.3.29.</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</si>
  <si>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</si>
  <si>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2.3.46.</t>
  </si>
  <si>
    <t>2.3.47.</t>
  </si>
  <si>
    <t>2.3.48.</t>
  </si>
  <si>
    <t>2.3.49.</t>
  </si>
  <si>
    <t>2.3.55.</t>
  </si>
  <si>
    <t>РМ-В-5500</t>
  </si>
  <si>
    <t>2.3.56.</t>
  </si>
  <si>
    <t>РМ-В-5600</t>
  </si>
  <si>
    <t>0401</t>
  </si>
  <si>
    <t>2.3.57.</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</si>
  <si>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</si>
  <si>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РМ-В-5700</t>
  </si>
  <si>
    <t>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</si>
  <si>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</si>
  <si>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</si>
  <si>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</si>
  <si>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</si>
  <si>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</si>
  <si>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3.1.83.</t>
  </si>
  <si>
    <t>РГ-А-8300</t>
  </si>
  <si>
    <t>3.1.84.</t>
  </si>
  <si>
    <t>РГ-А-8400</t>
  </si>
  <si>
    <t>3.1.85.</t>
  </si>
  <si>
    <t>РГ-А-8500</t>
  </si>
  <si>
    <t>3.1.86.</t>
  </si>
  <si>
    <t>РГ-А-8600</t>
  </si>
  <si>
    <t>3.1.87.</t>
  </si>
  <si>
    <t>РГ-А-8700</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</si>
  <si>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</si>
  <si>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3.3.43.</t>
  </si>
  <si>
    <t>3.3.44.</t>
  </si>
  <si>
    <t>РГ-В-4400</t>
  </si>
  <si>
    <t>3.3.45.</t>
  </si>
  <si>
    <t>РГ-В-4500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</si>
  <si>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</si>
  <si>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</si>
  <si>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</si>
  <si>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РП-А-0700</t>
  </si>
  <si>
    <t>1.1.8.</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</si>
  <si>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</si>
  <si>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</si>
  <si>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</si>
  <si>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</si>
  <si>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</si>
  <si>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</si>
  <si>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</si>
  <si>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</si>
  <si>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</si>
  <si>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0502</t>
  </si>
  <si>
    <t xml:space="preserve">подпункт 4  пункта  1  статьи  14 </t>
  </si>
  <si>
    <t>1.1.12.</t>
  </si>
  <si>
    <t>РП-А-1200</t>
  </si>
  <si>
    <t>0409,  0503</t>
  </si>
  <si>
    <t xml:space="preserve">подпункт 5  пункта  1  статьи  14 </t>
  </si>
  <si>
    <t>1.1.13.</t>
  </si>
  <si>
    <t>РП-А-1300</t>
  </si>
  <si>
    <t>0501, 1003</t>
  </si>
  <si>
    <t xml:space="preserve">подпункт 6  пункта  1  статьи  14 </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</si>
  <si>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</si>
  <si>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</si>
  <si>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</si>
  <si>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</si>
  <si>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подпункт 7  пункта  1  статьи  14 </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</si>
  <si>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</si>
  <si>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</si>
  <si>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</si>
  <si>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</si>
  <si>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РП-А-1600</t>
  </si>
  <si>
    <t>0309</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</si>
  <si>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</si>
  <si>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подпункт 8  пункта  1  статьи  14 </t>
  </si>
  <si>
    <t>1.1.17.</t>
  </si>
  <si>
    <t>обеспечение первичных мер пожарной безопасности в границах населенных пунктов поселения</t>
  </si>
  <si>
    <t>РП-А-1700</t>
  </si>
  <si>
    <t>0310,  0314</t>
  </si>
  <si>
    <t xml:space="preserve">подпункт 9  пункта  1  статьи  14 </t>
  </si>
  <si>
    <t>1.1.18.</t>
  </si>
  <si>
    <t>создание условий для обеспечения жителей поселения услугами связи, общественного питания, торговли и бытового обслуживания</t>
  </si>
  <si>
    <t>РП-А-1800</t>
  </si>
  <si>
    <t>0412</t>
  </si>
  <si>
    <t xml:space="preserve">подпункт 10  пункта  1  статьи  14 </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</si>
  <si>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</si>
  <si>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</si>
  <si>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</si>
  <si>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</si>
  <si>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подпункт 11  пункта  1  статьи  14 </t>
  </si>
  <si>
    <t>1.1.20.</t>
  </si>
  <si>
    <t>создание условий для организации досуга и обеспечения жителей поселения услугами организаций культуры</t>
  </si>
  <si>
    <t>РП-А-2000</t>
  </si>
  <si>
    <t xml:space="preserve">подпункт 12  пункта  1  статьи  14 </t>
  </si>
  <si>
    <t>1.1.21.</t>
  </si>
  <si>
    <t>РП-А-2100</t>
  </si>
  <si>
    <t>0503,  0801</t>
  </si>
  <si>
    <t>1.1.22.</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</si>
</sst>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000"/>
    <numFmt numFmtId="174" formatCode="0.00000"/>
    <numFmt numFmtId="175" formatCode="0.0000"/>
    <numFmt numFmtId="176" formatCode="0.000"/>
    <numFmt numFmtId="177" formatCode="0.00000000"/>
    <numFmt numFmtId="178" formatCode="0.0000000"/>
    <numFmt numFmtId="179" formatCode="_-* #,##0.0_р_._-;\-* #,##0.0_р_._-;_-* &quot;-&quot;?_р_._-;_-@_-"/>
    <numFmt numFmtId="180" formatCode="_-* #,##0_р_._-;\-* #,##0_р_._-;_-* &quot;-&quot;?_р_._-;_-@_-"/>
    <numFmt numFmtId="181" formatCode="_-* #,##0.0\ _р_._-;\-* #,##0.0\ _р_._-;_-* &quot;-&quot;??\ _р_._-;_-@_-"/>
    <numFmt numFmtId="182" formatCode="_-* #,##0\ _р_._-;\-* #,##0\ _р_._-;_-* &quot;-&quot;??\ _р_._-;_-@_-"/>
    <numFmt numFmtId="183" formatCode="_-* #,##0.00\ _р_._-;\-* #,##0.00\ _р_._-;_-* &quot;-&quot;\ _р_._-;_-@_-"/>
    <numFmt numFmtId="184" formatCode="_-* #,##0.0\ _р_._-;\-* #,##0.0\ _р_._-;_-* &quot;-&quot;\ 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_ ;[Red]\-0\ "/>
    <numFmt numFmtId="191" formatCode="#,##0.0"/>
    <numFmt numFmtId="192" formatCode="_-* #,##0.00_р_._-;\-* #,##0.00_р_._-;_-* &quot;-&quot;?_р_._-;_-@_-"/>
    <numFmt numFmtId="193" formatCode="_-* #,##0.0_р_._-;\-* #,##0.0_р_._-;_-* &quot;-&quot;_р_._-;_-@_-"/>
    <numFmt numFmtId="194" formatCode="0.0%"/>
    <numFmt numFmtId="195" formatCode="mmm/yyyy"/>
    <numFmt numFmtId="196" formatCode="0000"/>
  </numFmts>
  <fonts count="21">
    <font>
      <sz val="10"/>
      <name val="Arial Cyr"/>
      <family val="0"/>
    </font>
    <font>
      <b/>
      <sz val="10"/>
      <name val="Arial Cyr"/>
      <family val="0"/>
    </font>
    <font>
      <i/>
      <sz val="10"/>
      <name val="Arial Cyr"/>
      <family val="0"/>
    </font>
    <font>
      <b/>
      <i/>
      <sz val="10"/>
      <name val="Arial Cyr"/>
      <family val="0"/>
    </font>
    <font>
      <u val="single"/>
      <sz val="8"/>
      <color indexed="12"/>
      <name val="Arial Cyr"/>
      <family val="0"/>
    </font>
    <font>
      <u val="single"/>
      <sz val="8"/>
      <color indexed="36"/>
      <name val="Arial Cyr"/>
      <family val="0"/>
    </font>
    <font>
      <b/>
      <sz val="14"/>
      <name val="Arial"/>
      <family val="2"/>
    </font>
    <font>
      <b/>
      <sz val="10"/>
      <name val="Arial"/>
      <family val="2"/>
    </font>
    <font>
      <b/>
      <sz val="12"/>
      <name val="Arial"/>
      <family val="2"/>
    </font>
    <font>
      <sz val="10"/>
      <name val="Arial"/>
      <family val="2"/>
    </font>
    <font>
      <sz val="12"/>
      <name val="Arial"/>
      <family val="2"/>
    </font>
    <font>
      <b/>
      <sz val="11"/>
      <name val="Arial"/>
      <family val="2"/>
    </font>
    <font>
      <b/>
      <sz val="13"/>
      <name val="Arial"/>
      <family val="2"/>
    </font>
    <font>
      <sz val="11"/>
      <name val="Arial"/>
      <family val="2"/>
    </font>
    <font>
      <sz val="10"/>
      <name val="Helv"/>
      <family val="0"/>
    </font>
    <font>
      <sz val="14"/>
      <name val="Arial"/>
      <family val="2"/>
    </font>
    <font>
      <b/>
      <u val="single"/>
      <sz val="14"/>
      <name val="Arial"/>
      <family val="2"/>
    </font>
    <font>
      <b/>
      <sz val="16"/>
      <name val="Arial"/>
      <family val="2"/>
    </font>
    <font>
      <b/>
      <sz val="16"/>
      <name val="Arial Cyr"/>
      <family val="0"/>
    </font>
    <font>
      <sz val="16"/>
      <name val="Arial"/>
      <family val="2"/>
    </font>
    <font>
      <b/>
      <u val="single"/>
      <sz val="20"/>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3">
    <xf numFmtId="0" fontId="1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cellStyleXfs>
  <cellXfs count="95">
    <xf numFmtId="0" fontId="0" fillId="0" borderId="0" xfId="0"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Alignment="1">
      <alignment horizontal="center" vertical="center" wrapText="1"/>
    </xf>
    <xf numFmtId="0" fontId="6" fillId="0" borderId="1" xfId="0" applyNumberFormat="1" applyFont="1" applyFill="1" applyBorder="1" applyAlignment="1" applyProtection="1">
      <alignment horizontal="center" vertical="center" wrapText="1" shrinkToFit="1"/>
      <protection locked="0"/>
    </xf>
    <xf numFmtId="0" fontId="12" fillId="0" borderId="1" xfId="0" applyNumberFormat="1" applyFont="1" applyFill="1" applyBorder="1" applyAlignment="1" applyProtection="1">
      <alignment horizontal="right" vertical="center" wrapText="1" shrinkToFit="1"/>
      <protection locked="0"/>
    </xf>
    <xf numFmtId="0" fontId="9" fillId="0" borderId="0" xfId="0" applyFont="1" applyAlignment="1">
      <alignment horizontal="center" vertical="center" wrapText="1"/>
    </xf>
    <xf numFmtId="0" fontId="12" fillId="2" borderId="1" xfId="0" applyNumberFormat="1" applyFont="1" applyFill="1" applyBorder="1" applyAlignment="1" applyProtection="1">
      <alignment horizontal="right" vertical="center" wrapText="1" shrinkToFit="1"/>
      <protection locked="0"/>
    </xf>
    <xf numFmtId="0" fontId="10" fillId="0" borderId="0" xfId="0" applyFont="1" applyAlignment="1">
      <alignment horizontal="center" vertical="center" wrapText="1"/>
    </xf>
    <xf numFmtId="181" fontId="12"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left" vertical="center" wrapText="1" shrinkToFit="1"/>
      <protection locked="0"/>
    </xf>
    <xf numFmtId="0" fontId="12" fillId="0" borderId="0" xfId="0" applyFont="1" applyAlignment="1">
      <alignment horizontal="center" vertical="center" wrapText="1"/>
    </xf>
    <xf numFmtId="0" fontId="12" fillId="0" borderId="2" xfId="0" applyNumberFormat="1" applyFont="1" applyFill="1" applyBorder="1" applyAlignment="1" applyProtection="1">
      <alignment horizontal="right" vertical="center" wrapText="1" shrinkToFit="1"/>
      <protection locked="0"/>
    </xf>
    <xf numFmtId="181" fontId="6" fillId="3" borderId="0" xfId="20" applyNumberFormat="1" applyFont="1" applyFill="1" applyAlignment="1">
      <alignment horizontal="center" vertical="center" wrapText="1"/>
    </xf>
    <xf numFmtId="0" fontId="6" fillId="0" borderId="0" xfId="0" applyFont="1" applyBorder="1" applyAlignment="1">
      <alignment horizontal="left" vertical="center"/>
    </xf>
    <xf numFmtId="0" fontId="6" fillId="0" borderId="1" xfId="0" applyNumberFormat="1" applyFont="1" applyFill="1" applyBorder="1" applyAlignment="1" applyProtection="1">
      <alignment horizontal="center" vertical="center" wrapText="1"/>
      <protection/>
    </xf>
    <xf numFmtId="181" fontId="6" fillId="0" borderId="1" xfId="20" applyNumberFormat="1" applyFont="1" applyFill="1" applyBorder="1" applyAlignment="1" applyProtection="1">
      <alignment horizontal="center" vertical="center" wrapText="1" shrinkToFit="1"/>
      <protection locked="0"/>
    </xf>
    <xf numFmtId="0" fontId="6" fillId="4" borderId="1" xfId="0" applyNumberFormat="1" applyFont="1" applyFill="1" applyBorder="1" applyAlignment="1" applyProtection="1">
      <alignment horizontal="center" vertical="center" wrapText="1"/>
      <protection/>
    </xf>
    <xf numFmtId="0" fontId="6" fillId="4"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left" vertical="center" wrapText="1"/>
      <protection/>
    </xf>
    <xf numFmtId="0" fontId="6"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6" fillId="0" borderId="1" xfId="0" applyNumberFormat="1" applyFont="1" applyFill="1" applyBorder="1" applyAlignment="1" applyProtection="1">
      <alignment horizontal="left" vertical="center" wrapText="1"/>
      <protection/>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shrinkToFit="1"/>
      <protection locked="0"/>
    </xf>
    <xf numFmtId="181" fontId="17" fillId="0" borderId="1" xfId="20" applyNumberFormat="1" applyFont="1" applyFill="1" applyBorder="1" applyAlignment="1" applyProtection="1">
      <alignment horizontal="center" vertical="center" wrapText="1" shrinkToFit="1"/>
      <protection locked="0"/>
    </xf>
    <xf numFmtId="0" fontId="6" fillId="0" borderId="1" xfId="0" applyFont="1" applyBorder="1" applyAlignment="1">
      <alignment horizontal="left" vertical="center" wrapText="1"/>
    </xf>
    <xf numFmtId="185" fontId="18" fillId="0" borderId="1" xfId="20" applyNumberFormat="1" applyFont="1" applyFill="1" applyBorder="1" applyAlignment="1">
      <alignment horizontal="center"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quotePrefix="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quotePrefix="1">
      <alignment horizontal="center" vertical="center"/>
    </xf>
    <xf numFmtId="0" fontId="6" fillId="0" borderId="2"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quotePrefix="1">
      <alignment horizontal="center" vertical="center" wrapText="1" shrinkToFit="1"/>
      <protection locked="0"/>
    </xf>
    <xf numFmtId="14"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196" fontId="6" fillId="0" borderId="1" xfId="0" applyNumberFormat="1" applyFont="1" applyFill="1" applyBorder="1" applyAlignment="1" applyProtection="1" quotePrefix="1">
      <alignment horizontal="center" vertical="center" wrapText="1" shrinkToFit="1"/>
      <protection locked="0"/>
    </xf>
    <xf numFmtId="0" fontId="16" fillId="0" borderId="1" xfId="15" applyNumberFormat="1" applyFont="1" applyFill="1" applyBorder="1" applyAlignment="1" applyProtection="1">
      <alignment horizontal="center" vertical="center" wrapText="1"/>
      <protection/>
    </xf>
    <xf numFmtId="0" fontId="6" fillId="2" borderId="3"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6" fillId="2" borderId="2"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quotePrefix="1">
      <alignment horizontal="center" vertical="center" wrapText="1"/>
    </xf>
    <xf numFmtId="181" fontId="17" fillId="2" borderId="1" xfId="2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quotePrefix="1">
      <alignment horizontal="center" vertical="center" wrapText="1" shrinkToFit="1"/>
      <protection locked="0"/>
    </xf>
    <xf numFmtId="0" fontId="6" fillId="0" borderId="1" xfId="0" applyNumberFormat="1"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4" fontId="6" fillId="0" borderId="1"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4" borderId="2" xfId="0" applyNumberFormat="1" applyFont="1" applyFill="1" applyBorder="1" applyAlignment="1" applyProtection="1">
      <alignment horizontal="center" vertical="center" wrapText="1"/>
      <protection/>
    </xf>
    <xf numFmtId="0" fontId="6" fillId="0" borderId="1" xfId="0" applyFont="1" applyFill="1" applyBorder="1" applyAlignment="1">
      <alignment vertical="center" wrapText="1"/>
    </xf>
    <xf numFmtId="0" fontId="6" fillId="0" borderId="2" xfId="0" applyNumberFormat="1" applyFont="1" applyFill="1" applyBorder="1" applyAlignment="1" applyProtection="1">
      <alignment horizontal="center" vertical="center" wrapText="1"/>
      <protection/>
    </xf>
    <xf numFmtId="0" fontId="6" fillId="0" borderId="1" xfId="0" applyFont="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6" fillId="0" borderId="0" xfId="0" applyFont="1" applyAlignment="1">
      <alignment horizontal="left" vertical="center"/>
    </xf>
    <xf numFmtId="0" fontId="15"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6" fillId="0" borderId="6" xfId="0" applyFont="1" applyFill="1" applyBorder="1" applyAlignment="1">
      <alignment vertical="center" wrapText="1"/>
    </xf>
    <xf numFmtId="0" fontId="6" fillId="0" borderId="1" xfId="0" applyFont="1" applyBorder="1" applyAlignment="1">
      <alignment horizontal="center" vertical="center"/>
    </xf>
    <xf numFmtId="0" fontId="7" fillId="0" borderId="0" xfId="0" applyFont="1" applyAlignment="1">
      <alignment vertical="center"/>
    </xf>
    <xf numFmtId="14" fontId="9" fillId="0" borderId="0" xfId="0" applyNumberFormat="1" applyFont="1" applyAlignment="1">
      <alignment vertical="center"/>
    </xf>
    <xf numFmtId="0" fontId="10" fillId="0" borderId="0" xfId="0" applyFont="1" applyAlignment="1">
      <alignment vertical="center"/>
    </xf>
    <xf numFmtId="0" fontId="13" fillId="0" borderId="0" xfId="0" applyFont="1" applyAlignment="1">
      <alignment vertical="center"/>
    </xf>
    <xf numFmtId="0" fontId="15" fillId="2" borderId="1" xfId="0" applyFont="1" applyFill="1" applyBorder="1" applyAlignment="1">
      <alignment horizontal="center" vertical="center"/>
    </xf>
    <xf numFmtId="0" fontId="9" fillId="0" borderId="0" xfId="0" applyFont="1" applyFill="1" applyAlignment="1">
      <alignment vertical="center"/>
    </xf>
    <xf numFmtId="0" fontId="11" fillId="0" borderId="0" xfId="0" applyFont="1" applyAlignment="1">
      <alignment vertical="center"/>
    </xf>
    <xf numFmtId="0" fontId="6" fillId="0" borderId="1" xfId="0" applyFont="1" applyBorder="1" applyAlignment="1">
      <alignment horizontal="left" wrapText="1"/>
    </xf>
    <xf numFmtId="0" fontId="8" fillId="0" borderId="0" xfId="0" applyFont="1" applyAlignment="1">
      <alignment vertical="center"/>
    </xf>
    <xf numFmtId="0" fontId="6" fillId="0" borderId="1" xfId="0" applyFont="1" applyFill="1" applyBorder="1" applyAlignment="1">
      <alignment horizontal="left" wrapText="1"/>
    </xf>
    <xf numFmtId="0" fontId="6" fillId="2" borderId="1" xfId="0" applyFont="1" applyFill="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9" fillId="0" borderId="1" xfId="0" applyFont="1" applyBorder="1" applyAlignment="1">
      <alignment horizontal="center" vertical="center"/>
    </xf>
    <xf numFmtId="0" fontId="9" fillId="0" borderId="1" xfId="0" applyFont="1" applyBorder="1" applyAlignment="1">
      <alignment vertical="center"/>
    </xf>
    <xf numFmtId="0" fontId="6" fillId="2" borderId="1" xfId="0" applyFont="1" applyFill="1" applyBorder="1" applyAlignment="1">
      <alignment horizontal="left" vertical="center"/>
    </xf>
    <xf numFmtId="181" fontId="17" fillId="5" borderId="1" xfId="20" applyNumberFormat="1" applyFont="1" applyFill="1" applyBorder="1" applyAlignment="1" applyProtection="1">
      <alignment horizontal="center" vertical="center" wrapText="1" shrinkToFit="1"/>
      <protection locked="0"/>
    </xf>
    <xf numFmtId="181" fontId="17" fillId="5" borderId="3" xfId="20" applyNumberFormat="1" applyFont="1" applyFill="1" applyBorder="1" applyAlignment="1" applyProtection="1">
      <alignment horizontal="center" vertical="center" wrapText="1" shrinkToFit="1"/>
      <protection locked="0"/>
    </xf>
    <xf numFmtId="181" fontId="6" fillId="0" borderId="0" xfId="0" applyNumberFormat="1" applyFont="1" applyAlignment="1">
      <alignment vertical="center"/>
    </xf>
  </cellXfs>
  <cellStyles count="9">
    <cellStyle name="Normal" xfId="0"/>
    <cellStyle name="Hyperlink" xfId="15"/>
    <cellStyle name="Currency" xfId="16"/>
    <cellStyle name="Currency [0]" xfId="17"/>
    <cellStyle name="Followed Hyperlink" xfId="18"/>
    <cellStyle name="Percent" xfId="19"/>
    <cellStyle name="Comma" xfId="20"/>
    <cellStyle name="Comma [0]" xfId="21"/>
    <cellStyle name="Финансовый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14%20%20&#1043;&#1054;&#1044;\&#1060;&#1077;&#1076;&#1077;&#1088;&#1072;&#1083;&#1100;&#1085;&#1099;&#1077;%20%20&#1089;&#1090;&#1088;&#1091;&#1082;&#1090;&#1091;&#1088;&#1099;\&#1056;&#1077;&#1077;&#1089;&#1090;&#1088;&#1099;%20%20&#1088;&#1072;&#1089;&#1093;&#1086;&#1076;&#1085;&#1099;&#1093;%20%20&#1086;&#1073;&#1103;&#1079;&#1072;&#1090;&#1077;&#1083;&#1100;&#1089;&#1090;&#1074;\&#1060;&#1077;&#1074;&#1088;&#1072;&#1083;&#1100;\&#1056;&#1077;&#1077;&#1089;&#1090;&#1088;%20%20&#1056;&#1054;%20%20&#1085;&#1072;%20%202014_&#1092;&#1077;&#1074;&#1088;&#1072;&#1083;&#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7;&#1077;&#1089;&#1090;&#1088;%20%20&#1056;&#1054;%20%20&#1085;&#1072;%20%202014_&#1080;&#1102;&#1085;&#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ygroup\2014%20%20&#1043;&#1054;&#1044;\&#1060;&#1077;&#1076;&#1077;&#1088;&#1072;&#1083;&#1100;&#1085;&#1099;&#1077;%20%20&#1089;&#1090;&#1088;&#1091;&#1082;&#1090;&#1091;&#1088;&#1099;\&#1052;&#1080;&#1085;&#1092;&#1080;&#1085;\&#1056;&#1077;&#1077;&#1089;&#1090;&#1088;&#1099;%20%20&#1088;&#1072;&#1089;&#1093;&#1086;&#1076;&#1085;&#1099;&#1093;%20%20&#1086;&#1073;&#1103;&#1079;&#1072;&#1090;&#1077;&#1083;&#1100;&#1089;&#1090;&#1074;\&#1060;&#1077;&#1074;&#1088;&#1072;&#1083;&#1100;\&#1056;&#1077;&#1077;&#1089;&#1090;&#1088;%20%20&#1056;&#1054;%20%20&#1085;&#1072;%20%202014_&#1092;&#1077;&#1074;&#1088;&#1072;&#1083;&#1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6;&#1077;&#1077;&#1089;&#1090;&#1088;%20%20&#1056;&#1054;%20%20&#1085;&#1072;%20%202015_&#1092;&#1077;&#1074;&#1088;&#1072;&#1083;&#1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ygroup\2014%20%20&#1043;&#1054;&#1044;\&#1060;&#1077;&#1076;&#1077;&#1088;&#1072;&#1083;&#1100;&#1085;&#1099;&#1077;%20%20&#1089;&#1090;&#1088;&#1091;&#1082;&#1090;&#1091;&#1088;&#1099;\&#1052;&#1080;&#1085;&#1092;&#1080;&#1085;\&#1056;&#1077;&#1077;&#1089;&#1090;&#1088;&#1099;%20%20&#1088;&#1072;&#1089;&#1093;&#1086;&#1076;&#1085;&#1099;&#1093;%20%20&#1086;&#1073;&#1103;&#1079;&#1072;&#1090;&#1077;&#1083;&#1100;&#1089;&#1090;&#1074;\&#1080;&#1102;&#1083;&#1100;\&#1056;&#1077;&#1077;&#1089;&#1090;&#1088;%20%20&#1056;&#1054;%20%20&#1085;&#1072;%20%202014_&#1080;&#1102;&#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  1.2 _2012  год"/>
      <sheetName val="п.  1.2 _2013  год"/>
      <sheetName val="п.  2.2 _2012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  1.2 _2013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  1.2 _2012  год"/>
      <sheetName val="п.  1.2 _2013  год"/>
      <sheetName val="п.  2.2 _2012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роки"/>
      <sheetName val="п.  1.2 _2013  год"/>
      <sheetName val="п.  1.2 _2014  год"/>
      <sheetName val="п.  2.2 _2013  год "/>
      <sheetName val="п.  2.2 _2014  год"/>
      <sheetName val="Областной  бюджет"/>
      <sheetName val="Расшифровка к РРО"/>
      <sheetName val="Свод  по  МO_без  уточнения  ФЗ"/>
      <sheetName val="Свод  по  МO"/>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5">
        <row r="6">
          <cell r="K6" t="str">
            <v>отчетный  финансовый год  (2013  год)</v>
          </cell>
          <cell r="M6" t="str">
            <v>текущий финансовый год (уточненный  план  на  2014  год)</v>
          </cell>
          <cell r="N6" t="str">
            <v>очередной финансовый год  (утвержденный  бюджет  на  2015  год)</v>
          </cell>
          <cell r="O6" t="str">
            <v>плановый период  (утвержденный  бюджет  на  плановый  период  2016  и  2017  годов)</v>
          </cell>
        </row>
      </sheetData>
      <sheetData sheetId="9">
        <row r="11">
          <cell r="P11">
            <v>28667.4</v>
          </cell>
          <cell r="Q11">
            <v>27496.3</v>
          </cell>
          <cell r="R11">
            <v>23457.8</v>
          </cell>
          <cell r="S11">
            <v>22604.9</v>
          </cell>
        </row>
        <row r="21">
          <cell r="P21">
            <v>8184.6</v>
          </cell>
          <cell r="Q21">
            <v>149.7</v>
          </cell>
          <cell r="R21">
            <v>70.7</v>
          </cell>
          <cell r="S21">
            <v>70.7</v>
          </cell>
        </row>
        <row r="22">
          <cell r="P22">
            <v>19839.4</v>
          </cell>
        </row>
        <row r="23">
          <cell r="P23">
            <v>301.7</v>
          </cell>
        </row>
        <row r="30">
          <cell r="P30">
            <v>23829.5</v>
          </cell>
          <cell r="Q30">
            <v>18293.6</v>
          </cell>
          <cell r="R30">
            <v>14125.1</v>
          </cell>
          <cell r="S30">
            <v>14071</v>
          </cell>
        </row>
        <row r="31">
          <cell r="P31">
            <v>117.4</v>
          </cell>
        </row>
        <row r="33">
          <cell r="P33">
            <v>93.5</v>
          </cell>
          <cell r="Q33">
            <v>80.3</v>
          </cell>
          <cell r="R33">
            <v>55</v>
          </cell>
          <cell r="S33">
            <v>61</v>
          </cell>
        </row>
        <row r="36">
          <cell r="P36">
            <v>105.3</v>
          </cell>
        </row>
        <row r="37">
          <cell r="P37">
            <v>3513.7</v>
          </cell>
          <cell r="Q37">
            <v>6141</v>
          </cell>
          <cell r="R37">
            <v>2395.4</v>
          </cell>
          <cell r="S37">
            <v>1732.1</v>
          </cell>
        </row>
        <row r="39">
          <cell r="P39">
            <v>2018.6</v>
          </cell>
          <cell r="Q39">
            <v>2323.1</v>
          </cell>
          <cell r="R39">
            <v>1822.1</v>
          </cell>
          <cell r="S39">
            <v>1637.4</v>
          </cell>
        </row>
        <row r="40">
          <cell r="P40">
            <v>32</v>
          </cell>
        </row>
        <row r="58">
          <cell r="P58">
            <v>283.8</v>
          </cell>
          <cell r="Q58">
            <v>65</v>
          </cell>
          <cell r="R58">
            <v>15</v>
          </cell>
          <cell r="S58">
            <v>25</v>
          </cell>
        </row>
        <row r="59">
          <cell r="P59">
            <v>200</v>
          </cell>
        </row>
        <row r="81">
          <cell r="P81">
            <v>37186.1</v>
          </cell>
          <cell r="Q81">
            <v>33211.8</v>
          </cell>
          <cell r="R81">
            <v>30535.2</v>
          </cell>
          <cell r="S81">
            <v>29741.3</v>
          </cell>
        </row>
        <row r="86">
          <cell r="P86">
            <v>4082.7</v>
          </cell>
          <cell r="Q86">
            <v>3539.8</v>
          </cell>
          <cell r="R86">
            <v>2383.8</v>
          </cell>
          <cell r="S86">
            <v>2500</v>
          </cell>
        </row>
        <row r="92">
          <cell r="P92">
            <v>510.9</v>
          </cell>
          <cell r="Q92">
            <v>13825.8</v>
          </cell>
          <cell r="R92">
            <v>15692.1</v>
          </cell>
          <cell r="S92">
            <v>12606.2</v>
          </cell>
        </row>
        <row r="93">
          <cell r="P93">
            <v>3525</v>
          </cell>
          <cell r="Q93">
            <v>3250</v>
          </cell>
          <cell r="R93">
            <v>2250</v>
          </cell>
          <cell r="S93">
            <v>2000</v>
          </cell>
        </row>
        <row r="98">
          <cell r="P98">
            <v>55081.7</v>
          </cell>
          <cell r="Q98">
            <v>43909.9</v>
          </cell>
          <cell r="R98">
            <v>34374.6</v>
          </cell>
          <cell r="S98">
            <v>43591.5</v>
          </cell>
        </row>
        <row r="106">
          <cell r="P106">
            <v>1578.9</v>
          </cell>
          <cell r="Q106">
            <v>100</v>
          </cell>
          <cell r="R106">
            <v>100</v>
          </cell>
          <cell r="S106">
            <v>100</v>
          </cell>
        </row>
        <row r="107">
          <cell r="P107">
            <v>2690.8</v>
          </cell>
          <cell r="Q107">
            <v>3547.2</v>
          </cell>
          <cell r="R107">
            <v>4750</v>
          </cell>
          <cell r="S107">
            <v>4750</v>
          </cell>
        </row>
        <row r="108">
          <cell r="P108">
            <v>3900.5</v>
          </cell>
          <cell r="Q108">
            <v>3537</v>
          </cell>
          <cell r="R108">
            <v>4750</v>
          </cell>
          <cell r="S108">
            <v>4750</v>
          </cell>
        </row>
        <row r="116">
          <cell r="P116">
            <v>268.2</v>
          </cell>
          <cell r="Q116">
            <v>150</v>
          </cell>
          <cell r="R116">
            <v>150</v>
          </cell>
          <cell r="S116">
            <v>150</v>
          </cell>
        </row>
        <row r="117">
          <cell r="P117">
            <v>1035.1</v>
          </cell>
          <cell r="Q117">
            <v>594.3</v>
          </cell>
          <cell r="R117">
            <v>550</v>
          </cell>
          <cell r="S117">
            <v>550</v>
          </cell>
        </row>
        <row r="127">
          <cell r="P127">
            <v>355.8</v>
          </cell>
          <cell r="Q127">
            <v>71.8</v>
          </cell>
        </row>
        <row r="128">
          <cell r="P128">
            <v>206</v>
          </cell>
          <cell r="Q128">
            <v>5000</v>
          </cell>
        </row>
      </sheetData>
      <sheetData sheetId="10">
        <row r="11">
          <cell r="P11">
            <v>67230.3</v>
          </cell>
          <cell r="Q11">
            <v>71422.7</v>
          </cell>
          <cell r="R11">
            <v>65428.4</v>
          </cell>
          <cell r="S11">
            <v>67384.8</v>
          </cell>
        </row>
        <row r="21">
          <cell r="P21">
            <v>44653.2</v>
          </cell>
          <cell r="Q21">
            <v>5170</v>
          </cell>
          <cell r="R21">
            <v>5170</v>
          </cell>
          <cell r="S21">
            <v>5170</v>
          </cell>
        </row>
        <row r="22">
          <cell r="P22">
            <v>75685.1</v>
          </cell>
          <cell r="Q22">
            <v>13112.9</v>
          </cell>
          <cell r="R22">
            <v>13370.6</v>
          </cell>
          <cell r="S22">
            <v>11617.6</v>
          </cell>
        </row>
        <row r="23">
          <cell r="P23">
            <v>107924.2</v>
          </cell>
          <cell r="Q23">
            <v>3605</v>
          </cell>
          <cell r="R23">
            <v>3600</v>
          </cell>
          <cell r="S23">
            <v>3605</v>
          </cell>
        </row>
        <row r="24">
          <cell r="P24">
            <v>8390</v>
          </cell>
          <cell r="Q24">
            <v>8000</v>
          </cell>
          <cell r="R24">
            <v>8000</v>
          </cell>
          <cell r="S24">
            <v>8000</v>
          </cell>
        </row>
        <row r="27">
          <cell r="P27">
            <v>212.9</v>
          </cell>
          <cell r="Q27">
            <v>324</v>
          </cell>
          <cell r="R27">
            <v>288</v>
          </cell>
          <cell r="S27">
            <v>249</v>
          </cell>
        </row>
        <row r="28">
          <cell r="P28">
            <v>730</v>
          </cell>
          <cell r="Q28">
            <v>800</v>
          </cell>
          <cell r="R28">
            <v>800</v>
          </cell>
          <cell r="S28">
            <v>800</v>
          </cell>
        </row>
        <row r="30">
          <cell r="P30">
            <v>58709.8</v>
          </cell>
          <cell r="Q30">
            <v>46305.2</v>
          </cell>
          <cell r="R30">
            <v>32717.7</v>
          </cell>
          <cell r="S30">
            <v>32870.9</v>
          </cell>
        </row>
        <row r="33">
          <cell r="P33">
            <v>680.1</v>
          </cell>
          <cell r="Q33">
            <v>1004</v>
          </cell>
          <cell r="R33">
            <v>847</v>
          </cell>
          <cell r="S33">
            <v>845</v>
          </cell>
        </row>
        <row r="36">
          <cell r="P36">
            <v>8891.6</v>
          </cell>
          <cell r="Q36">
            <v>9277.9</v>
          </cell>
          <cell r="R36">
            <v>6103.5</v>
          </cell>
          <cell r="S36">
            <v>5208.4</v>
          </cell>
        </row>
        <row r="37">
          <cell r="P37">
            <v>72728.2</v>
          </cell>
          <cell r="Q37">
            <v>50866.7</v>
          </cell>
          <cell r="R37">
            <v>59163.4</v>
          </cell>
          <cell r="S37">
            <v>61927.3</v>
          </cell>
        </row>
        <row r="38">
          <cell r="P38">
            <v>91.5</v>
          </cell>
        </row>
        <row r="40">
          <cell r="P40">
            <v>2122.2</v>
          </cell>
          <cell r="Q40">
            <v>1504.3</v>
          </cell>
          <cell r="R40">
            <v>1081.3</v>
          </cell>
          <cell r="S40">
            <v>750</v>
          </cell>
        </row>
        <row r="58">
          <cell r="P58">
            <v>184.3</v>
          </cell>
          <cell r="Q58">
            <v>117</v>
          </cell>
          <cell r="R58">
            <v>107</v>
          </cell>
          <cell r="S58">
            <v>100</v>
          </cell>
        </row>
        <row r="59">
          <cell r="P59">
            <v>12271.2</v>
          </cell>
          <cell r="Q59">
            <v>16446.2</v>
          </cell>
          <cell r="R59">
            <v>14922.8</v>
          </cell>
          <cell r="S59">
            <v>14065.3</v>
          </cell>
        </row>
        <row r="81">
          <cell r="P81">
            <v>72480</v>
          </cell>
          <cell r="Q81">
            <v>70933</v>
          </cell>
          <cell r="R81">
            <v>67933</v>
          </cell>
          <cell r="S81">
            <v>69933</v>
          </cell>
        </row>
        <row r="84">
          <cell r="P84">
            <v>269</v>
          </cell>
        </row>
        <row r="86">
          <cell r="P86">
            <v>3037.5</v>
          </cell>
          <cell r="Q86">
            <v>3434</v>
          </cell>
          <cell r="R86">
            <v>3434</v>
          </cell>
          <cell r="S86">
            <v>3434</v>
          </cell>
        </row>
        <row r="90">
          <cell r="P90">
            <v>8009.2</v>
          </cell>
          <cell r="Q90">
            <v>5800</v>
          </cell>
          <cell r="R90">
            <v>5800</v>
          </cell>
          <cell r="S90">
            <v>5800</v>
          </cell>
        </row>
        <row r="92">
          <cell r="P92">
            <v>1331.2</v>
          </cell>
          <cell r="Q92">
            <v>19071.5</v>
          </cell>
          <cell r="R92">
            <v>21645.9</v>
          </cell>
          <cell r="S92">
            <v>17389.2</v>
          </cell>
        </row>
        <row r="93">
          <cell r="P93">
            <v>13200</v>
          </cell>
          <cell r="Q93">
            <v>13700</v>
          </cell>
          <cell r="R93">
            <v>13700</v>
          </cell>
          <cell r="S93">
            <v>13700</v>
          </cell>
        </row>
        <row r="98">
          <cell r="P98">
            <v>172312.6</v>
          </cell>
          <cell r="Q98">
            <v>174275.4</v>
          </cell>
          <cell r="R98">
            <v>136034.3</v>
          </cell>
          <cell r="S98">
            <v>124433.9</v>
          </cell>
        </row>
        <row r="106">
          <cell r="P106">
            <v>984.2</v>
          </cell>
          <cell r="Q106">
            <v>180</v>
          </cell>
          <cell r="R106">
            <v>180</v>
          </cell>
          <cell r="S106">
            <v>180</v>
          </cell>
        </row>
        <row r="108">
          <cell r="P108">
            <v>17891.9</v>
          </cell>
          <cell r="Q108">
            <v>19833</v>
          </cell>
          <cell r="R108">
            <v>21686.8</v>
          </cell>
          <cell r="S108">
            <v>26075.3</v>
          </cell>
        </row>
        <row r="116">
          <cell r="P116">
            <v>6911.1</v>
          </cell>
          <cell r="Q116">
            <v>4682</v>
          </cell>
          <cell r="R116">
            <v>4682</v>
          </cell>
          <cell r="S116">
            <v>4682</v>
          </cell>
        </row>
        <row r="117">
          <cell r="P117">
            <v>500</v>
          </cell>
          <cell r="Q117">
            <v>200</v>
          </cell>
          <cell r="R117">
            <v>200</v>
          </cell>
          <cell r="S117">
            <v>200</v>
          </cell>
        </row>
        <row r="127">
          <cell r="P127">
            <v>858.3</v>
          </cell>
          <cell r="Q127">
            <v>267</v>
          </cell>
          <cell r="R127">
            <v>267</v>
          </cell>
          <cell r="S127">
            <v>267</v>
          </cell>
        </row>
        <row r="128">
          <cell r="Q128">
            <v>100</v>
          </cell>
          <cell r="R128">
            <v>100</v>
          </cell>
          <cell r="S128">
            <v>100</v>
          </cell>
        </row>
      </sheetData>
      <sheetData sheetId="11">
        <row r="11">
          <cell r="P11">
            <v>39639.3</v>
          </cell>
          <cell r="Q11">
            <v>36836</v>
          </cell>
          <cell r="R11">
            <v>28917.8</v>
          </cell>
          <cell r="S11">
            <v>29303.9</v>
          </cell>
        </row>
        <row r="21">
          <cell r="P21">
            <v>28893.65</v>
          </cell>
          <cell r="Q21">
            <v>3200</v>
          </cell>
          <cell r="R21">
            <v>3729</v>
          </cell>
          <cell r="S21">
            <v>5866.1</v>
          </cell>
        </row>
        <row r="22">
          <cell r="P22">
            <v>64733.2</v>
          </cell>
          <cell r="Q22">
            <v>7504</v>
          </cell>
          <cell r="R22">
            <v>7436.5</v>
          </cell>
          <cell r="S22">
            <v>7348.8</v>
          </cell>
        </row>
        <row r="23">
          <cell r="P23">
            <v>82757.2</v>
          </cell>
          <cell r="Q23">
            <v>2100</v>
          </cell>
          <cell r="R23">
            <v>2000</v>
          </cell>
          <cell r="S23">
            <v>2000</v>
          </cell>
        </row>
        <row r="24">
          <cell r="P24">
            <v>2500</v>
          </cell>
          <cell r="Q24">
            <v>2800</v>
          </cell>
          <cell r="R24">
            <v>2800</v>
          </cell>
          <cell r="S24">
            <v>2900</v>
          </cell>
        </row>
        <row r="27">
          <cell r="P27">
            <v>72.4</v>
          </cell>
          <cell r="Q27">
            <v>69</v>
          </cell>
          <cell r="R27">
            <v>65</v>
          </cell>
          <cell r="S27">
            <v>65</v>
          </cell>
        </row>
        <row r="28">
          <cell r="P28">
            <v>1967.6</v>
          </cell>
          <cell r="Q28">
            <v>1000</v>
          </cell>
          <cell r="R28">
            <v>1000</v>
          </cell>
          <cell r="S28">
            <v>1000</v>
          </cell>
        </row>
        <row r="29">
          <cell r="P29">
            <v>8483.65</v>
          </cell>
          <cell r="Q29">
            <v>7920.4</v>
          </cell>
          <cell r="R29">
            <v>2641</v>
          </cell>
          <cell r="S29">
            <v>2679.2</v>
          </cell>
        </row>
        <row r="30">
          <cell r="P30">
            <v>38820.3</v>
          </cell>
          <cell r="Q30">
            <v>31024.9</v>
          </cell>
          <cell r="R30">
            <v>20404.5</v>
          </cell>
          <cell r="S30">
            <v>24082.3</v>
          </cell>
        </row>
        <row r="33">
          <cell r="P33">
            <v>290.6</v>
          </cell>
          <cell r="Q33">
            <v>179.5</v>
          </cell>
          <cell r="R33">
            <v>165</v>
          </cell>
          <cell r="S33">
            <v>150</v>
          </cell>
        </row>
        <row r="34">
          <cell r="P34">
            <v>2033.8</v>
          </cell>
          <cell r="Q34">
            <v>2110</v>
          </cell>
          <cell r="R34">
            <v>1610</v>
          </cell>
          <cell r="S34">
            <v>1610</v>
          </cell>
        </row>
        <row r="36">
          <cell r="P36">
            <v>1278.6</v>
          </cell>
          <cell r="Q36">
            <v>1230</v>
          </cell>
          <cell r="R36">
            <v>1450</v>
          </cell>
          <cell r="S36">
            <v>1450</v>
          </cell>
        </row>
        <row r="37">
          <cell r="P37">
            <v>12705</v>
          </cell>
          <cell r="Q37">
            <v>11377.1</v>
          </cell>
          <cell r="R37">
            <v>10120.4</v>
          </cell>
          <cell r="S37">
            <v>10602.6</v>
          </cell>
        </row>
        <row r="38">
          <cell r="P38">
            <v>896.5</v>
          </cell>
        </row>
        <row r="40">
          <cell r="P40">
            <v>785.2</v>
          </cell>
          <cell r="Q40">
            <v>1335</v>
          </cell>
          <cell r="R40">
            <v>1226</v>
          </cell>
          <cell r="S40">
            <v>1226</v>
          </cell>
        </row>
        <row r="47">
          <cell r="P47">
            <v>100</v>
          </cell>
          <cell r="Q47">
            <v>100</v>
          </cell>
          <cell r="R47">
            <v>100</v>
          </cell>
          <cell r="S47">
            <v>100</v>
          </cell>
        </row>
        <row r="58">
          <cell r="P58">
            <v>161.7</v>
          </cell>
          <cell r="Q58">
            <v>25</v>
          </cell>
          <cell r="R58">
            <v>25</v>
          </cell>
          <cell r="S58">
            <v>25</v>
          </cell>
        </row>
        <row r="59">
          <cell r="P59">
            <v>9880</v>
          </cell>
          <cell r="Q59">
            <v>650</v>
          </cell>
        </row>
        <row r="81">
          <cell r="P81">
            <v>35415.7</v>
          </cell>
          <cell r="Q81">
            <v>36103.5</v>
          </cell>
          <cell r="R81">
            <v>23854.7</v>
          </cell>
          <cell r="S81">
            <v>25996.1</v>
          </cell>
        </row>
        <row r="84">
          <cell r="P84">
            <v>1890</v>
          </cell>
        </row>
        <row r="86">
          <cell r="P86">
            <v>2094.6</v>
          </cell>
          <cell r="Q86">
            <v>2100</v>
          </cell>
          <cell r="R86">
            <v>1000</v>
          </cell>
          <cell r="S86">
            <v>1000</v>
          </cell>
        </row>
        <row r="90">
          <cell r="P90">
            <v>806.6</v>
          </cell>
          <cell r="Q90">
            <v>635</v>
          </cell>
          <cell r="R90">
            <v>200</v>
          </cell>
          <cell r="S90">
            <v>200</v>
          </cell>
        </row>
        <row r="91">
          <cell r="P91">
            <v>226</v>
          </cell>
          <cell r="Q91">
            <v>1100</v>
          </cell>
        </row>
        <row r="92">
          <cell r="P92">
            <v>6185</v>
          </cell>
          <cell r="Q92">
            <v>20971.6</v>
          </cell>
          <cell r="R92">
            <v>23802.5</v>
          </cell>
          <cell r="S92">
            <v>19121.7</v>
          </cell>
        </row>
        <row r="93">
          <cell r="P93">
            <v>4963</v>
          </cell>
          <cell r="Q93">
            <v>4690</v>
          </cell>
          <cell r="R93">
            <v>4500</v>
          </cell>
          <cell r="S93">
            <v>4500</v>
          </cell>
        </row>
        <row r="97">
          <cell r="P97">
            <v>415</v>
          </cell>
          <cell r="Q97">
            <v>50</v>
          </cell>
        </row>
        <row r="98">
          <cell r="P98">
            <v>126923.4</v>
          </cell>
          <cell r="Q98">
            <v>98421.8</v>
          </cell>
          <cell r="R98">
            <v>66514</v>
          </cell>
          <cell r="S98">
            <v>82268</v>
          </cell>
        </row>
        <row r="101">
          <cell r="P101">
            <v>850.3</v>
          </cell>
          <cell r="Q101">
            <v>270</v>
          </cell>
        </row>
        <row r="106">
          <cell r="P106">
            <v>4817.1</v>
          </cell>
          <cell r="Q106">
            <v>1135</v>
          </cell>
          <cell r="R106">
            <v>735</v>
          </cell>
          <cell r="S106">
            <v>735</v>
          </cell>
        </row>
        <row r="107">
          <cell r="P107">
            <v>2476.7</v>
          </cell>
          <cell r="Q107">
            <v>7432</v>
          </cell>
          <cell r="R107">
            <v>1518</v>
          </cell>
          <cell r="S107">
            <v>1710</v>
          </cell>
        </row>
        <row r="108">
          <cell r="P108">
            <v>10129.4</v>
          </cell>
          <cell r="Q108">
            <v>33798.1</v>
          </cell>
          <cell r="R108">
            <v>31072</v>
          </cell>
          <cell r="S108">
            <v>16840</v>
          </cell>
        </row>
        <row r="116">
          <cell r="P116">
            <v>4288.2</v>
          </cell>
          <cell r="Q116">
            <v>710</v>
          </cell>
        </row>
        <row r="117">
          <cell r="P117">
            <v>180</v>
          </cell>
          <cell r="Q117">
            <v>180</v>
          </cell>
        </row>
        <row r="127">
          <cell r="P127">
            <v>186.5</v>
          </cell>
          <cell r="Q127">
            <v>80</v>
          </cell>
        </row>
      </sheetData>
      <sheetData sheetId="12">
        <row r="11">
          <cell r="P11">
            <v>44726.1</v>
          </cell>
          <cell r="Q11">
            <v>41644.8</v>
          </cell>
          <cell r="R11">
            <v>38666</v>
          </cell>
          <cell r="S11">
            <v>37364</v>
          </cell>
        </row>
        <row r="21">
          <cell r="P21">
            <v>23363.6</v>
          </cell>
          <cell r="Q21">
            <v>1296.1</v>
          </cell>
          <cell r="R21">
            <v>1296.1</v>
          </cell>
          <cell r="S21">
            <v>1296.1</v>
          </cell>
        </row>
        <row r="22">
          <cell r="P22">
            <v>30476</v>
          </cell>
        </row>
        <row r="23">
          <cell r="P23">
            <v>23275.5</v>
          </cell>
        </row>
        <row r="24">
          <cell r="P24">
            <v>1156.2</v>
          </cell>
        </row>
        <row r="27">
          <cell r="P27">
            <v>107.8</v>
          </cell>
          <cell r="Q27">
            <v>339.6</v>
          </cell>
          <cell r="R27">
            <v>311</v>
          </cell>
          <cell r="S27">
            <v>316.7</v>
          </cell>
        </row>
        <row r="29">
          <cell r="P29">
            <v>8553.8</v>
          </cell>
        </row>
        <row r="30">
          <cell r="P30">
            <v>28198.6</v>
          </cell>
          <cell r="Q30">
            <v>29468.5</v>
          </cell>
          <cell r="R30">
            <v>24755</v>
          </cell>
          <cell r="S30">
            <v>24820.4</v>
          </cell>
        </row>
        <row r="33">
          <cell r="P33">
            <v>2527.4</v>
          </cell>
          <cell r="Q33">
            <v>2047</v>
          </cell>
          <cell r="R33">
            <v>1795</v>
          </cell>
          <cell r="S33">
            <v>1790</v>
          </cell>
        </row>
        <row r="34">
          <cell r="P34">
            <v>1522.3</v>
          </cell>
          <cell r="Q34">
            <v>1321.2</v>
          </cell>
          <cell r="R34">
            <v>920</v>
          </cell>
          <cell r="S34">
            <v>920</v>
          </cell>
        </row>
        <row r="36">
          <cell r="P36">
            <v>1129.9</v>
          </cell>
          <cell r="Q36">
            <v>80</v>
          </cell>
        </row>
        <row r="37">
          <cell r="P37">
            <v>30502.8</v>
          </cell>
          <cell r="Q37">
            <v>20992</v>
          </cell>
          <cell r="R37">
            <v>16233.8</v>
          </cell>
          <cell r="S37">
            <v>12848</v>
          </cell>
        </row>
        <row r="38">
          <cell r="P38">
            <v>9254.5</v>
          </cell>
        </row>
        <row r="40">
          <cell r="P40">
            <v>736.4</v>
          </cell>
          <cell r="Q40">
            <v>422</v>
          </cell>
          <cell r="R40">
            <v>125</v>
          </cell>
          <cell r="S40">
            <v>82</v>
          </cell>
        </row>
        <row r="59">
          <cell r="S59">
            <v>0</v>
          </cell>
        </row>
        <row r="81">
          <cell r="P81">
            <v>73036.1</v>
          </cell>
          <cell r="Q81">
            <v>56062.4</v>
          </cell>
          <cell r="R81">
            <v>46113</v>
          </cell>
          <cell r="S81">
            <v>45236.8</v>
          </cell>
        </row>
        <row r="86">
          <cell r="P86">
            <v>2456.9</v>
          </cell>
          <cell r="Q86">
            <v>3378</v>
          </cell>
          <cell r="R86">
            <v>2778</v>
          </cell>
          <cell r="S86">
            <v>2550</v>
          </cell>
        </row>
        <row r="92">
          <cell r="P92">
            <v>2165.8</v>
          </cell>
          <cell r="Q92">
            <v>24139.5</v>
          </cell>
          <cell r="R92">
            <v>27398</v>
          </cell>
          <cell r="S92">
            <v>22010.1</v>
          </cell>
        </row>
        <row r="93">
          <cell r="P93">
            <v>4366.7</v>
          </cell>
          <cell r="Q93">
            <v>5500</v>
          </cell>
          <cell r="R93">
            <v>4300</v>
          </cell>
          <cell r="S93">
            <v>4300</v>
          </cell>
        </row>
        <row r="98">
          <cell r="P98">
            <v>133438.7</v>
          </cell>
          <cell r="Q98">
            <v>99366.7</v>
          </cell>
          <cell r="R98">
            <v>72222.4</v>
          </cell>
          <cell r="S98">
            <v>69785.5</v>
          </cell>
        </row>
        <row r="102">
          <cell r="Q102">
            <v>350</v>
          </cell>
        </row>
        <row r="106">
          <cell r="P106">
            <v>3116.6</v>
          </cell>
          <cell r="Q106">
            <v>1880</v>
          </cell>
          <cell r="R106">
            <v>1880</v>
          </cell>
          <cell r="S106">
            <v>1890</v>
          </cell>
        </row>
        <row r="107">
          <cell r="P107">
            <v>4646.5</v>
          </cell>
          <cell r="Q107">
            <v>13694</v>
          </cell>
          <cell r="R107">
            <v>10767.2</v>
          </cell>
          <cell r="S107">
            <v>9700</v>
          </cell>
        </row>
        <row r="108">
          <cell r="P108">
            <v>16467</v>
          </cell>
          <cell r="Q108">
            <v>13281.7</v>
          </cell>
          <cell r="R108">
            <v>7209</v>
          </cell>
          <cell r="S108">
            <v>6729</v>
          </cell>
        </row>
        <row r="115">
          <cell r="P115">
            <v>4984.9</v>
          </cell>
          <cell r="Q115">
            <v>630</v>
          </cell>
          <cell r="R115">
            <v>665</v>
          </cell>
          <cell r="S115">
            <v>695</v>
          </cell>
        </row>
        <row r="116">
          <cell r="P116">
            <v>1163.3</v>
          </cell>
          <cell r="Q116">
            <v>1000</v>
          </cell>
          <cell r="R116">
            <v>900</v>
          </cell>
          <cell r="S116">
            <v>1000</v>
          </cell>
        </row>
        <row r="117">
          <cell r="P117">
            <v>113.4</v>
          </cell>
          <cell r="Q117">
            <v>115</v>
          </cell>
          <cell r="R117">
            <v>100</v>
          </cell>
          <cell r="S117">
            <v>100</v>
          </cell>
        </row>
        <row r="127">
          <cell r="P127">
            <v>319.3</v>
          </cell>
          <cell r="Q127">
            <v>113</v>
          </cell>
          <cell r="R127">
            <v>50</v>
          </cell>
          <cell r="S127">
            <v>50</v>
          </cell>
        </row>
        <row r="128">
          <cell r="Q128">
            <v>1047.6</v>
          </cell>
          <cell r="R128">
            <v>3052.7</v>
          </cell>
          <cell r="S128">
            <v>2352.7</v>
          </cell>
        </row>
      </sheetData>
      <sheetData sheetId="13">
        <row r="11">
          <cell r="P11">
            <v>47257.3</v>
          </cell>
          <cell r="Q11">
            <v>38764.2</v>
          </cell>
          <cell r="R11">
            <v>32258.1</v>
          </cell>
          <cell r="S11">
            <v>31264.2</v>
          </cell>
        </row>
        <row r="21">
          <cell r="P21">
            <v>11926.1</v>
          </cell>
          <cell r="Q21">
            <v>4395</v>
          </cell>
          <cell r="R21">
            <v>3731.3</v>
          </cell>
          <cell r="S21">
            <v>3488.8</v>
          </cell>
        </row>
        <row r="22">
          <cell r="P22">
            <v>28220.7</v>
          </cell>
        </row>
        <row r="24">
          <cell r="P24">
            <v>700</v>
          </cell>
        </row>
        <row r="27">
          <cell r="P27">
            <v>515.8</v>
          </cell>
          <cell r="Q27">
            <v>445.2</v>
          </cell>
          <cell r="R27">
            <v>323</v>
          </cell>
          <cell r="S27">
            <v>269</v>
          </cell>
        </row>
        <row r="29">
          <cell r="P29">
            <v>6922.6</v>
          </cell>
        </row>
        <row r="30">
          <cell r="P30">
            <v>31536.2</v>
          </cell>
          <cell r="Q30">
            <v>27035.2</v>
          </cell>
          <cell r="R30">
            <v>16018.1</v>
          </cell>
          <cell r="S30">
            <v>14935.8</v>
          </cell>
        </row>
        <row r="33">
          <cell r="P33">
            <v>35077.3</v>
          </cell>
          <cell r="Q33">
            <v>4044.6</v>
          </cell>
          <cell r="R33">
            <v>246.2</v>
          </cell>
          <cell r="S33">
            <v>195</v>
          </cell>
        </row>
        <row r="36">
          <cell r="P36">
            <v>1147.2</v>
          </cell>
          <cell r="Q36">
            <v>1325</v>
          </cell>
          <cell r="R36">
            <v>1259.6</v>
          </cell>
          <cell r="S36">
            <v>1251.6</v>
          </cell>
        </row>
        <row r="37">
          <cell r="P37">
            <v>18260.5</v>
          </cell>
          <cell r="Q37">
            <v>6123.6</v>
          </cell>
          <cell r="R37">
            <v>3248.2</v>
          </cell>
          <cell r="S37">
            <v>2964.5</v>
          </cell>
        </row>
        <row r="38">
          <cell r="P38">
            <v>2306.9</v>
          </cell>
        </row>
        <row r="40">
          <cell r="P40">
            <v>1206.2</v>
          </cell>
          <cell r="Q40">
            <v>1319.1</v>
          </cell>
          <cell r="R40">
            <v>795.9</v>
          </cell>
          <cell r="S40">
            <v>715</v>
          </cell>
        </row>
        <row r="58">
          <cell r="P58">
            <v>108.2</v>
          </cell>
          <cell r="Q58">
            <v>56</v>
          </cell>
          <cell r="R58">
            <v>10</v>
          </cell>
          <cell r="S58">
            <v>10</v>
          </cell>
        </row>
        <row r="59">
          <cell r="P59">
            <v>733.6</v>
          </cell>
        </row>
        <row r="81">
          <cell r="P81">
            <v>48434</v>
          </cell>
          <cell r="Q81">
            <v>43513.8</v>
          </cell>
          <cell r="R81">
            <v>30470.5</v>
          </cell>
          <cell r="S81">
            <v>35786.8</v>
          </cell>
        </row>
        <row r="86">
          <cell r="P86">
            <v>3926.8</v>
          </cell>
          <cell r="Q86">
            <v>4160.2</v>
          </cell>
          <cell r="R86">
            <v>2729.1</v>
          </cell>
          <cell r="S86">
            <v>3657.8</v>
          </cell>
        </row>
        <row r="92">
          <cell r="P92">
            <v>1030.3</v>
          </cell>
          <cell r="Q92">
            <v>17576.6</v>
          </cell>
          <cell r="R92">
            <v>19949.2</v>
          </cell>
          <cell r="S92">
            <v>16026.2</v>
          </cell>
        </row>
        <row r="93">
          <cell r="P93">
            <v>3757.8</v>
          </cell>
          <cell r="Q93">
            <v>3300</v>
          </cell>
          <cell r="R93">
            <v>2164.8</v>
          </cell>
          <cell r="S93">
            <v>2901.5</v>
          </cell>
        </row>
        <row r="98">
          <cell r="P98">
            <v>105710.3</v>
          </cell>
          <cell r="Q98">
            <v>69711.5</v>
          </cell>
          <cell r="R98">
            <v>45923.4</v>
          </cell>
          <cell r="S98">
            <v>60113</v>
          </cell>
        </row>
        <row r="106">
          <cell r="P106">
            <v>2816</v>
          </cell>
          <cell r="Q106">
            <v>500</v>
          </cell>
        </row>
        <row r="107">
          <cell r="P107">
            <v>4779.7</v>
          </cell>
          <cell r="Q107">
            <v>8514.1</v>
          </cell>
          <cell r="R107">
            <v>5211.6</v>
          </cell>
          <cell r="S107">
            <v>7215.4</v>
          </cell>
        </row>
        <row r="108">
          <cell r="P108">
            <v>6525.7</v>
          </cell>
          <cell r="Q108">
            <v>6683.5</v>
          </cell>
          <cell r="R108">
            <v>4530.8</v>
          </cell>
          <cell r="S108">
            <v>7283.7</v>
          </cell>
        </row>
        <row r="116">
          <cell r="P116">
            <v>363.1</v>
          </cell>
          <cell r="Q116">
            <v>20</v>
          </cell>
        </row>
        <row r="117">
          <cell r="P117">
            <v>6.1</v>
          </cell>
        </row>
        <row r="127">
          <cell r="P127">
            <v>600.3</v>
          </cell>
          <cell r="Q127">
            <v>5</v>
          </cell>
          <cell r="R127">
            <v>5</v>
          </cell>
          <cell r="S127">
            <v>5</v>
          </cell>
        </row>
      </sheetData>
      <sheetData sheetId="14">
        <row r="11">
          <cell r="P11">
            <v>29426.8</v>
          </cell>
          <cell r="Q11">
            <v>26002.6</v>
          </cell>
          <cell r="R11">
            <v>21636.4</v>
          </cell>
          <cell r="S11">
            <v>19661.5</v>
          </cell>
        </row>
        <row r="22">
          <cell r="P22">
            <v>35123</v>
          </cell>
        </row>
        <row r="23">
          <cell r="P23">
            <v>748</v>
          </cell>
        </row>
        <row r="26">
          <cell r="P26">
            <v>48</v>
          </cell>
        </row>
        <row r="27">
          <cell r="P27">
            <v>116</v>
          </cell>
          <cell r="Q27">
            <v>126</v>
          </cell>
          <cell r="R27">
            <v>43</v>
          </cell>
          <cell r="S27">
            <v>23</v>
          </cell>
        </row>
        <row r="29">
          <cell r="P29">
            <v>207</v>
          </cell>
        </row>
        <row r="30">
          <cell r="P30">
            <v>18593</v>
          </cell>
          <cell r="Q30">
            <v>15752</v>
          </cell>
          <cell r="R30">
            <v>12156</v>
          </cell>
          <cell r="S30">
            <v>12889</v>
          </cell>
        </row>
        <row r="31">
          <cell r="P31">
            <v>1164</v>
          </cell>
          <cell r="Q31">
            <v>531</v>
          </cell>
          <cell r="R31">
            <v>562</v>
          </cell>
          <cell r="S31">
            <v>161</v>
          </cell>
        </row>
        <row r="33">
          <cell r="P33">
            <v>1918</v>
          </cell>
          <cell r="Q33">
            <v>268</v>
          </cell>
          <cell r="R33">
            <v>100</v>
          </cell>
          <cell r="S33">
            <v>100</v>
          </cell>
        </row>
        <row r="37">
          <cell r="P37">
            <v>13728</v>
          </cell>
          <cell r="Q37">
            <v>12738</v>
          </cell>
          <cell r="R37">
            <v>9612</v>
          </cell>
          <cell r="S37">
            <v>8237</v>
          </cell>
        </row>
        <row r="40">
          <cell r="P40">
            <v>400</v>
          </cell>
          <cell r="Q40">
            <v>458</v>
          </cell>
          <cell r="R40">
            <v>315</v>
          </cell>
          <cell r="S40">
            <v>205</v>
          </cell>
        </row>
        <row r="58">
          <cell r="P58">
            <v>182</v>
          </cell>
          <cell r="Q58">
            <v>75</v>
          </cell>
          <cell r="R58">
            <v>10</v>
          </cell>
          <cell r="S58">
            <v>10</v>
          </cell>
        </row>
        <row r="59">
          <cell r="P59">
            <v>581</v>
          </cell>
          <cell r="Q59">
            <v>199</v>
          </cell>
          <cell r="R59">
            <v>155</v>
          </cell>
          <cell r="S59">
            <v>150</v>
          </cell>
        </row>
        <row r="81">
          <cell r="P81">
            <v>34886.3</v>
          </cell>
          <cell r="Q81">
            <v>34864.6</v>
          </cell>
          <cell r="R81">
            <v>29208.5</v>
          </cell>
          <cell r="S81">
            <v>31842.4</v>
          </cell>
        </row>
        <row r="86">
          <cell r="P86">
            <v>3076</v>
          </cell>
          <cell r="Q86">
            <v>2000</v>
          </cell>
          <cell r="S86">
            <v>2000</v>
          </cell>
        </row>
        <row r="92">
          <cell r="P92">
            <v>2555</v>
          </cell>
          <cell r="Q92">
            <v>22311</v>
          </cell>
          <cell r="R92">
            <v>25323</v>
          </cell>
          <cell r="S92">
            <v>20343</v>
          </cell>
        </row>
        <row r="93">
          <cell r="P93">
            <v>3700</v>
          </cell>
          <cell r="Q93">
            <v>2000</v>
          </cell>
          <cell r="S93">
            <v>2000</v>
          </cell>
        </row>
        <row r="95">
          <cell r="P95">
            <v>1623</v>
          </cell>
          <cell r="Q95">
            <v>1553</v>
          </cell>
          <cell r="R95">
            <v>1553</v>
          </cell>
          <cell r="S95">
            <v>1553</v>
          </cell>
        </row>
        <row r="98">
          <cell r="P98">
            <v>71571</v>
          </cell>
          <cell r="Q98">
            <v>55780</v>
          </cell>
          <cell r="R98">
            <v>41622</v>
          </cell>
          <cell r="S98">
            <v>50432</v>
          </cell>
        </row>
        <row r="101">
          <cell r="P101">
            <v>18930</v>
          </cell>
        </row>
        <row r="106">
          <cell r="P106">
            <v>2632</v>
          </cell>
          <cell r="Q106">
            <v>595</v>
          </cell>
          <cell r="R106">
            <v>595</v>
          </cell>
          <cell r="S106">
            <v>595</v>
          </cell>
        </row>
        <row r="107">
          <cell r="P107">
            <v>3637</v>
          </cell>
          <cell r="Q107">
            <v>5571</v>
          </cell>
          <cell r="R107">
            <v>5390</v>
          </cell>
          <cell r="S107">
            <v>5390</v>
          </cell>
        </row>
        <row r="108">
          <cell r="P108">
            <v>9280</v>
          </cell>
          <cell r="Q108">
            <v>8583</v>
          </cell>
          <cell r="R108">
            <v>8181</v>
          </cell>
          <cell r="S108">
            <v>8181</v>
          </cell>
        </row>
        <row r="116">
          <cell r="P116">
            <v>661</v>
          </cell>
          <cell r="Q116">
            <v>600</v>
          </cell>
          <cell r="R116">
            <v>400</v>
          </cell>
          <cell r="S116">
            <v>400</v>
          </cell>
        </row>
        <row r="117">
          <cell r="P117">
            <v>40</v>
          </cell>
          <cell r="Q117">
            <v>40</v>
          </cell>
          <cell r="R117">
            <v>40</v>
          </cell>
          <cell r="S117">
            <v>40</v>
          </cell>
        </row>
        <row r="127">
          <cell r="P127">
            <v>179</v>
          </cell>
          <cell r="Q127">
            <v>130</v>
          </cell>
          <cell r="R127">
            <v>130</v>
          </cell>
          <cell r="S127">
            <v>130</v>
          </cell>
        </row>
        <row r="128">
          <cell r="P128">
            <v>245</v>
          </cell>
          <cell r="Q128">
            <v>240</v>
          </cell>
        </row>
      </sheetData>
      <sheetData sheetId="15">
        <row r="11">
          <cell r="P11">
            <v>56617.6</v>
          </cell>
          <cell r="Q11">
            <v>45857.3</v>
          </cell>
          <cell r="R11">
            <v>37357.9</v>
          </cell>
          <cell r="S11">
            <v>36422.4</v>
          </cell>
        </row>
        <row r="12">
          <cell r="R12">
            <v>0</v>
          </cell>
          <cell r="S12">
            <v>0</v>
          </cell>
        </row>
        <row r="21">
          <cell r="P21">
            <v>18720.8</v>
          </cell>
          <cell r="Q21">
            <v>0</v>
          </cell>
          <cell r="R21">
            <v>0</v>
          </cell>
          <cell r="S21">
            <v>0</v>
          </cell>
        </row>
        <row r="22">
          <cell r="P22">
            <v>21784.1</v>
          </cell>
          <cell r="Q22">
            <v>4057.6</v>
          </cell>
          <cell r="R22">
            <v>4602.7</v>
          </cell>
          <cell r="S22">
            <v>3697.7</v>
          </cell>
        </row>
        <row r="23">
          <cell r="P23">
            <v>73473.7</v>
          </cell>
          <cell r="Q23">
            <v>572.9</v>
          </cell>
          <cell r="R23">
            <v>575</v>
          </cell>
          <cell r="S23">
            <v>726</v>
          </cell>
        </row>
        <row r="26">
          <cell r="P26">
            <v>40</v>
          </cell>
          <cell r="Q26">
            <v>0</v>
          </cell>
          <cell r="R26">
            <v>0</v>
          </cell>
          <cell r="S26">
            <v>0</v>
          </cell>
        </row>
        <row r="27">
          <cell r="P27">
            <v>501.9</v>
          </cell>
          <cell r="Q27">
            <v>410</v>
          </cell>
          <cell r="R27">
            <v>332.9</v>
          </cell>
          <cell r="S27">
            <v>310</v>
          </cell>
        </row>
        <row r="30">
          <cell r="P30">
            <v>39024.8</v>
          </cell>
          <cell r="Q30">
            <v>24885.8</v>
          </cell>
          <cell r="R30">
            <v>20619.2</v>
          </cell>
          <cell r="S30">
            <v>21149.5</v>
          </cell>
        </row>
        <row r="33">
          <cell r="P33">
            <v>1868.8</v>
          </cell>
          <cell r="Q33">
            <v>770</v>
          </cell>
          <cell r="R33">
            <v>556.6</v>
          </cell>
          <cell r="S33">
            <v>622.8</v>
          </cell>
        </row>
        <row r="37">
          <cell r="P37">
            <v>14571.4</v>
          </cell>
          <cell r="Q37">
            <v>11496.3</v>
          </cell>
          <cell r="R37">
            <v>7643.6</v>
          </cell>
          <cell r="S37">
            <v>7736.8</v>
          </cell>
        </row>
        <row r="38">
          <cell r="P38">
            <v>2383</v>
          </cell>
        </row>
        <row r="40">
          <cell r="P40">
            <v>1059.9</v>
          </cell>
          <cell r="Q40">
            <v>565.7</v>
          </cell>
          <cell r="R40">
            <v>427.5</v>
          </cell>
          <cell r="S40">
            <v>394</v>
          </cell>
        </row>
        <row r="47">
          <cell r="Q47">
            <v>175</v>
          </cell>
          <cell r="R47">
            <v>121.1</v>
          </cell>
          <cell r="S47">
            <v>112</v>
          </cell>
        </row>
        <row r="81">
          <cell r="P81">
            <v>41958.2</v>
          </cell>
          <cell r="Q81">
            <v>40792.1</v>
          </cell>
          <cell r="R81">
            <v>32472.5</v>
          </cell>
          <cell r="S81">
            <v>35184</v>
          </cell>
        </row>
        <row r="82">
          <cell r="P82">
            <v>18509.7</v>
          </cell>
          <cell r="Q82">
            <v>18813.5</v>
          </cell>
          <cell r="R82">
            <v>14325.7</v>
          </cell>
          <cell r="S82">
            <v>16189.8</v>
          </cell>
        </row>
        <row r="84">
          <cell r="P84">
            <v>120</v>
          </cell>
          <cell r="Q84">
            <v>0</v>
          </cell>
          <cell r="S84">
            <v>0</v>
          </cell>
        </row>
        <row r="86">
          <cell r="P86">
            <v>4683.4</v>
          </cell>
          <cell r="Q86">
            <v>5962.3</v>
          </cell>
          <cell r="R86">
            <v>5155.7</v>
          </cell>
          <cell r="S86">
            <v>5155.7</v>
          </cell>
        </row>
        <row r="90">
          <cell r="Q90">
            <v>338</v>
          </cell>
          <cell r="R90">
            <v>338</v>
          </cell>
          <cell r="S90">
            <v>338</v>
          </cell>
        </row>
        <row r="92">
          <cell r="P92">
            <v>3137</v>
          </cell>
          <cell r="Q92">
            <v>19090.6</v>
          </cell>
          <cell r="R92">
            <v>21667.6</v>
          </cell>
          <cell r="S92">
            <v>17406.6</v>
          </cell>
        </row>
        <row r="97">
          <cell r="Q97">
            <v>30</v>
          </cell>
          <cell r="R97">
            <v>20</v>
          </cell>
          <cell r="S97">
            <v>40</v>
          </cell>
        </row>
        <row r="98">
          <cell r="P98">
            <v>207187.3</v>
          </cell>
          <cell r="Q98">
            <v>69790.9</v>
          </cell>
          <cell r="R98">
            <v>37577.7</v>
          </cell>
          <cell r="S98">
            <v>51697.4</v>
          </cell>
        </row>
        <row r="102">
          <cell r="Q102">
            <v>75</v>
          </cell>
          <cell r="R102">
            <v>50</v>
          </cell>
          <cell r="S102">
            <v>50</v>
          </cell>
        </row>
        <row r="106">
          <cell r="P106">
            <v>557</v>
          </cell>
          <cell r="Q106">
            <v>155</v>
          </cell>
          <cell r="R106">
            <v>147</v>
          </cell>
          <cell r="S106">
            <v>160</v>
          </cell>
        </row>
        <row r="107">
          <cell r="P107">
            <v>5342.2</v>
          </cell>
          <cell r="Q107">
            <v>8637</v>
          </cell>
          <cell r="R107">
            <v>7819</v>
          </cell>
          <cell r="S107">
            <v>7880.5</v>
          </cell>
        </row>
        <row r="108">
          <cell r="P108">
            <v>10666.1</v>
          </cell>
          <cell r="Q108">
            <v>8605.9</v>
          </cell>
          <cell r="R108">
            <v>7160.1</v>
          </cell>
          <cell r="S108">
            <v>7226.3</v>
          </cell>
        </row>
        <row r="115">
          <cell r="P115">
            <v>5167</v>
          </cell>
          <cell r="Q115">
            <v>345</v>
          </cell>
          <cell r="R115">
            <v>328</v>
          </cell>
          <cell r="S115">
            <v>360</v>
          </cell>
        </row>
        <row r="116">
          <cell r="P116">
            <v>384.9</v>
          </cell>
          <cell r="Q116">
            <v>350</v>
          </cell>
          <cell r="R116">
            <v>250</v>
          </cell>
          <cell r="S116">
            <v>350</v>
          </cell>
        </row>
        <row r="117">
          <cell r="P117">
            <v>1765</v>
          </cell>
          <cell r="Q117">
            <v>1850</v>
          </cell>
          <cell r="R117">
            <v>1837</v>
          </cell>
          <cell r="S117">
            <v>2445</v>
          </cell>
        </row>
        <row r="127">
          <cell r="P127">
            <v>495.8</v>
          </cell>
          <cell r="Q127">
            <v>70</v>
          </cell>
          <cell r="R127">
            <v>45</v>
          </cell>
          <cell r="S127">
            <v>45</v>
          </cell>
        </row>
        <row r="128">
          <cell r="P128">
            <v>180</v>
          </cell>
          <cell r="Q128">
            <v>310</v>
          </cell>
          <cell r="R128">
            <v>150</v>
          </cell>
          <cell r="S128">
            <v>250</v>
          </cell>
        </row>
      </sheetData>
      <sheetData sheetId="16">
        <row r="11">
          <cell r="P11">
            <v>50733.4</v>
          </cell>
          <cell r="Q11">
            <v>50455.8</v>
          </cell>
          <cell r="R11">
            <v>35372.2</v>
          </cell>
          <cell r="S11">
            <v>35435.8</v>
          </cell>
        </row>
        <row r="21">
          <cell r="P21">
            <v>16363.2</v>
          </cell>
          <cell r="Q21">
            <v>1493.4</v>
          </cell>
          <cell r="R21">
            <v>762.8</v>
          </cell>
          <cell r="S21">
            <v>3355</v>
          </cell>
        </row>
        <row r="22">
          <cell r="P22">
            <v>50705.4</v>
          </cell>
          <cell r="Q22">
            <v>9557</v>
          </cell>
          <cell r="R22">
            <v>16480.9</v>
          </cell>
          <cell r="S22">
            <v>16685.1</v>
          </cell>
        </row>
        <row r="23">
          <cell r="P23">
            <v>62748</v>
          </cell>
          <cell r="Q23">
            <v>5593.4</v>
          </cell>
          <cell r="R23">
            <v>138.4</v>
          </cell>
        </row>
        <row r="24">
          <cell r="P24">
            <v>250</v>
          </cell>
          <cell r="Q24">
            <v>250</v>
          </cell>
          <cell r="R24">
            <v>250</v>
          </cell>
          <cell r="S24">
            <v>250</v>
          </cell>
        </row>
        <row r="27">
          <cell r="P27">
            <v>382</v>
          </cell>
          <cell r="Q27">
            <v>667</v>
          </cell>
          <cell r="R27">
            <v>345</v>
          </cell>
          <cell r="S27">
            <v>205.3</v>
          </cell>
        </row>
        <row r="30">
          <cell r="P30">
            <v>40227.6</v>
          </cell>
          <cell r="Q30">
            <v>38042.5</v>
          </cell>
          <cell r="R30">
            <v>27637.1</v>
          </cell>
          <cell r="S30">
            <v>29703.4</v>
          </cell>
        </row>
        <row r="33">
          <cell r="P33">
            <v>1078.8</v>
          </cell>
          <cell r="Q33">
            <v>1662.6</v>
          </cell>
          <cell r="R33">
            <v>1068</v>
          </cell>
          <cell r="S33">
            <v>991.7</v>
          </cell>
        </row>
        <row r="34">
          <cell r="P34">
            <v>1688.8</v>
          </cell>
          <cell r="Q34">
            <v>482</v>
          </cell>
          <cell r="R34">
            <v>382</v>
          </cell>
          <cell r="S34">
            <v>196.5</v>
          </cell>
        </row>
        <row r="36">
          <cell r="P36">
            <v>3228.9</v>
          </cell>
          <cell r="Q36">
            <v>914</v>
          </cell>
          <cell r="R36">
            <v>291</v>
          </cell>
          <cell r="S36">
            <v>61</v>
          </cell>
        </row>
        <row r="37">
          <cell r="P37">
            <v>21333.1</v>
          </cell>
          <cell r="Q37">
            <v>16385.2</v>
          </cell>
          <cell r="R37">
            <v>9167.3</v>
          </cell>
          <cell r="S37">
            <v>8171.1</v>
          </cell>
        </row>
        <row r="38">
          <cell r="P38">
            <v>3882.6</v>
          </cell>
        </row>
        <row r="40">
          <cell r="P40">
            <v>2134.3</v>
          </cell>
          <cell r="Q40">
            <v>1337.9</v>
          </cell>
          <cell r="R40">
            <v>843.7</v>
          </cell>
          <cell r="S40">
            <v>598.5</v>
          </cell>
        </row>
        <row r="47">
          <cell r="P47">
            <v>66.2</v>
          </cell>
          <cell r="Q47">
            <v>57</v>
          </cell>
        </row>
        <row r="58">
          <cell r="P58">
            <v>211.8</v>
          </cell>
          <cell r="Q58">
            <v>108.2</v>
          </cell>
          <cell r="R58">
            <v>98</v>
          </cell>
          <cell r="S58">
            <v>93</v>
          </cell>
        </row>
        <row r="59">
          <cell r="P59">
            <v>3611.8</v>
          </cell>
          <cell r="Q59">
            <v>1114</v>
          </cell>
          <cell r="R59">
            <v>955.3</v>
          </cell>
          <cell r="S59">
            <v>404.5</v>
          </cell>
        </row>
        <row r="81">
          <cell r="P81">
            <v>52101.4</v>
          </cell>
          <cell r="Q81">
            <v>41914.7</v>
          </cell>
          <cell r="R81">
            <v>43385.1</v>
          </cell>
          <cell r="S81">
            <v>43332.7</v>
          </cell>
        </row>
        <row r="90">
          <cell r="P90">
            <v>657.4</v>
          </cell>
          <cell r="Q90">
            <v>200</v>
          </cell>
        </row>
        <row r="92">
          <cell r="P92">
            <v>3180.1</v>
          </cell>
          <cell r="Q92">
            <v>21804.7</v>
          </cell>
          <cell r="R92">
            <v>24757.3</v>
          </cell>
          <cell r="S92">
            <v>19908.4</v>
          </cell>
        </row>
        <row r="93">
          <cell r="P93">
            <v>4855.6</v>
          </cell>
          <cell r="Q93">
            <v>5019.6</v>
          </cell>
          <cell r="R93">
            <v>5019.6</v>
          </cell>
          <cell r="S93">
            <v>5019.6</v>
          </cell>
        </row>
        <row r="95">
          <cell r="P95">
            <v>1153.3</v>
          </cell>
          <cell r="Q95">
            <v>2661.9</v>
          </cell>
          <cell r="R95">
            <v>2059.6</v>
          </cell>
          <cell r="S95">
            <v>2075.6</v>
          </cell>
        </row>
        <row r="98">
          <cell r="P98">
            <v>110357.6</v>
          </cell>
          <cell r="Q98">
            <v>116035</v>
          </cell>
          <cell r="R98">
            <v>67437.9</v>
          </cell>
          <cell r="S98">
            <v>68458.8</v>
          </cell>
        </row>
        <row r="101">
          <cell r="P101">
            <v>0</v>
          </cell>
          <cell r="Q101">
            <v>5250</v>
          </cell>
          <cell r="R101">
            <v>250</v>
          </cell>
          <cell r="S101">
            <v>250</v>
          </cell>
        </row>
        <row r="106">
          <cell r="P106">
            <v>1705</v>
          </cell>
          <cell r="Q106">
            <v>136</v>
          </cell>
          <cell r="R106">
            <v>136</v>
          </cell>
          <cell r="S106">
            <v>72</v>
          </cell>
        </row>
        <row r="107">
          <cell r="P107">
            <v>0</v>
          </cell>
          <cell r="Q107">
            <v>5537.1</v>
          </cell>
          <cell r="R107">
            <v>3466.7</v>
          </cell>
          <cell r="S107">
            <v>3519.1</v>
          </cell>
        </row>
        <row r="108">
          <cell r="P108">
            <v>14805.3</v>
          </cell>
          <cell r="Q108">
            <v>14989</v>
          </cell>
          <cell r="R108">
            <v>8351.9</v>
          </cell>
          <cell r="S108">
            <v>8478.1</v>
          </cell>
        </row>
        <row r="115">
          <cell r="P115">
            <v>3567.4</v>
          </cell>
          <cell r="Q115">
            <v>1180</v>
          </cell>
          <cell r="R115">
            <v>1290</v>
          </cell>
          <cell r="S115">
            <v>1290</v>
          </cell>
        </row>
        <row r="116">
          <cell r="P116">
            <v>1728.7</v>
          </cell>
          <cell r="Q116">
            <v>596</v>
          </cell>
          <cell r="R116">
            <v>506</v>
          </cell>
          <cell r="S116">
            <v>506</v>
          </cell>
        </row>
        <row r="117">
          <cell r="P117">
            <v>837</v>
          </cell>
          <cell r="Q117">
            <v>700</v>
          </cell>
          <cell r="R117">
            <v>700</v>
          </cell>
          <cell r="S117">
            <v>700</v>
          </cell>
        </row>
        <row r="127">
          <cell r="P127">
            <v>318</v>
          </cell>
          <cell r="Q127">
            <v>184.6</v>
          </cell>
          <cell r="R127">
            <v>172.6</v>
          </cell>
          <cell r="S127">
            <v>172.6</v>
          </cell>
        </row>
        <row r="128">
          <cell r="P128">
            <v>36.5</v>
          </cell>
          <cell r="Q128">
            <v>500</v>
          </cell>
          <cell r="R128">
            <v>500</v>
          </cell>
          <cell r="S128">
            <v>500</v>
          </cell>
        </row>
      </sheetData>
      <sheetData sheetId="17">
        <row r="11">
          <cell r="P11">
            <v>32816</v>
          </cell>
          <cell r="Q11">
            <v>28068</v>
          </cell>
          <cell r="R11">
            <v>22087.2</v>
          </cell>
          <cell r="S11">
            <v>21155.6</v>
          </cell>
        </row>
        <row r="21">
          <cell r="P21">
            <v>3437.3</v>
          </cell>
        </row>
        <row r="23">
          <cell r="P23">
            <v>37365.8</v>
          </cell>
        </row>
        <row r="24">
          <cell r="P24">
            <v>90</v>
          </cell>
        </row>
        <row r="26">
          <cell r="P26">
            <v>108.9</v>
          </cell>
        </row>
        <row r="27">
          <cell r="P27">
            <v>32.7</v>
          </cell>
          <cell r="Q27">
            <v>31</v>
          </cell>
          <cell r="R27">
            <v>30</v>
          </cell>
          <cell r="S27">
            <v>30</v>
          </cell>
        </row>
        <row r="30">
          <cell r="P30">
            <v>20014.5</v>
          </cell>
          <cell r="Q30">
            <v>13179.2</v>
          </cell>
          <cell r="R30">
            <v>6639</v>
          </cell>
          <cell r="S30">
            <v>6188.2</v>
          </cell>
        </row>
        <row r="33">
          <cell r="P33">
            <v>84.6</v>
          </cell>
          <cell r="Q33">
            <v>82</v>
          </cell>
          <cell r="R33">
            <v>74</v>
          </cell>
          <cell r="S33">
            <v>74</v>
          </cell>
        </row>
        <row r="36">
          <cell r="P36">
            <v>197.5</v>
          </cell>
          <cell r="Q36">
            <v>83.6</v>
          </cell>
          <cell r="R36">
            <v>33</v>
          </cell>
          <cell r="S36">
            <v>33</v>
          </cell>
        </row>
        <row r="37">
          <cell r="P37">
            <v>6768.1</v>
          </cell>
          <cell r="Q37">
            <v>3919.4</v>
          </cell>
          <cell r="R37">
            <v>2403.7</v>
          </cell>
          <cell r="S37">
            <v>2003.8</v>
          </cell>
        </row>
        <row r="40">
          <cell r="P40">
            <v>116.7</v>
          </cell>
          <cell r="Q40">
            <v>107</v>
          </cell>
          <cell r="R40">
            <v>92</v>
          </cell>
          <cell r="S40">
            <v>92</v>
          </cell>
        </row>
        <row r="59">
          <cell r="P59">
            <v>70.1</v>
          </cell>
          <cell r="Q59">
            <v>100</v>
          </cell>
        </row>
        <row r="81">
          <cell r="P81">
            <v>43182.2</v>
          </cell>
          <cell r="Q81">
            <v>29029</v>
          </cell>
          <cell r="R81">
            <v>27190</v>
          </cell>
          <cell r="S81">
            <v>23560</v>
          </cell>
        </row>
        <row r="82">
          <cell r="P82">
            <v>9130.6</v>
          </cell>
          <cell r="Q82">
            <v>6720</v>
          </cell>
          <cell r="R82">
            <v>4600</v>
          </cell>
          <cell r="S82">
            <v>4600</v>
          </cell>
        </row>
        <row r="84">
          <cell r="P84">
            <v>70</v>
          </cell>
        </row>
        <row r="86">
          <cell r="P86">
            <v>3096.7</v>
          </cell>
          <cell r="Q86">
            <v>5400</v>
          </cell>
          <cell r="R86">
            <v>1800</v>
          </cell>
          <cell r="S86">
            <v>1800</v>
          </cell>
        </row>
        <row r="90">
          <cell r="P90">
            <v>1122.5</v>
          </cell>
          <cell r="Q90">
            <v>1900</v>
          </cell>
          <cell r="R90">
            <v>1900</v>
          </cell>
          <cell r="S90">
            <v>1900</v>
          </cell>
        </row>
        <row r="92">
          <cell r="P92">
            <v>27224.4</v>
          </cell>
          <cell r="Q92">
            <v>15074.8</v>
          </cell>
          <cell r="R92">
            <v>17109.7</v>
          </cell>
          <cell r="S92">
            <v>13745.1</v>
          </cell>
        </row>
        <row r="93">
          <cell r="P93">
            <v>6000</v>
          </cell>
          <cell r="Q93">
            <v>3980</v>
          </cell>
          <cell r="R93">
            <v>2460</v>
          </cell>
          <cell r="S93">
            <v>2460</v>
          </cell>
        </row>
        <row r="95">
          <cell r="P95">
            <v>180.9</v>
          </cell>
          <cell r="Q95">
            <v>280</v>
          </cell>
          <cell r="R95">
            <v>280</v>
          </cell>
          <cell r="S95">
            <v>280</v>
          </cell>
        </row>
        <row r="97">
          <cell r="P97">
            <v>99</v>
          </cell>
          <cell r="Q97">
            <v>300</v>
          </cell>
        </row>
        <row r="98">
          <cell r="P98">
            <v>84002.8</v>
          </cell>
          <cell r="Q98">
            <v>51885.2</v>
          </cell>
          <cell r="R98">
            <v>34021</v>
          </cell>
          <cell r="S98">
            <v>37547</v>
          </cell>
        </row>
        <row r="106">
          <cell r="P106">
            <v>783.3</v>
          </cell>
          <cell r="Q106">
            <v>300</v>
          </cell>
          <cell r="R106">
            <v>300</v>
          </cell>
          <cell r="S106">
            <v>300</v>
          </cell>
        </row>
        <row r="107">
          <cell r="P107">
            <v>5282.6</v>
          </cell>
          <cell r="Q107">
            <v>5087</v>
          </cell>
          <cell r="R107">
            <v>2393</v>
          </cell>
          <cell r="S107">
            <v>2393</v>
          </cell>
        </row>
        <row r="108">
          <cell r="P108">
            <v>10864.3</v>
          </cell>
          <cell r="Q108">
            <v>5194</v>
          </cell>
          <cell r="R108">
            <v>2525</v>
          </cell>
          <cell r="S108">
            <v>2525</v>
          </cell>
        </row>
        <row r="115">
          <cell r="P115">
            <v>2225.2</v>
          </cell>
          <cell r="Q115">
            <v>1100</v>
          </cell>
          <cell r="R115">
            <v>1100</v>
          </cell>
          <cell r="S115">
            <v>1100</v>
          </cell>
        </row>
        <row r="116">
          <cell r="P116">
            <v>8379.3</v>
          </cell>
          <cell r="Q116">
            <v>5240</v>
          </cell>
          <cell r="R116">
            <v>4680</v>
          </cell>
          <cell r="S116">
            <v>4680</v>
          </cell>
        </row>
        <row r="117">
          <cell r="P117">
            <v>1299.7</v>
          </cell>
          <cell r="Q117">
            <v>500</v>
          </cell>
          <cell r="R117">
            <v>200</v>
          </cell>
          <cell r="S117">
            <v>200</v>
          </cell>
        </row>
        <row r="127">
          <cell r="P127">
            <v>532.5</v>
          </cell>
          <cell r="Q127">
            <v>271.6</v>
          </cell>
        </row>
        <row r="128">
          <cell r="Q128">
            <v>200</v>
          </cell>
          <cell r="R128">
            <v>200</v>
          </cell>
          <cell r="S128">
            <v>200</v>
          </cell>
        </row>
      </sheetData>
      <sheetData sheetId="18">
        <row r="11">
          <cell r="P11">
            <v>23202.7</v>
          </cell>
          <cell r="Q11">
            <v>24618.3</v>
          </cell>
          <cell r="R11">
            <v>16980</v>
          </cell>
          <cell r="S11">
            <v>16888.7</v>
          </cell>
        </row>
        <row r="21">
          <cell r="P21">
            <v>8945.5</v>
          </cell>
        </row>
        <row r="22">
          <cell r="P22">
            <v>25037.7</v>
          </cell>
          <cell r="Q22">
            <v>4073.9</v>
          </cell>
          <cell r="R22">
            <v>4035.3</v>
          </cell>
          <cell r="S22">
            <v>4073.9</v>
          </cell>
        </row>
        <row r="23">
          <cell r="P23">
            <v>5235.1</v>
          </cell>
        </row>
        <row r="26">
          <cell r="P26">
            <v>94.6</v>
          </cell>
        </row>
        <row r="27">
          <cell r="P27">
            <v>229</v>
          </cell>
          <cell r="Q27">
            <v>194</v>
          </cell>
          <cell r="R27">
            <v>303</v>
          </cell>
          <cell r="S27">
            <v>275</v>
          </cell>
        </row>
        <row r="30">
          <cell r="P30">
            <v>20929.6</v>
          </cell>
          <cell r="Q30">
            <v>13196.6</v>
          </cell>
          <cell r="R30">
            <v>8831.5</v>
          </cell>
          <cell r="S30">
            <v>8831.7</v>
          </cell>
        </row>
        <row r="31">
          <cell r="P31">
            <v>121.9</v>
          </cell>
        </row>
        <row r="33">
          <cell r="P33">
            <v>2921.6</v>
          </cell>
          <cell r="Q33">
            <v>354.6</v>
          </cell>
          <cell r="R33">
            <v>151</v>
          </cell>
          <cell r="S33">
            <v>148</v>
          </cell>
        </row>
        <row r="36">
          <cell r="P36">
            <v>1357.8</v>
          </cell>
          <cell r="Q36">
            <v>1163.5</v>
          </cell>
          <cell r="R36">
            <v>1074.5</v>
          </cell>
          <cell r="S36">
            <v>1060.4</v>
          </cell>
        </row>
        <row r="37">
          <cell r="P37">
            <v>14908.7</v>
          </cell>
          <cell r="Q37">
            <v>11666.1</v>
          </cell>
          <cell r="R37">
            <v>14435.9</v>
          </cell>
          <cell r="S37">
            <v>14247.8</v>
          </cell>
        </row>
        <row r="38">
          <cell r="P38">
            <v>2123.7</v>
          </cell>
        </row>
        <row r="39">
          <cell r="P39">
            <v>0</v>
          </cell>
          <cell r="Q39">
            <v>0</v>
          </cell>
          <cell r="R39">
            <v>0</v>
          </cell>
        </row>
        <row r="40">
          <cell r="P40">
            <v>1097.3</v>
          </cell>
          <cell r="Q40">
            <v>512.7</v>
          </cell>
          <cell r="R40">
            <v>436.7</v>
          </cell>
          <cell r="S40">
            <v>389.7</v>
          </cell>
        </row>
        <row r="58">
          <cell r="P58">
            <v>106.3</v>
          </cell>
          <cell r="Q58">
            <v>43</v>
          </cell>
          <cell r="R58">
            <v>37</v>
          </cell>
          <cell r="S58">
            <v>37</v>
          </cell>
        </row>
        <row r="59">
          <cell r="P59">
            <v>0</v>
          </cell>
          <cell r="Q59">
            <v>0</v>
          </cell>
          <cell r="R59">
            <v>0</v>
          </cell>
          <cell r="S59">
            <v>0</v>
          </cell>
        </row>
        <row r="81">
          <cell r="P81">
            <v>27059.6</v>
          </cell>
          <cell r="Q81">
            <v>24965.4</v>
          </cell>
          <cell r="R81">
            <v>23977.4</v>
          </cell>
          <cell r="S81">
            <v>22775.2</v>
          </cell>
        </row>
        <row r="82">
          <cell r="P82">
            <v>4242.9</v>
          </cell>
          <cell r="Q82">
            <v>6429.4</v>
          </cell>
          <cell r="R82">
            <v>4448.4</v>
          </cell>
          <cell r="S82">
            <v>4448.4</v>
          </cell>
        </row>
        <row r="84">
          <cell r="P84">
            <v>30</v>
          </cell>
          <cell r="Q84">
            <v>0</v>
          </cell>
        </row>
        <row r="86">
          <cell r="P86">
            <v>2330</v>
          </cell>
          <cell r="Q86">
            <v>2000</v>
          </cell>
          <cell r="R86">
            <v>1000</v>
          </cell>
          <cell r="S86">
            <v>2000</v>
          </cell>
        </row>
        <row r="90">
          <cell r="P90">
            <v>444.8</v>
          </cell>
          <cell r="Q90">
            <v>700</v>
          </cell>
          <cell r="R90">
            <v>281.3</v>
          </cell>
          <cell r="S90">
            <v>500</v>
          </cell>
        </row>
        <row r="91">
          <cell r="Q91">
            <v>1000</v>
          </cell>
          <cell r="R91">
            <v>300</v>
          </cell>
          <cell r="S91">
            <v>300</v>
          </cell>
        </row>
        <row r="92">
          <cell r="P92">
            <v>976.7</v>
          </cell>
          <cell r="Q92">
            <v>10881.2</v>
          </cell>
          <cell r="R92">
            <v>12350</v>
          </cell>
          <cell r="S92">
            <v>9921.4</v>
          </cell>
        </row>
        <row r="93">
          <cell r="P93">
            <v>4200</v>
          </cell>
          <cell r="Q93">
            <v>4000</v>
          </cell>
          <cell r="R93">
            <v>1500</v>
          </cell>
          <cell r="S93">
            <v>2500</v>
          </cell>
        </row>
        <row r="98">
          <cell r="P98">
            <v>68265.4</v>
          </cell>
          <cell r="Q98">
            <v>66966.8</v>
          </cell>
          <cell r="R98">
            <v>14328.8</v>
          </cell>
          <cell r="S98">
            <v>23728.8</v>
          </cell>
        </row>
        <row r="101">
          <cell r="P101">
            <v>1144</v>
          </cell>
          <cell r="Q101">
            <v>0</v>
          </cell>
          <cell r="R101">
            <v>0</v>
          </cell>
        </row>
        <row r="106">
          <cell r="P106">
            <v>727.8</v>
          </cell>
          <cell r="Q106">
            <v>115</v>
          </cell>
          <cell r="R106">
            <v>115</v>
          </cell>
          <cell r="S106">
            <v>115</v>
          </cell>
        </row>
        <row r="107">
          <cell r="P107">
            <v>2720.4</v>
          </cell>
          <cell r="Q107">
            <v>5066.2</v>
          </cell>
          <cell r="R107">
            <v>2642.5</v>
          </cell>
          <cell r="S107">
            <v>2642.5</v>
          </cell>
        </row>
        <row r="108">
          <cell r="P108">
            <v>7678.3</v>
          </cell>
          <cell r="Q108">
            <v>5418.7</v>
          </cell>
          <cell r="R108">
            <v>2722.5</v>
          </cell>
          <cell r="S108">
            <v>4309.2</v>
          </cell>
        </row>
        <row r="115">
          <cell r="P115">
            <v>1992.8</v>
          </cell>
          <cell r="Q115">
            <v>500</v>
          </cell>
          <cell r="R115">
            <v>500</v>
          </cell>
          <cell r="S115">
            <v>500</v>
          </cell>
        </row>
        <row r="116">
          <cell r="P116">
            <v>6156.7</v>
          </cell>
          <cell r="Q116">
            <v>5885.7</v>
          </cell>
          <cell r="R116">
            <v>2988.9</v>
          </cell>
          <cell r="S116">
            <v>4051.3</v>
          </cell>
        </row>
        <row r="117">
          <cell r="P117">
            <v>71.8</v>
          </cell>
          <cell r="Q117">
            <v>210</v>
          </cell>
          <cell r="R117">
            <v>210</v>
          </cell>
          <cell r="S117">
            <v>210</v>
          </cell>
        </row>
        <row r="127">
          <cell r="P127">
            <v>765.8</v>
          </cell>
          <cell r="Q127">
            <v>283.5</v>
          </cell>
          <cell r="R127">
            <v>30</v>
          </cell>
          <cell r="S127">
            <v>30</v>
          </cell>
        </row>
        <row r="128">
          <cell r="Q128">
            <v>105</v>
          </cell>
          <cell r="R128">
            <v>105</v>
          </cell>
          <cell r="S128">
            <v>105</v>
          </cell>
        </row>
      </sheetData>
      <sheetData sheetId="19">
        <row r="11">
          <cell r="P11">
            <v>60549</v>
          </cell>
          <cell r="Q11">
            <v>57071.3</v>
          </cell>
          <cell r="R11">
            <v>50784.8</v>
          </cell>
          <cell r="S11">
            <v>50490.5</v>
          </cell>
        </row>
        <row r="21">
          <cell r="P21">
            <v>17263.7</v>
          </cell>
          <cell r="Q21">
            <v>500</v>
          </cell>
          <cell r="R21">
            <v>500</v>
          </cell>
          <cell r="S21">
            <v>500</v>
          </cell>
        </row>
        <row r="22">
          <cell r="P22">
            <v>56182.9</v>
          </cell>
          <cell r="Q22">
            <v>23261.6</v>
          </cell>
          <cell r="R22">
            <v>25456</v>
          </cell>
          <cell r="S22">
            <v>24656</v>
          </cell>
        </row>
        <row r="23">
          <cell r="P23">
            <v>148840.4</v>
          </cell>
          <cell r="Q23">
            <v>764.2</v>
          </cell>
          <cell r="R23">
            <v>899</v>
          </cell>
          <cell r="S23">
            <v>899</v>
          </cell>
        </row>
        <row r="24">
          <cell r="P24">
            <v>4597</v>
          </cell>
          <cell r="Q24">
            <v>4500</v>
          </cell>
          <cell r="R24">
            <v>4500</v>
          </cell>
          <cell r="S24">
            <v>4500</v>
          </cell>
        </row>
        <row r="27">
          <cell r="P27">
            <v>110.7</v>
          </cell>
          <cell r="Q27">
            <v>26</v>
          </cell>
          <cell r="R27">
            <v>35.5</v>
          </cell>
          <cell r="S27">
            <v>52.5</v>
          </cell>
        </row>
        <row r="28">
          <cell r="P28">
            <v>3100</v>
          </cell>
          <cell r="Q28">
            <v>2500</v>
          </cell>
          <cell r="R28">
            <v>3016.9</v>
          </cell>
          <cell r="S28">
            <v>2300</v>
          </cell>
        </row>
        <row r="30">
          <cell r="P30">
            <v>71374.5</v>
          </cell>
          <cell r="Q30">
            <v>29735.9</v>
          </cell>
          <cell r="R30">
            <v>22693.5</v>
          </cell>
          <cell r="S30">
            <v>22843.5</v>
          </cell>
        </row>
        <row r="33">
          <cell r="P33">
            <v>1109.9</v>
          </cell>
          <cell r="Q33">
            <v>615.5</v>
          </cell>
          <cell r="R33">
            <v>631.5</v>
          </cell>
          <cell r="S33">
            <v>618.5</v>
          </cell>
        </row>
        <row r="34">
          <cell r="P34">
            <v>2758.7</v>
          </cell>
          <cell r="Q34">
            <v>1450</v>
          </cell>
          <cell r="R34">
            <v>1450</v>
          </cell>
          <cell r="S34">
            <v>1450</v>
          </cell>
        </row>
        <row r="36">
          <cell r="P36">
            <v>9206.2</v>
          </cell>
          <cell r="Q36">
            <v>2341.6</v>
          </cell>
          <cell r="R36">
            <v>2341.6</v>
          </cell>
          <cell r="S36">
            <v>2341.6</v>
          </cell>
        </row>
        <row r="37">
          <cell r="P37">
            <v>26441.7</v>
          </cell>
          <cell r="Q37">
            <v>26685.4</v>
          </cell>
          <cell r="R37">
            <v>23934.8</v>
          </cell>
          <cell r="S37">
            <v>23004.3</v>
          </cell>
        </row>
        <row r="40">
          <cell r="P40">
            <v>1796.5</v>
          </cell>
          <cell r="Q40">
            <v>1342</v>
          </cell>
          <cell r="R40">
            <v>1342</v>
          </cell>
          <cell r="S40">
            <v>1342</v>
          </cell>
        </row>
        <row r="58">
          <cell r="P58">
            <v>257.4</v>
          </cell>
        </row>
        <row r="59">
          <cell r="P59">
            <v>17458.7</v>
          </cell>
        </row>
        <row r="81">
          <cell r="P81">
            <v>64182.5</v>
          </cell>
          <cell r="Q81">
            <v>52506.8</v>
          </cell>
          <cell r="R81">
            <v>51939.7</v>
          </cell>
          <cell r="S81">
            <v>50371.1</v>
          </cell>
        </row>
        <row r="82">
          <cell r="P82">
            <v>10067.2</v>
          </cell>
          <cell r="Q82">
            <v>22353.2</v>
          </cell>
          <cell r="R82">
            <v>7930.2</v>
          </cell>
          <cell r="S82">
            <v>11176.2</v>
          </cell>
        </row>
        <row r="86">
          <cell r="P86">
            <v>5133.2</v>
          </cell>
          <cell r="Q86">
            <v>4962</v>
          </cell>
          <cell r="R86">
            <v>3000</v>
          </cell>
          <cell r="S86">
            <v>3000</v>
          </cell>
        </row>
        <row r="90">
          <cell r="P90">
            <v>750</v>
          </cell>
          <cell r="Q90">
            <v>640</v>
          </cell>
          <cell r="R90">
            <v>640</v>
          </cell>
          <cell r="S90">
            <v>640</v>
          </cell>
        </row>
        <row r="91">
          <cell r="Q91">
            <v>5616</v>
          </cell>
          <cell r="R91">
            <v>5616</v>
          </cell>
          <cell r="S91">
            <v>5616</v>
          </cell>
        </row>
        <row r="92">
          <cell r="P92">
            <v>5974.3</v>
          </cell>
          <cell r="Q92">
            <v>17239.8</v>
          </cell>
          <cell r="R92">
            <v>19566.9</v>
          </cell>
          <cell r="S92">
            <v>15719.1</v>
          </cell>
        </row>
        <row r="93">
          <cell r="P93">
            <v>5742</v>
          </cell>
          <cell r="Q93">
            <v>6000</v>
          </cell>
          <cell r="R93">
            <v>6000</v>
          </cell>
          <cell r="S93">
            <v>6000</v>
          </cell>
        </row>
        <row r="98">
          <cell r="P98">
            <v>242609.2</v>
          </cell>
          <cell r="Q98">
            <v>118672.90000000002</v>
          </cell>
          <cell r="R98">
            <v>72297.1</v>
          </cell>
          <cell r="S98">
            <v>76518.6</v>
          </cell>
        </row>
        <row r="102">
          <cell r="P102">
            <v>1100</v>
          </cell>
          <cell r="Q102">
            <v>500</v>
          </cell>
          <cell r="R102">
            <v>500</v>
          </cell>
          <cell r="S102">
            <v>500</v>
          </cell>
        </row>
        <row r="106">
          <cell r="P106">
            <v>732.6</v>
          </cell>
          <cell r="Q106">
            <v>350</v>
          </cell>
          <cell r="R106">
            <v>350</v>
          </cell>
          <cell r="S106">
            <v>350</v>
          </cell>
        </row>
        <row r="108">
          <cell r="P108">
            <v>17583.1</v>
          </cell>
          <cell r="Q108">
            <v>19918.6</v>
          </cell>
          <cell r="R108">
            <v>13461.1</v>
          </cell>
          <cell r="S108">
            <v>13461.1</v>
          </cell>
        </row>
        <row r="115">
          <cell r="P115">
            <v>2630.1</v>
          </cell>
          <cell r="Q115">
            <v>1160</v>
          </cell>
          <cell r="R115">
            <v>1160</v>
          </cell>
          <cell r="S115">
            <v>1160</v>
          </cell>
        </row>
        <row r="116">
          <cell r="P116">
            <v>612.5</v>
          </cell>
          <cell r="Q116">
            <v>450</v>
          </cell>
          <cell r="R116">
            <v>450</v>
          </cell>
          <cell r="S116">
            <v>450</v>
          </cell>
        </row>
        <row r="117">
          <cell r="P117">
            <v>93.9</v>
          </cell>
          <cell r="Q117">
            <v>50</v>
          </cell>
          <cell r="R117">
            <v>50</v>
          </cell>
          <cell r="S117">
            <v>50</v>
          </cell>
        </row>
        <row r="127">
          <cell r="P127">
            <v>218</v>
          </cell>
          <cell r="Q127">
            <v>70</v>
          </cell>
          <cell r="R127">
            <v>70</v>
          </cell>
          <cell r="S127">
            <v>70</v>
          </cell>
        </row>
        <row r="128">
          <cell r="P128">
            <v>1000</v>
          </cell>
          <cell r="Q128">
            <v>1500</v>
          </cell>
          <cell r="R128">
            <v>1500</v>
          </cell>
          <cell r="S128">
            <v>1500</v>
          </cell>
        </row>
      </sheetData>
      <sheetData sheetId="20">
        <row r="11">
          <cell r="P11">
            <v>20601.2</v>
          </cell>
          <cell r="Q11">
            <v>19033.8</v>
          </cell>
          <cell r="R11">
            <v>15915.2</v>
          </cell>
          <cell r="S11">
            <v>16011.6</v>
          </cell>
        </row>
        <row r="21">
          <cell r="P21">
            <v>4957.6</v>
          </cell>
          <cell r="Q21">
            <v>4346</v>
          </cell>
          <cell r="R21">
            <v>3548</v>
          </cell>
          <cell r="S21">
            <v>3632.7</v>
          </cell>
        </row>
        <row r="22">
          <cell r="P22">
            <v>14118</v>
          </cell>
          <cell r="Q22">
            <v>4290</v>
          </cell>
          <cell r="R22">
            <v>4290</v>
          </cell>
          <cell r="S22">
            <v>4290</v>
          </cell>
        </row>
        <row r="24">
          <cell r="P24">
            <v>550</v>
          </cell>
        </row>
        <row r="26">
          <cell r="P26">
            <v>3.5</v>
          </cell>
        </row>
        <row r="27">
          <cell r="P27">
            <v>30</v>
          </cell>
          <cell r="Q27">
            <v>136.1</v>
          </cell>
          <cell r="R27">
            <v>133</v>
          </cell>
          <cell r="S27">
            <v>133</v>
          </cell>
        </row>
        <row r="30">
          <cell r="P30">
            <v>15415.6</v>
          </cell>
          <cell r="Q30">
            <v>8575.5</v>
          </cell>
          <cell r="R30">
            <v>4566.4</v>
          </cell>
          <cell r="S30">
            <v>5976</v>
          </cell>
        </row>
        <row r="33">
          <cell r="P33">
            <v>96.3</v>
          </cell>
          <cell r="Q33">
            <v>340</v>
          </cell>
          <cell r="R33">
            <v>341</v>
          </cell>
          <cell r="S33">
            <v>341</v>
          </cell>
        </row>
        <row r="34">
          <cell r="P34">
            <v>490.3</v>
          </cell>
          <cell r="Q34">
            <v>305</v>
          </cell>
          <cell r="R34">
            <v>205</v>
          </cell>
          <cell r="S34">
            <v>205</v>
          </cell>
        </row>
        <row r="36">
          <cell r="P36">
            <v>895.5</v>
          </cell>
          <cell r="Q36">
            <v>208.5</v>
          </cell>
          <cell r="R36">
            <v>80</v>
          </cell>
          <cell r="S36">
            <v>180</v>
          </cell>
        </row>
        <row r="37">
          <cell r="P37">
            <v>8187</v>
          </cell>
          <cell r="Q37">
            <v>7628.9</v>
          </cell>
          <cell r="R37">
            <v>8517.9</v>
          </cell>
          <cell r="S37">
            <v>6241.9</v>
          </cell>
        </row>
        <row r="40">
          <cell r="P40">
            <v>183.1</v>
          </cell>
          <cell r="Q40">
            <v>105</v>
          </cell>
          <cell r="R40">
            <v>105</v>
          </cell>
          <cell r="S40">
            <v>35</v>
          </cell>
        </row>
        <row r="81">
          <cell r="P81">
            <v>22603.6</v>
          </cell>
          <cell r="Q81">
            <v>17800</v>
          </cell>
          <cell r="R81">
            <v>17800</v>
          </cell>
          <cell r="S81">
            <v>17800</v>
          </cell>
        </row>
        <row r="86">
          <cell r="P86">
            <v>2525.5</v>
          </cell>
          <cell r="Q86">
            <v>2000</v>
          </cell>
          <cell r="R86">
            <v>2000</v>
          </cell>
          <cell r="S86">
            <v>2000</v>
          </cell>
        </row>
        <row r="93">
          <cell r="P93">
            <v>5140</v>
          </cell>
          <cell r="Q93">
            <v>3000</v>
          </cell>
          <cell r="R93">
            <v>3000</v>
          </cell>
          <cell r="S93">
            <v>3000</v>
          </cell>
        </row>
        <row r="95">
          <cell r="P95">
            <v>100</v>
          </cell>
          <cell r="Q95">
            <v>100</v>
          </cell>
          <cell r="R95">
            <v>100</v>
          </cell>
          <cell r="S95">
            <v>100</v>
          </cell>
        </row>
        <row r="98">
          <cell r="P98">
            <v>164618.5</v>
          </cell>
          <cell r="Q98">
            <v>115385.5</v>
          </cell>
          <cell r="R98">
            <v>75914.8</v>
          </cell>
          <cell r="S98">
            <v>77578.3</v>
          </cell>
        </row>
        <row r="107">
          <cell r="P107">
            <v>5118.7</v>
          </cell>
          <cell r="Q107">
            <v>6450</v>
          </cell>
          <cell r="R107">
            <v>6450</v>
          </cell>
          <cell r="S107">
            <v>6450</v>
          </cell>
        </row>
        <row r="108">
          <cell r="P108">
            <v>7810.3</v>
          </cell>
          <cell r="Q108">
            <v>5800</v>
          </cell>
          <cell r="R108">
            <v>5800</v>
          </cell>
          <cell r="S108">
            <v>5800</v>
          </cell>
        </row>
        <row r="116">
          <cell r="P116">
            <v>8493.2</v>
          </cell>
          <cell r="Q116">
            <v>5600</v>
          </cell>
          <cell r="R116">
            <v>5600</v>
          </cell>
          <cell r="S116">
            <v>5600</v>
          </cell>
        </row>
        <row r="117">
          <cell r="P117">
            <v>1169.6</v>
          </cell>
          <cell r="Q117">
            <v>1614</v>
          </cell>
          <cell r="R117">
            <v>1614</v>
          </cell>
          <cell r="S117">
            <v>1614</v>
          </cell>
        </row>
      </sheetData>
      <sheetData sheetId="21">
        <row r="11">
          <cell r="P11">
            <v>84170.3</v>
          </cell>
          <cell r="Q11">
            <v>73092.3</v>
          </cell>
          <cell r="R11">
            <v>59771.6</v>
          </cell>
          <cell r="S11">
            <v>73092.3</v>
          </cell>
        </row>
        <row r="21">
          <cell r="P21">
            <v>28119.7</v>
          </cell>
          <cell r="Q21">
            <v>800</v>
          </cell>
          <cell r="R21">
            <v>800</v>
          </cell>
          <cell r="S21">
            <v>800</v>
          </cell>
        </row>
        <row r="22">
          <cell r="P22">
            <v>94621</v>
          </cell>
          <cell r="Q22">
            <v>0</v>
          </cell>
        </row>
        <row r="23">
          <cell r="P23">
            <v>55993</v>
          </cell>
          <cell r="Q23">
            <v>70</v>
          </cell>
          <cell r="R23">
            <v>70</v>
          </cell>
          <cell r="S23">
            <v>70</v>
          </cell>
        </row>
        <row r="27">
          <cell r="P27">
            <v>624.4</v>
          </cell>
          <cell r="Q27">
            <v>1796.2</v>
          </cell>
          <cell r="R27">
            <v>1796.2</v>
          </cell>
          <cell r="S27">
            <v>1796.2</v>
          </cell>
        </row>
        <row r="30">
          <cell r="P30">
            <v>49982.2</v>
          </cell>
          <cell r="Q30">
            <v>40800.2</v>
          </cell>
          <cell r="R30">
            <v>33015.2</v>
          </cell>
          <cell r="S30">
            <v>20800.2</v>
          </cell>
        </row>
        <row r="33">
          <cell r="P33">
            <v>1387.2</v>
          </cell>
          <cell r="Q33">
            <v>1159.5</v>
          </cell>
          <cell r="R33">
            <v>1159.5</v>
          </cell>
          <cell r="S33">
            <v>1159.5</v>
          </cell>
        </row>
        <row r="36">
          <cell r="P36">
            <v>120</v>
          </cell>
          <cell r="Q36">
            <v>150</v>
          </cell>
          <cell r="R36">
            <v>150</v>
          </cell>
          <cell r="S36">
            <v>150</v>
          </cell>
        </row>
        <row r="37">
          <cell r="P37">
            <v>60787.9</v>
          </cell>
          <cell r="Q37">
            <v>62813.7</v>
          </cell>
          <cell r="R37">
            <v>47813.7</v>
          </cell>
          <cell r="S37">
            <v>30364</v>
          </cell>
        </row>
        <row r="38">
          <cell r="P38">
            <v>0</v>
          </cell>
        </row>
        <row r="40">
          <cell r="P40">
            <v>2442.5</v>
          </cell>
          <cell r="Q40">
            <v>5903.2</v>
          </cell>
          <cell r="R40">
            <v>5903.2</v>
          </cell>
          <cell r="S40">
            <v>5903.2</v>
          </cell>
        </row>
        <row r="81">
          <cell r="P81">
            <v>37181.2</v>
          </cell>
          <cell r="Q81">
            <v>36202.3</v>
          </cell>
          <cell r="R81">
            <v>33642</v>
          </cell>
          <cell r="S81">
            <v>33642</v>
          </cell>
        </row>
        <row r="82">
          <cell r="P82">
            <v>17551.1</v>
          </cell>
          <cell r="Q82">
            <v>15669.2</v>
          </cell>
          <cell r="R82">
            <v>15669.2</v>
          </cell>
          <cell r="S82">
            <v>15669.2</v>
          </cell>
        </row>
        <row r="86">
          <cell r="P86">
            <v>3955</v>
          </cell>
          <cell r="Q86">
            <v>3955</v>
          </cell>
          <cell r="R86">
            <v>3955</v>
          </cell>
          <cell r="S86">
            <v>3955</v>
          </cell>
        </row>
        <row r="90">
          <cell r="P90">
            <v>6172.5</v>
          </cell>
          <cell r="Q90">
            <v>860</v>
          </cell>
          <cell r="R90">
            <v>860</v>
          </cell>
          <cell r="S90">
            <v>860</v>
          </cell>
        </row>
        <row r="91">
          <cell r="P91">
            <v>495</v>
          </cell>
          <cell r="Q91">
            <v>48554.6</v>
          </cell>
          <cell r="R91">
            <v>48554.6</v>
          </cell>
          <cell r="S91">
            <v>48554.6</v>
          </cell>
        </row>
        <row r="92">
          <cell r="P92">
            <v>474</v>
          </cell>
          <cell r="Q92">
            <v>29636</v>
          </cell>
          <cell r="R92">
            <v>29636</v>
          </cell>
          <cell r="S92">
            <v>29636</v>
          </cell>
        </row>
        <row r="97">
          <cell r="P97">
            <v>50</v>
          </cell>
          <cell r="Q97">
            <v>50</v>
          </cell>
          <cell r="R97">
            <v>50</v>
          </cell>
          <cell r="S97">
            <v>50</v>
          </cell>
        </row>
        <row r="98">
          <cell r="P98">
            <v>471574.3</v>
          </cell>
          <cell r="Q98">
            <v>473818.9</v>
          </cell>
          <cell r="R98">
            <v>451267.7</v>
          </cell>
          <cell r="S98">
            <v>449915</v>
          </cell>
        </row>
        <row r="107">
          <cell r="P107">
            <v>2829.2</v>
          </cell>
          <cell r="Q107">
            <v>8078.6</v>
          </cell>
          <cell r="R107">
            <v>8078.6</v>
          </cell>
          <cell r="S107">
            <v>8078.6</v>
          </cell>
        </row>
        <row r="108">
          <cell r="P108">
            <v>4148.7</v>
          </cell>
          <cell r="Q108">
            <v>5485.9</v>
          </cell>
          <cell r="R108">
            <v>5485.9</v>
          </cell>
          <cell r="S108">
            <v>5485.9</v>
          </cell>
        </row>
        <row r="116">
          <cell r="P116">
            <v>700</v>
          </cell>
          <cell r="Q116">
            <v>700</v>
          </cell>
          <cell r="R116">
            <v>700</v>
          </cell>
          <cell r="S116">
            <v>700</v>
          </cell>
        </row>
        <row r="117">
          <cell r="P117">
            <v>2895</v>
          </cell>
          <cell r="Q117">
            <v>2880</v>
          </cell>
          <cell r="R117">
            <v>2880</v>
          </cell>
          <cell r="S117">
            <v>2880</v>
          </cell>
        </row>
      </sheetData>
      <sheetData sheetId="22">
        <row r="11">
          <cell r="P11">
            <v>39619.3</v>
          </cell>
          <cell r="Q11">
            <v>35573.2</v>
          </cell>
          <cell r="R11">
            <v>24220.2</v>
          </cell>
          <cell r="S11">
            <v>24619</v>
          </cell>
        </row>
        <row r="21">
          <cell r="P21">
            <v>7099.5</v>
          </cell>
        </row>
        <row r="22">
          <cell r="P22">
            <v>19422.4</v>
          </cell>
        </row>
        <row r="23">
          <cell r="P23">
            <v>973</v>
          </cell>
        </row>
        <row r="27">
          <cell r="P27">
            <v>201</v>
          </cell>
          <cell r="Q27">
            <v>86</v>
          </cell>
          <cell r="R27">
            <v>67</v>
          </cell>
          <cell r="S27">
            <v>70.5</v>
          </cell>
        </row>
        <row r="30">
          <cell r="P30">
            <v>25715.2</v>
          </cell>
          <cell r="Q30">
            <v>17591.6</v>
          </cell>
          <cell r="R30">
            <v>10473.3</v>
          </cell>
          <cell r="S30">
            <v>10043</v>
          </cell>
        </row>
        <row r="33">
          <cell r="P33">
            <v>123</v>
          </cell>
          <cell r="Q33">
            <v>89</v>
          </cell>
          <cell r="R33">
            <v>70</v>
          </cell>
          <cell r="S33">
            <v>68</v>
          </cell>
        </row>
        <row r="37">
          <cell r="P37">
            <v>13744.8</v>
          </cell>
          <cell r="Q37">
            <v>9368.3</v>
          </cell>
          <cell r="R37">
            <v>6503.5</v>
          </cell>
          <cell r="S37">
            <v>6065</v>
          </cell>
        </row>
        <row r="38">
          <cell r="P38">
            <v>33.5</v>
          </cell>
        </row>
        <row r="47">
          <cell r="P47">
            <v>229</v>
          </cell>
          <cell r="Q47">
            <v>100</v>
          </cell>
          <cell r="R47">
            <v>81</v>
          </cell>
          <cell r="S47">
            <v>71</v>
          </cell>
        </row>
        <row r="59">
          <cell r="P59">
            <v>4879.7</v>
          </cell>
          <cell r="Q59">
            <v>94.8</v>
          </cell>
          <cell r="R59">
            <v>54</v>
          </cell>
          <cell r="S59">
            <v>54</v>
          </cell>
        </row>
        <row r="81">
          <cell r="P81">
            <v>50277.5</v>
          </cell>
          <cell r="Q81">
            <v>45216.4</v>
          </cell>
          <cell r="R81">
            <v>8289</v>
          </cell>
          <cell r="S81">
            <v>24421.3</v>
          </cell>
        </row>
        <row r="82">
          <cell r="P82">
            <v>1600</v>
          </cell>
          <cell r="Q82">
            <v>1559</v>
          </cell>
          <cell r="R82">
            <v>300</v>
          </cell>
          <cell r="S82">
            <v>1000</v>
          </cell>
        </row>
        <row r="84">
          <cell r="P84">
            <v>70</v>
          </cell>
        </row>
        <row r="86">
          <cell r="P86">
            <v>3900</v>
          </cell>
          <cell r="Q86">
            <v>3000</v>
          </cell>
          <cell r="R86">
            <v>1250</v>
          </cell>
          <cell r="S86">
            <v>3000</v>
          </cell>
        </row>
        <row r="92">
          <cell r="P92">
            <v>3072.4</v>
          </cell>
          <cell r="Q92">
            <v>17894.6</v>
          </cell>
          <cell r="R92">
            <v>20310.1</v>
          </cell>
          <cell r="S92">
            <v>16316.1</v>
          </cell>
        </row>
        <row r="93">
          <cell r="P93">
            <v>5950</v>
          </cell>
          <cell r="Q93">
            <v>2500</v>
          </cell>
          <cell r="R93">
            <v>1100</v>
          </cell>
          <cell r="S93">
            <v>1150</v>
          </cell>
        </row>
        <row r="98">
          <cell r="P98">
            <v>110778.4</v>
          </cell>
          <cell r="Q98">
            <v>57738.5</v>
          </cell>
          <cell r="R98">
            <v>34716.2</v>
          </cell>
          <cell r="S98">
            <v>53031.4</v>
          </cell>
        </row>
        <row r="101">
          <cell r="P101">
            <v>1817</v>
          </cell>
        </row>
        <row r="106">
          <cell r="P106">
            <v>1089</v>
          </cell>
          <cell r="Q106">
            <v>70</v>
          </cell>
          <cell r="R106">
            <v>50</v>
          </cell>
          <cell r="S106">
            <v>100</v>
          </cell>
        </row>
        <row r="107">
          <cell r="P107">
            <v>4499.8</v>
          </cell>
          <cell r="Q107">
            <v>9734</v>
          </cell>
          <cell r="R107">
            <v>2500</v>
          </cell>
          <cell r="S107">
            <v>7490</v>
          </cell>
        </row>
        <row r="108">
          <cell r="P108">
            <v>12564.1</v>
          </cell>
          <cell r="Q108">
            <v>12680</v>
          </cell>
          <cell r="R108">
            <v>2650</v>
          </cell>
          <cell r="S108">
            <v>7660</v>
          </cell>
        </row>
        <row r="115">
          <cell r="P115">
            <v>2646.7</v>
          </cell>
          <cell r="Q115">
            <v>430</v>
          </cell>
          <cell r="R115">
            <v>100</v>
          </cell>
          <cell r="S115">
            <v>150</v>
          </cell>
        </row>
        <row r="116">
          <cell r="P116">
            <v>534.9</v>
          </cell>
          <cell r="Q116">
            <v>400</v>
          </cell>
          <cell r="R116">
            <v>100</v>
          </cell>
          <cell r="S116">
            <v>200</v>
          </cell>
        </row>
        <row r="117">
          <cell r="P117">
            <v>310</v>
          </cell>
          <cell r="Q117">
            <v>300</v>
          </cell>
          <cell r="R117">
            <v>100</v>
          </cell>
          <cell r="S117">
            <v>150</v>
          </cell>
        </row>
        <row r="127">
          <cell r="P127">
            <v>424.3</v>
          </cell>
          <cell r="Q127">
            <v>50</v>
          </cell>
          <cell r="R127">
            <v>50</v>
          </cell>
          <cell r="S127">
            <v>50</v>
          </cell>
        </row>
      </sheetData>
      <sheetData sheetId="23">
        <row r="11">
          <cell r="P11">
            <v>37041.8</v>
          </cell>
          <cell r="Q11">
            <v>29031.5</v>
          </cell>
          <cell r="R11">
            <v>28015.8</v>
          </cell>
          <cell r="S11">
            <v>26376.3</v>
          </cell>
        </row>
        <row r="21">
          <cell r="P21">
            <v>8850.6</v>
          </cell>
          <cell r="Q21">
            <v>0</v>
          </cell>
          <cell r="R21">
            <v>0</v>
          </cell>
          <cell r="S21">
            <v>0</v>
          </cell>
        </row>
        <row r="22">
          <cell r="P22">
            <v>0</v>
          </cell>
          <cell r="Q22">
            <v>0</v>
          </cell>
          <cell r="R22">
            <v>0</v>
          </cell>
          <cell r="S22">
            <v>0</v>
          </cell>
        </row>
        <row r="23">
          <cell r="P23">
            <v>27170.5</v>
          </cell>
          <cell r="Q23">
            <v>0</v>
          </cell>
          <cell r="R23">
            <v>0</v>
          </cell>
          <cell r="S23">
            <v>0</v>
          </cell>
        </row>
        <row r="25">
          <cell r="R25">
            <v>0</v>
          </cell>
          <cell r="S25">
            <v>0</v>
          </cell>
        </row>
        <row r="26">
          <cell r="P26">
            <v>139.6</v>
          </cell>
        </row>
        <row r="30">
          <cell r="P30">
            <v>18745.3</v>
          </cell>
          <cell r="Q30">
            <v>12926.6</v>
          </cell>
          <cell r="R30">
            <v>8110.4</v>
          </cell>
          <cell r="S30">
            <v>8555.5</v>
          </cell>
        </row>
        <row r="33">
          <cell r="P33">
            <v>336.3</v>
          </cell>
          <cell r="Q33">
            <v>50</v>
          </cell>
          <cell r="R33">
            <v>50</v>
          </cell>
          <cell r="S33">
            <v>45</v>
          </cell>
        </row>
        <row r="37">
          <cell r="P37">
            <v>10640.8</v>
          </cell>
          <cell r="Q37">
            <v>13909.4</v>
          </cell>
          <cell r="R37">
            <v>15077.3</v>
          </cell>
          <cell r="S37">
            <v>13117.9</v>
          </cell>
        </row>
        <row r="40">
          <cell r="P40">
            <v>100</v>
          </cell>
          <cell r="Q40">
            <v>0</v>
          </cell>
          <cell r="R40">
            <v>0</v>
          </cell>
          <cell r="S40">
            <v>0</v>
          </cell>
        </row>
        <row r="81">
          <cell r="P81">
            <v>38009.2</v>
          </cell>
          <cell r="Q81">
            <v>37430.2</v>
          </cell>
          <cell r="R81">
            <v>37110.2</v>
          </cell>
          <cell r="S81">
            <v>36610.2</v>
          </cell>
        </row>
        <row r="82">
          <cell r="P82">
            <v>20478.4</v>
          </cell>
          <cell r="Q82">
            <v>20149</v>
          </cell>
          <cell r="R82">
            <v>17291</v>
          </cell>
          <cell r="S82">
            <v>17291</v>
          </cell>
        </row>
        <row r="86">
          <cell r="P86">
            <v>3887</v>
          </cell>
          <cell r="Q86">
            <v>3387</v>
          </cell>
          <cell r="R86">
            <v>2500</v>
          </cell>
          <cell r="S86">
            <v>2500</v>
          </cell>
        </row>
        <row r="92">
          <cell r="P92">
            <v>31194.9</v>
          </cell>
          <cell r="Q92">
            <v>24332</v>
          </cell>
          <cell r="R92">
            <v>27617</v>
          </cell>
          <cell r="S92">
            <v>22186</v>
          </cell>
        </row>
        <row r="93">
          <cell r="P93">
            <v>5065</v>
          </cell>
          <cell r="Q93">
            <v>3000</v>
          </cell>
          <cell r="R93">
            <v>3000</v>
          </cell>
          <cell r="S93">
            <v>3000</v>
          </cell>
        </row>
        <row r="98">
          <cell r="P98">
            <v>81196.7</v>
          </cell>
          <cell r="Q98">
            <v>49801</v>
          </cell>
          <cell r="R98">
            <v>36788.5</v>
          </cell>
          <cell r="S98">
            <v>27722.2</v>
          </cell>
        </row>
        <row r="99">
          <cell r="P99">
            <v>198.2</v>
          </cell>
        </row>
        <row r="101">
          <cell r="P101">
            <v>4962</v>
          </cell>
          <cell r="Q101">
            <v>100</v>
          </cell>
          <cell r="R101">
            <v>100</v>
          </cell>
          <cell r="S101">
            <v>100</v>
          </cell>
        </row>
        <row r="106">
          <cell r="P106">
            <v>411.5</v>
          </cell>
          <cell r="Q106">
            <v>130</v>
          </cell>
          <cell r="R106">
            <v>130</v>
          </cell>
          <cell r="S106">
            <v>130</v>
          </cell>
        </row>
        <row r="107">
          <cell r="P107">
            <v>4151.3</v>
          </cell>
          <cell r="Q107">
            <v>8126</v>
          </cell>
          <cell r="R107">
            <v>7566</v>
          </cell>
          <cell r="S107">
            <v>7566</v>
          </cell>
        </row>
        <row r="108">
          <cell r="P108">
            <v>16584.3</v>
          </cell>
          <cell r="Q108">
            <v>14189.8</v>
          </cell>
          <cell r="R108">
            <v>9780</v>
          </cell>
          <cell r="S108">
            <v>9806</v>
          </cell>
        </row>
        <row r="115">
          <cell r="P115">
            <v>6857.8</v>
          </cell>
          <cell r="Q115">
            <v>810</v>
          </cell>
          <cell r="R115">
            <v>780</v>
          </cell>
          <cell r="S115">
            <v>780</v>
          </cell>
        </row>
        <row r="116">
          <cell r="P116">
            <v>477.1</v>
          </cell>
          <cell r="Q116">
            <v>325</v>
          </cell>
          <cell r="R116">
            <v>325</v>
          </cell>
          <cell r="S116">
            <v>325</v>
          </cell>
        </row>
        <row r="117">
          <cell r="P117">
            <v>1577.7</v>
          </cell>
          <cell r="Q117">
            <v>1521</v>
          </cell>
          <cell r="R117">
            <v>1521</v>
          </cell>
          <cell r="S117">
            <v>1521</v>
          </cell>
        </row>
        <row r="127">
          <cell r="P127">
            <v>479.9</v>
          </cell>
          <cell r="Q127">
            <v>30</v>
          </cell>
          <cell r="R127">
            <v>30</v>
          </cell>
          <cell r="S127">
            <v>30</v>
          </cell>
        </row>
        <row r="128">
          <cell r="P128">
            <v>0</v>
          </cell>
          <cell r="Q128">
            <v>0</v>
          </cell>
          <cell r="R128">
            <v>0</v>
          </cell>
          <cell r="S128">
            <v>0</v>
          </cell>
        </row>
      </sheetData>
      <sheetData sheetId="24">
        <row r="11">
          <cell r="P11">
            <v>73650</v>
          </cell>
          <cell r="Q11">
            <v>64868.9</v>
          </cell>
          <cell r="R11">
            <v>58070.4</v>
          </cell>
          <cell r="S11">
            <v>56328.7</v>
          </cell>
        </row>
        <row r="21">
          <cell r="P21">
            <v>57474.8</v>
          </cell>
          <cell r="Q21">
            <v>15210.2</v>
          </cell>
          <cell r="R21">
            <v>10405.4</v>
          </cell>
          <cell r="S21">
            <v>9939.9</v>
          </cell>
        </row>
        <row r="22">
          <cell r="P22">
            <v>45466.9</v>
          </cell>
          <cell r="Q22">
            <v>30070.2</v>
          </cell>
          <cell r="R22">
            <v>34129.2</v>
          </cell>
          <cell r="S22">
            <v>27417.7</v>
          </cell>
        </row>
        <row r="23">
          <cell r="P23">
            <v>27938.9</v>
          </cell>
          <cell r="Q23">
            <v>1331</v>
          </cell>
          <cell r="R23">
            <v>166</v>
          </cell>
          <cell r="S23">
            <v>166</v>
          </cell>
        </row>
        <row r="24">
          <cell r="P24">
            <v>3020</v>
          </cell>
          <cell r="Q24">
            <v>3050</v>
          </cell>
          <cell r="R24">
            <v>3050</v>
          </cell>
          <cell r="S24">
            <v>3050</v>
          </cell>
        </row>
        <row r="28">
          <cell r="P28">
            <v>1045</v>
          </cell>
          <cell r="Q28">
            <v>1045</v>
          </cell>
          <cell r="R28">
            <v>1045</v>
          </cell>
          <cell r="S28">
            <v>1045</v>
          </cell>
        </row>
        <row r="30">
          <cell r="P30">
            <v>44496.4</v>
          </cell>
          <cell r="Q30">
            <v>39917.4</v>
          </cell>
          <cell r="R30">
            <v>29398.5</v>
          </cell>
          <cell r="S30">
            <v>29100.5</v>
          </cell>
        </row>
        <row r="33">
          <cell r="P33">
            <v>608.4</v>
          </cell>
          <cell r="Q33">
            <v>586.9</v>
          </cell>
          <cell r="R33">
            <v>579</v>
          </cell>
          <cell r="S33">
            <v>512</v>
          </cell>
        </row>
        <row r="36">
          <cell r="P36">
            <v>110</v>
          </cell>
        </row>
        <row r="37">
          <cell r="P37">
            <v>19313.4</v>
          </cell>
          <cell r="Q37">
            <v>17705.8</v>
          </cell>
          <cell r="R37">
            <v>17031.3</v>
          </cell>
          <cell r="S37">
            <v>16279.4</v>
          </cell>
        </row>
        <row r="38">
          <cell r="P38">
            <v>3742</v>
          </cell>
        </row>
        <row r="40">
          <cell r="P40">
            <v>164.4</v>
          </cell>
          <cell r="Q40">
            <v>184.8</v>
          </cell>
          <cell r="R40">
            <v>203.3</v>
          </cell>
          <cell r="S40">
            <v>203.3</v>
          </cell>
        </row>
        <row r="58">
          <cell r="P58">
            <v>6</v>
          </cell>
        </row>
        <row r="59">
          <cell r="P59">
            <v>1336.4</v>
          </cell>
          <cell r="Q59">
            <v>5250</v>
          </cell>
          <cell r="R59">
            <v>150</v>
          </cell>
          <cell r="S59">
            <v>150</v>
          </cell>
        </row>
        <row r="81">
          <cell r="P81">
            <v>59710.700000000004</v>
          </cell>
          <cell r="Q81">
            <v>58093.2</v>
          </cell>
          <cell r="R81">
            <v>51153.9</v>
          </cell>
          <cell r="S81">
            <v>50887.9</v>
          </cell>
        </row>
        <row r="82">
          <cell r="P82">
            <v>140</v>
          </cell>
        </row>
        <row r="86">
          <cell r="P86">
            <v>2747</v>
          </cell>
          <cell r="Q86">
            <v>2000</v>
          </cell>
          <cell r="R86">
            <v>2000</v>
          </cell>
          <cell r="S86">
            <v>2000</v>
          </cell>
        </row>
        <row r="90">
          <cell r="P90">
            <v>140</v>
          </cell>
          <cell r="Q90">
            <v>134</v>
          </cell>
          <cell r="R90">
            <v>646</v>
          </cell>
          <cell r="S90">
            <v>646</v>
          </cell>
        </row>
        <row r="92">
          <cell r="Q92">
            <v>26584.4</v>
          </cell>
          <cell r="R92">
            <v>30172.9</v>
          </cell>
          <cell r="S92">
            <v>24239.4</v>
          </cell>
        </row>
        <row r="93">
          <cell r="P93">
            <v>5875.3</v>
          </cell>
          <cell r="Q93">
            <v>5700</v>
          </cell>
          <cell r="R93">
            <v>1000</v>
          </cell>
          <cell r="S93">
            <v>3000</v>
          </cell>
        </row>
        <row r="98">
          <cell r="P98">
            <v>183377.1</v>
          </cell>
          <cell r="Q98">
            <v>137314</v>
          </cell>
          <cell r="R98">
            <v>76570.1</v>
          </cell>
          <cell r="S98">
            <v>123067</v>
          </cell>
        </row>
        <row r="106">
          <cell r="P106">
            <v>5048.4</v>
          </cell>
          <cell r="Q106">
            <v>100</v>
          </cell>
          <cell r="R106">
            <v>1003</v>
          </cell>
          <cell r="S106">
            <v>1028</v>
          </cell>
        </row>
        <row r="107">
          <cell r="P107">
            <v>5197.2</v>
          </cell>
          <cell r="Q107">
            <v>10305.3</v>
          </cell>
          <cell r="R107">
            <v>9234.5</v>
          </cell>
          <cell r="S107">
            <v>9234.5</v>
          </cell>
        </row>
        <row r="108">
          <cell r="P108">
            <v>16678.5</v>
          </cell>
          <cell r="Q108">
            <v>16230.2</v>
          </cell>
          <cell r="R108">
            <v>13583.9</v>
          </cell>
          <cell r="S108">
            <v>13583.9</v>
          </cell>
        </row>
        <row r="116">
          <cell r="P116">
            <v>701.7</v>
          </cell>
          <cell r="Q116">
            <v>450</v>
          </cell>
          <cell r="R116">
            <v>700</v>
          </cell>
          <cell r="S116">
            <v>700</v>
          </cell>
        </row>
        <row r="117">
          <cell r="P117">
            <v>245</v>
          </cell>
          <cell r="Q117">
            <v>600</v>
          </cell>
          <cell r="R117">
            <v>229</v>
          </cell>
          <cell r="S117">
            <v>4041.1</v>
          </cell>
        </row>
        <row r="127">
          <cell r="P127">
            <v>156.2</v>
          </cell>
          <cell r="Q127">
            <v>30</v>
          </cell>
          <cell r="R127">
            <v>59</v>
          </cell>
          <cell r="S127">
            <v>59</v>
          </cell>
        </row>
      </sheetData>
      <sheetData sheetId="25">
        <row r="11">
          <cell r="P11">
            <v>30250.5</v>
          </cell>
          <cell r="Q11">
            <v>27699.6</v>
          </cell>
          <cell r="R11">
            <v>22045.3</v>
          </cell>
          <cell r="S11">
            <v>20179.8</v>
          </cell>
        </row>
        <row r="21">
          <cell r="P21">
            <v>8771.2</v>
          </cell>
        </row>
        <row r="23">
          <cell r="P23">
            <v>104</v>
          </cell>
        </row>
        <row r="28">
          <cell r="P28">
            <v>1300</v>
          </cell>
          <cell r="Q28">
            <v>1400</v>
          </cell>
          <cell r="R28">
            <v>1500</v>
          </cell>
          <cell r="S28">
            <v>1500</v>
          </cell>
        </row>
        <row r="30">
          <cell r="P30">
            <v>24373.1</v>
          </cell>
          <cell r="Q30">
            <v>17603.1</v>
          </cell>
          <cell r="R30">
            <v>11937.3</v>
          </cell>
          <cell r="S30">
            <v>11880.9</v>
          </cell>
        </row>
        <row r="33">
          <cell r="P33">
            <v>253.9</v>
          </cell>
          <cell r="Q33">
            <v>135</v>
          </cell>
          <cell r="R33">
            <v>110</v>
          </cell>
          <cell r="S33">
            <v>90</v>
          </cell>
        </row>
        <row r="37">
          <cell r="P37">
            <v>13472</v>
          </cell>
          <cell r="Q37">
            <v>10025.5</v>
          </cell>
          <cell r="R37">
            <v>8220.8</v>
          </cell>
          <cell r="S37">
            <v>7984.6</v>
          </cell>
        </row>
        <row r="40">
          <cell r="P40">
            <v>669.2</v>
          </cell>
          <cell r="Q40">
            <v>220</v>
          </cell>
          <cell r="R40">
            <v>238.1</v>
          </cell>
          <cell r="S40">
            <v>238.1</v>
          </cell>
        </row>
        <row r="58">
          <cell r="P58">
            <v>95</v>
          </cell>
          <cell r="Q58">
            <v>45</v>
          </cell>
          <cell r="R58">
            <v>45</v>
          </cell>
          <cell r="S58">
            <v>45</v>
          </cell>
        </row>
        <row r="81">
          <cell r="P81">
            <v>34299.1</v>
          </cell>
          <cell r="Q81">
            <v>28640.5</v>
          </cell>
          <cell r="R81">
            <v>28584.4</v>
          </cell>
          <cell r="S81">
            <v>26240.5</v>
          </cell>
        </row>
        <row r="86">
          <cell r="P86">
            <v>3895.8</v>
          </cell>
          <cell r="Q86">
            <v>1815</v>
          </cell>
          <cell r="R86">
            <v>1815</v>
          </cell>
          <cell r="S86">
            <v>1815</v>
          </cell>
        </row>
        <row r="90">
          <cell r="Q90">
            <v>400</v>
          </cell>
          <cell r="R90">
            <v>400</v>
          </cell>
          <cell r="S90">
            <v>400</v>
          </cell>
        </row>
        <row r="92">
          <cell r="P92">
            <v>33349.6</v>
          </cell>
          <cell r="Q92">
            <v>20453</v>
          </cell>
          <cell r="R92">
            <v>23213.9</v>
          </cell>
          <cell r="S92">
            <v>18648.8</v>
          </cell>
        </row>
        <row r="93">
          <cell r="P93">
            <v>5506.2</v>
          </cell>
          <cell r="Q93">
            <v>1500</v>
          </cell>
          <cell r="R93">
            <v>400</v>
          </cell>
          <cell r="S93">
            <v>1500</v>
          </cell>
        </row>
        <row r="95">
          <cell r="P95">
            <v>1254.2</v>
          </cell>
          <cell r="Q95">
            <v>1265.9</v>
          </cell>
          <cell r="R95">
            <v>1265.9</v>
          </cell>
          <cell r="S95">
            <v>1265.9</v>
          </cell>
        </row>
        <row r="98">
          <cell r="P98">
            <v>71748.9</v>
          </cell>
          <cell r="Q98">
            <v>53720.5</v>
          </cell>
          <cell r="R98">
            <v>45269.9</v>
          </cell>
          <cell r="S98">
            <v>51667</v>
          </cell>
        </row>
        <row r="101">
          <cell r="P101">
            <v>200</v>
          </cell>
          <cell r="Q101">
            <v>200</v>
          </cell>
          <cell r="R101">
            <v>200</v>
          </cell>
          <cell r="S101">
            <v>200</v>
          </cell>
        </row>
        <row r="106">
          <cell r="P106">
            <v>495.7</v>
          </cell>
          <cell r="Q106">
            <v>145</v>
          </cell>
          <cell r="R106">
            <v>145</v>
          </cell>
          <cell r="S106">
            <v>145</v>
          </cell>
        </row>
        <row r="107">
          <cell r="P107">
            <v>7422</v>
          </cell>
          <cell r="Q107">
            <v>11526.5</v>
          </cell>
          <cell r="R107">
            <v>11085.2</v>
          </cell>
          <cell r="S107">
            <v>11379.6</v>
          </cell>
        </row>
        <row r="108">
          <cell r="P108">
            <v>9032.4</v>
          </cell>
          <cell r="Q108">
            <v>7523.5</v>
          </cell>
          <cell r="R108">
            <v>7466.2</v>
          </cell>
          <cell r="S108">
            <v>7516.8</v>
          </cell>
        </row>
        <row r="115">
          <cell r="P115">
            <v>3854.5</v>
          </cell>
          <cell r="Q115">
            <v>300</v>
          </cell>
          <cell r="R115">
            <v>300</v>
          </cell>
          <cell r="S115">
            <v>300</v>
          </cell>
        </row>
        <row r="116">
          <cell r="P116">
            <v>877.4</v>
          </cell>
          <cell r="Q116">
            <v>300</v>
          </cell>
          <cell r="R116">
            <v>300</v>
          </cell>
          <cell r="S116">
            <v>300</v>
          </cell>
        </row>
        <row r="117">
          <cell r="P117">
            <v>50</v>
          </cell>
          <cell r="Q117">
            <v>50</v>
          </cell>
          <cell r="R117">
            <v>50</v>
          </cell>
          <cell r="S117">
            <v>50</v>
          </cell>
        </row>
        <row r="127">
          <cell r="P127">
            <v>355.4</v>
          </cell>
          <cell r="Q127">
            <v>30</v>
          </cell>
          <cell r="R127">
            <v>30</v>
          </cell>
          <cell r="S127">
            <v>30</v>
          </cell>
        </row>
      </sheetData>
      <sheetData sheetId="26">
        <row r="11">
          <cell r="P11">
            <v>59129.1</v>
          </cell>
          <cell r="Q11">
            <v>50884.7</v>
          </cell>
          <cell r="R11">
            <v>43065.9</v>
          </cell>
          <cell r="S11">
            <v>42407.5</v>
          </cell>
        </row>
        <row r="21">
          <cell r="P21">
            <v>14880.4</v>
          </cell>
          <cell r="Q21">
            <v>3423.8</v>
          </cell>
          <cell r="R21">
            <v>5000</v>
          </cell>
          <cell r="S21">
            <v>5500</v>
          </cell>
        </row>
        <row r="23">
          <cell r="P23">
            <v>85.1</v>
          </cell>
          <cell r="Q23">
            <v>1050</v>
          </cell>
          <cell r="R23">
            <v>1050</v>
          </cell>
          <cell r="S23">
            <v>1050</v>
          </cell>
        </row>
        <row r="24">
          <cell r="P24">
            <v>2113</v>
          </cell>
          <cell r="Q24">
            <v>2113</v>
          </cell>
          <cell r="R24">
            <v>2113</v>
          </cell>
          <cell r="S24">
            <v>2113</v>
          </cell>
        </row>
        <row r="27">
          <cell r="P27">
            <v>50</v>
          </cell>
          <cell r="Q27">
            <v>60</v>
          </cell>
          <cell r="R27">
            <v>36</v>
          </cell>
          <cell r="S27">
            <v>36</v>
          </cell>
        </row>
        <row r="28">
          <cell r="P28">
            <v>2459.1</v>
          </cell>
          <cell r="Q28">
            <v>2995.5</v>
          </cell>
          <cell r="R28">
            <v>3500</v>
          </cell>
          <cell r="S28">
            <v>3500</v>
          </cell>
        </row>
        <row r="29">
          <cell r="P29">
            <v>2303</v>
          </cell>
          <cell r="Q29">
            <v>2968</v>
          </cell>
          <cell r="R29">
            <v>3377.6</v>
          </cell>
          <cell r="S29">
            <v>4005.3</v>
          </cell>
        </row>
        <row r="30">
          <cell r="P30">
            <v>28575.3</v>
          </cell>
          <cell r="Q30">
            <v>17216</v>
          </cell>
          <cell r="R30">
            <v>11930.5</v>
          </cell>
          <cell r="S30">
            <v>10868</v>
          </cell>
        </row>
        <row r="33">
          <cell r="P33">
            <v>1013.1</v>
          </cell>
          <cell r="Q33">
            <v>561.2</v>
          </cell>
          <cell r="R33">
            <v>277.4</v>
          </cell>
          <cell r="S33">
            <v>262</v>
          </cell>
        </row>
        <row r="37">
          <cell r="P37">
            <v>16797.1</v>
          </cell>
          <cell r="Q37">
            <v>16066.8</v>
          </cell>
          <cell r="R37">
            <v>13236</v>
          </cell>
          <cell r="S37">
            <v>13164</v>
          </cell>
        </row>
        <row r="38">
          <cell r="P38">
            <v>2095.9</v>
          </cell>
        </row>
        <row r="39">
          <cell r="P39">
            <v>5145.5</v>
          </cell>
          <cell r="Q39">
            <v>5366.4</v>
          </cell>
          <cell r="R39">
            <v>6793.5</v>
          </cell>
          <cell r="S39">
            <v>5446.7</v>
          </cell>
        </row>
        <row r="40">
          <cell r="P40">
            <v>819.8</v>
          </cell>
          <cell r="Q40">
            <v>931.2</v>
          </cell>
          <cell r="R40">
            <v>965</v>
          </cell>
          <cell r="S40">
            <v>960</v>
          </cell>
        </row>
        <row r="59">
          <cell r="P59">
            <v>166.9</v>
          </cell>
          <cell r="Q59">
            <v>62.5</v>
          </cell>
          <cell r="R59">
            <v>21</v>
          </cell>
          <cell r="S59">
            <v>21</v>
          </cell>
        </row>
        <row r="81">
          <cell r="P81">
            <v>49274.6</v>
          </cell>
          <cell r="Q81">
            <v>43445</v>
          </cell>
          <cell r="R81">
            <v>25298</v>
          </cell>
          <cell r="S81">
            <v>21998</v>
          </cell>
        </row>
        <row r="86">
          <cell r="P86">
            <v>3160.9</v>
          </cell>
          <cell r="Q86">
            <v>3200</v>
          </cell>
          <cell r="R86">
            <v>2000</v>
          </cell>
          <cell r="S86">
            <v>2000</v>
          </cell>
        </row>
        <row r="90">
          <cell r="P90">
            <v>15351.8</v>
          </cell>
          <cell r="Q90">
            <v>12300</v>
          </cell>
          <cell r="R90">
            <v>8999.9</v>
          </cell>
          <cell r="S90">
            <v>7999.8</v>
          </cell>
        </row>
        <row r="92">
          <cell r="P92">
            <v>38094.6</v>
          </cell>
          <cell r="Q92">
            <v>19995</v>
          </cell>
          <cell r="R92">
            <v>22694.1</v>
          </cell>
          <cell r="S92">
            <v>18231.2</v>
          </cell>
        </row>
        <row r="93">
          <cell r="P93">
            <v>3300</v>
          </cell>
          <cell r="Q93">
            <v>3300</v>
          </cell>
          <cell r="R93">
            <v>600</v>
          </cell>
          <cell r="S93">
            <v>600</v>
          </cell>
        </row>
        <row r="98">
          <cell r="P98">
            <v>101915.2</v>
          </cell>
          <cell r="Q98">
            <v>97664</v>
          </cell>
          <cell r="R98">
            <v>71368</v>
          </cell>
          <cell r="S98">
            <v>81592.1</v>
          </cell>
        </row>
        <row r="107">
          <cell r="P107">
            <v>4240.5</v>
          </cell>
          <cell r="Q107">
            <v>9859</v>
          </cell>
          <cell r="R107">
            <v>6482</v>
          </cell>
          <cell r="S107">
            <v>7105</v>
          </cell>
        </row>
        <row r="108">
          <cell r="P108">
            <v>32373.1</v>
          </cell>
          <cell r="Q108">
            <v>24862</v>
          </cell>
          <cell r="R108">
            <v>16318</v>
          </cell>
          <cell r="S108">
            <v>17895</v>
          </cell>
        </row>
        <row r="115">
          <cell r="P115">
            <v>14450.2</v>
          </cell>
          <cell r="Q115">
            <v>1000</v>
          </cell>
          <cell r="R115">
            <v>100</v>
          </cell>
          <cell r="S115">
            <v>100</v>
          </cell>
        </row>
        <row r="116">
          <cell r="P116">
            <v>1008.6</v>
          </cell>
          <cell r="Q116">
            <v>500</v>
          </cell>
          <cell r="R116">
            <v>100</v>
          </cell>
          <cell r="S116">
            <v>100</v>
          </cell>
        </row>
        <row r="117">
          <cell r="P117">
            <v>222.7</v>
          </cell>
          <cell r="Q117">
            <v>200</v>
          </cell>
          <cell r="R117">
            <v>50</v>
          </cell>
          <cell r="S117">
            <v>50</v>
          </cell>
        </row>
        <row r="127">
          <cell r="P127">
            <v>241.2</v>
          </cell>
        </row>
        <row r="128">
          <cell r="P128">
            <v>124.9</v>
          </cell>
        </row>
      </sheetData>
      <sheetData sheetId="27">
        <row r="11">
          <cell r="P11">
            <v>69863</v>
          </cell>
          <cell r="Q11">
            <v>69797.7</v>
          </cell>
          <cell r="R11">
            <v>55015</v>
          </cell>
          <cell r="S11">
            <v>58242</v>
          </cell>
        </row>
        <row r="12">
          <cell r="P12">
            <v>37635.4</v>
          </cell>
          <cell r="Q12">
            <v>36931</v>
          </cell>
          <cell r="R12">
            <v>29123</v>
          </cell>
          <cell r="S12">
            <v>30830</v>
          </cell>
        </row>
        <row r="14">
          <cell r="Q14">
            <v>1876</v>
          </cell>
        </row>
        <row r="16">
          <cell r="P16">
            <v>1991</v>
          </cell>
          <cell r="Q16">
            <v>3500</v>
          </cell>
          <cell r="R16">
            <v>1497</v>
          </cell>
          <cell r="S16">
            <v>1585</v>
          </cell>
        </row>
        <row r="17">
          <cell r="P17">
            <v>10656</v>
          </cell>
          <cell r="Q17">
            <v>9656</v>
          </cell>
          <cell r="R17">
            <v>7614</v>
          </cell>
          <cell r="S17">
            <v>8061</v>
          </cell>
        </row>
        <row r="21">
          <cell r="P21">
            <v>15890</v>
          </cell>
          <cell r="Q21">
            <v>13313</v>
          </cell>
          <cell r="R21">
            <v>18343</v>
          </cell>
          <cell r="S21">
            <v>18344</v>
          </cell>
        </row>
        <row r="22">
          <cell r="P22">
            <v>174885.5</v>
          </cell>
          <cell r="Q22">
            <v>74887.2</v>
          </cell>
          <cell r="R22">
            <v>52210.9</v>
          </cell>
          <cell r="S22">
            <v>55995.5</v>
          </cell>
        </row>
        <row r="23">
          <cell r="P23">
            <v>108631.9</v>
          </cell>
          <cell r="Q23">
            <v>27500</v>
          </cell>
          <cell r="R23">
            <v>23795</v>
          </cell>
          <cell r="S23">
            <v>7564</v>
          </cell>
        </row>
        <row r="24">
          <cell r="P24">
            <v>49886.5</v>
          </cell>
          <cell r="Q24">
            <v>48202</v>
          </cell>
          <cell r="R24">
            <v>40795.9</v>
          </cell>
          <cell r="S24">
            <v>31269.8</v>
          </cell>
        </row>
        <row r="26">
          <cell r="P26">
            <v>10527.2</v>
          </cell>
          <cell r="Q26">
            <v>9040</v>
          </cell>
          <cell r="R26">
            <v>5641</v>
          </cell>
          <cell r="S26">
            <v>5971</v>
          </cell>
        </row>
        <row r="30">
          <cell r="P30">
            <v>340314.3</v>
          </cell>
          <cell r="Q30">
            <v>262385.8</v>
          </cell>
          <cell r="R30">
            <v>204425.5</v>
          </cell>
          <cell r="S30">
            <v>217128</v>
          </cell>
        </row>
        <row r="32">
          <cell r="P32">
            <v>3500</v>
          </cell>
          <cell r="Q32">
            <v>3500</v>
          </cell>
          <cell r="R32">
            <v>2760</v>
          </cell>
          <cell r="S32">
            <v>2922</v>
          </cell>
        </row>
        <row r="33">
          <cell r="P33">
            <v>14529.699999999999</v>
          </cell>
          <cell r="Q33">
            <v>13112.5</v>
          </cell>
          <cell r="R33">
            <v>10340</v>
          </cell>
          <cell r="S33">
            <v>10946</v>
          </cell>
        </row>
        <row r="34">
          <cell r="P34">
            <v>63931.8</v>
          </cell>
          <cell r="Q34">
            <v>58181.7</v>
          </cell>
          <cell r="R34">
            <v>45738.5</v>
          </cell>
          <cell r="S34">
            <v>48424</v>
          </cell>
        </row>
        <row r="37">
          <cell r="P37">
            <v>38364.700000000004</v>
          </cell>
          <cell r="Q37">
            <v>38730.4</v>
          </cell>
          <cell r="R37">
            <v>30540</v>
          </cell>
          <cell r="S37">
            <v>32334</v>
          </cell>
        </row>
        <row r="41">
          <cell r="P41">
            <v>5482.7</v>
          </cell>
          <cell r="Q41">
            <v>5950.9</v>
          </cell>
          <cell r="R41">
            <v>4617</v>
          </cell>
          <cell r="S41">
            <v>4617</v>
          </cell>
        </row>
        <row r="42">
          <cell r="P42">
            <v>16464.8</v>
          </cell>
          <cell r="Q42">
            <v>10201.1</v>
          </cell>
          <cell r="R42">
            <v>7149.7</v>
          </cell>
          <cell r="S42">
            <v>7730.1</v>
          </cell>
        </row>
        <row r="43">
          <cell r="P43">
            <v>57077.7</v>
          </cell>
          <cell r="Q43">
            <v>40954.8</v>
          </cell>
          <cell r="R43">
            <v>24524.4</v>
          </cell>
          <cell r="S43">
            <v>26402.4</v>
          </cell>
        </row>
        <row r="44">
          <cell r="P44">
            <v>677</v>
          </cell>
        </row>
        <row r="51">
          <cell r="N51">
            <v>155</v>
          </cell>
          <cell r="O51">
            <v>154.6</v>
          </cell>
        </row>
        <row r="52">
          <cell r="P52">
            <v>9287.3</v>
          </cell>
          <cell r="Q52">
            <v>3212</v>
          </cell>
          <cell r="R52">
            <v>2533</v>
          </cell>
          <cell r="S52">
            <v>2681</v>
          </cell>
        </row>
        <row r="53">
          <cell r="P53">
            <v>2200</v>
          </cell>
          <cell r="Q53">
            <v>2000</v>
          </cell>
          <cell r="R53">
            <v>1735</v>
          </cell>
          <cell r="S53">
            <v>1837</v>
          </cell>
        </row>
        <row r="63">
          <cell r="P63">
            <v>1944.3</v>
          </cell>
          <cell r="Q63">
            <v>223</v>
          </cell>
          <cell r="R63">
            <v>123</v>
          </cell>
          <cell r="S63">
            <v>123</v>
          </cell>
        </row>
        <row r="64">
          <cell r="P64">
            <v>16345.6</v>
          </cell>
          <cell r="Q64">
            <v>5443</v>
          </cell>
          <cell r="R64">
            <v>4051</v>
          </cell>
          <cell r="S64">
            <v>4311</v>
          </cell>
        </row>
      </sheetData>
      <sheetData sheetId="28">
        <row r="11">
          <cell r="P11">
            <v>873482.4</v>
          </cell>
          <cell r="Q11">
            <v>909389</v>
          </cell>
          <cell r="R11">
            <v>965588</v>
          </cell>
          <cell r="S11">
            <v>1023128</v>
          </cell>
        </row>
        <row r="12">
          <cell r="P12">
            <v>270931.9</v>
          </cell>
          <cell r="Q12">
            <v>251836</v>
          </cell>
          <cell r="R12">
            <v>246546</v>
          </cell>
          <cell r="S12">
            <v>250546</v>
          </cell>
        </row>
        <row r="14">
          <cell r="P14">
            <v>4481</v>
          </cell>
          <cell r="Q14">
            <v>29439</v>
          </cell>
          <cell r="R14">
            <v>29439</v>
          </cell>
          <cell r="S14">
            <v>4460</v>
          </cell>
        </row>
        <row r="16">
          <cell r="P16">
            <v>15000</v>
          </cell>
          <cell r="Q16">
            <v>28000</v>
          </cell>
          <cell r="R16">
            <v>22000</v>
          </cell>
          <cell r="S16">
            <v>22000</v>
          </cell>
        </row>
        <row r="21">
          <cell r="P21">
            <v>102764.09999999999</v>
          </cell>
          <cell r="Q21">
            <v>113610</v>
          </cell>
          <cell r="R21">
            <v>112775</v>
          </cell>
          <cell r="S21">
            <v>2600</v>
          </cell>
        </row>
        <row r="22">
          <cell r="P22">
            <v>639417.2</v>
          </cell>
          <cell r="Q22">
            <v>250358</v>
          </cell>
          <cell r="R22">
            <v>329511</v>
          </cell>
          <cell r="S22">
            <v>146711</v>
          </cell>
        </row>
        <row r="23">
          <cell r="P23">
            <v>436872.9</v>
          </cell>
          <cell r="Q23">
            <v>206667</v>
          </cell>
          <cell r="R23">
            <v>203958</v>
          </cell>
          <cell r="S23">
            <v>184853</v>
          </cell>
        </row>
        <row r="24">
          <cell r="P24">
            <v>483287.8</v>
          </cell>
          <cell r="Q24">
            <v>433641</v>
          </cell>
          <cell r="R24">
            <v>362231</v>
          </cell>
          <cell r="S24">
            <v>362231</v>
          </cell>
        </row>
        <row r="26">
          <cell r="P26">
            <v>35182</v>
          </cell>
          <cell r="Q26">
            <v>33824</v>
          </cell>
          <cell r="R26">
            <v>34770</v>
          </cell>
          <cell r="S26">
            <v>34770</v>
          </cell>
        </row>
        <row r="29">
          <cell r="P29">
            <v>9563</v>
          </cell>
          <cell r="Q29">
            <v>4460</v>
          </cell>
          <cell r="R29">
            <v>2706</v>
          </cell>
          <cell r="S29">
            <v>2706</v>
          </cell>
        </row>
        <row r="30">
          <cell r="P30">
            <v>2082374.3</v>
          </cell>
          <cell r="Q30">
            <v>1785711.6</v>
          </cell>
          <cell r="R30">
            <v>1691451</v>
          </cell>
          <cell r="S30">
            <v>1790876</v>
          </cell>
        </row>
        <row r="33">
          <cell r="P33">
            <v>46435</v>
          </cell>
          <cell r="Q33">
            <v>48963</v>
          </cell>
          <cell r="R33">
            <v>46963</v>
          </cell>
          <cell r="S33">
            <v>46963</v>
          </cell>
        </row>
        <row r="34">
          <cell r="P34">
            <v>230097.5</v>
          </cell>
          <cell r="Q34">
            <v>296764</v>
          </cell>
          <cell r="R34">
            <v>240533</v>
          </cell>
          <cell r="S34">
            <v>375018</v>
          </cell>
        </row>
        <row r="37">
          <cell r="P37">
            <v>223199.5</v>
          </cell>
          <cell r="Q37">
            <v>137969</v>
          </cell>
          <cell r="R37">
            <v>133473</v>
          </cell>
          <cell r="S37">
            <v>133473</v>
          </cell>
        </row>
        <row r="40">
          <cell r="P40">
            <v>4281</v>
          </cell>
          <cell r="Q40">
            <v>4258</v>
          </cell>
          <cell r="R40">
            <v>4248</v>
          </cell>
          <cell r="S40">
            <v>4248</v>
          </cell>
        </row>
        <row r="41">
          <cell r="P41">
            <v>32275</v>
          </cell>
          <cell r="Q41">
            <v>34001</v>
          </cell>
          <cell r="R41">
            <v>63084</v>
          </cell>
          <cell r="S41">
            <v>15084</v>
          </cell>
        </row>
        <row r="42">
          <cell r="P42">
            <v>259439.6</v>
          </cell>
          <cell r="Q42">
            <v>254535</v>
          </cell>
          <cell r="R42">
            <v>261205</v>
          </cell>
          <cell r="S42">
            <v>261205</v>
          </cell>
        </row>
        <row r="43">
          <cell r="P43">
            <v>361554.3</v>
          </cell>
          <cell r="Q43">
            <v>364035</v>
          </cell>
          <cell r="R43">
            <v>288740</v>
          </cell>
          <cell r="S43">
            <v>365052</v>
          </cell>
        </row>
        <row r="44">
          <cell r="P44">
            <v>26502.1</v>
          </cell>
          <cell r="Q44">
            <v>15970</v>
          </cell>
          <cell r="R44">
            <v>3820</v>
          </cell>
          <cell r="S44">
            <v>3820</v>
          </cell>
        </row>
        <row r="51">
          <cell r="N51">
            <v>1779</v>
          </cell>
          <cell r="O51">
            <v>1779</v>
          </cell>
          <cell r="P51">
            <v>1786</v>
          </cell>
          <cell r="Q51">
            <v>1786</v>
          </cell>
          <cell r="R51">
            <v>1751</v>
          </cell>
          <cell r="S51">
            <v>1751</v>
          </cell>
        </row>
        <row r="52">
          <cell r="P52">
            <v>30574.6</v>
          </cell>
          <cell r="Q52">
            <v>1903</v>
          </cell>
          <cell r="R52">
            <v>1903</v>
          </cell>
          <cell r="S52">
            <v>1903</v>
          </cell>
        </row>
        <row r="63">
          <cell r="P63">
            <v>5632.7</v>
          </cell>
          <cell r="Q63">
            <v>2934</v>
          </cell>
          <cell r="R63">
            <v>2915</v>
          </cell>
          <cell r="S63">
            <v>2915</v>
          </cell>
        </row>
        <row r="64">
          <cell r="P64">
            <v>36603.2</v>
          </cell>
          <cell r="Q64">
            <v>16865</v>
          </cell>
          <cell r="R64">
            <v>15883</v>
          </cell>
          <cell r="S64">
            <v>11240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  1.2 _2013  год"/>
      <sheetName val="п.  2.2 _2013  год "/>
      <sheetName val="Областной  бюджет"/>
      <sheetName val="Расшифровка к РРО"/>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4">
        <row r="11">
          <cell r="N11">
            <v>792947.33</v>
          </cell>
          <cell r="O11">
            <v>762943.43</v>
          </cell>
        </row>
        <row r="12">
          <cell r="N12">
            <v>0</v>
          </cell>
        </row>
        <row r="13">
          <cell r="N13">
            <v>0</v>
          </cell>
        </row>
        <row r="15">
          <cell r="N15">
            <v>0</v>
          </cell>
        </row>
        <row r="16">
          <cell r="N16">
            <v>0</v>
          </cell>
        </row>
        <row r="19">
          <cell r="N19">
            <v>0</v>
          </cell>
        </row>
        <row r="21">
          <cell r="N21">
            <v>342448.1</v>
          </cell>
          <cell r="O21">
            <v>268289.1</v>
          </cell>
        </row>
        <row r="22">
          <cell r="N22">
            <v>758293.19</v>
          </cell>
          <cell r="O22">
            <v>736994.93</v>
          </cell>
        </row>
        <row r="23">
          <cell r="N23">
            <v>511456.26</v>
          </cell>
          <cell r="O23">
            <v>438981.5900000001</v>
          </cell>
        </row>
        <row r="24">
          <cell r="N24">
            <v>22076.6</v>
          </cell>
          <cell r="O24">
            <v>21430.14</v>
          </cell>
        </row>
        <row r="26">
          <cell r="N26">
            <v>2498.6</v>
          </cell>
          <cell r="O26">
            <v>1951.4</v>
          </cell>
        </row>
        <row r="27">
          <cell r="N27">
            <v>4099</v>
          </cell>
          <cell r="O27">
            <v>3071.3100000000004</v>
          </cell>
        </row>
        <row r="28">
          <cell r="N28">
            <v>10836.2</v>
          </cell>
          <cell r="O28">
            <v>10170.4</v>
          </cell>
        </row>
        <row r="29">
          <cell r="N29">
            <v>25377.74</v>
          </cell>
          <cell r="O29">
            <v>25245.84</v>
          </cell>
        </row>
        <row r="30">
          <cell r="N30">
            <v>486536.38</v>
          </cell>
          <cell r="O30">
            <v>471379.52999999997</v>
          </cell>
        </row>
        <row r="31">
          <cell r="N31">
            <v>521.9</v>
          </cell>
          <cell r="O31">
            <v>503</v>
          </cell>
        </row>
        <row r="32">
          <cell r="N32">
            <v>0</v>
          </cell>
        </row>
        <row r="33">
          <cell r="N33">
            <v>12995.6</v>
          </cell>
          <cell r="O33">
            <v>12256.890000000001</v>
          </cell>
        </row>
        <row r="34">
          <cell r="N34">
            <v>9284.47</v>
          </cell>
          <cell r="O34">
            <v>8713.48</v>
          </cell>
        </row>
        <row r="35">
          <cell r="N35">
            <v>0</v>
          </cell>
        </row>
        <row r="36">
          <cell r="N36">
            <v>17551.07</v>
          </cell>
          <cell r="O36">
            <v>11008.37</v>
          </cell>
        </row>
        <row r="37">
          <cell r="N37">
            <v>330190.03</v>
          </cell>
          <cell r="O37">
            <v>313156.43</v>
          </cell>
        </row>
        <row r="38">
          <cell r="N38">
            <v>55927.95</v>
          </cell>
          <cell r="O38">
            <v>52572.59999999999</v>
          </cell>
        </row>
        <row r="39">
          <cell r="N39">
            <v>6475.6</v>
          </cell>
          <cell r="O39">
            <v>6347.6</v>
          </cell>
        </row>
        <row r="40">
          <cell r="N40">
            <v>13993.21</v>
          </cell>
          <cell r="O40">
            <v>6812.610000000001</v>
          </cell>
        </row>
        <row r="42">
          <cell r="N42">
            <v>0</v>
          </cell>
        </row>
        <row r="43">
          <cell r="N43">
            <v>0</v>
          </cell>
        </row>
        <row r="45">
          <cell r="N45">
            <v>0</v>
          </cell>
        </row>
        <row r="47">
          <cell r="N47">
            <v>255</v>
          </cell>
          <cell r="O47">
            <v>192.39</v>
          </cell>
        </row>
        <row r="48">
          <cell r="N48">
            <v>0</v>
          </cell>
        </row>
        <row r="49">
          <cell r="N49">
            <v>0</v>
          </cell>
        </row>
        <row r="51">
          <cell r="N51">
            <v>0</v>
          </cell>
        </row>
        <row r="52">
          <cell r="N52">
            <v>0</v>
          </cell>
        </row>
        <row r="53">
          <cell r="N53">
            <v>0</v>
          </cell>
        </row>
        <row r="55">
          <cell r="N55">
            <v>0</v>
          </cell>
        </row>
        <row r="56">
          <cell r="N56">
            <v>0</v>
          </cell>
        </row>
        <row r="57">
          <cell r="N57">
            <v>0</v>
          </cell>
        </row>
        <row r="58">
          <cell r="N58">
            <v>1439.33</v>
          </cell>
          <cell r="O58">
            <v>1290.6399999999999</v>
          </cell>
        </row>
        <row r="59">
          <cell r="N59">
            <v>113741.16</v>
          </cell>
          <cell r="O59">
            <v>113741.15999999999</v>
          </cell>
        </row>
        <row r="60">
          <cell r="N60">
            <v>0</v>
          </cell>
        </row>
        <row r="61">
          <cell r="N61">
            <v>0</v>
          </cell>
        </row>
        <row r="63">
          <cell r="N63">
            <v>0</v>
          </cell>
        </row>
        <row r="64">
          <cell r="N64">
            <v>0</v>
          </cell>
        </row>
        <row r="66">
          <cell r="N66">
            <v>12716.5</v>
          </cell>
          <cell r="O66">
            <v>12573.2</v>
          </cell>
        </row>
        <row r="67">
          <cell r="N67">
            <v>1212.9</v>
          </cell>
          <cell r="O67">
            <v>1212.9</v>
          </cell>
        </row>
        <row r="68">
          <cell r="N68">
            <v>6322</v>
          </cell>
          <cell r="O68">
            <v>6310.7</v>
          </cell>
        </row>
        <row r="69">
          <cell r="N69">
            <v>0</v>
          </cell>
          <cell r="O69">
            <v>0</v>
          </cell>
        </row>
        <row r="70">
          <cell r="N70">
            <v>8250.2</v>
          </cell>
          <cell r="O70">
            <v>8250.2</v>
          </cell>
        </row>
        <row r="71">
          <cell r="N71">
            <v>3186.8</v>
          </cell>
          <cell r="O71">
            <v>3181</v>
          </cell>
        </row>
        <row r="72">
          <cell r="N72">
            <v>0</v>
          </cell>
          <cell r="O72">
            <v>0</v>
          </cell>
        </row>
        <row r="74">
          <cell r="N74">
            <v>22556.2</v>
          </cell>
          <cell r="O74">
            <v>22230.5</v>
          </cell>
        </row>
        <row r="81">
          <cell r="N81">
            <v>825400.54</v>
          </cell>
          <cell r="O81">
            <v>755400.45</v>
          </cell>
        </row>
        <row r="82">
          <cell r="N82">
            <v>81498</v>
          </cell>
          <cell r="O82">
            <v>79140.1</v>
          </cell>
        </row>
        <row r="84">
          <cell r="N84">
            <v>24869.2</v>
          </cell>
          <cell r="O84">
            <v>23211.4</v>
          </cell>
        </row>
        <row r="85">
          <cell r="N85">
            <v>0</v>
          </cell>
        </row>
        <row r="86">
          <cell r="N86">
            <v>59466.6</v>
          </cell>
          <cell r="O86">
            <v>56756.8</v>
          </cell>
        </row>
        <row r="89">
          <cell r="N89">
            <v>0</v>
          </cell>
        </row>
        <row r="90">
          <cell r="N90">
            <v>30299.85</v>
          </cell>
          <cell r="O90">
            <v>29715.07</v>
          </cell>
        </row>
        <row r="91">
          <cell r="N91">
            <v>15300.9</v>
          </cell>
          <cell r="O91">
            <v>13538.099999999999</v>
          </cell>
        </row>
        <row r="92">
          <cell r="N92">
            <v>16099.3</v>
          </cell>
          <cell r="O92">
            <v>13309.27</v>
          </cell>
        </row>
        <row r="93">
          <cell r="N93">
            <v>83877.6</v>
          </cell>
          <cell r="O93">
            <v>81883.62</v>
          </cell>
        </row>
        <row r="95">
          <cell r="N95">
            <v>6475.4</v>
          </cell>
          <cell r="O95">
            <v>4632</v>
          </cell>
        </row>
        <row r="96">
          <cell r="N96">
            <v>0</v>
          </cell>
        </row>
        <row r="97">
          <cell r="N97">
            <v>260</v>
          </cell>
          <cell r="O97">
            <v>190</v>
          </cell>
        </row>
        <row r="98">
          <cell r="N98">
            <v>2873867.88</v>
          </cell>
          <cell r="O98">
            <v>2723301.35</v>
          </cell>
        </row>
        <row r="99">
          <cell r="N99">
            <v>21183</v>
          </cell>
          <cell r="O99">
            <v>21180.6</v>
          </cell>
        </row>
        <row r="100">
          <cell r="N100">
            <v>0</v>
          </cell>
        </row>
        <row r="101">
          <cell r="N101">
            <v>27048</v>
          </cell>
          <cell r="O101">
            <v>26921</v>
          </cell>
        </row>
        <row r="102">
          <cell r="N102">
            <v>2963.9</v>
          </cell>
          <cell r="O102">
            <v>1598.5</v>
          </cell>
        </row>
        <row r="103">
          <cell r="N103">
            <v>0</v>
          </cell>
        </row>
        <row r="104">
          <cell r="N104">
            <v>0</v>
          </cell>
        </row>
        <row r="105">
          <cell r="N105">
            <v>0</v>
          </cell>
        </row>
        <row r="106">
          <cell r="N106">
            <v>55805.68</v>
          </cell>
          <cell r="O106">
            <v>53180.06</v>
          </cell>
        </row>
        <row r="107">
          <cell r="N107">
            <v>76349.22</v>
          </cell>
          <cell r="O107">
            <v>75112.90000000001</v>
          </cell>
        </row>
        <row r="108">
          <cell r="N108">
            <v>197704.51</v>
          </cell>
          <cell r="O108">
            <v>176256.52999999997</v>
          </cell>
        </row>
        <row r="112">
          <cell r="N112">
            <v>0</v>
          </cell>
        </row>
        <row r="113">
          <cell r="N113">
            <v>0</v>
          </cell>
        </row>
        <row r="114">
          <cell r="N114">
            <v>0</v>
          </cell>
        </row>
        <row r="115">
          <cell r="N115">
            <v>53593.35</v>
          </cell>
          <cell r="O115">
            <v>53538.19</v>
          </cell>
        </row>
        <row r="116">
          <cell r="N116">
            <v>36086.94</v>
          </cell>
          <cell r="O116">
            <v>34967.38</v>
          </cell>
        </row>
        <row r="117">
          <cell r="N117">
            <v>15299.7</v>
          </cell>
          <cell r="O117">
            <v>14371.98</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5412.9</v>
          </cell>
          <cell r="O127">
            <v>5014.7</v>
          </cell>
        </row>
        <row r="128">
          <cell r="N128">
            <v>4099.9</v>
          </cell>
          <cell r="O128">
            <v>2995.4</v>
          </cell>
        </row>
        <row r="129">
          <cell r="N129">
            <v>0</v>
          </cell>
        </row>
        <row r="130">
          <cell r="N130">
            <v>0</v>
          </cell>
        </row>
        <row r="131">
          <cell r="N131">
            <v>0</v>
          </cell>
        </row>
        <row r="132">
          <cell r="N132">
            <v>0</v>
          </cell>
        </row>
        <row r="133">
          <cell r="N133">
            <v>0</v>
          </cell>
        </row>
        <row r="135">
          <cell r="N135">
            <v>5839.1</v>
          </cell>
          <cell r="O135">
            <v>5827.7</v>
          </cell>
        </row>
        <row r="137">
          <cell r="N137">
            <v>31962</v>
          </cell>
          <cell r="O137">
            <v>31962</v>
          </cell>
        </row>
        <row r="138">
          <cell r="N138">
            <v>24783</v>
          </cell>
          <cell r="O138">
            <v>24783</v>
          </cell>
        </row>
        <row r="139">
          <cell r="N139">
            <v>9821</v>
          </cell>
          <cell r="O139">
            <v>9602.2</v>
          </cell>
        </row>
        <row r="140">
          <cell r="N140">
            <v>12006</v>
          </cell>
          <cell r="O140">
            <v>11825.6</v>
          </cell>
        </row>
        <row r="141">
          <cell r="N141">
            <v>38236.6</v>
          </cell>
          <cell r="O141">
            <v>38225.4</v>
          </cell>
        </row>
        <row r="142">
          <cell r="N142">
            <v>2822016.7</v>
          </cell>
          <cell r="O142">
            <v>2822016.6</v>
          </cell>
        </row>
        <row r="143">
          <cell r="N143">
            <v>5805</v>
          </cell>
          <cell r="O143">
            <v>5409</v>
          </cell>
        </row>
        <row r="144">
          <cell r="N144">
            <v>178083.1</v>
          </cell>
          <cell r="O144">
            <v>177891.3</v>
          </cell>
        </row>
        <row r="145">
          <cell r="N145">
            <v>103796</v>
          </cell>
          <cell r="O145">
            <v>103549</v>
          </cell>
        </row>
        <row r="146">
          <cell r="N146">
            <v>370295</v>
          </cell>
          <cell r="O146">
            <v>363518.6</v>
          </cell>
        </row>
        <row r="147">
          <cell r="N147">
            <v>79089</v>
          </cell>
          <cell r="O147">
            <v>77785</v>
          </cell>
        </row>
        <row r="148">
          <cell r="N148">
            <v>9029</v>
          </cell>
          <cell r="O148">
            <v>8759.4</v>
          </cell>
        </row>
        <row r="149">
          <cell r="N149">
            <v>31544.8</v>
          </cell>
          <cell r="O149">
            <v>30625.2</v>
          </cell>
        </row>
        <row r="150">
          <cell r="N150">
            <v>3638</v>
          </cell>
          <cell r="O150">
            <v>3093</v>
          </cell>
        </row>
        <row r="151">
          <cell r="N151">
            <v>51587</v>
          </cell>
          <cell r="O151">
            <v>50802</v>
          </cell>
        </row>
        <row r="152">
          <cell r="N152">
            <v>505370.2</v>
          </cell>
          <cell r="O152">
            <v>505107.2</v>
          </cell>
        </row>
        <row r="153">
          <cell r="N153">
            <v>158591</v>
          </cell>
          <cell r="O153">
            <v>158432</v>
          </cell>
        </row>
        <row r="154">
          <cell r="N154">
            <v>28702</v>
          </cell>
          <cell r="O154">
            <v>26742.5</v>
          </cell>
        </row>
        <row r="155">
          <cell r="N155">
            <v>547</v>
          </cell>
          <cell r="O155">
            <v>525.5</v>
          </cell>
        </row>
        <row r="156">
          <cell r="N156">
            <v>47870</v>
          </cell>
          <cell r="O156">
            <v>46690</v>
          </cell>
        </row>
        <row r="157">
          <cell r="N157">
            <v>136375.4</v>
          </cell>
          <cell r="O157">
            <v>134579.4</v>
          </cell>
        </row>
        <row r="158">
          <cell r="N158">
            <v>158927.5</v>
          </cell>
          <cell r="O158">
            <v>156995.5</v>
          </cell>
        </row>
        <row r="159">
          <cell r="N159">
            <v>27359</v>
          </cell>
          <cell r="O159">
            <v>27191.5</v>
          </cell>
        </row>
        <row r="160">
          <cell r="N160">
            <v>50199</v>
          </cell>
          <cell r="O160">
            <v>47842.9</v>
          </cell>
        </row>
        <row r="161">
          <cell r="N161">
            <v>41567.1</v>
          </cell>
          <cell r="O161">
            <v>41567.1</v>
          </cell>
        </row>
        <row r="162">
          <cell r="N162">
            <v>39203.2</v>
          </cell>
          <cell r="O162">
            <v>37942.6</v>
          </cell>
        </row>
        <row r="163">
          <cell r="N163">
            <v>148433</v>
          </cell>
          <cell r="O163">
            <v>141122.7</v>
          </cell>
        </row>
        <row r="170">
          <cell r="N170">
            <v>13013.2</v>
          </cell>
          <cell r="O170">
            <v>12473</v>
          </cell>
        </row>
        <row r="171">
          <cell r="N171">
            <v>1782.6</v>
          </cell>
          <cell r="O171">
            <v>1292</v>
          </cell>
        </row>
        <row r="172">
          <cell r="N172">
            <v>513490</v>
          </cell>
          <cell r="O172">
            <v>334558.4</v>
          </cell>
        </row>
        <row r="173">
          <cell r="N173">
            <v>4472</v>
          </cell>
          <cell r="O173">
            <v>4472</v>
          </cell>
        </row>
        <row r="174">
          <cell r="N174">
            <v>283.2</v>
          </cell>
          <cell r="O174">
            <v>120.7</v>
          </cell>
        </row>
        <row r="175">
          <cell r="N175">
            <v>8118</v>
          </cell>
          <cell r="O175">
            <v>7577.8</v>
          </cell>
        </row>
        <row r="176">
          <cell r="N176">
            <v>44893</v>
          </cell>
          <cell r="O176">
            <v>31059.1</v>
          </cell>
        </row>
        <row r="177">
          <cell r="N177">
            <v>0</v>
          </cell>
        </row>
        <row r="185">
          <cell r="N185">
            <v>859165.6</v>
          </cell>
          <cell r="O185">
            <v>619852.3</v>
          </cell>
        </row>
        <row r="186">
          <cell r="N186">
            <v>306418.9</v>
          </cell>
          <cell r="O186">
            <v>295259.1</v>
          </cell>
        </row>
        <row r="187">
          <cell r="N187">
            <v>0</v>
          </cell>
        </row>
        <row r="188">
          <cell r="N188">
            <v>1930</v>
          </cell>
          <cell r="O188">
            <v>1849.5</v>
          </cell>
        </row>
        <row r="189">
          <cell r="N189">
            <v>0</v>
          </cell>
        </row>
        <row r="190">
          <cell r="N190">
            <v>6699</v>
          </cell>
          <cell r="O190">
            <v>6699</v>
          </cell>
        </row>
        <row r="191">
          <cell r="N191">
            <v>11825</v>
          </cell>
          <cell r="O191">
            <v>11802.8</v>
          </cell>
        </row>
        <row r="193">
          <cell r="N193">
            <v>0</v>
          </cell>
        </row>
        <row r="195">
          <cell r="N195">
            <v>170973.6</v>
          </cell>
          <cell r="O195">
            <v>110890.5</v>
          </cell>
        </row>
        <row r="196">
          <cell r="N196">
            <v>926825.4</v>
          </cell>
          <cell r="O196">
            <v>812514.3999999999</v>
          </cell>
        </row>
        <row r="197">
          <cell r="N197">
            <v>508172.2</v>
          </cell>
          <cell r="O197">
            <v>373977.2</v>
          </cell>
        </row>
        <row r="198">
          <cell r="N198">
            <v>534416.2</v>
          </cell>
          <cell r="O198">
            <v>510068.7</v>
          </cell>
        </row>
        <row r="200">
          <cell r="N200">
            <v>54490.6</v>
          </cell>
          <cell r="O200">
            <v>53723.1</v>
          </cell>
        </row>
        <row r="201">
          <cell r="N201">
            <v>0</v>
          </cell>
        </row>
        <row r="202">
          <cell r="N202">
            <v>0</v>
          </cell>
        </row>
        <row r="203">
          <cell r="N203">
            <v>7800</v>
          </cell>
          <cell r="O203">
            <v>5932.7</v>
          </cell>
        </row>
        <row r="204">
          <cell r="N204">
            <v>3582619</v>
          </cell>
          <cell r="O204">
            <v>3526582.1999999997</v>
          </cell>
        </row>
        <row r="205">
          <cell r="N205">
            <v>0</v>
          </cell>
        </row>
        <row r="206">
          <cell r="N206">
            <v>3500</v>
          </cell>
          <cell r="O206">
            <v>3500</v>
          </cell>
        </row>
        <row r="207">
          <cell r="N207">
            <v>56610.6</v>
          </cell>
          <cell r="O207">
            <v>56319.899999999994</v>
          </cell>
        </row>
        <row r="208">
          <cell r="N208">
            <v>278619.1</v>
          </cell>
          <cell r="O208">
            <v>270790.7</v>
          </cell>
        </row>
        <row r="209">
          <cell r="N209">
            <v>0</v>
          </cell>
        </row>
        <row r="210">
          <cell r="N210">
            <v>0</v>
          </cell>
        </row>
        <row r="211">
          <cell r="N211">
            <v>217364.6</v>
          </cell>
          <cell r="O211">
            <v>179843.8</v>
          </cell>
        </row>
        <row r="212">
          <cell r="N212">
            <v>0</v>
          </cell>
        </row>
        <row r="213">
          <cell r="N213">
            <v>0</v>
          </cell>
        </row>
        <row r="214">
          <cell r="N214">
            <v>4508</v>
          </cell>
          <cell r="O214">
            <v>4508</v>
          </cell>
        </row>
        <row r="215">
          <cell r="N215">
            <v>15795</v>
          </cell>
          <cell r="O215">
            <v>14001.4</v>
          </cell>
        </row>
        <row r="216">
          <cell r="N216">
            <v>275389</v>
          </cell>
          <cell r="O216">
            <v>272111.60000000003</v>
          </cell>
        </row>
        <row r="217">
          <cell r="N217">
            <v>451147.3</v>
          </cell>
          <cell r="O217">
            <v>408503.1</v>
          </cell>
        </row>
        <row r="218">
          <cell r="N218">
            <v>20909</v>
          </cell>
          <cell r="O218">
            <v>17225.899999999998</v>
          </cell>
        </row>
        <row r="219">
          <cell r="N219">
            <v>0</v>
          </cell>
        </row>
        <row r="220">
          <cell r="N220">
            <v>0</v>
          </cell>
        </row>
        <row r="222">
          <cell r="N222">
            <v>0</v>
          </cell>
        </row>
        <row r="223">
          <cell r="N223">
            <v>0</v>
          </cell>
        </row>
        <row r="224">
          <cell r="N224">
            <v>0</v>
          </cell>
        </row>
        <row r="226">
          <cell r="N226">
            <v>21803.7</v>
          </cell>
          <cell r="O226">
            <v>21375.9</v>
          </cell>
        </row>
        <row r="227">
          <cell r="N227">
            <v>1800</v>
          </cell>
          <cell r="O227">
            <v>1743.9</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3782.8</v>
          </cell>
          <cell r="O237">
            <v>3653.2</v>
          </cell>
        </row>
        <row r="238">
          <cell r="N238">
            <v>73641</v>
          </cell>
          <cell r="O238">
            <v>57182.8</v>
          </cell>
        </row>
        <row r="239">
          <cell r="N239">
            <v>0</v>
          </cell>
        </row>
        <row r="240">
          <cell r="N240">
            <v>0</v>
          </cell>
        </row>
        <row r="241">
          <cell r="N241">
            <v>0</v>
          </cell>
        </row>
        <row r="242">
          <cell r="N242">
            <v>0</v>
          </cell>
        </row>
        <row r="243">
          <cell r="N243">
            <v>0</v>
          </cell>
        </row>
        <row r="247">
          <cell r="N247">
            <v>20933.4</v>
          </cell>
          <cell r="O247">
            <v>20933.4</v>
          </cell>
        </row>
        <row r="248">
          <cell r="N248">
            <v>9075.7</v>
          </cell>
          <cell r="O248">
            <v>9067.6</v>
          </cell>
        </row>
        <row r="249">
          <cell r="N249">
            <v>6135</v>
          </cell>
          <cell r="O249">
            <v>6106.8</v>
          </cell>
        </row>
        <row r="250">
          <cell r="N250">
            <v>4260</v>
          </cell>
          <cell r="O250">
            <v>4260</v>
          </cell>
        </row>
        <row r="251">
          <cell r="N251">
            <v>31550</v>
          </cell>
          <cell r="O251">
            <v>31550</v>
          </cell>
        </row>
        <row r="252">
          <cell r="N252">
            <v>1717145.4</v>
          </cell>
          <cell r="O252">
            <v>1717145.3</v>
          </cell>
        </row>
        <row r="253">
          <cell r="N253">
            <v>32678</v>
          </cell>
          <cell r="O253">
            <v>32678</v>
          </cell>
        </row>
        <row r="254">
          <cell r="N254">
            <v>41429.3</v>
          </cell>
          <cell r="O254">
            <v>41143.5</v>
          </cell>
        </row>
        <row r="255">
          <cell r="N255">
            <v>42344</v>
          </cell>
          <cell r="O255">
            <v>42344</v>
          </cell>
        </row>
        <row r="256">
          <cell r="N256">
            <v>596472.8</v>
          </cell>
          <cell r="O256">
            <v>595917.8</v>
          </cell>
        </row>
        <row r="257">
          <cell r="N257">
            <v>30735.2</v>
          </cell>
          <cell r="O257">
            <v>30674.2</v>
          </cell>
        </row>
        <row r="258">
          <cell r="N258">
            <v>14052</v>
          </cell>
          <cell r="O258">
            <v>13890.1</v>
          </cell>
        </row>
        <row r="259">
          <cell r="N259">
            <v>15018.2</v>
          </cell>
          <cell r="O259">
            <v>15018.2</v>
          </cell>
        </row>
        <row r="260">
          <cell r="N260">
            <v>122</v>
          </cell>
          <cell r="O260">
            <v>108.3</v>
          </cell>
        </row>
        <row r="261">
          <cell r="N261">
            <v>16458</v>
          </cell>
          <cell r="O261">
            <v>16119.4</v>
          </cell>
        </row>
        <row r="262">
          <cell r="N262">
            <v>121153.4</v>
          </cell>
          <cell r="O262">
            <v>121153.4</v>
          </cell>
        </row>
        <row r="263">
          <cell r="N263">
            <v>100162</v>
          </cell>
          <cell r="O263">
            <v>100162</v>
          </cell>
        </row>
        <row r="264">
          <cell r="N264">
            <v>19927</v>
          </cell>
          <cell r="O264">
            <v>19671</v>
          </cell>
        </row>
        <row r="265">
          <cell r="N265">
            <v>57</v>
          </cell>
          <cell r="O265">
            <v>56</v>
          </cell>
        </row>
        <row r="266">
          <cell r="N266">
            <v>23660</v>
          </cell>
          <cell r="O266">
            <v>23660</v>
          </cell>
        </row>
        <row r="267">
          <cell r="N267">
            <v>114887.1</v>
          </cell>
          <cell r="O267">
            <v>114887.1</v>
          </cell>
        </row>
        <row r="268">
          <cell r="N268">
            <v>86352.2</v>
          </cell>
          <cell r="O268">
            <v>86352.2</v>
          </cell>
        </row>
        <row r="269">
          <cell r="N269">
            <v>15989</v>
          </cell>
          <cell r="O269">
            <v>15989</v>
          </cell>
        </row>
        <row r="270">
          <cell r="N270">
            <v>40</v>
          </cell>
          <cell r="O270">
            <v>35.5</v>
          </cell>
        </row>
        <row r="271">
          <cell r="N271">
            <v>61902.8</v>
          </cell>
          <cell r="O271">
            <v>61828.1</v>
          </cell>
        </row>
        <row r="272">
          <cell r="N272">
            <v>138845</v>
          </cell>
          <cell r="O272">
            <v>137885</v>
          </cell>
        </row>
        <row r="273">
          <cell r="N273">
            <v>1238</v>
          </cell>
          <cell r="O273">
            <v>1233</v>
          </cell>
        </row>
        <row r="274">
          <cell r="N274">
            <v>619925.7</v>
          </cell>
          <cell r="O274">
            <v>472356.5</v>
          </cell>
        </row>
        <row r="275">
          <cell r="N275">
            <v>3684</v>
          </cell>
          <cell r="O275">
            <v>3674</v>
          </cell>
        </row>
        <row r="276">
          <cell r="N276">
            <v>8017.6</v>
          </cell>
          <cell r="O276">
            <v>7945.7</v>
          </cell>
        </row>
        <row r="277">
          <cell r="N277">
            <v>73533</v>
          </cell>
          <cell r="O277">
            <v>73533</v>
          </cell>
        </row>
        <row r="278">
          <cell r="N278">
            <v>634.8</v>
          </cell>
          <cell r="O278">
            <v>71</v>
          </cell>
        </row>
        <row r="279">
          <cell r="N279">
            <v>9500</v>
          </cell>
          <cell r="O279">
            <v>3268.1</v>
          </cell>
        </row>
        <row r="280">
          <cell r="N280">
            <v>1986.5</v>
          </cell>
          <cell r="O280">
            <v>1896.8</v>
          </cell>
        </row>
        <row r="281">
          <cell r="N281">
            <v>48823.3</v>
          </cell>
          <cell r="O281">
            <v>15834.2</v>
          </cell>
        </row>
        <row r="282">
          <cell r="N2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291"/>
  <sheetViews>
    <sheetView tabSelected="1" zoomScale="47" zoomScaleNormal="47" workbookViewId="0" topLeftCell="A2">
      <pane xSplit="3" ySplit="7" topLeftCell="M286" activePane="bottomRight" state="frozen"/>
      <selection pane="topLeft" activeCell="A2" sqref="A2"/>
      <selection pane="topRight" activeCell="D2" sqref="D2"/>
      <selection pane="bottomLeft" activeCell="A9" sqref="A9"/>
      <selection pane="bottomRight" activeCell="M292" sqref="M292"/>
    </sheetView>
  </sheetViews>
  <sheetFormatPr defaultColWidth="9.00390625" defaultRowHeight="12.75"/>
  <cols>
    <col min="1" max="1" width="11.375" style="68" customWidth="1"/>
    <col min="2" max="2" width="50.625" style="67" customWidth="1"/>
    <col min="3" max="3" width="17.00390625" style="68" customWidth="1"/>
    <col min="4" max="4" width="25.50390625" style="68" customWidth="1"/>
    <col min="5" max="5" width="50.875" style="68" customWidth="1"/>
    <col min="6" max="6" width="18.50390625" style="68" customWidth="1"/>
    <col min="7" max="7" width="17.375" style="68" customWidth="1"/>
    <col min="8" max="8" width="50.625" style="68" customWidth="1"/>
    <col min="9" max="9" width="16.00390625" style="68" customWidth="1"/>
    <col min="10" max="10" width="17.625" style="68" customWidth="1"/>
    <col min="11" max="11" width="26.375" style="68" customWidth="1"/>
    <col min="12" max="12" width="17.875" style="68" customWidth="1"/>
    <col min="13" max="13" width="20.375" style="68" customWidth="1"/>
    <col min="14" max="14" width="26.125" style="69" bestFit="1" customWidth="1"/>
    <col min="15" max="15" width="25.875" style="69" customWidth="1"/>
    <col min="16" max="16" width="26.125" style="69" customWidth="1"/>
    <col min="17" max="17" width="25.625" style="69" customWidth="1"/>
    <col min="18" max="18" width="25.50390625" style="69" customWidth="1"/>
    <col min="19" max="19" width="25.875" style="69" customWidth="1"/>
    <col min="20" max="20" width="21.00390625" style="70" customWidth="1"/>
    <col min="21" max="21" width="21.625" style="70" customWidth="1"/>
    <col min="22" max="16384" width="9.125" style="70" customWidth="1"/>
  </cols>
  <sheetData>
    <row r="2" spans="1:7" ht="17.25">
      <c r="A2" s="1"/>
      <c r="C2" s="1"/>
      <c r="D2" s="1"/>
      <c r="F2" s="1"/>
      <c r="G2" s="14" t="s">
        <v>861</v>
      </c>
    </row>
    <row r="3" spans="1:9" ht="17.25">
      <c r="A3" s="2"/>
      <c r="C3" s="2"/>
      <c r="D3" s="2"/>
      <c r="F3" s="2"/>
      <c r="I3" s="14"/>
    </row>
    <row r="4" ht="17.25">
      <c r="S4" s="71" t="s">
        <v>857</v>
      </c>
    </row>
    <row r="5" spans="1:20" s="3" customFormat="1" ht="46.5" customHeight="1">
      <c r="A5" s="61" t="s">
        <v>862</v>
      </c>
      <c r="B5" s="61"/>
      <c r="C5" s="61"/>
      <c r="D5" s="61" t="s">
        <v>863</v>
      </c>
      <c r="E5" s="62" t="s">
        <v>864</v>
      </c>
      <c r="F5" s="63"/>
      <c r="G5" s="63"/>
      <c r="H5" s="63"/>
      <c r="I5" s="63"/>
      <c r="J5" s="63"/>
      <c r="K5" s="63"/>
      <c r="L5" s="63"/>
      <c r="M5" s="64"/>
      <c r="N5" s="62" t="s">
        <v>865</v>
      </c>
      <c r="O5" s="63"/>
      <c r="P5" s="63"/>
      <c r="Q5" s="63"/>
      <c r="R5" s="63"/>
      <c r="S5" s="64"/>
      <c r="T5" s="61" t="s">
        <v>866</v>
      </c>
    </row>
    <row r="6" spans="1:20" s="3" customFormat="1" ht="51.75" customHeight="1">
      <c r="A6" s="61"/>
      <c r="B6" s="61"/>
      <c r="C6" s="61"/>
      <c r="D6" s="61"/>
      <c r="E6" s="62" t="s">
        <v>868</v>
      </c>
      <c r="F6" s="63"/>
      <c r="G6" s="64"/>
      <c r="H6" s="62" t="s">
        <v>869</v>
      </c>
      <c r="I6" s="63"/>
      <c r="J6" s="64"/>
      <c r="K6" s="62" t="s">
        <v>870</v>
      </c>
      <c r="L6" s="63"/>
      <c r="M6" s="64"/>
      <c r="N6" s="61" t="str">
        <f>'[4]Областной  бюджет'!K6</f>
        <v>отчетный  финансовый год  (2013  год)</v>
      </c>
      <c r="O6" s="61"/>
      <c r="P6" s="65" t="str">
        <f>'[4]Областной  бюджет'!M6</f>
        <v>текущий финансовый год (уточненный  план  на  2014  год)</v>
      </c>
      <c r="Q6" s="65" t="str">
        <f>'[4]Областной  бюджет'!N6</f>
        <v>очередной финансовый год  (утвержденный  бюджет  на  2015  год)</v>
      </c>
      <c r="R6" s="61" t="str">
        <f>'[4]Областной  бюджет'!O6</f>
        <v>плановый период  (утвержденный  бюджет  на  плановый  период  2016  и  2017  годов)</v>
      </c>
      <c r="S6" s="61"/>
      <c r="T6" s="61"/>
    </row>
    <row r="7" spans="1:20" s="3" customFormat="1" ht="104.25">
      <c r="A7" s="61"/>
      <c r="B7" s="61"/>
      <c r="C7" s="61"/>
      <c r="D7" s="61"/>
      <c r="E7" s="15" t="s">
        <v>871</v>
      </c>
      <c r="F7" s="15" t="s">
        <v>872</v>
      </c>
      <c r="G7" s="15" t="s">
        <v>873</v>
      </c>
      <c r="H7" s="15" t="s">
        <v>871</v>
      </c>
      <c r="I7" s="15" t="s">
        <v>872</v>
      </c>
      <c r="J7" s="15" t="s">
        <v>873</v>
      </c>
      <c r="K7" s="15" t="s">
        <v>871</v>
      </c>
      <c r="L7" s="15" t="s">
        <v>872</v>
      </c>
      <c r="M7" s="15" t="s">
        <v>873</v>
      </c>
      <c r="N7" s="15" t="s">
        <v>401</v>
      </c>
      <c r="O7" s="15" t="s">
        <v>402</v>
      </c>
      <c r="P7" s="66"/>
      <c r="Q7" s="66"/>
      <c r="R7" s="15" t="s">
        <v>403</v>
      </c>
      <c r="S7" s="15" t="s">
        <v>404</v>
      </c>
      <c r="T7" s="61"/>
    </row>
    <row r="8" spans="1:20" s="11" customFormat="1" ht="17.25">
      <c r="A8" s="15" t="s">
        <v>405</v>
      </c>
      <c r="B8" s="15" t="s">
        <v>406</v>
      </c>
      <c r="C8" s="15" t="s">
        <v>407</v>
      </c>
      <c r="D8" s="15" t="s">
        <v>408</v>
      </c>
      <c r="E8" s="15" t="s">
        <v>409</v>
      </c>
      <c r="F8" s="15" t="s">
        <v>410</v>
      </c>
      <c r="G8" s="15" t="s">
        <v>411</v>
      </c>
      <c r="H8" s="15" t="s">
        <v>412</v>
      </c>
      <c r="I8" s="15" t="s">
        <v>413</v>
      </c>
      <c r="J8" s="15" t="s">
        <v>414</v>
      </c>
      <c r="K8" s="15" t="s">
        <v>415</v>
      </c>
      <c r="L8" s="15" t="s">
        <v>416</v>
      </c>
      <c r="M8" s="15" t="s">
        <v>417</v>
      </c>
      <c r="N8" s="15" t="s">
        <v>418</v>
      </c>
      <c r="O8" s="15" t="s">
        <v>419</v>
      </c>
      <c r="P8" s="15" t="s">
        <v>420</v>
      </c>
      <c r="Q8" s="15" t="s">
        <v>421</v>
      </c>
      <c r="R8" s="15" t="s">
        <v>422</v>
      </c>
      <c r="S8" s="15" t="s">
        <v>423</v>
      </c>
      <c r="T8" s="15" t="s">
        <v>424</v>
      </c>
    </row>
    <row r="9" spans="1:20" s="6" customFormat="1" ht="34.5">
      <c r="A9" s="15" t="s">
        <v>425</v>
      </c>
      <c r="B9" s="19" t="s">
        <v>426</v>
      </c>
      <c r="C9" s="53" t="s">
        <v>427</v>
      </c>
      <c r="D9" s="4"/>
      <c r="E9" s="4"/>
      <c r="F9" s="4"/>
      <c r="G9" s="4"/>
      <c r="H9" s="4"/>
      <c r="I9" s="4"/>
      <c r="J9" s="4"/>
      <c r="K9" s="4"/>
      <c r="L9" s="4"/>
      <c r="M9" s="4"/>
      <c r="N9" s="4"/>
      <c r="O9" s="4"/>
      <c r="P9" s="4"/>
      <c r="Q9" s="4"/>
      <c r="R9" s="16"/>
      <c r="S9" s="16"/>
      <c r="T9" s="5"/>
    </row>
    <row r="10" spans="1:21" s="8" customFormat="1" ht="104.25">
      <c r="A10" s="17" t="s">
        <v>428</v>
      </c>
      <c r="B10" s="18" t="s">
        <v>429</v>
      </c>
      <c r="C10" s="54" t="s">
        <v>430</v>
      </c>
      <c r="D10" s="26"/>
      <c r="E10" s="26"/>
      <c r="F10" s="26"/>
      <c r="G10" s="26"/>
      <c r="H10" s="26"/>
      <c r="I10" s="26"/>
      <c r="J10" s="26"/>
      <c r="K10" s="26"/>
      <c r="L10" s="26"/>
      <c r="M10" s="26"/>
      <c r="N10" s="48">
        <f aca="true" t="shared" si="0" ref="N10:S10">SUM(N11:N64)</f>
        <v>3518944.720000001</v>
      </c>
      <c r="O10" s="48">
        <f>SUM(O11:O64)</f>
        <v>3267052.8400000003</v>
      </c>
      <c r="P10" s="48">
        <f t="shared" si="0"/>
        <v>3635919.400000001</v>
      </c>
      <c r="Q10" s="48">
        <f t="shared" si="0"/>
        <v>2396940.8</v>
      </c>
      <c r="R10" s="48">
        <f t="shared" si="0"/>
        <v>2066801.7000000002</v>
      </c>
      <c r="S10" s="48">
        <f t="shared" si="0"/>
        <v>2024733.6000000003</v>
      </c>
      <c r="T10" s="7"/>
      <c r="U10" s="13">
        <f>IF(O10&gt;N10,O10-N10,0)</f>
        <v>0</v>
      </c>
    </row>
    <row r="11" spans="1:21" s="6" customFormat="1" ht="104.25">
      <c r="A11" s="15" t="s">
        <v>431</v>
      </c>
      <c r="B11" s="19" t="s">
        <v>487</v>
      </c>
      <c r="C11" s="53" t="s">
        <v>488</v>
      </c>
      <c r="D11" s="4" t="s">
        <v>508</v>
      </c>
      <c r="E11" s="20" t="s">
        <v>433</v>
      </c>
      <c r="F11" s="4" t="s">
        <v>489</v>
      </c>
      <c r="G11" s="21" t="s">
        <v>434</v>
      </c>
      <c r="H11" s="4"/>
      <c r="I11" s="4"/>
      <c r="J11" s="40"/>
      <c r="K11" s="22"/>
      <c r="L11" s="22"/>
      <c r="M11" s="22"/>
      <c r="N11" s="27">
        <f>'[5]Свод  по  МО'!N11</f>
        <v>792947.33</v>
      </c>
      <c r="O11" s="27">
        <f>'[5]Свод  по  МО'!O11</f>
        <v>762943.43</v>
      </c>
      <c r="P11" s="27">
        <f>'[4]Воловский '!P11+'[4]Грязинский '!P11+'[4]Данковский '!P11+'[4]Добринский '!P11+'[4]Добровский'!P11+'[4]Долгоруковский '!P11+'[4]Елецкий '!P11+'[4]Задонский '!P11+'[4]Измалковский '!P11+'[4]Краснинский '!P11+'[4]Лебедянский '!P11+'[4]Лев- Толстовский '!P11+'[4]Липецкий '!P11+'[4]Становлянский '!P11+'[4]Тербунский '!P11+'[4]Усманский '!P11+'[4]Хлевенский '!P11+'[4]Чаплыгинский '!P11</f>
        <v>825328.1000000001</v>
      </c>
      <c r="Q11" s="27">
        <f>'[4]Воловский '!Q11+'[4]Грязинский '!Q11+'[4]Данковский '!Q11+'[4]Добринский '!Q11+'[4]Добровский'!Q11+'[4]Долгоруковский '!Q11+'[4]Елецкий '!Q11+'[4]Задонский '!Q11+'[4]Измалковский '!Q11+'[4]Краснинский '!Q11+'[4]Лебедянский '!Q11+'[4]Лев- Толстовский '!Q11+'[4]Липецкий '!Q11+'[4]Становлянский '!Q11+'[4]Тербунский '!Q11+'[4]Усманский '!Q11+'[4]Хлевенский '!Q11+'[4]Чаплыгинский '!Q11+305</f>
        <v>748726.2999999999</v>
      </c>
      <c r="R11" s="27">
        <f>'[4]Воловский '!R11+'[4]Грязинский '!R11+'[4]Данковский '!R11+'[4]Добринский '!R11+'[4]Добровский'!R11+'[4]Долгоруковский '!R11+'[4]Елецкий '!R11+'[4]Задонский '!R11+'[4]Измалковский '!R11+'[4]Краснинский '!R11+'[4]Лебедянский '!R11+'[4]Лев- Толстовский '!R11+'[4]Липецкий '!R11+'[4]Становлянский '!R11+'[4]Тербунский '!R11+'[4]Усманский '!R11+'[4]Хлевенский '!R11+'[4]Чаплыгинский '!R11+92</f>
        <v>624143</v>
      </c>
      <c r="S11" s="27">
        <f>'[4]Воловский '!S11+'[4]Грязинский '!S11+'[4]Данковский '!S11+'[4]Добринский '!S11+'[4]Добровский'!S11+'[4]Долгоруковский '!S11+'[4]Елецкий '!S11+'[4]Задонский '!S11+'[4]Измалковский '!S11+'[4]Краснинский '!S11+'[4]Лебедянский '!S11+'[4]Лев- Толстовский '!S11+'[4]Липецкий '!S11+'[4]Становлянский '!S11+'[4]Тербунский '!S11+'[4]Усманский '!S11+'[4]Хлевенский '!S11+'[4]Чаплыгинский '!S11+190</f>
        <v>627181.5</v>
      </c>
      <c r="T11" s="5"/>
      <c r="U11" s="13">
        <f aca="true" t="shared" si="1" ref="U11:U74">IF(O11&gt;N11,O11-N11,0)</f>
        <v>0</v>
      </c>
    </row>
    <row r="12" spans="1:21" s="6" customFormat="1" ht="225.75">
      <c r="A12" s="15" t="s">
        <v>490</v>
      </c>
      <c r="B12" s="55" t="s">
        <v>17</v>
      </c>
      <c r="C12" s="53" t="s">
        <v>491</v>
      </c>
      <c r="D12" s="4"/>
      <c r="E12" s="4"/>
      <c r="F12" s="4"/>
      <c r="G12" s="4"/>
      <c r="H12" s="4"/>
      <c r="I12" s="4"/>
      <c r="J12" s="4"/>
      <c r="K12" s="4"/>
      <c r="L12" s="4"/>
      <c r="M12" s="4"/>
      <c r="N12" s="27">
        <f>'[5]Свод  по  МО'!N12</f>
        <v>0</v>
      </c>
      <c r="O12" s="27">
        <f>'[5]Свод  по  МО'!O12</f>
        <v>0</v>
      </c>
      <c r="P12" s="27">
        <f>'[4]Воловский '!P12+'[4]Грязинский '!P12+'[4]Данковский '!P12+'[4]Добринский '!P12+'[4]Добровский'!P12+'[4]Долгоруковский '!P12+'[4]Елецкий '!P12+'[4]Задонский '!P12+'[4]Измалковский '!P12+'[4]Краснинский '!P12+'[4]Лебедянский '!P12+'[4]Лев- Толстовский '!P12+'[4]Липецкий '!P12+'[4]Становлянский '!P12+'[4]Тербунский '!P12+'[4]Усманский '!P12+'[4]Хлевенский '!P12+'[4]Чаплыгинский '!P12</f>
        <v>0</v>
      </c>
      <c r="Q12" s="27">
        <f>'[4]Воловский '!Q12+'[4]Грязинский '!Q12+'[4]Данковский '!Q12+'[4]Добринский '!Q12+'[4]Добровский'!Q12+'[4]Долгоруковский '!Q12+'[4]Елецкий '!Q12+'[4]Задонский '!Q12+'[4]Измалковский '!Q12+'[4]Краснинский '!Q12+'[4]Лебедянский '!Q12+'[4]Лев- Толстовский '!Q12+'[4]Липецкий '!Q12+'[4]Становлянский '!Q12+'[4]Тербунский '!Q12+'[4]Усманский '!Q12+'[4]Хлевенский '!Q12+'[4]Чаплыгинский '!Q12</f>
        <v>0</v>
      </c>
      <c r="R12" s="27">
        <f>'[4]Воловский '!R12+'[4]Грязинский '!R12+'[4]Данковский '!R12+'[4]Добринский '!R12+'[4]Добровский'!R12+'[4]Долгоруковский '!R12+'[4]Елецкий '!R12+'[4]Задонский '!R12+'[4]Измалковский '!R12+'[4]Краснинский '!R12+'[4]Лебедянский '!R12+'[4]Лев- Толстовский '!R12+'[4]Липецкий '!R12+'[4]Становлянский '!R12+'[4]Тербунский '!R12+'[4]Усманский '!R12+'[4]Хлевенский '!R12+'[4]Чаплыгинский '!R12</f>
        <v>0</v>
      </c>
      <c r="S12" s="27">
        <f>'[4]Воловский '!S12+'[4]Грязинский '!S12+'[4]Данковский '!S12+'[4]Добринский '!S12+'[4]Добровский'!S12+'[4]Долгоруковский '!S12+'[4]Елецкий '!S12+'[4]Задонский '!S12+'[4]Измалковский '!S12+'[4]Краснинский '!S12+'[4]Лебедянский '!S12+'[4]Лев- Толстовский '!S12+'[4]Липецкий '!S12+'[4]Становлянский '!S12+'[4]Тербунский '!S12+'[4]Усманский '!S12+'[4]Хлевенский '!S12+'[4]Чаплыгинский '!S12</f>
        <v>0</v>
      </c>
      <c r="T12" s="5"/>
      <c r="U12" s="13">
        <f t="shared" si="1"/>
        <v>0</v>
      </c>
    </row>
    <row r="13" spans="1:21" s="6" customFormat="1" ht="174">
      <c r="A13" s="15" t="s">
        <v>492</v>
      </c>
      <c r="B13" s="19" t="s">
        <v>493</v>
      </c>
      <c r="C13" s="53" t="s">
        <v>494</v>
      </c>
      <c r="D13" s="39"/>
      <c r="E13" s="4"/>
      <c r="F13" s="4"/>
      <c r="G13" s="4"/>
      <c r="H13" s="4"/>
      <c r="I13" s="4"/>
      <c r="J13" s="4"/>
      <c r="K13" s="4"/>
      <c r="L13" s="4"/>
      <c r="M13" s="4"/>
      <c r="N13" s="27">
        <f>'[5]Свод  по  МО'!N13</f>
        <v>0</v>
      </c>
      <c r="O13" s="27">
        <f>'[5]Свод  по  МО'!O13</f>
        <v>0</v>
      </c>
      <c r="P13" s="27">
        <f>'[4]Воловский '!P13+'[4]Грязинский '!P13+'[4]Данковский '!P13+'[4]Добринский '!P13+'[4]Добровский'!P13+'[4]Долгоруковский '!P13+'[4]Елецкий '!P13+'[4]Задонский '!P13+'[4]Измалковский '!P13+'[4]Краснинский '!P13+'[4]Лебедянский '!P13+'[4]Лев- Толстовский '!P13+'[4]Липецкий '!P13+'[4]Становлянский '!P13+'[4]Тербунский '!P13+'[4]Усманский '!P13+'[4]Хлевенский '!P13+'[4]Чаплыгинский '!P13</f>
        <v>0</v>
      </c>
      <c r="Q13" s="27">
        <f>'[4]Воловский '!Q13+'[4]Грязинский '!Q13+'[4]Данковский '!Q13+'[4]Добринский '!Q13+'[4]Добровский'!Q13+'[4]Долгоруковский '!Q13+'[4]Елецкий '!Q13+'[4]Задонский '!Q13+'[4]Измалковский '!Q13+'[4]Краснинский '!Q13+'[4]Лебедянский '!Q13+'[4]Лев- Толстовский '!Q13+'[4]Липецкий '!Q13+'[4]Становлянский '!Q13+'[4]Тербунский '!Q13+'[4]Усманский '!Q13+'[4]Хлевенский '!Q13+'[4]Чаплыгинский '!Q13</f>
        <v>0</v>
      </c>
      <c r="R13" s="27">
        <f>'[4]Воловский '!R13+'[4]Грязинский '!R13+'[4]Данковский '!R13+'[4]Добринский '!R13+'[4]Добровский'!R13+'[4]Долгоруковский '!R13+'[4]Елецкий '!R13+'[4]Задонский '!R13+'[4]Измалковский '!R13+'[4]Краснинский '!R13+'[4]Лебедянский '!R13+'[4]Лев- Толстовский '!R13+'[4]Липецкий '!R13+'[4]Становлянский '!R13+'[4]Тербунский '!R13+'[4]Усманский '!R13+'[4]Хлевенский '!R13+'[4]Чаплыгинский '!R13</f>
        <v>0</v>
      </c>
      <c r="S13" s="27">
        <f>'[4]Воловский '!S13+'[4]Грязинский '!S13+'[4]Данковский '!S13+'[4]Добринский '!S13+'[4]Добровский'!S13+'[4]Долгоруковский '!S13+'[4]Елецкий '!S13+'[4]Задонский '!S13+'[4]Измалковский '!S13+'[4]Краснинский '!S13+'[4]Лебедянский '!S13+'[4]Лев- Толстовский '!S13+'[4]Липецкий '!S13+'[4]Становлянский '!S13+'[4]Тербунский '!S13+'[4]Усманский '!S13+'[4]Хлевенский '!S13+'[4]Чаплыгинский '!S13</f>
        <v>0</v>
      </c>
      <c r="T13" s="5"/>
      <c r="U13" s="13">
        <f t="shared" si="1"/>
        <v>0</v>
      </c>
    </row>
    <row r="14" spans="1:21" ht="225.75">
      <c r="A14" s="15" t="s">
        <v>495</v>
      </c>
      <c r="B14" s="19" t="s">
        <v>840</v>
      </c>
      <c r="C14" s="53" t="s">
        <v>496</v>
      </c>
      <c r="D14" s="39"/>
      <c r="E14" s="4"/>
      <c r="F14" s="4"/>
      <c r="G14" s="4"/>
      <c r="H14" s="4"/>
      <c r="I14" s="4"/>
      <c r="J14" s="4"/>
      <c r="K14" s="72"/>
      <c r="L14" s="72"/>
      <c r="M14" s="72"/>
      <c r="N14" s="27">
        <f>'[5]Свод  по  МО'!N14</f>
        <v>0</v>
      </c>
      <c r="O14" s="27">
        <f>'[5]Свод  по  МО'!O14</f>
        <v>0</v>
      </c>
      <c r="P14" s="27"/>
      <c r="Q14" s="27"/>
      <c r="R14" s="27"/>
      <c r="S14" s="27"/>
      <c r="T14" s="5"/>
      <c r="U14" s="13">
        <f t="shared" si="1"/>
        <v>0</v>
      </c>
    </row>
    <row r="15" spans="1:21" ht="138.75">
      <c r="A15" s="15" t="s">
        <v>499</v>
      </c>
      <c r="B15" s="19" t="s">
        <v>545</v>
      </c>
      <c r="C15" s="53" t="s">
        <v>500</v>
      </c>
      <c r="D15" s="39"/>
      <c r="E15" s="4"/>
      <c r="F15" s="4"/>
      <c r="G15" s="4"/>
      <c r="H15" s="4"/>
      <c r="I15" s="4"/>
      <c r="J15" s="4"/>
      <c r="K15" s="73"/>
      <c r="L15" s="73"/>
      <c r="M15" s="73"/>
      <c r="N15" s="27">
        <f>'[5]Свод  по  МО'!N15</f>
        <v>0</v>
      </c>
      <c r="O15" s="27">
        <f>'[5]Свод  по  МО'!O15</f>
        <v>0</v>
      </c>
      <c r="P15" s="27">
        <f>'[4]Воловский '!P15+'[4]Грязинский '!P15+'[4]Данковский '!P15+'[4]Добринский '!P15+'[4]Добровский'!P15+'[4]Долгоруковский '!P15+'[4]Елецкий '!P15+'[4]Задонский '!P15+'[4]Измалковский '!P15+'[4]Краснинский '!P15+'[4]Лебедянский '!P15+'[4]Лев- Толстовский '!P15+'[4]Липецкий '!P15+'[4]Становлянский '!P15+'[4]Тербунский '!P15+'[4]Усманский '!P15+'[4]Хлевенский '!P15+'[4]Чаплыгинский '!P15</f>
        <v>0</v>
      </c>
      <c r="Q15" s="27">
        <f>'[4]Воловский '!Q15+'[4]Грязинский '!Q15+'[4]Данковский '!Q15+'[4]Добринский '!Q15+'[4]Добровский'!Q15+'[4]Долгоруковский '!Q15+'[4]Елецкий '!Q15+'[4]Задонский '!Q15+'[4]Измалковский '!Q15+'[4]Краснинский '!Q15+'[4]Лебедянский '!Q15+'[4]Лев- Толстовский '!Q15+'[4]Липецкий '!Q15+'[4]Становлянский '!Q15+'[4]Тербунский '!Q15+'[4]Усманский '!Q15+'[4]Хлевенский '!Q15+'[4]Чаплыгинский '!Q15</f>
        <v>0</v>
      </c>
      <c r="R15" s="27">
        <f>'[4]Воловский '!R15+'[4]Грязинский '!R15+'[4]Данковский '!R15+'[4]Добринский '!R15+'[4]Добровский'!R15+'[4]Долгоруковский '!R15+'[4]Елецкий '!R15+'[4]Задонский '!R15+'[4]Измалковский '!R15+'[4]Краснинский '!R15+'[4]Лебедянский '!R15+'[4]Лев- Толстовский '!R15+'[4]Липецкий '!R15+'[4]Становлянский '!R15+'[4]Тербунский '!R15+'[4]Усманский '!R15+'[4]Хлевенский '!R15+'[4]Чаплыгинский '!R15</f>
        <v>0</v>
      </c>
      <c r="S15" s="27">
        <f>'[4]Воловский '!S15+'[4]Грязинский '!S15+'[4]Данковский '!S15+'[4]Добринский '!S15+'[4]Добровский'!S15+'[4]Долгоруковский '!S15+'[4]Елецкий '!S15+'[4]Задонский '!S15+'[4]Измалковский '!S15+'[4]Краснинский '!S15+'[4]Лебедянский '!S15+'[4]Лев- Толстовский '!S15+'[4]Липецкий '!S15+'[4]Становлянский '!S15+'[4]Тербунский '!S15+'[4]Усманский '!S15+'[4]Хлевенский '!S15+'[4]Чаплыгинский '!S15</f>
        <v>0</v>
      </c>
      <c r="T15" s="5"/>
      <c r="U15" s="13"/>
    </row>
    <row r="16" spans="1:21" ht="121.5">
      <c r="A16" s="15" t="s">
        <v>501</v>
      </c>
      <c r="B16" s="19" t="s">
        <v>911</v>
      </c>
      <c r="C16" s="53" t="s">
        <v>912</v>
      </c>
      <c r="D16" s="4"/>
      <c r="E16" s="4"/>
      <c r="F16" s="4"/>
      <c r="G16" s="4"/>
      <c r="H16" s="4"/>
      <c r="I16" s="4"/>
      <c r="J16" s="4"/>
      <c r="K16" s="4"/>
      <c r="L16" s="4"/>
      <c r="M16" s="4"/>
      <c r="N16" s="27">
        <f>'[5]Свод  по  МО'!N16</f>
        <v>0</v>
      </c>
      <c r="O16" s="27">
        <f>'[5]Свод  по  МО'!O16</f>
        <v>0</v>
      </c>
      <c r="P16" s="27">
        <f>'[4]Воловский '!P16+'[4]Грязинский '!P16+'[4]Данковский '!P16+'[4]Добринский '!P16+'[4]Добровский'!P16+'[4]Долгоруковский '!P16+'[4]Елецкий '!P16+'[4]Задонский '!P16+'[4]Измалковский '!P16+'[4]Краснинский '!P16+'[4]Лебедянский '!P16+'[4]Лев- Толстовский '!P16+'[4]Липецкий '!P16+'[4]Становлянский '!P16+'[4]Тербунский '!P16+'[4]Усманский '!P16+'[4]Хлевенский '!P16+'[4]Чаплыгинский '!P16</f>
        <v>0</v>
      </c>
      <c r="Q16" s="27">
        <f>'[4]Воловский '!Q16+'[4]Грязинский '!Q16+'[4]Данковский '!Q16+'[4]Добринский '!Q16+'[4]Добровский'!Q16+'[4]Долгоруковский '!Q16+'[4]Елецкий '!Q16+'[4]Задонский '!Q16+'[4]Измалковский '!Q16+'[4]Краснинский '!Q16+'[4]Лебедянский '!Q16+'[4]Лев- Толстовский '!Q16+'[4]Липецкий '!Q16+'[4]Становлянский '!Q16+'[4]Тербунский '!Q16+'[4]Усманский '!Q16+'[4]Хлевенский '!Q16+'[4]Чаплыгинский '!Q16</f>
        <v>0</v>
      </c>
      <c r="R16" s="27">
        <f>'[4]Воловский '!R16+'[4]Грязинский '!R16+'[4]Данковский '!R16+'[4]Добринский '!R16+'[4]Добровский'!R16+'[4]Долгоруковский '!R16+'[4]Елецкий '!R16+'[4]Задонский '!R16+'[4]Измалковский '!R16+'[4]Краснинский '!R16+'[4]Лебедянский '!R16+'[4]Лев- Толстовский '!R16+'[4]Липецкий '!R16+'[4]Становлянский '!R16+'[4]Тербунский '!R16+'[4]Усманский '!R16+'[4]Хлевенский '!R16+'[4]Чаплыгинский '!R16</f>
        <v>0</v>
      </c>
      <c r="S16" s="27">
        <f>'[4]Воловский '!S16+'[4]Грязинский '!S16+'[4]Данковский '!S16+'[4]Добринский '!S16+'[4]Добровский'!S16+'[4]Долгоруковский '!S16+'[4]Елецкий '!S16+'[4]Задонский '!S16+'[4]Измалковский '!S16+'[4]Краснинский '!S16+'[4]Лебедянский '!S16+'[4]Лев- Толстовский '!S16+'[4]Липецкий '!S16+'[4]Становлянский '!S16+'[4]Тербунский '!S16+'[4]Усманский '!S16+'[4]Хлевенский '!S16+'[4]Чаплыгинский '!S16</f>
        <v>0</v>
      </c>
      <c r="T16" s="5"/>
      <c r="U16" s="13">
        <f t="shared" si="1"/>
        <v>0</v>
      </c>
    </row>
    <row r="17" spans="1:21" ht="156">
      <c r="A17" s="15" t="s">
        <v>913</v>
      </c>
      <c r="B17" s="19" t="s">
        <v>561</v>
      </c>
      <c r="C17" s="53" t="s">
        <v>914</v>
      </c>
      <c r="D17" s="4"/>
      <c r="E17" s="4"/>
      <c r="F17" s="4"/>
      <c r="G17" s="4"/>
      <c r="H17" s="4"/>
      <c r="I17" s="4"/>
      <c r="J17" s="4"/>
      <c r="K17" s="4"/>
      <c r="L17" s="4"/>
      <c r="M17" s="4"/>
      <c r="N17" s="27">
        <f>'[5]Свод  по  МО'!N17</f>
        <v>0</v>
      </c>
      <c r="O17" s="27">
        <f>'[5]Свод  по  МО'!O17</f>
        <v>0</v>
      </c>
      <c r="P17" s="27"/>
      <c r="Q17" s="27"/>
      <c r="R17" s="27"/>
      <c r="S17" s="27"/>
      <c r="T17" s="5"/>
      <c r="U17" s="13">
        <f t="shared" si="1"/>
        <v>0</v>
      </c>
    </row>
    <row r="18" spans="1:21" ht="121.5">
      <c r="A18" s="15" t="s">
        <v>915</v>
      </c>
      <c r="B18" s="30" t="s">
        <v>0</v>
      </c>
      <c r="C18" s="53" t="s">
        <v>916</v>
      </c>
      <c r="D18" s="4"/>
      <c r="E18" s="4"/>
      <c r="F18" s="4"/>
      <c r="G18" s="4"/>
      <c r="H18" s="4"/>
      <c r="I18" s="4"/>
      <c r="J18" s="4"/>
      <c r="K18" s="4"/>
      <c r="L18" s="4"/>
      <c r="M18" s="4"/>
      <c r="N18" s="27">
        <f>'[5]Свод  по  МО'!N18</f>
        <v>0</v>
      </c>
      <c r="O18" s="27">
        <f>'[5]Свод  по  МО'!O18</f>
        <v>0</v>
      </c>
      <c r="P18" s="27"/>
      <c r="Q18" s="27"/>
      <c r="R18" s="27"/>
      <c r="S18" s="27"/>
      <c r="T18" s="5"/>
      <c r="U18" s="13">
        <f t="shared" si="1"/>
        <v>0</v>
      </c>
    </row>
    <row r="19" spans="1:21" ht="51.75">
      <c r="A19" s="15" t="s">
        <v>917</v>
      </c>
      <c r="B19" s="19" t="s">
        <v>918</v>
      </c>
      <c r="C19" s="53" t="s">
        <v>919</v>
      </c>
      <c r="D19" s="4"/>
      <c r="E19" s="4"/>
      <c r="F19" s="4"/>
      <c r="G19" s="4"/>
      <c r="H19" s="4"/>
      <c r="I19" s="4"/>
      <c r="J19" s="4"/>
      <c r="K19" s="4"/>
      <c r="L19" s="4"/>
      <c r="M19" s="4"/>
      <c r="N19" s="27">
        <f>'[5]Свод  по  МО'!N19</f>
        <v>0</v>
      </c>
      <c r="O19" s="27">
        <f>'[5]Свод  по  МО'!O19</f>
        <v>0</v>
      </c>
      <c r="P19" s="27">
        <f>'[4]Воловский '!P19+'[4]Грязинский '!P19+'[4]Данковский '!P19+'[4]Добринский '!P19+'[4]Добровский'!P19+'[4]Долгоруковский '!P19+'[4]Елецкий '!P19+'[4]Задонский '!P19+'[4]Измалковский '!P19+'[4]Краснинский '!P19+'[4]Лебедянский '!P19+'[4]Лев- Толстовский '!P19+'[4]Липецкий '!P19+'[4]Становлянский '!P19+'[4]Тербунский '!P19+'[4]Усманский '!P19+'[4]Хлевенский '!P19+'[4]Чаплыгинский '!P19</f>
        <v>0</v>
      </c>
      <c r="Q19" s="27">
        <f>'[4]Воловский '!Q19+'[4]Грязинский '!Q19+'[4]Данковский '!Q19+'[4]Добринский '!Q19+'[4]Добровский'!Q19+'[4]Долгоруковский '!Q19+'[4]Елецкий '!Q19+'[4]Задонский '!Q19+'[4]Измалковский '!Q19+'[4]Краснинский '!Q19+'[4]Лебедянский '!Q19+'[4]Лев- Толстовский '!Q19+'[4]Липецкий '!Q19+'[4]Становлянский '!Q19+'[4]Тербунский '!Q19+'[4]Усманский '!Q19+'[4]Хлевенский '!Q19+'[4]Чаплыгинский '!Q19</f>
        <v>0</v>
      </c>
      <c r="R19" s="27">
        <f>'[4]Воловский '!R19+'[4]Грязинский '!R19+'[4]Данковский '!R19+'[4]Добринский '!R19+'[4]Добровский'!R19+'[4]Долгоруковский '!R19+'[4]Елецкий '!R19+'[4]Задонский '!R19+'[4]Измалковский '!R19+'[4]Краснинский '!R19+'[4]Лебедянский '!R19+'[4]Лев- Толстовский '!R19+'[4]Липецкий '!R19+'[4]Становлянский '!R19+'[4]Тербунский '!R19+'[4]Усманский '!R19+'[4]Хлевенский '!R19+'[4]Чаплыгинский '!R19</f>
        <v>0</v>
      </c>
      <c r="S19" s="27">
        <f>'[4]Воловский '!S19+'[4]Грязинский '!S19+'[4]Данковский '!S19+'[4]Добринский '!S19+'[4]Добровский'!S19+'[4]Долгоруковский '!S19+'[4]Елецкий '!S19+'[4]Задонский '!S19+'[4]Измалковский '!S19+'[4]Краснинский '!S19+'[4]Лебедянский '!S19+'[4]Лев- Толстовский '!S19+'[4]Липецкий '!S19+'[4]Становлянский '!S19+'[4]Тербунский '!S19+'[4]Усманский '!S19+'[4]Хлевенский '!S19+'[4]Чаплыгинский '!S19</f>
        <v>0</v>
      </c>
      <c r="T19" s="5"/>
      <c r="U19" s="13">
        <f t="shared" si="1"/>
        <v>0</v>
      </c>
    </row>
    <row r="20" spans="1:21" ht="69">
      <c r="A20" s="15" t="s">
        <v>920</v>
      </c>
      <c r="B20" s="19" t="s">
        <v>921</v>
      </c>
      <c r="C20" s="53" t="s">
        <v>922</v>
      </c>
      <c r="D20" s="4"/>
      <c r="E20" s="4"/>
      <c r="F20" s="4"/>
      <c r="G20" s="4"/>
      <c r="H20" s="4"/>
      <c r="I20" s="4"/>
      <c r="J20" s="4"/>
      <c r="K20" s="4"/>
      <c r="L20" s="4"/>
      <c r="M20" s="4"/>
      <c r="N20" s="27">
        <f>'[5]Свод  по  МО'!N20</f>
        <v>0</v>
      </c>
      <c r="O20" s="27">
        <f>'[5]Свод  по  МО'!O20</f>
        <v>0</v>
      </c>
      <c r="P20" s="27"/>
      <c r="Q20" s="27"/>
      <c r="R20" s="27"/>
      <c r="S20" s="27"/>
      <c r="T20" s="5"/>
      <c r="U20" s="13">
        <f t="shared" si="1"/>
        <v>0</v>
      </c>
    </row>
    <row r="21" spans="1:21" ht="138.75">
      <c r="A21" s="15" t="s">
        <v>923</v>
      </c>
      <c r="B21" s="19" t="s">
        <v>562</v>
      </c>
      <c r="C21" s="53" t="s">
        <v>924</v>
      </c>
      <c r="D21" s="39" t="s">
        <v>925</v>
      </c>
      <c r="E21" s="20" t="s">
        <v>433</v>
      </c>
      <c r="F21" s="4" t="s">
        <v>926</v>
      </c>
      <c r="G21" s="21" t="s">
        <v>434</v>
      </c>
      <c r="H21" s="4"/>
      <c r="I21" s="4"/>
      <c r="J21" s="4"/>
      <c r="K21" s="73"/>
      <c r="L21" s="73"/>
      <c r="M21" s="73"/>
      <c r="N21" s="27">
        <f>'[5]Свод  по  МО'!N21</f>
        <v>342448.1</v>
      </c>
      <c r="O21" s="27">
        <f>'[5]Свод  по  МО'!O21</f>
        <v>268289.1</v>
      </c>
      <c r="P21" s="27">
        <f>'[4]Воловский '!P21+'[4]Грязинский '!P21+'[4]Данковский '!P21+'[4]Добринский '!P21+'[4]Добровский'!P21+'[4]Долгоруковский '!P21+'[4]Елецкий '!P21+'[4]Задонский '!P21+'[4]Измалковский '!P21+'[4]Краснинский '!P21+'[4]Лебедянский '!P21+'[4]Лев- Толстовский '!P21+'[4]Липецкий '!P21+'[4]Становлянский '!P21+'[4]Тербунский '!P21+'[4]Усманский '!P21+'[4]Хлевенский '!P21+'[4]Чаплыгинский '!P21</f>
        <v>311905.45000000007</v>
      </c>
      <c r="Q21" s="27">
        <f>'[4]Воловский '!Q21+'[4]Грязинский '!Q21+'[4]Данковский '!Q21+'[4]Добринский '!Q21+'[4]Добровский'!Q21+'[4]Долгоруковский '!Q21+'[4]Елецкий '!Q21+'[4]Задонский '!Q21+'[4]Измалковский '!Q21+'[4]Краснинский '!Q21+'[4]Лебедянский '!Q21+'[4]Лев- Толстовский '!Q21+'[4]Липецкий '!Q21+'[4]Становлянский '!Q21+'[4]Тербунский '!Q21+'[4]Усманский '!Q21+'[4]Хлевенский '!Q21+'[4]Чаплыгинский '!Q21</f>
        <v>39984.200000000004</v>
      </c>
      <c r="R21" s="27">
        <f>'[4]Воловский '!R21+'[4]Грязинский '!R21+'[4]Данковский '!R21+'[4]Добринский '!R21+'[4]Добровский'!R21+'[4]Долгоруковский '!R21+'[4]Елецкий '!R21+'[4]Задонский '!R21+'[4]Измалковский '!R21+'[4]Краснинский '!R21+'[4]Лебедянский '!R21+'[4]Лев- Толстовский '!R21+'[4]Липецкий '!R21+'[4]Становлянский '!R21+'[4]Тербунский '!R21+'[4]Усманский '!R21+'[4]Хлевенский '!R21+'[4]Чаплыгинский '!R21</f>
        <v>35013.3</v>
      </c>
      <c r="S21" s="27">
        <f>'[4]Воловский '!S21+'[4]Грязинский '!S21+'[4]Данковский '!S21+'[4]Добринский '!S21+'[4]Добровский'!S21+'[4]Долгоруковский '!S21+'[4]Елецкий '!S21+'[4]Задонский '!S21+'[4]Измалковский '!S21+'[4]Краснинский '!S21+'[4]Лебедянский '!S21+'[4]Лев- Толстовский '!S21+'[4]Липецкий '!S21+'[4]Становлянский '!S21+'[4]Тербунский '!S21+'[4]Усманский '!S21+'[4]Хлевенский '!S21+'[4]Чаплыгинский '!S21</f>
        <v>39619.3</v>
      </c>
      <c r="T21" s="5"/>
      <c r="U21" s="13">
        <f t="shared" si="1"/>
        <v>0</v>
      </c>
    </row>
    <row r="22" spans="1:21" ht="348">
      <c r="A22" s="15" t="s">
        <v>927</v>
      </c>
      <c r="B22" s="19" t="s">
        <v>841</v>
      </c>
      <c r="C22" s="53" t="s">
        <v>928</v>
      </c>
      <c r="D22" s="39" t="s">
        <v>929</v>
      </c>
      <c r="E22" s="20" t="s">
        <v>433</v>
      </c>
      <c r="F22" s="4" t="s">
        <v>930</v>
      </c>
      <c r="G22" s="21" t="s">
        <v>434</v>
      </c>
      <c r="H22" s="73"/>
      <c r="I22" s="73"/>
      <c r="J22" s="4"/>
      <c r="K22" s="4"/>
      <c r="L22" s="4"/>
      <c r="M22" s="4"/>
      <c r="N22" s="27">
        <f>'[5]Свод  по  МО'!N22</f>
        <v>758293.19</v>
      </c>
      <c r="O22" s="27">
        <f>'[5]Свод  по  МО'!O22</f>
        <v>736994.93</v>
      </c>
      <c r="P22" s="27">
        <f>'[4]Воловский '!P22+'[4]Грязинский '!P22+'[4]Данковский '!P22+'[4]Добринский '!P22+'[4]Добровский'!P22+'[4]Долгоруковский '!P22+'[4]Елецкий '!P22+'[4]Задонский '!P22+'[4]Измалковский '!P22+'[4]Краснинский '!P22+'[4]Лебедянский '!P22+'[4]Лев- Толстовский '!P22+'[4]Липецкий '!P22+'[4]Становлянский '!P22+'[4]Тербунский '!P22+'[4]Усманский '!P22+'[4]Хлевенский '!P22+'[4]Чаплыгинский '!P22+29255.6-342.5</f>
        <v>610328.9</v>
      </c>
      <c r="Q22" s="27">
        <f>'[4]Воловский '!Q22+'[4]Грязинский '!Q22+'[4]Данковский '!Q22+'[4]Добринский '!Q22+'[4]Добровский'!Q22+'[4]Долгоруковский '!Q22+'[4]Елецкий '!Q22+'[4]Задонский '!Q22+'[4]Измалковский '!Q22+'[4]Краснинский '!Q22+'[4]Лебедянский '!Q22+'[4]Лев- Толстовский '!Q22+'[4]Липецкий '!Q22+'[4]Становлянский '!Q22+'[4]Тербунский '!Q22+'[4]Усманский '!Q22+'[4]Хлевенский '!Q22+'[4]Чаплыгинский '!Q22-26603+72293.5+562192</f>
        <v>703809.7</v>
      </c>
      <c r="R22" s="27">
        <f>'[4]Воловский '!R22+'[4]Грязинский '!R22+'[4]Данковский '!R22+'[4]Добринский '!R22+'[4]Добровский'!R22+'[4]Долгоруковский '!R22+'[4]Елецкий '!R22+'[4]Задонский '!R22+'[4]Измалковский '!R22+'[4]Краснинский '!R22+'[4]Лебедянский '!R22+'[4]Лев- Толстовский '!R22+'[4]Липецкий '!R22+'[4]Становлянский '!R22+'[4]Тербунский '!R22+'[4]Усманский '!R22+'[4]Хлевенский '!R22+'[4]Чаплыгинский '!R22-32991.1+61844.6+562192</f>
        <v>700846.7</v>
      </c>
      <c r="S22" s="27">
        <f>'[4]Воловский '!S22+'[4]Грязинский '!S22+'[4]Данковский '!S22+'[4]Добринский '!S22+'[4]Добровский'!S22+'[4]Долгоруковский '!S22+'[4]Елецкий '!S22+'[4]Задонский '!S22+'[4]Измалковский '!S22+'[4]Краснинский '!S22+'[4]Лебедянский '!S22+'[4]Лев- Толстовский '!S22+'[4]Липецкий '!S22+'[4]Становлянский '!S22+'[4]Тербунский '!S22+'[4]Усманский '!S22+'[4]Хлевенский '!S22+'[4]Чаплыгинский '!S22-24677.7+54297.4+562192</f>
        <v>691598.5</v>
      </c>
      <c r="T22" s="5"/>
      <c r="U22" s="13">
        <f t="shared" si="1"/>
        <v>0</v>
      </c>
    </row>
    <row r="23" spans="1:21" ht="225.75">
      <c r="A23" s="15" t="s">
        <v>931</v>
      </c>
      <c r="B23" s="23" t="s">
        <v>546</v>
      </c>
      <c r="C23" s="53" t="s">
        <v>932</v>
      </c>
      <c r="D23" s="39" t="s">
        <v>933</v>
      </c>
      <c r="E23" s="20" t="s">
        <v>433</v>
      </c>
      <c r="F23" s="4" t="s">
        <v>934</v>
      </c>
      <c r="G23" s="21" t="s">
        <v>434</v>
      </c>
      <c r="H23" s="4"/>
      <c r="I23" s="4"/>
      <c r="J23" s="4"/>
      <c r="K23" s="73"/>
      <c r="L23" s="73"/>
      <c r="M23" s="73"/>
      <c r="N23" s="27">
        <f>'[5]Свод  по  МО'!N23</f>
        <v>511456.26</v>
      </c>
      <c r="O23" s="27">
        <f>'[5]Свод  по  МО'!O23</f>
        <v>438981.5900000001</v>
      </c>
      <c r="P23" s="27">
        <f>'[4]Воловский '!P23+'[4]Грязинский '!P23+'[4]Данковский '!P23+'[4]Добринский '!P23+'[4]Добровский'!P23+'[4]Долгоруковский '!P23+'[4]Елецкий '!P23+'[4]Задонский '!P23+'[4]Измалковский '!P23+'[4]Краснинский '!P23+'[4]Лебедянский '!P23+'[4]Лев- Толстовский '!P23+'[4]Липецкий '!P23+'[4]Становлянский '!P23+'[4]Тербунский '!P23+'[4]Усманский '!P23+'[4]Хлевенский '!P23+'[4]Чаплыгинский '!P23</f>
        <v>654934.1</v>
      </c>
      <c r="Q23" s="27">
        <f>'[4]Воловский '!Q23+'[4]Грязинский '!Q23+'[4]Данковский '!Q23+'[4]Добринский '!Q23+'[4]Добровский'!Q23+'[4]Долгоруковский '!Q23+'[4]Елецкий '!Q23+'[4]Задонский '!Q23+'[4]Измалковский '!Q23+'[4]Краснинский '!Q23+'[4]Лебедянский '!Q23+'[4]Лев- Толстовский '!Q23+'[4]Липецкий '!Q23+'[4]Становлянский '!Q23+'[4]Тербунский '!Q23+'[4]Усманский '!Q23+'[4]Хлевенский '!Q23+'[4]Чаплыгинский '!Q23</f>
        <v>15086.5</v>
      </c>
      <c r="R23" s="27">
        <f>'[4]Воловский '!R23+'[4]Грязинский '!R23+'[4]Данковский '!R23+'[4]Добринский '!R23+'[4]Добровский'!R23+'[4]Долгоруковский '!R23+'[4]Елецкий '!R23+'[4]Задонский '!R23+'[4]Измалковский '!R23+'[4]Краснинский '!R23+'[4]Лебедянский '!R23+'[4]Лев- Толстовский '!R23+'[4]Липецкий '!R23+'[4]Становлянский '!R23+'[4]Тербунский '!R23+'[4]Усманский '!R23+'[4]Хлевенский '!R23+'[4]Чаплыгинский '!R23</f>
        <v>8498.4</v>
      </c>
      <c r="S23" s="27">
        <f>'[4]Воловский '!S23+'[4]Грязинский '!S23+'[4]Данковский '!S23+'[4]Добринский '!S23+'[4]Добровский'!S23+'[4]Долгоруковский '!S23+'[4]Елецкий '!S23+'[4]Задонский '!S23+'[4]Измалковский '!S23+'[4]Краснинский '!S23+'[4]Лебедянский '!S23+'[4]Лев- Толстовский '!S23+'[4]Липецкий '!S23+'[4]Становлянский '!S23+'[4]Тербунский '!S23+'[4]Усманский '!S23+'[4]Хлевенский '!S23+'[4]Чаплыгинский '!S23</f>
        <v>8516</v>
      </c>
      <c r="T23" s="5"/>
      <c r="U23" s="13">
        <f t="shared" si="1"/>
        <v>0</v>
      </c>
    </row>
    <row r="24" spans="1:21" ht="104.25">
      <c r="A24" s="15" t="s">
        <v>935</v>
      </c>
      <c r="B24" s="19" t="s">
        <v>936</v>
      </c>
      <c r="C24" s="53" t="s">
        <v>937</v>
      </c>
      <c r="D24" s="39" t="s">
        <v>938</v>
      </c>
      <c r="E24" s="20" t="s">
        <v>433</v>
      </c>
      <c r="F24" s="4" t="s">
        <v>939</v>
      </c>
      <c r="G24" s="21" t="s">
        <v>434</v>
      </c>
      <c r="H24" s="4"/>
      <c r="I24" s="4"/>
      <c r="J24" s="4"/>
      <c r="K24" s="73"/>
      <c r="L24" s="73"/>
      <c r="M24" s="73"/>
      <c r="N24" s="27">
        <f>'[5]Свод  по  МО'!N24</f>
        <v>22076.6</v>
      </c>
      <c r="O24" s="27">
        <f>'[5]Свод  по  МО'!O24</f>
        <v>21430.14</v>
      </c>
      <c r="P24" s="27">
        <f>'[4]Воловский '!P24+'[4]Грязинский '!P24+'[4]Данковский '!P24+'[4]Добринский '!P24+'[4]Добровский'!P24+'[4]Долгоруковский '!P24+'[4]Елецкий '!P24+'[4]Задонский '!P24+'[4]Измалковский '!P24+'[4]Краснинский '!P24+'[4]Лебедянский '!P24+'[4]Лев- Толстовский '!P24+'[4]Липецкий '!P24+'[4]Становлянский '!P24+'[4]Тербунский '!P24+'[4]Усманский '!P24+'[4]Хлевенский '!P24+'[4]Чаплыгинский '!P24</f>
        <v>23366.2</v>
      </c>
      <c r="Q24" s="27">
        <f>'[4]Воловский '!Q24+'[4]Грязинский '!Q24+'[4]Данковский '!Q24+'[4]Добринский '!Q24+'[4]Добровский'!Q24+'[4]Долгоруковский '!Q24+'[4]Елецкий '!Q24+'[4]Задонский '!Q24+'[4]Измалковский '!Q24+'[4]Краснинский '!Q24+'[4]Лебедянский '!Q24+'[4]Лев- Толстовский '!Q24+'[4]Липецкий '!Q24+'[4]Становлянский '!Q24+'[4]Тербунский '!Q24+'[4]Усманский '!Q24+'[4]Хлевенский '!Q24+'[4]Чаплыгинский '!Q24</f>
        <v>20713</v>
      </c>
      <c r="R24" s="27">
        <f>'[4]Воловский '!R24+'[4]Грязинский '!R24+'[4]Данковский '!R24+'[4]Добринский '!R24+'[4]Добровский'!R24+'[4]Долгоруковский '!R24+'[4]Елецкий '!R24+'[4]Задонский '!R24+'[4]Измалковский '!R24+'[4]Краснинский '!R24+'[4]Лебедянский '!R24+'[4]Лев- Толстовский '!R24+'[4]Липецкий '!R24+'[4]Становлянский '!R24+'[4]Тербунский '!R24+'[4]Усманский '!R24+'[4]Хлевенский '!R24+'[4]Чаплыгинский '!R24</f>
        <v>20713</v>
      </c>
      <c r="S24" s="27">
        <f>'[4]Воловский '!S24+'[4]Грязинский '!S24+'[4]Данковский '!S24+'[4]Добринский '!S24+'[4]Добровский'!S24+'[4]Долгоруковский '!S24+'[4]Елецкий '!S24+'[4]Задонский '!S24+'[4]Измалковский '!S24+'[4]Краснинский '!S24+'[4]Лебедянский '!S24+'[4]Лев- Толстовский '!S24+'[4]Липецкий '!S24+'[4]Становлянский '!S24+'[4]Тербунский '!S24+'[4]Усманский '!S24+'[4]Хлевенский '!S24+'[4]Чаплыгинский '!S24</f>
        <v>20813</v>
      </c>
      <c r="T24" s="5"/>
      <c r="U24" s="13">
        <f t="shared" si="1"/>
        <v>0</v>
      </c>
    </row>
    <row r="25" spans="1:21" ht="104.25">
      <c r="A25" s="15" t="s">
        <v>940</v>
      </c>
      <c r="B25" s="19" t="s">
        <v>941</v>
      </c>
      <c r="C25" s="53" t="s">
        <v>942</v>
      </c>
      <c r="D25" s="4"/>
      <c r="E25" s="4"/>
      <c r="F25" s="4"/>
      <c r="G25" s="4"/>
      <c r="H25" s="4"/>
      <c r="I25" s="4"/>
      <c r="J25" s="4"/>
      <c r="K25" s="73"/>
      <c r="L25" s="73"/>
      <c r="M25" s="73"/>
      <c r="N25" s="27">
        <f>'[5]Свод  по  МО'!N25</f>
        <v>0</v>
      </c>
      <c r="O25" s="27">
        <f>'[5]Свод  по  МО'!O25</f>
        <v>0</v>
      </c>
      <c r="P25" s="27"/>
      <c r="Q25" s="27"/>
      <c r="R25" s="27">
        <f>'[4]Воловский '!R25+'[4]Грязинский '!R25+'[4]Данковский '!R25+'[4]Добринский '!R25+'[4]Добровский'!R25+'[4]Долгоруковский '!R25+'[4]Елецкий '!R25+'[4]Задонский '!R25+'[4]Измалковский '!R25+'[4]Краснинский '!R25+'[4]Лебедянский '!R25+'[4]Лев- Толстовский '!R25+'[4]Липецкий '!R25+'[4]Становлянский '!R25+'[4]Тербунский '!R25+'[4]Усманский '!R25+'[4]Хлевенский '!R25+'[4]Чаплыгинский '!R25</f>
        <v>0</v>
      </c>
      <c r="S25" s="27">
        <f>'[4]Воловский '!S25+'[4]Грязинский '!S25+'[4]Данковский '!S25+'[4]Добринский '!S25+'[4]Добровский'!S25+'[4]Долгоруковский '!S25+'[4]Елецкий '!S25+'[4]Задонский '!S25+'[4]Измалковский '!S25+'[4]Краснинский '!S25+'[4]Лебедянский '!S25+'[4]Лев- Толстовский '!S25+'[4]Липецкий '!S25+'[4]Становлянский '!S25+'[4]Тербунский '!S25+'[4]Усманский '!S25+'[4]Хлевенский '!S25+'[4]Чаплыгинский '!S25</f>
        <v>0</v>
      </c>
      <c r="T25" s="5"/>
      <c r="U25" s="13">
        <f t="shared" si="1"/>
        <v>0</v>
      </c>
    </row>
    <row r="26" spans="1:21" ht="104.25">
      <c r="A26" s="15" t="s">
        <v>943</v>
      </c>
      <c r="B26" s="23" t="s">
        <v>18</v>
      </c>
      <c r="C26" s="53" t="s">
        <v>944</v>
      </c>
      <c r="D26" s="39" t="s">
        <v>945</v>
      </c>
      <c r="E26" s="20" t="s">
        <v>433</v>
      </c>
      <c r="F26" s="4" t="s">
        <v>947</v>
      </c>
      <c r="G26" s="21" t="s">
        <v>434</v>
      </c>
      <c r="H26" s="4"/>
      <c r="I26" s="73"/>
      <c r="J26" s="40"/>
      <c r="K26" s="73"/>
      <c r="L26" s="73"/>
      <c r="M26" s="73"/>
      <c r="N26" s="27">
        <f>'[5]Свод  по  МО'!N26</f>
        <v>2498.6</v>
      </c>
      <c r="O26" s="27">
        <f>'[5]Свод  по  МО'!O26</f>
        <v>1951.4</v>
      </c>
      <c r="P26" s="27">
        <f>'[4]Воловский '!P26+'[4]Грязинский '!P26+'[4]Данковский '!P26+'[4]Добринский '!P26+'[4]Добровский'!P26+'[4]Долгоруковский '!P26+'[4]Елецкий '!P26+'[4]Задонский '!P26+'[4]Измалковский '!P26+'[4]Краснинский '!P26+'[4]Лебедянский '!P26+'[4]Лев- Толстовский '!P26+'[4]Липецкий '!P26+'[4]Становлянский '!P26+'[4]Тербунский '!P26+'[4]Усманский '!P26+'[4]Хлевенский '!P26+'[4]Чаплыгинский '!P26+342.5</f>
        <v>777.1</v>
      </c>
      <c r="Q26" s="27">
        <f>'[4]Воловский '!Q26+'[4]Грязинский '!Q26+'[4]Данковский '!Q26+'[4]Добринский '!Q26+'[4]Добровский'!Q26+'[4]Долгоруковский '!Q26+'[4]Елецкий '!Q26+'[4]Задонский '!Q26+'[4]Измалковский '!Q26+'[4]Краснинский '!Q26+'[4]Лебедянский '!Q26+'[4]Лев- Толстовский '!Q26+'[4]Липецкий '!Q26+'[4]Становлянский '!Q26+'[4]Тербунский '!Q26+'[4]Усманский '!Q26+'[4]Хлевенский '!Q26+'[4]Чаплыгинский '!Q26</f>
        <v>0</v>
      </c>
      <c r="R26" s="27">
        <f>'[4]Воловский '!R26+'[4]Грязинский '!R26+'[4]Данковский '!R26+'[4]Добринский '!R26+'[4]Добровский'!R26+'[4]Долгоруковский '!R26+'[4]Елецкий '!R26+'[4]Задонский '!R26+'[4]Измалковский '!R26+'[4]Краснинский '!R26+'[4]Лебедянский '!R26+'[4]Лев- Толстовский '!R26+'[4]Липецкий '!R26+'[4]Становлянский '!R26+'[4]Тербунский '!R26+'[4]Усманский '!R26+'[4]Хлевенский '!R26+'[4]Чаплыгинский '!R26</f>
        <v>0</v>
      </c>
      <c r="S26" s="27">
        <f>'[4]Воловский '!S26+'[4]Грязинский '!S26+'[4]Данковский '!S26+'[4]Добринский '!S26+'[4]Добровский'!S26+'[4]Долгоруковский '!S26+'[4]Елецкий '!S26+'[4]Задонский '!S26+'[4]Измалковский '!S26+'[4]Краснинский '!S26+'[4]Лебедянский '!S26+'[4]Лев- Толстовский '!S26+'[4]Липецкий '!S26+'[4]Становлянский '!S26+'[4]Тербунский '!S26+'[4]Усманский '!S26+'[4]Хлевенский '!S26+'[4]Чаплыгинский '!S26</f>
        <v>0</v>
      </c>
      <c r="T26" s="5"/>
      <c r="U26" s="13">
        <f t="shared" si="1"/>
        <v>0</v>
      </c>
    </row>
    <row r="27" spans="1:21" ht="104.25">
      <c r="A27" s="15" t="s">
        <v>948</v>
      </c>
      <c r="B27" s="19" t="s">
        <v>949</v>
      </c>
      <c r="C27" s="53" t="s">
        <v>950</v>
      </c>
      <c r="D27" s="39" t="s">
        <v>951</v>
      </c>
      <c r="E27" s="20" t="s">
        <v>433</v>
      </c>
      <c r="F27" s="4" t="s">
        <v>952</v>
      </c>
      <c r="G27" s="21" t="s">
        <v>434</v>
      </c>
      <c r="H27" s="4"/>
      <c r="I27" s="4"/>
      <c r="J27" s="4"/>
      <c r="K27" s="73"/>
      <c r="L27" s="73"/>
      <c r="M27" s="73"/>
      <c r="N27" s="27">
        <f>'[5]Свод  по  МО'!N27</f>
        <v>4099</v>
      </c>
      <c r="O27" s="27">
        <f>'[5]Свод  по  МО'!O27</f>
        <v>3071.3100000000004</v>
      </c>
      <c r="P27" s="27">
        <f>'[4]Воловский '!P27+'[4]Грязинский '!P27+'[4]Данковский '!P27+'[4]Добринский '!P27+'[4]Добровский'!P27+'[4]Долгоруковский '!P27+'[4]Елецкий '!P27+'[4]Задонский '!P27+'[4]Измалковский '!P27+'[4]Краснинский '!P27+'[4]Лебедянский '!P27+'[4]Лев- Толстовский '!P27+'[4]Липецкий '!P27+'[4]Становлянский '!P27+'[4]Тербунский '!P27+'[4]Усманский '!P27+'[4]Хлевенский '!P27+'[4]Чаплыгинский '!P27</f>
        <v>3186.6</v>
      </c>
      <c r="Q27" s="27">
        <f>'[4]Воловский '!Q27+'[4]Грязинский '!Q27+'[4]Данковский '!Q27+'[4]Добринский '!Q27+'[4]Добровский'!Q27+'[4]Долгоруковский '!Q27+'[4]Елецкий '!Q27+'[4]Задонский '!Q27+'[4]Измалковский '!Q27+'[4]Краснинский '!Q27+'[4]Лебедянский '!Q27+'[4]Лев- Толстовский '!Q27+'[4]Липецкий '!Q27+'[4]Становлянский '!Q27+'[4]Тербунский '!Q27+'[4]Усманский '!Q27+'[4]Хлевенский '!Q27+'[4]Чаплыгинский '!Q27</f>
        <v>4710.1</v>
      </c>
      <c r="R27" s="27">
        <f>'[4]Воловский '!R27+'[4]Грязинский '!R27+'[4]Данковский '!R27+'[4]Добринский '!R27+'[4]Добровский'!R27+'[4]Долгоруковский '!R27+'[4]Елецкий '!R27+'[4]Задонский '!R27+'[4]Измалковский '!R27+'[4]Краснинский '!R27+'[4]Лебедянский '!R27+'[4]Лев- Толстовский '!R27+'[4]Липецкий '!R27+'[4]Становлянский '!R27+'[4]Тербунский '!R27+'[4]Усманский '!R27+'[4]Хлевенский '!R27+'[4]Чаплыгинский '!R27</f>
        <v>4108.6</v>
      </c>
      <c r="S27" s="27">
        <f>'[4]Воловский '!S27+'[4]Грязинский '!S27+'[4]Данковский '!S27+'[4]Добринский '!S27+'[4]Добровский'!S27+'[4]Долгоруковский '!S27+'[4]Елецкий '!S27+'[4]Задонский '!S27+'[4]Измалковский '!S27+'[4]Краснинский '!S27+'[4]Лебедянский '!S27+'[4]Лев- Толстовский '!S27+'[4]Липецкий '!S27+'[4]Становлянский '!S27+'[4]Тербунский '!S27+'[4]Усманский '!S27+'[4]Хлевенский '!S27+'[4]Чаплыгинский '!S27</f>
        <v>3831.2</v>
      </c>
      <c r="T27" s="5"/>
      <c r="U27" s="13">
        <f t="shared" si="1"/>
        <v>0</v>
      </c>
    </row>
    <row r="28" spans="1:21" ht="104.25">
      <c r="A28" s="15" t="s">
        <v>953</v>
      </c>
      <c r="B28" s="19" t="s">
        <v>954</v>
      </c>
      <c r="C28" s="53" t="s">
        <v>955</v>
      </c>
      <c r="D28" s="39" t="s">
        <v>956</v>
      </c>
      <c r="E28" s="20" t="s">
        <v>433</v>
      </c>
      <c r="F28" s="4" t="s">
        <v>957</v>
      </c>
      <c r="G28" s="21" t="s">
        <v>434</v>
      </c>
      <c r="H28" s="4"/>
      <c r="I28" s="4"/>
      <c r="J28" s="4"/>
      <c r="K28" s="73"/>
      <c r="L28" s="73"/>
      <c r="M28" s="73"/>
      <c r="N28" s="27">
        <f>'[5]Свод  по  МО'!N28</f>
        <v>10836.2</v>
      </c>
      <c r="O28" s="27">
        <f>'[5]Свод  по  МО'!O28</f>
        <v>10170.4</v>
      </c>
      <c r="P28" s="27">
        <f>'[4]Воловский '!P28+'[4]Грязинский '!P28+'[4]Данковский '!P28+'[4]Добринский '!P28+'[4]Добровский'!P28+'[4]Долгоруковский '!P28+'[4]Елецкий '!P28+'[4]Задонский '!P28+'[4]Измалковский '!P28+'[4]Краснинский '!P28+'[4]Лебедянский '!P28+'[4]Лев- Толстовский '!P28+'[4]Липецкий '!P28+'[4]Становлянский '!P28+'[4]Тербунский '!P28+'[4]Усманский '!P28+'[4]Хлевенский '!P28+'[4]Чаплыгинский '!P28</f>
        <v>10601.7</v>
      </c>
      <c r="Q28" s="27">
        <f>'[4]Воловский '!Q28+'[4]Грязинский '!Q28+'[4]Данковский '!Q28+'[4]Добринский '!Q28+'[4]Добровский'!Q28+'[4]Долгоруковский '!Q28+'[4]Елецкий '!Q28+'[4]Задонский '!Q28+'[4]Измалковский '!Q28+'[4]Краснинский '!Q28+'[4]Лебедянский '!Q28+'[4]Лев- Толстовский '!Q28+'[4]Липецкий '!Q28+'[4]Становлянский '!Q28+'[4]Тербунский '!Q28+'[4]Усманский '!Q28+'[4]Хлевенский '!Q28+'[4]Чаплыгинский '!Q28</f>
        <v>9740.5</v>
      </c>
      <c r="R28" s="27">
        <f>'[4]Воловский '!R28+'[4]Грязинский '!R28+'[4]Данковский '!R28+'[4]Добринский '!R28+'[4]Добровский'!R28+'[4]Долгоруковский '!R28+'[4]Елецкий '!R28+'[4]Задонский '!R28+'[4]Измалковский '!R28+'[4]Краснинский '!R28+'[4]Лебедянский '!R28+'[4]Лев- Толстовский '!R28+'[4]Липецкий '!R28+'[4]Становлянский '!R28+'[4]Тербунский '!R28+'[4]Усманский '!R28+'[4]Хлевенский '!R28+'[4]Чаплыгинский '!R28</f>
        <v>10861.9</v>
      </c>
      <c r="S28" s="27">
        <f>'[4]Воловский '!S28+'[4]Грязинский '!S28+'[4]Данковский '!S28+'[4]Добринский '!S28+'[4]Добровский'!S28+'[4]Долгоруковский '!S28+'[4]Елецкий '!S28+'[4]Задонский '!S28+'[4]Измалковский '!S28+'[4]Краснинский '!S28+'[4]Лебедянский '!S28+'[4]Лев- Толстовский '!S28+'[4]Липецкий '!S28+'[4]Становлянский '!S28+'[4]Тербунский '!S28+'[4]Усманский '!S28+'[4]Хлевенский '!S28+'[4]Чаплыгинский '!S28</f>
        <v>10145</v>
      </c>
      <c r="T28" s="5"/>
      <c r="U28" s="13">
        <f t="shared" si="1"/>
        <v>0</v>
      </c>
    </row>
    <row r="29" spans="1:21" ht="104.25">
      <c r="A29" s="15" t="s">
        <v>958</v>
      </c>
      <c r="B29" s="19" t="s">
        <v>959</v>
      </c>
      <c r="C29" s="53" t="s">
        <v>960</v>
      </c>
      <c r="D29" s="39" t="s">
        <v>961</v>
      </c>
      <c r="E29" s="20" t="s">
        <v>433</v>
      </c>
      <c r="F29" s="4" t="s">
        <v>962</v>
      </c>
      <c r="G29" s="21" t="s">
        <v>434</v>
      </c>
      <c r="H29" s="4"/>
      <c r="I29" s="4"/>
      <c r="J29" s="4"/>
      <c r="K29" s="73"/>
      <c r="L29" s="73"/>
      <c r="M29" s="73"/>
      <c r="N29" s="27">
        <f>'[5]Свод  по  МО'!N29</f>
        <v>25377.74</v>
      </c>
      <c r="O29" s="27">
        <f>'[5]Свод  по  МО'!O29</f>
        <v>25245.84</v>
      </c>
      <c r="P29" s="27">
        <f>'[4]Воловский '!P29+'[4]Грязинский '!P29+'[4]Данковский '!P29+'[4]Добринский '!P29+'[4]Добровский'!P29+'[4]Долгоруковский '!P29+'[4]Елецкий '!P29+'[4]Задонский '!P29+'[4]Измалковский '!P29+'[4]Краснинский '!P29+'[4]Лебедянский '!P29+'[4]Лев- Толстовский '!P29+'[4]Липецкий '!P29+'[4]Становлянский '!P29+'[4]Тербунский '!P29+'[4]Усманский '!P29+'[4]Хлевенский '!P29+'[4]Чаплыгинский '!P29</f>
        <v>26470.049999999996</v>
      </c>
      <c r="Q29" s="27">
        <f>'[4]Воловский '!Q29+'[4]Грязинский '!Q29+'[4]Данковский '!Q29+'[4]Добринский '!Q29+'[4]Добровский'!Q29+'[4]Долгоруковский '!Q29+'[4]Елецкий '!Q29+'[4]Задонский '!Q29+'[4]Измалковский '!Q29+'[4]Краснинский '!Q29+'[4]Лебедянский '!Q29+'[4]Лев- Толстовский '!Q29+'[4]Липецкий '!Q29+'[4]Становлянский '!Q29+'[4]Тербунский '!Q29+'[4]Усманский '!Q29+'[4]Хлевенский '!Q29+'[4]Чаплыгинский '!Q29</f>
        <v>10888.4</v>
      </c>
      <c r="R29" s="27">
        <f>'[4]Воловский '!R29+'[4]Грязинский '!R29+'[4]Данковский '!R29+'[4]Добринский '!R29+'[4]Добровский'!R29+'[4]Долгоруковский '!R29+'[4]Елецкий '!R29+'[4]Задонский '!R29+'[4]Измалковский '!R29+'[4]Краснинский '!R29+'[4]Лебедянский '!R29+'[4]Лев- Толстовский '!R29+'[4]Липецкий '!R29+'[4]Становлянский '!R29+'[4]Тербунский '!R29+'[4]Усманский '!R29+'[4]Хлевенский '!R29+'[4]Чаплыгинский '!R29</f>
        <v>6018.6</v>
      </c>
      <c r="S29" s="27">
        <f>'[4]Воловский '!S29+'[4]Грязинский '!S29+'[4]Данковский '!S29+'[4]Добринский '!S29+'[4]Добровский'!S29+'[4]Долгоруковский '!S29+'[4]Елецкий '!S29+'[4]Задонский '!S29+'[4]Измалковский '!S29+'[4]Краснинский '!S29+'[4]Лебедянский '!S29+'[4]Лев- Толстовский '!S29+'[4]Липецкий '!S29+'[4]Становлянский '!S29+'[4]Тербунский '!S29+'[4]Усманский '!S29+'[4]Хлевенский '!S29+'[4]Чаплыгинский '!S29</f>
        <v>6684.5</v>
      </c>
      <c r="T29" s="5"/>
      <c r="U29" s="13">
        <f t="shared" si="1"/>
        <v>0</v>
      </c>
    </row>
    <row r="30" spans="1:21" ht="104.25">
      <c r="A30" s="15" t="s">
        <v>963</v>
      </c>
      <c r="B30" s="19" t="s">
        <v>964</v>
      </c>
      <c r="C30" s="53" t="s">
        <v>965</v>
      </c>
      <c r="D30" s="39" t="s">
        <v>961</v>
      </c>
      <c r="E30" s="20" t="s">
        <v>433</v>
      </c>
      <c r="F30" s="4" t="s">
        <v>966</v>
      </c>
      <c r="G30" s="21" t="s">
        <v>434</v>
      </c>
      <c r="H30" s="4"/>
      <c r="I30" s="4"/>
      <c r="J30" s="4"/>
      <c r="K30" s="73"/>
      <c r="L30" s="73"/>
      <c r="M30" s="73"/>
      <c r="N30" s="27">
        <f>'[5]Свод  по  МО'!N30</f>
        <v>486536.38</v>
      </c>
      <c r="O30" s="27">
        <f>'[5]Свод  по  МО'!O30</f>
        <v>471379.52999999997</v>
      </c>
      <c r="P30" s="27">
        <f>'[4]Воловский '!P30+'[4]Грязинский '!P30+'[4]Данковский '!P30+'[4]Добринский '!P30+'[4]Добровский'!P30+'[4]Долгоруковский '!P30+'[4]Елецкий '!P30+'[4]Задонский '!P30+'[4]Измалковский '!P30+'[4]Краснинский '!P30+'[4]Лебедянский '!P30+'[4]Лев- Толстовский '!P30+'[4]Липецкий '!P30+'[4]Становлянский '!P30+'[4]Тербунский '!P30+'[4]Усманский '!P30+'[4]Хлевенский '!P30+'[4]Чаплыгинский '!P30</f>
        <v>598561.5</v>
      </c>
      <c r="Q30" s="27">
        <f>'[4]Воловский '!Q30+'[4]Грязинский '!Q30+'[4]Данковский '!Q30+'[4]Добринский '!Q30+'[4]Добровский'!Q30+'[4]Долгоруковский '!Q30+'[4]Елецкий '!Q30+'[4]Задонский '!Q30+'[4]Измалковский '!Q30+'[4]Краснинский '!Q30+'[4]Лебедянский '!Q30+'[4]Лев- Толстовский '!Q30+'[4]Липецкий '!Q30+'[4]Становлянский '!Q30+'[4]Тербунский '!Q30+'[4]Усманский '!Q30+'[4]Хлевенский '!Q30+'[4]Чаплыгинский '!Q30</f>
        <v>441549.8</v>
      </c>
      <c r="R30" s="27">
        <f>'[4]Воловский '!R30+'[4]Грязинский '!R30+'[4]Данковский '!R30+'[4]Добринский '!R30+'[4]Добровский'!R30+'[4]Долгоруковский '!R30+'[4]Елецкий '!R30+'[4]Задонский '!R30+'[4]Измалковский '!R30+'[4]Краснинский '!R30+'[4]Лебедянский '!R30+'[4]Лев- Толстовский '!R30+'[4]Липецкий '!R30+'[4]Становлянский '!R30+'[4]Тербунский '!R30+'[4]Усманский '!R30+'[4]Хлевенский '!R30+'[4]Чаплыгинский '!R30</f>
        <v>316028.3</v>
      </c>
      <c r="S30" s="27">
        <f>'[4]Воловский '!S30+'[4]Грязинский '!S30+'[4]Данковский '!S30+'[4]Добринский '!S30+'[4]Добровский'!S30+'[4]Долгоруковский '!S30+'[4]Елецкий '!S30+'[4]Задонский '!S30+'[4]Измалковский '!S30+'[4]Краснинский '!S30+'[4]Лебедянский '!S30+'[4]Лев- Толстовский '!S30+'[4]Липецкий '!S30+'[4]Становлянский '!S30+'[4]Тербунский '!S30+'[4]Усманский '!S30+'[4]Хлевенский '!S30+'[4]Чаплыгинский '!S30</f>
        <v>309609.80000000005</v>
      </c>
      <c r="T30" s="5"/>
      <c r="U30" s="13">
        <f t="shared" si="1"/>
        <v>0</v>
      </c>
    </row>
    <row r="31" spans="1:21" ht="174">
      <c r="A31" s="15" t="s">
        <v>967</v>
      </c>
      <c r="B31" s="19" t="s">
        <v>842</v>
      </c>
      <c r="C31" s="53" t="s">
        <v>968</v>
      </c>
      <c r="D31" s="39" t="s">
        <v>969</v>
      </c>
      <c r="E31" s="20" t="s">
        <v>433</v>
      </c>
      <c r="F31" s="4" t="s">
        <v>966</v>
      </c>
      <c r="G31" s="21" t="s">
        <v>434</v>
      </c>
      <c r="H31" s="4"/>
      <c r="I31" s="4"/>
      <c r="J31" s="4"/>
      <c r="K31" s="73"/>
      <c r="L31" s="73"/>
      <c r="M31" s="73"/>
      <c r="N31" s="27">
        <f>'[5]Свод  по  МО'!N31</f>
        <v>521.9</v>
      </c>
      <c r="O31" s="27">
        <f>'[5]Свод  по  МО'!O31</f>
        <v>503</v>
      </c>
      <c r="P31" s="27">
        <f>'[4]Воловский '!P31+'[4]Грязинский '!P31+'[4]Данковский '!P31+'[4]Добринский '!P31+'[4]Добровский'!P31+'[4]Долгоруковский '!P31+'[4]Елецкий '!P31+'[4]Задонский '!P31+'[4]Измалковский '!P31+'[4]Краснинский '!P31+'[4]Лебедянский '!P31+'[4]Лев- Толстовский '!P31+'[4]Липецкий '!P31+'[4]Становлянский '!P31+'[4]Тербунский '!P31+'[4]Усманский '!P31+'[4]Хлевенский '!P31+'[4]Чаплыгинский '!P31</f>
        <v>1403.3000000000002</v>
      </c>
      <c r="Q31" s="27">
        <f>'[4]Воловский '!Q31+'[4]Грязинский '!Q31+'[4]Данковский '!Q31+'[4]Добринский '!Q31+'[4]Добровский'!Q31+'[4]Долгоруковский '!Q31+'[4]Елецкий '!Q31+'[4]Задонский '!Q31+'[4]Измалковский '!Q31+'[4]Краснинский '!Q31+'[4]Лебедянский '!Q31+'[4]Лев- Толстовский '!Q31+'[4]Липецкий '!Q31+'[4]Становлянский '!Q31+'[4]Тербунский '!Q31+'[4]Усманский '!Q31+'[4]Хлевенский '!Q31+'[4]Чаплыгинский '!Q31</f>
        <v>531</v>
      </c>
      <c r="R31" s="27">
        <f>'[4]Воловский '!R31+'[4]Грязинский '!R31+'[4]Данковский '!R31+'[4]Добринский '!R31+'[4]Добровский'!R31+'[4]Долгоруковский '!R31+'[4]Елецкий '!R31+'[4]Задонский '!R31+'[4]Измалковский '!R31+'[4]Краснинский '!R31+'[4]Лебедянский '!R31+'[4]Лев- Толстовский '!R31+'[4]Липецкий '!R31+'[4]Становлянский '!R31+'[4]Тербунский '!R31+'[4]Усманский '!R31+'[4]Хлевенский '!R31+'[4]Чаплыгинский '!R31</f>
        <v>562</v>
      </c>
      <c r="S31" s="27">
        <f>'[4]Воловский '!S31+'[4]Грязинский '!S31+'[4]Данковский '!S31+'[4]Добринский '!S31+'[4]Добровский'!S31+'[4]Долгоруковский '!S31+'[4]Елецкий '!S31+'[4]Задонский '!S31+'[4]Измалковский '!S31+'[4]Краснинский '!S31+'[4]Лебедянский '!S31+'[4]Лев- Толстовский '!S31+'[4]Липецкий '!S31+'[4]Становлянский '!S31+'[4]Тербунский '!S31+'[4]Усманский '!S31+'[4]Хлевенский '!S31+'[4]Чаплыгинский '!S31</f>
        <v>161</v>
      </c>
      <c r="T31" s="5"/>
      <c r="U31" s="13">
        <f t="shared" si="1"/>
        <v>0</v>
      </c>
    </row>
    <row r="32" spans="1:21" ht="121.5">
      <c r="A32" s="15" t="s">
        <v>970</v>
      </c>
      <c r="B32" s="19" t="s">
        <v>453</v>
      </c>
      <c r="C32" s="53" t="s">
        <v>454</v>
      </c>
      <c r="D32" s="4"/>
      <c r="E32" s="4"/>
      <c r="F32" s="4"/>
      <c r="G32" s="4"/>
      <c r="H32" s="4"/>
      <c r="I32" s="4"/>
      <c r="J32" s="4"/>
      <c r="K32" s="73"/>
      <c r="L32" s="73"/>
      <c r="M32" s="73"/>
      <c r="N32" s="27">
        <f>'[5]Свод  по  МО'!N32</f>
        <v>0</v>
      </c>
      <c r="O32" s="27">
        <f>'[5]Свод  по  МО'!O32</f>
        <v>0</v>
      </c>
      <c r="P32" s="27"/>
      <c r="Q32" s="27"/>
      <c r="R32" s="27">
        <f>'[4]Воловский '!R32+'[4]Грязинский '!R32+'[4]Данковский '!R32+'[4]Добринский '!R32+'[4]Добровский'!R32+'[4]Долгоруковский '!R32+'[4]Елецкий '!R32+'[4]Задонский '!R32+'[4]Измалковский '!R32+'[4]Краснинский '!R32+'[4]Лебедянский '!R32+'[4]Лев- Толстовский '!R32+'[4]Липецкий '!R32+'[4]Становлянский '!R32+'[4]Тербунский '!R32+'[4]Усманский '!R32+'[4]Хлевенский '!R32+'[4]Чаплыгинский '!R32</f>
        <v>0</v>
      </c>
      <c r="S32" s="27">
        <f>'[4]Воловский '!S32+'[4]Грязинский '!S32+'[4]Данковский '!S32+'[4]Добринский '!S32+'[4]Добровский'!S32+'[4]Долгоруковский '!S32+'[4]Елецкий '!S32+'[4]Задонский '!S32+'[4]Измалковский '!S32+'[4]Краснинский '!S32+'[4]Лебедянский '!S32+'[4]Лев- Толстовский '!S32+'[4]Липецкий '!S32+'[4]Становлянский '!S32+'[4]Тербунский '!S32+'[4]Усманский '!S32+'[4]Хлевенский '!S32+'[4]Чаплыгинский '!S32</f>
        <v>0</v>
      </c>
      <c r="T32" s="5"/>
      <c r="U32" s="13">
        <f t="shared" si="1"/>
        <v>0</v>
      </c>
    </row>
    <row r="33" spans="1:21" ht="121.5">
      <c r="A33" s="15" t="s">
        <v>455</v>
      </c>
      <c r="B33" s="19" t="s">
        <v>456</v>
      </c>
      <c r="C33" s="53" t="s">
        <v>457</v>
      </c>
      <c r="D33" s="4" t="s">
        <v>458</v>
      </c>
      <c r="E33" s="20" t="s">
        <v>433</v>
      </c>
      <c r="F33" s="4" t="s">
        <v>459</v>
      </c>
      <c r="G33" s="21" t="s">
        <v>434</v>
      </c>
      <c r="H33" s="24"/>
      <c r="I33" s="4"/>
      <c r="J33" s="40"/>
      <c r="K33" s="73"/>
      <c r="L33" s="73"/>
      <c r="M33" s="73"/>
      <c r="N33" s="27">
        <f>'[5]Свод  по  МО'!N33</f>
        <v>12995.6</v>
      </c>
      <c r="O33" s="27">
        <f>'[5]Свод  по  МО'!O33</f>
        <v>12256.890000000001</v>
      </c>
      <c r="P33" s="27">
        <f>'[4]Воловский '!P33+'[4]Грязинский '!P33+'[4]Данковский '!P33+'[4]Добринский '!P33+'[4]Добровский'!P33+'[4]Долгоруковский '!P33+'[4]Елецкий '!P33+'[4]Задонский '!P33+'[4]Измалковский '!P33+'[4]Краснинский '!P33+'[4]Лебедянский '!P33+'[4]Лев- Толстовский '!P33+'[4]Липецкий '!P33+'[4]Становлянский '!P33+'[4]Тербунский '!P33+'[4]Усманский '!P33+'[4]Хлевенский '!P33+'[4]Чаплыгинский '!P33</f>
        <v>51468.80000000001</v>
      </c>
      <c r="Q33" s="27">
        <f>'[4]Воловский '!Q33+'[4]Грязинский '!Q33+'[4]Данковский '!Q33+'[4]Добринский '!Q33+'[4]Добровский'!Q33+'[4]Долгоруковский '!Q33+'[4]Елецкий '!Q33+'[4]Задонский '!Q33+'[4]Измалковский '!Q33+'[4]Краснинский '!Q33+'[4]Лебедянский '!Q33+'[4]Лев- Толстовский '!Q33+'[4]Липецкий '!Q33+'[4]Становлянский '!Q33+'[4]Тербунский '!Q33+'[4]Усманский '!Q33+'[4]Хлевенский '!Q33+'[4]Чаплыгинский '!Q33</f>
        <v>14029.7</v>
      </c>
      <c r="R33" s="27">
        <f>'[4]Воловский '!R33+'[4]Грязинский '!R33+'[4]Данковский '!R33+'[4]Добринский '!R33+'[4]Добровский'!R33+'[4]Долгоруковский '!R33+'[4]Елецкий '!R33+'[4]Задонский '!R33+'[4]Измалковский '!R33+'[4]Краснинский '!R33+'[4]Лебедянский '!R33+'[4]Лев- Толстовский '!R33+'[4]Липецкий '!R33+'[4]Становлянский '!R33+'[4]Тербунский '!R33+'[4]Усманский '!R33+'[4]Хлевенский '!R33+'[4]Чаплыгинский '!R33</f>
        <v>8276.199999999999</v>
      </c>
      <c r="S33" s="27">
        <f>'[4]Воловский '!S33+'[4]Грязинский '!S33+'[4]Данковский '!S33+'[4]Добринский '!S33+'[4]Добровский'!S33+'[4]Долгоруковский '!S33+'[4]Елецкий '!S33+'[4]Задонский '!S33+'[4]Измалковский '!S33+'[4]Краснинский '!S33+'[4]Лебедянский '!S33+'[4]Лев- Толстовский '!S33+'[4]Липецкий '!S33+'[4]Становлянский '!S33+'[4]Тербунский '!S33+'[4]Усманский '!S33+'[4]Хлевенский '!S33+'[4]Чаплыгинский '!S33</f>
        <v>8073.5</v>
      </c>
      <c r="T33" s="5"/>
      <c r="U33" s="13">
        <f t="shared" si="1"/>
        <v>0</v>
      </c>
    </row>
    <row r="34" spans="1:21" ht="138.75">
      <c r="A34" s="15" t="s">
        <v>460</v>
      </c>
      <c r="B34" s="19" t="s">
        <v>860</v>
      </c>
      <c r="C34" s="53" t="s">
        <v>461</v>
      </c>
      <c r="D34" s="39" t="s">
        <v>462</v>
      </c>
      <c r="E34" s="20" t="s">
        <v>433</v>
      </c>
      <c r="F34" s="4" t="s">
        <v>463</v>
      </c>
      <c r="G34" s="21" t="s">
        <v>434</v>
      </c>
      <c r="H34" s="4"/>
      <c r="I34" s="4"/>
      <c r="J34" s="4"/>
      <c r="K34" s="73"/>
      <c r="L34" s="73"/>
      <c r="M34" s="73"/>
      <c r="N34" s="27">
        <f>'[5]Свод  по  МО'!N34</f>
        <v>9284.47</v>
      </c>
      <c r="O34" s="27">
        <f>'[5]Свод  по  МО'!O34</f>
        <v>8713.48</v>
      </c>
      <c r="P34" s="27">
        <f>'[4]Воловский '!P34+'[4]Грязинский '!P34+'[4]Данковский '!P34+'[4]Добринский '!P34+'[4]Добровский'!P34+'[4]Долгоруковский '!P34+'[4]Елецкий '!P34+'[4]Задонский '!P34+'[4]Измалковский '!P34+'[4]Краснинский '!P34+'[4]Лебедянский '!P34+'[4]Лев- Толстовский '!P34+'[4]Липецкий '!P34+'[4]Становлянский '!P34+'[4]Тербунский '!P34+'[4]Усманский '!P34+'[4]Хлевенский '!P34+'[4]Чаплыгинский '!P34</f>
        <v>8493.9</v>
      </c>
      <c r="Q34" s="27">
        <f>'[4]Воловский '!Q34+'[4]Грязинский '!Q34+'[4]Данковский '!Q34+'[4]Добринский '!Q34+'[4]Добровский'!Q34+'[4]Долгоруковский '!Q34+'[4]Елецкий '!Q34+'[4]Задонский '!Q34+'[4]Измалковский '!Q34+'[4]Краснинский '!Q34+'[4]Лебедянский '!Q34+'[4]Лев- Толстовский '!Q34+'[4]Липецкий '!Q34+'[4]Становлянский '!Q34+'[4]Тербунский '!Q34+'[4]Усманский '!Q34+'[4]Хлевенский '!Q34+'[4]Чаплыгинский '!Q34</f>
        <v>5668.2</v>
      </c>
      <c r="R34" s="27">
        <f>'[4]Воловский '!R34+'[4]Грязинский '!R34+'[4]Данковский '!R34+'[4]Добринский '!R34+'[4]Добровский'!R34+'[4]Долгоруковский '!R34+'[4]Елецкий '!R34+'[4]Задонский '!R34+'[4]Измалковский '!R34+'[4]Краснинский '!R34+'[4]Лебедянский '!R34+'[4]Лев- Толстовский '!R34+'[4]Липецкий '!R34+'[4]Становлянский '!R34+'[4]Тербунский '!R34+'[4]Усманский '!R34+'[4]Хлевенский '!R34+'[4]Чаплыгинский '!R34</f>
        <v>4567</v>
      </c>
      <c r="S34" s="27">
        <f>'[4]Воловский '!S34+'[4]Грязинский '!S34+'[4]Данковский '!S34+'[4]Добринский '!S34+'[4]Добровский'!S34+'[4]Долгоруковский '!S34+'[4]Елецкий '!S34+'[4]Задонский '!S34+'[4]Измалковский '!S34+'[4]Краснинский '!S34+'[4]Лебедянский '!S34+'[4]Лев- Толстовский '!S34+'[4]Липецкий '!S34+'[4]Становлянский '!S34+'[4]Тербунский '!S34+'[4]Усманский '!S34+'[4]Хлевенский '!S34+'[4]Чаплыгинский '!S34</f>
        <v>4381.5</v>
      </c>
      <c r="T34" s="5"/>
      <c r="U34" s="13">
        <f t="shared" si="1"/>
        <v>0</v>
      </c>
    </row>
    <row r="35" spans="1:21" ht="34.5">
      <c r="A35" s="15" t="s">
        <v>464</v>
      </c>
      <c r="B35" s="19" t="s">
        <v>465</v>
      </c>
      <c r="C35" s="53" t="s">
        <v>466</v>
      </c>
      <c r="D35" s="4"/>
      <c r="E35" s="4"/>
      <c r="F35" s="4"/>
      <c r="G35" s="4"/>
      <c r="H35" s="4"/>
      <c r="I35" s="4"/>
      <c r="J35" s="4"/>
      <c r="K35" s="73"/>
      <c r="L35" s="73"/>
      <c r="M35" s="73"/>
      <c r="N35" s="27">
        <f>'[5]Свод  по  МО'!N35</f>
        <v>0</v>
      </c>
      <c r="O35" s="27">
        <f>'[5]Свод  по  МО'!O35</f>
        <v>0</v>
      </c>
      <c r="P35" s="27">
        <f>'[4]Воловский '!P35+'[4]Грязинский '!P35+'[4]Данковский '!P35+'[4]Добринский '!P35+'[4]Добровский'!P35+'[4]Долгоруковский '!P35+'[4]Елецкий '!P35+'[4]Задонский '!P35+'[4]Измалковский '!P35+'[4]Краснинский '!P35+'[4]Лебедянский '!P35+'[4]Лев- Толстовский '!P35+'[4]Липецкий '!P35+'[4]Становлянский '!P35+'[4]Тербунский '!P35+'[4]Усманский '!P35+'[4]Хлевенский '!P35+'[4]Чаплыгинский '!P35</f>
        <v>0</v>
      </c>
      <c r="Q35" s="27">
        <f>'[4]Воловский '!Q35+'[4]Грязинский '!Q35+'[4]Данковский '!Q35+'[4]Добринский '!Q35+'[4]Добровский'!Q35+'[4]Долгоруковский '!Q35+'[4]Елецкий '!Q35+'[4]Задонский '!Q35+'[4]Измалковский '!Q35+'[4]Краснинский '!Q35+'[4]Лебедянский '!Q35+'[4]Лев- Толстовский '!Q35+'[4]Липецкий '!Q35+'[4]Становлянский '!Q35+'[4]Тербунский '!Q35+'[4]Усманский '!Q35+'[4]Хлевенский '!Q35+'[4]Чаплыгинский '!Q35</f>
        <v>0</v>
      </c>
      <c r="R35" s="27">
        <f>'[4]Воловский '!R35+'[4]Грязинский '!R35+'[4]Данковский '!R35+'[4]Добринский '!R35+'[4]Добровский'!R35+'[4]Долгоруковский '!R35+'[4]Елецкий '!R35+'[4]Задонский '!R35+'[4]Измалковский '!R35+'[4]Краснинский '!R35+'[4]Лебедянский '!R35+'[4]Лев- Толстовский '!R35+'[4]Липецкий '!R35+'[4]Становлянский '!R35+'[4]Тербунский '!R35+'[4]Усманский '!R35+'[4]Хлевенский '!R35+'[4]Чаплыгинский '!R35</f>
        <v>0</v>
      </c>
      <c r="S35" s="27">
        <f>'[4]Воловский '!S35+'[4]Грязинский '!S35+'[4]Данковский '!S35+'[4]Добринский '!S35+'[4]Добровский'!S35+'[4]Долгоруковский '!S35+'[4]Елецкий '!S35+'[4]Задонский '!S35+'[4]Измалковский '!S35+'[4]Краснинский '!S35+'[4]Лебедянский '!S35+'[4]Лев- Толстовский '!S35+'[4]Липецкий '!S35+'[4]Становлянский '!S35+'[4]Тербунский '!S35+'[4]Усманский '!S35+'[4]Хлевенский '!S35+'[4]Чаплыгинский '!S35</f>
        <v>0</v>
      </c>
      <c r="T35" s="5"/>
      <c r="U35" s="13">
        <f t="shared" si="1"/>
        <v>0</v>
      </c>
    </row>
    <row r="36" spans="1:21" ht="104.25">
      <c r="A36" s="15" t="s">
        <v>467</v>
      </c>
      <c r="B36" s="19" t="s">
        <v>468</v>
      </c>
      <c r="C36" s="53" t="s">
        <v>469</v>
      </c>
      <c r="D36" s="39" t="s">
        <v>470</v>
      </c>
      <c r="E36" s="20" t="s">
        <v>433</v>
      </c>
      <c r="F36" s="4" t="s">
        <v>471</v>
      </c>
      <c r="G36" s="21" t="s">
        <v>434</v>
      </c>
      <c r="H36" s="4"/>
      <c r="I36" s="4"/>
      <c r="J36" s="4"/>
      <c r="K36" s="73"/>
      <c r="L36" s="73"/>
      <c r="M36" s="73"/>
      <c r="N36" s="27">
        <f>'[5]Свод  по  МО'!N36</f>
        <v>17551.07</v>
      </c>
      <c r="O36" s="27">
        <f>'[5]Свод  по  МО'!O36</f>
        <v>11008.37</v>
      </c>
      <c r="P36" s="27">
        <f>'[4]Воловский '!P36+'[4]Грязинский '!P36+'[4]Данковский '!P36+'[4]Добринский '!P36+'[4]Добровский'!P36+'[4]Долгоруковский '!P36+'[4]Елецкий '!P36+'[4]Задонский '!P36+'[4]Измалковский '!P36+'[4]Краснинский '!P36+'[4]Лебедянский '!P36+'[4]Лев- Толстовский '!P36+'[4]Липецкий '!P36+'[4]Становлянский '!P36+'[4]Тербунский '!P36+'[4]Усманский '!P36+'[4]Хлевенский '!P36+'[4]Чаплыгинский '!P36</f>
        <v>27668.5</v>
      </c>
      <c r="Q36" s="27">
        <f>'[4]Воловский '!Q36+'[4]Грязинский '!Q36+'[4]Данковский '!Q36+'[4]Добринский '!Q36+'[4]Добровский'!Q36+'[4]Долгоруковский '!Q36+'[4]Елецкий '!Q36+'[4]Задонский '!Q36+'[4]Измалковский '!Q36+'[4]Краснинский '!Q36+'[4]Лебедянский '!Q36+'[4]Лев- Толстовский '!Q36+'[4]Липецкий '!Q36+'[4]Становлянский '!Q36+'[4]Тербунский '!Q36+'[4]Усманский '!Q36+'[4]Хлевенский '!Q36+'[4]Чаплыгинский '!Q36</f>
        <v>16774.1</v>
      </c>
      <c r="R36" s="27">
        <f>'[4]Воловский '!R36+'[4]Грязинский '!R36+'[4]Данковский '!R36+'[4]Добринский '!R36+'[4]Добровский'!R36+'[4]Долгоруковский '!R36+'[4]Елецкий '!R36+'[4]Задонский '!R36+'[4]Измалковский '!R36+'[4]Краснинский '!R36+'[4]Лебедянский '!R36+'[4]Лев- Толстовский '!R36+'[4]Липецкий '!R36+'[4]Становлянский '!R36+'[4]Тербунский '!R36+'[4]Усманский '!R36+'[4]Хлевенский '!R36+'[4]Чаплыгинский '!R36</f>
        <v>12783.2</v>
      </c>
      <c r="S36" s="27">
        <f>'[4]Воловский '!S36+'[4]Грязинский '!S36+'[4]Данковский '!S36+'[4]Добринский '!S36+'[4]Добровский'!S36+'[4]Долгоруковский '!S36+'[4]Елецкий '!S36+'[4]Задонский '!S36+'[4]Измалковский '!S36+'[4]Краснинский '!S36+'[4]Лебедянский '!S36+'[4]Лев- Толстовский '!S36+'[4]Липецкий '!S36+'[4]Становлянский '!S36+'[4]Тербунский '!S36+'[4]Усманский '!S36+'[4]Хлевенский '!S36+'[4]Чаплыгинский '!S36</f>
        <v>11736</v>
      </c>
      <c r="T36" s="5"/>
      <c r="U36" s="13">
        <f t="shared" si="1"/>
        <v>0</v>
      </c>
    </row>
    <row r="37" spans="1:21" ht="409.5">
      <c r="A37" s="15" t="s">
        <v>472</v>
      </c>
      <c r="B37" s="23" t="s">
        <v>843</v>
      </c>
      <c r="C37" s="53" t="s">
        <v>473</v>
      </c>
      <c r="D37" s="39" t="s">
        <v>462</v>
      </c>
      <c r="E37" s="20" t="s">
        <v>433</v>
      </c>
      <c r="F37" s="4" t="s">
        <v>474</v>
      </c>
      <c r="G37" s="21" t="s">
        <v>434</v>
      </c>
      <c r="H37" s="4"/>
      <c r="I37" s="4"/>
      <c r="J37" s="4"/>
      <c r="K37" s="73"/>
      <c r="L37" s="73"/>
      <c r="M37" s="73"/>
      <c r="N37" s="27">
        <f>'[5]Свод  по  МО'!N37</f>
        <v>330190.03</v>
      </c>
      <c r="O37" s="27">
        <f>'[5]Свод  по  МО'!O37</f>
        <v>313156.43</v>
      </c>
      <c r="P37" s="27">
        <f>'[4]Воловский '!P37+'[4]Грязинский '!P37+'[4]Данковский '!P37+'[4]Добринский '!P37+'[4]Добровский'!P37+'[4]Долгоруковский '!P37+'[4]Елецкий '!P37+'[4]Задонский '!P37+'[4]Измалковский '!P37+'[4]Краснинский '!P37+'[4]Лебедянский '!P37+'[4]Лев- Толстовский '!P37+'[4]Липецкий '!P37+'[4]Становлянский '!P37+'[4]Тербунский '!P37+'[4]Усманский '!P37+'[4]Хлевенский '!P37+'[4]Чаплыгинский '!P37</f>
        <v>378404.2</v>
      </c>
      <c r="Q37" s="27">
        <f>'[4]Воловский '!Q37+'[4]Грязинский '!Q37+'[4]Данковский '!Q37+'[4]Добринский '!Q37+'[4]Добровский'!Q37+'[4]Долгоруковский '!Q37+'[4]Елецкий '!Q37+'[4]Задонский '!Q37+'[4]Измалковский '!Q37+'[4]Краснинский '!Q37+'[4]Лебедянский '!Q37+'[4]Лев- Толстовский '!Q37+'[4]Липецкий '!Q37+'[4]Становлянский '!Q37+'[4]Тербунский '!Q37+'[4]Усманский '!Q37+'[4]Хлевенский '!Q37+'[4]Чаплыгинский '!Q37</f>
        <v>315909.2</v>
      </c>
      <c r="R37" s="27">
        <f>'[4]Воловский '!R37+'[4]Грязинский '!R37+'[4]Данковский '!R37+'[4]Добринский '!R37+'[4]Добровский'!R37+'[4]Долгоруковский '!R37+'[4]Елецкий '!R37+'[4]Задонский '!R37+'[4]Измалковский '!R37+'[4]Краснинский '!R37+'[4]Лебедянский '!R37+'[4]Лев- Толстовский '!R37+'[4]Липецкий '!R37+'[4]Становлянский '!R37+'[4]Тербунский '!R37+'[4]Усманский '!R37+'[4]Хлевенский '!R37+'[4]Чаплыгинский '!R37</f>
        <v>274758.99999999994</v>
      </c>
      <c r="S37" s="27">
        <f>'[4]Воловский '!S37+'[4]Грязинский '!S37+'[4]Данковский '!S37+'[4]Добринский '!S37+'[4]Добровский'!S37+'[4]Долгоруковский '!S37+'[4]Елецкий '!S37+'[4]Задонский '!S37+'[4]Измалковский '!S37+'[4]Краснинский '!S37+'[4]Лебедянский '!S37+'[4]Лев- Толстовский '!S37+'[4]Липецкий '!S37+'[4]Становлянский '!S37+'[4]Тербунский '!S37+'[4]Усманский '!S37+'[4]Хлевенский '!S37+'[4]Чаплыгинский '!S37</f>
        <v>246692.1</v>
      </c>
      <c r="T37" s="5"/>
      <c r="U37" s="13">
        <f t="shared" si="1"/>
        <v>0</v>
      </c>
    </row>
    <row r="38" spans="1:21" ht="409.5">
      <c r="A38" s="15" t="s">
        <v>475</v>
      </c>
      <c r="B38" s="30" t="s">
        <v>1</v>
      </c>
      <c r="C38" s="53" t="s">
        <v>476</v>
      </c>
      <c r="D38" s="39" t="s">
        <v>956</v>
      </c>
      <c r="E38" s="20" t="s">
        <v>433</v>
      </c>
      <c r="F38" s="4" t="s">
        <v>477</v>
      </c>
      <c r="G38" s="21" t="s">
        <v>434</v>
      </c>
      <c r="H38" s="4"/>
      <c r="I38" s="4"/>
      <c r="J38" s="4"/>
      <c r="K38" s="73"/>
      <c r="L38" s="73"/>
      <c r="M38" s="73"/>
      <c r="N38" s="27">
        <f>'[5]Свод  по  МО'!N38</f>
        <v>55927.95</v>
      </c>
      <c r="O38" s="27">
        <f>'[5]Свод  по  МО'!O38</f>
        <v>52572.59999999999</v>
      </c>
      <c r="P38" s="27">
        <f>'[4]Воловский '!P38+'[4]Грязинский '!P38+'[4]Данковский '!P38+'[4]Добринский '!P38+'[4]Добровский'!P38+'[4]Долгоруковский '!P38+'[4]Елецкий '!P38+'[4]Задонский '!P38+'[4]Измалковский '!P38+'[4]Краснинский '!P38+'[4]Лебедянский '!P38+'[4]Лев- Толстовский '!P38+'[4]Липецкий '!P38+'[4]Становлянский '!P38+'[4]Тербунский '!P38+'[4]Усманский '!P38+'[4]Хлевенский '!P38+'[4]Чаплыгинский '!P38</f>
        <v>26810.100000000002</v>
      </c>
      <c r="Q38" s="27"/>
      <c r="R38" s="27"/>
      <c r="S38" s="27"/>
      <c r="T38" s="5"/>
      <c r="U38" s="13">
        <f t="shared" si="1"/>
        <v>0</v>
      </c>
    </row>
    <row r="39" spans="1:21" ht="312.75">
      <c r="A39" s="15" t="s">
        <v>478</v>
      </c>
      <c r="B39" s="74" t="s">
        <v>19</v>
      </c>
      <c r="C39" s="53" t="s">
        <v>479</v>
      </c>
      <c r="D39" s="39" t="s">
        <v>462</v>
      </c>
      <c r="E39" s="20" t="s">
        <v>433</v>
      </c>
      <c r="F39" s="4" t="s">
        <v>480</v>
      </c>
      <c r="G39" s="21" t="s">
        <v>434</v>
      </c>
      <c r="H39" s="4"/>
      <c r="I39" s="4"/>
      <c r="J39" s="4"/>
      <c r="K39" s="73"/>
      <c r="L39" s="73"/>
      <c r="M39" s="73"/>
      <c r="N39" s="27">
        <f>'[5]Свод  по  МО'!N39</f>
        <v>6475.6</v>
      </c>
      <c r="O39" s="27">
        <f>'[5]Свод  по  МО'!O39</f>
        <v>6347.6</v>
      </c>
      <c r="P39" s="27">
        <f>'[4]Воловский '!P39+'[4]Грязинский '!P39+'[4]Данковский '!P39+'[4]Добринский '!P39+'[4]Добровский'!P39+'[4]Долгоруковский '!P39+'[4]Елецкий '!P39+'[4]Задонский '!P39+'[4]Измалковский '!P39+'[4]Краснинский '!P39+'[4]Лебедянский '!P39+'[4]Лев- Толстовский '!P39+'[4]Липецкий '!P39+'[4]Становлянский '!P39+'[4]Тербунский '!P39+'[4]Усманский '!P39+'[4]Хлевенский '!P39+'[4]Чаплыгинский '!P39</f>
        <v>7164.1</v>
      </c>
      <c r="Q39" s="27">
        <f>'[4]Воловский '!Q39+'[4]Грязинский '!Q39+'[4]Данковский '!Q39+'[4]Добринский '!Q39+'[4]Добровский'!Q39+'[4]Долгоруковский '!Q39+'[4]Елецкий '!Q39+'[4]Задонский '!Q39+'[4]Измалковский '!Q39+'[4]Краснинский '!Q39+'[4]Лебедянский '!Q39+'[4]Лев- Толстовский '!Q39+'[4]Липецкий '!Q39+'[4]Становлянский '!Q39+'[4]Тербунский '!Q39+'[4]Усманский '!Q39+'[4]Хлевенский '!Q39+'[4]Чаплыгинский '!Q39</f>
        <v>7689.5</v>
      </c>
      <c r="R39" s="27">
        <f>'[4]Воловский '!R39+'[4]Грязинский '!R39+'[4]Данковский '!R39+'[4]Добринский '!R39+'[4]Добровский'!R39+'[4]Долгоруковский '!R39+'[4]Елецкий '!R39+'[4]Задонский '!R39+'[4]Измалковский '!R39+'[4]Краснинский '!R39+'[4]Лебедянский '!R39+'[4]Лев- Толстовский '!R39+'[4]Липецкий '!R39+'[4]Становлянский '!R39+'[4]Тербунский '!R39+'[4]Усманский '!R39+'[4]Хлевенский '!R39+'[4]Чаплыгинский '!R39</f>
        <v>8615.6</v>
      </c>
      <c r="S39" s="27">
        <f>'[4]Воловский '!S39+'[4]Грязинский '!S39+'[4]Данковский '!S39+'[4]Добринский '!S39+'[4]Добровский'!S39+'[4]Долгоруковский '!S39+'[4]Елецкий '!S39+'[4]Задонский '!S39+'[4]Измалковский '!S39+'[4]Краснинский '!S39+'[4]Лебедянский '!S39+'[4]Лев- Толстовский '!S39+'[4]Липецкий '!S39+'[4]Становлянский '!S39+'[4]Тербунский '!S39+'[4]Усманский '!S39+'[4]Хлевенский '!S39+'[4]Чаплыгинский '!S39</f>
        <v>7084.1</v>
      </c>
      <c r="T39" s="5"/>
      <c r="U39" s="13">
        <f t="shared" si="1"/>
        <v>0</v>
      </c>
    </row>
    <row r="40" spans="1:21" ht="104.25">
      <c r="A40" s="15" t="s">
        <v>481</v>
      </c>
      <c r="B40" s="19" t="s">
        <v>482</v>
      </c>
      <c r="C40" s="53" t="s">
        <v>483</v>
      </c>
      <c r="D40" s="39" t="s">
        <v>462</v>
      </c>
      <c r="E40" s="20" t="s">
        <v>433</v>
      </c>
      <c r="F40" s="4" t="s">
        <v>484</v>
      </c>
      <c r="G40" s="21" t="s">
        <v>434</v>
      </c>
      <c r="H40" s="4"/>
      <c r="I40" s="4"/>
      <c r="J40" s="4"/>
      <c r="K40" s="73"/>
      <c r="L40" s="73"/>
      <c r="M40" s="73"/>
      <c r="N40" s="27">
        <f>'[5]Свод  по  МО'!N40</f>
        <v>13993.21</v>
      </c>
      <c r="O40" s="27">
        <f>'[5]Свод  по  МО'!O40</f>
        <v>6812.610000000001</v>
      </c>
      <c r="P40" s="27">
        <f>'[4]Воловский '!P40+'[4]Грязинский '!P40+'[4]Данковский '!P40+'[4]Добринский '!P40+'[4]Добровский'!P40+'[4]Долгоруковский '!P40+'[4]Елецкий '!P40+'[4]Задонский '!P40+'[4]Измалковский '!P40+'[4]Краснинский '!P40+'[4]Лебедянский '!P40+'[4]Лев- Толстовский '!P40+'[4]Липецкий '!P40+'[4]Становлянский '!P40+'[4]Тербунский '!P40+'[4]Усманский '!P40+'[4]Хлевенский '!P40+'[4]Чаплыгинский '!P40</f>
        <v>15865.7</v>
      </c>
      <c r="Q40" s="27">
        <f>'[4]Воловский '!Q40+'[4]Грязинский '!Q40+'[4]Данковский '!Q40+'[4]Добринский '!Q40+'[4]Добровский'!Q40+'[4]Долгоруковский '!Q40+'[4]Елецкий '!Q40+'[4]Задонский '!Q40+'[4]Измалковский '!Q40+'[4]Краснинский '!Q40+'[4]Лебедянский '!Q40+'[4]Лев- Толстовский '!Q40+'[4]Липецкий '!Q40+'[4]Становлянский '!Q40+'[4]Тербунский '!Q40+'[4]Усманский '!Q40+'[4]Хлевенский '!Q40+'[4]Чаплыгинский '!Q40</f>
        <v>16247.900000000001</v>
      </c>
      <c r="R40" s="27">
        <f>'[4]Воловский '!R40+'[4]Грязинский '!R40+'[4]Данковский '!R40+'[4]Добринский '!R40+'[4]Добровский'!R40+'[4]Долгоруковский '!R40+'[4]Елецкий '!R40+'[4]Задонский '!R40+'[4]Измалковский '!R40+'[4]Краснинский '!R40+'[4]Лебедянский '!R40+'[4]Лев- Толстовский '!R40+'[4]Липецкий '!R40+'[4]Становлянский '!R40+'[4]Тербунский '!R40+'[4]Усманский '!R40+'[4]Хлевенский '!R40+'[4]Чаплыгинский '!R40</f>
        <v>14099.699999999999</v>
      </c>
      <c r="S40" s="27">
        <f>'[4]Воловский '!S40+'[4]Грязинский '!S40+'[4]Данковский '!S40+'[4]Добринский '!S40+'[4]Добровский'!S40+'[4]Долгоруковский '!S40+'[4]Елецкий '!S40+'[4]Задонский '!S40+'[4]Измалковский '!S40+'[4]Краснинский '!S40+'[4]Лебедянский '!S40+'[4]Лев- Толстовский '!S40+'[4]Липецкий '!S40+'[4]Становлянский '!S40+'[4]Тербунский '!S40+'[4]Усманский '!S40+'[4]Хлевенский '!S40+'[4]Чаплыгинский '!S40</f>
        <v>13133.8</v>
      </c>
      <c r="T40" s="5"/>
      <c r="U40" s="13">
        <f t="shared" si="1"/>
        <v>0</v>
      </c>
    </row>
    <row r="41" spans="1:21" ht="121.5">
      <c r="A41" s="15" t="s">
        <v>485</v>
      </c>
      <c r="B41" s="55" t="s">
        <v>20</v>
      </c>
      <c r="C41" s="53" t="s">
        <v>62</v>
      </c>
      <c r="D41" s="39"/>
      <c r="E41" s="20"/>
      <c r="F41" s="4"/>
      <c r="G41" s="21"/>
      <c r="H41" s="4"/>
      <c r="I41" s="4"/>
      <c r="J41" s="4"/>
      <c r="K41" s="73"/>
      <c r="L41" s="73"/>
      <c r="M41" s="73"/>
      <c r="N41" s="27">
        <f>'[5]Свод  по  МО'!N41</f>
        <v>0</v>
      </c>
      <c r="O41" s="27">
        <f>'[5]Свод  по  МО'!O41</f>
        <v>0</v>
      </c>
      <c r="P41" s="27"/>
      <c r="Q41" s="27"/>
      <c r="R41" s="27"/>
      <c r="S41" s="27"/>
      <c r="T41" s="5"/>
      <c r="U41" s="13">
        <f t="shared" si="1"/>
        <v>0</v>
      </c>
    </row>
    <row r="42" spans="1:21" ht="104.25">
      <c r="A42" s="15" t="s">
        <v>63</v>
      </c>
      <c r="B42" s="19" t="s">
        <v>64</v>
      </c>
      <c r="C42" s="53" t="s">
        <v>65</v>
      </c>
      <c r="D42" s="39"/>
      <c r="E42" s="4"/>
      <c r="F42" s="4"/>
      <c r="G42" s="4"/>
      <c r="H42" s="4"/>
      <c r="I42" s="4"/>
      <c r="J42" s="4"/>
      <c r="K42" s="73"/>
      <c r="L42" s="73"/>
      <c r="M42" s="73"/>
      <c r="N42" s="27">
        <f>'[5]Свод  по  МО'!N42</f>
        <v>0</v>
      </c>
      <c r="O42" s="27">
        <f>'[5]Свод  по  МО'!O42</f>
        <v>0</v>
      </c>
      <c r="P42" s="27"/>
      <c r="Q42" s="27"/>
      <c r="R42" s="27"/>
      <c r="S42" s="27"/>
      <c r="T42" s="5"/>
      <c r="U42" s="13">
        <f t="shared" si="1"/>
        <v>0</v>
      </c>
    </row>
    <row r="43" spans="1:21" ht="191.25">
      <c r="A43" s="15" t="s">
        <v>563</v>
      </c>
      <c r="B43" s="19" t="s">
        <v>564</v>
      </c>
      <c r="C43" s="53" t="s">
        <v>565</v>
      </c>
      <c r="D43" s="39"/>
      <c r="E43" s="38"/>
      <c r="F43" s="4"/>
      <c r="G43" s="4"/>
      <c r="H43" s="4"/>
      <c r="I43" s="4"/>
      <c r="J43" s="4"/>
      <c r="K43" s="73"/>
      <c r="L43" s="73"/>
      <c r="M43" s="73"/>
      <c r="N43" s="27">
        <f>'[5]Свод  по  МО'!N43</f>
        <v>0</v>
      </c>
      <c r="O43" s="27">
        <f>'[5]Свод  по  МО'!O43</f>
        <v>0</v>
      </c>
      <c r="P43" s="27"/>
      <c r="Q43" s="27"/>
      <c r="R43" s="27"/>
      <c r="S43" s="27"/>
      <c r="T43" s="5"/>
      <c r="U43" s="13">
        <f>IF(O43&gt;N43,O43-N43,0)</f>
        <v>0</v>
      </c>
    </row>
    <row r="44" spans="1:21" s="76" customFormat="1" ht="69">
      <c r="A44" s="15" t="s">
        <v>66</v>
      </c>
      <c r="B44" s="23" t="s">
        <v>21</v>
      </c>
      <c r="C44" s="53" t="s">
        <v>68</v>
      </c>
      <c r="D44" s="39"/>
      <c r="E44" s="20"/>
      <c r="F44" s="4"/>
      <c r="G44" s="21"/>
      <c r="H44" s="4"/>
      <c r="I44" s="4"/>
      <c r="J44" s="4"/>
      <c r="K44" s="75"/>
      <c r="L44" s="75"/>
      <c r="M44" s="75"/>
      <c r="N44" s="27">
        <f>'[5]Свод  по  МО'!N44</f>
        <v>0</v>
      </c>
      <c r="O44" s="27">
        <f>'[5]Свод  по  МО'!O44</f>
        <v>0</v>
      </c>
      <c r="P44" s="27"/>
      <c r="Q44" s="27"/>
      <c r="R44" s="27"/>
      <c r="S44" s="27"/>
      <c r="T44" s="5"/>
      <c r="U44" s="13">
        <f t="shared" si="1"/>
        <v>0</v>
      </c>
    </row>
    <row r="45" spans="1:21" s="6" customFormat="1" ht="156">
      <c r="A45" s="15" t="s">
        <v>69</v>
      </c>
      <c r="B45" s="23" t="s">
        <v>844</v>
      </c>
      <c r="C45" s="53" t="s">
        <v>70</v>
      </c>
      <c r="D45" s="4"/>
      <c r="E45" s="4"/>
      <c r="F45" s="4"/>
      <c r="G45" s="4"/>
      <c r="H45" s="4"/>
      <c r="I45" s="4"/>
      <c r="J45" s="4"/>
      <c r="K45" s="22"/>
      <c r="L45" s="22"/>
      <c r="M45" s="22"/>
      <c r="N45" s="27">
        <f>'[5]Свод  по  МО'!N45</f>
        <v>0</v>
      </c>
      <c r="O45" s="27">
        <f>'[5]Свод  по  МО'!O45</f>
        <v>0</v>
      </c>
      <c r="P45" s="27">
        <f>'[4]Воловский '!P45+'[4]Грязинский '!P45+'[4]Данковский '!P45+'[4]Добринский '!P45+'[4]Добровский'!P45+'[4]Долгоруковский '!P45+'[4]Елецкий '!P45+'[4]Задонский '!P45+'[4]Измалковский '!P45+'[4]Краснинский '!P45+'[4]Лебедянский '!P45+'[4]Лев- Толстовский '!P45+'[4]Липецкий '!P45+'[4]Становлянский '!P45+'[4]Тербунский '!P45+'[4]Усманский '!P45+'[4]Хлевенский '!P45+'[4]Чаплыгинский '!P45</f>
        <v>0</v>
      </c>
      <c r="Q45" s="27">
        <f>'[4]Воловский '!Q45+'[4]Грязинский '!Q45+'[4]Данковский '!Q45+'[4]Добринский '!Q45+'[4]Добровский'!Q45+'[4]Долгоруковский '!Q45+'[4]Елецкий '!Q45+'[4]Задонский '!Q45+'[4]Измалковский '!Q45+'[4]Краснинский '!Q45+'[4]Лебедянский '!Q45+'[4]Лев- Толстовский '!Q45+'[4]Липецкий '!Q45+'[4]Становлянский '!Q45+'[4]Тербунский '!Q45+'[4]Усманский '!Q45+'[4]Хлевенский '!Q45+'[4]Чаплыгинский '!Q45</f>
        <v>0</v>
      </c>
      <c r="R45" s="27">
        <f>'[4]Воловский '!R45+'[4]Грязинский '!R45+'[4]Данковский '!R45+'[4]Добринский '!R45+'[4]Добровский'!R45+'[4]Долгоруковский '!R45+'[4]Елецкий '!R45+'[4]Задонский '!R45+'[4]Измалковский '!R45+'[4]Краснинский '!R45+'[4]Лебедянский '!R45+'[4]Лев- Толстовский '!R45+'[4]Липецкий '!R45+'[4]Становлянский '!R45+'[4]Тербунский '!R45+'[4]Усманский '!R45+'[4]Хлевенский '!R45+'[4]Чаплыгинский '!R45</f>
        <v>0</v>
      </c>
      <c r="S45" s="27">
        <f>'[4]Воловский '!S45+'[4]Грязинский '!S45+'[4]Данковский '!S45+'[4]Добринский '!S45+'[4]Добровский'!S45+'[4]Долгоруковский '!S45+'[4]Елецкий '!S45+'[4]Задонский '!S45+'[4]Измалковский '!S45+'[4]Краснинский '!S45+'[4]Лебедянский '!S45+'[4]Лев- Толстовский '!S45+'[4]Липецкий '!S45+'[4]Становлянский '!S45+'[4]Тербунский '!S45+'[4]Усманский '!S45+'[4]Хлевенский '!S45+'[4]Чаплыгинский '!S45</f>
        <v>0</v>
      </c>
      <c r="T45" s="5"/>
      <c r="U45" s="13">
        <f t="shared" si="1"/>
        <v>0</v>
      </c>
    </row>
    <row r="46" spans="1:21" s="6" customFormat="1" ht="87">
      <c r="A46" s="15" t="s">
        <v>71</v>
      </c>
      <c r="B46" s="55" t="s">
        <v>22</v>
      </c>
      <c r="C46" s="53" t="s">
        <v>72</v>
      </c>
      <c r="D46" s="39"/>
      <c r="E46" s="4"/>
      <c r="F46" s="4"/>
      <c r="G46" s="4"/>
      <c r="H46" s="4"/>
      <c r="I46" s="4"/>
      <c r="J46" s="4"/>
      <c r="K46" s="22"/>
      <c r="L46" s="22"/>
      <c r="M46" s="22"/>
      <c r="N46" s="27">
        <f>'[5]Свод  по  МО'!N46</f>
        <v>0</v>
      </c>
      <c r="O46" s="27">
        <f>'[5]Свод  по  МО'!O46</f>
        <v>0</v>
      </c>
      <c r="P46" s="27"/>
      <c r="Q46" s="27"/>
      <c r="R46" s="27"/>
      <c r="S46" s="27"/>
      <c r="T46" s="5"/>
      <c r="U46" s="13">
        <f t="shared" si="1"/>
        <v>0</v>
      </c>
    </row>
    <row r="47" spans="1:21" ht="104.25">
      <c r="A47" s="15" t="s">
        <v>73</v>
      </c>
      <c r="B47" s="19" t="s">
        <v>74</v>
      </c>
      <c r="C47" s="53" t="s">
        <v>75</v>
      </c>
      <c r="D47" s="39" t="s">
        <v>76</v>
      </c>
      <c r="E47" s="20" t="s">
        <v>433</v>
      </c>
      <c r="F47" s="4" t="s">
        <v>77</v>
      </c>
      <c r="G47" s="21" t="s">
        <v>434</v>
      </c>
      <c r="H47" s="4"/>
      <c r="I47" s="4"/>
      <c r="J47" s="4"/>
      <c r="K47" s="73"/>
      <c r="L47" s="73"/>
      <c r="M47" s="73"/>
      <c r="N47" s="27">
        <f>'[5]Свод  по  МО'!N47</f>
        <v>255</v>
      </c>
      <c r="O47" s="27">
        <f>'[5]Свод  по  МО'!O47</f>
        <v>192.39</v>
      </c>
      <c r="P47" s="27">
        <f>'[4]Воловский '!P47+'[4]Грязинский '!P47+'[4]Данковский '!P47+'[4]Добринский '!P47+'[4]Добровский'!P47+'[4]Долгоруковский '!P47+'[4]Елецкий '!P47+'[4]Задонский '!P47+'[4]Измалковский '!P47+'[4]Краснинский '!P47+'[4]Лебедянский '!P47+'[4]Лев- Толстовский '!P47+'[4]Липецкий '!P47+'[4]Становлянский '!P47+'[4]Тербунский '!P47+'[4]Усманский '!P47+'[4]Хлевенский '!P47+'[4]Чаплыгинский '!P47</f>
        <v>395.2</v>
      </c>
      <c r="Q47" s="27">
        <f>'[4]Воловский '!Q47+'[4]Грязинский '!Q47+'[4]Данковский '!Q47+'[4]Добринский '!Q47+'[4]Добровский'!Q47+'[4]Долгоруковский '!Q47+'[4]Елецкий '!Q47+'[4]Задонский '!Q47+'[4]Измалковский '!Q47+'[4]Краснинский '!Q47+'[4]Лебедянский '!Q47+'[4]Лев- Толстовский '!Q47+'[4]Липецкий '!Q47+'[4]Становлянский '!Q47+'[4]Тербунский '!Q47+'[4]Усманский '!Q47+'[4]Хлевенский '!Q47+'[4]Чаплыгинский '!Q47</f>
        <v>432</v>
      </c>
      <c r="R47" s="27">
        <f>'[4]Воловский '!R47+'[4]Грязинский '!R47+'[4]Данковский '!R47+'[4]Добринский '!R47+'[4]Добровский'!R47+'[4]Долгоруковский '!R47+'[4]Елецкий '!R47+'[4]Задонский '!R47+'[4]Измалковский '!R47+'[4]Краснинский '!R47+'[4]Лебедянский '!R47+'[4]Лев- Толстовский '!R47+'[4]Липецкий '!R47+'[4]Становлянский '!R47+'[4]Тербунский '!R47+'[4]Усманский '!R47+'[4]Хлевенский '!R47+'[4]Чаплыгинский '!R47</f>
        <v>302.1</v>
      </c>
      <c r="S47" s="27">
        <f>'[4]Воловский '!S47+'[4]Грязинский '!S47+'[4]Данковский '!S47+'[4]Добринский '!S47+'[4]Добровский'!S47+'[4]Долгоруковский '!S47+'[4]Елецкий '!S47+'[4]Задонский '!S47+'[4]Измалковский '!S47+'[4]Краснинский '!S47+'[4]Лебедянский '!S47+'[4]Лев- Толстовский '!S47+'[4]Липецкий '!S47+'[4]Становлянский '!S47+'[4]Тербунский '!S47+'[4]Усманский '!S47+'[4]Хлевенский '!S47+'[4]Чаплыгинский '!S47</f>
        <v>283</v>
      </c>
      <c r="T47" s="5"/>
      <c r="U47" s="13">
        <f t="shared" si="1"/>
        <v>0</v>
      </c>
    </row>
    <row r="48" spans="1:21" ht="121.5">
      <c r="A48" s="15" t="s">
        <v>78</v>
      </c>
      <c r="B48" s="19" t="s">
        <v>79</v>
      </c>
      <c r="C48" s="53" t="s">
        <v>80</v>
      </c>
      <c r="D48" s="4"/>
      <c r="E48" s="4"/>
      <c r="F48" s="4"/>
      <c r="G48" s="4"/>
      <c r="H48" s="4"/>
      <c r="I48" s="4"/>
      <c r="J48" s="4"/>
      <c r="K48" s="73"/>
      <c r="L48" s="73"/>
      <c r="M48" s="73"/>
      <c r="N48" s="27">
        <f>'[5]Свод  по  МО'!N48</f>
        <v>0</v>
      </c>
      <c r="O48" s="27">
        <f>'[5]Свод  по  МО'!O48</f>
        <v>0</v>
      </c>
      <c r="P48" s="27">
        <f>'[4]Воловский '!P48+'[4]Грязинский '!P48+'[4]Данковский '!P48+'[4]Добринский '!P48+'[4]Добровский'!P48+'[4]Долгоруковский '!P48+'[4]Елецкий '!P48+'[4]Задонский '!P48+'[4]Измалковский '!P48+'[4]Краснинский '!P48+'[4]Лебедянский '!P48+'[4]Лев- Толстовский '!P48+'[4]Липецкий '!P48+'[4]Становлянский '!P48+'[4]Тербунский '!P48+'[4]Усманский '!P48+'[4]Хлевенский '!P48+'[4]Чаплыгинский '!P48</f>
        <v>0</v>
      </c>
      <c r="Q48" s="27">
        <f>'[4]Воловский '!Q48+'[4]Грязинский '!Q48+'[4]Данковский '!Q48+'[4]Добринский '!Q48+'[4]Добровский'!Q48+'[4]Долгоруковский '!Q48+'[4]Елецкий '!Q48+'[4]Задонский '!Q48+'[4]Измалковский '!Q48+'[4]Краснинский '!Q48+'[4]Лебедянский '!Q48+'[4]Лев- Толстовский '!Q48+'[4]Липецкий '!Q48+'[4]Становлянский '!Q48+'[4]Тербунский '!Q48+'[4]Усманский '!Q48+'[4]Хлевенский '!Q48+'[4]Чаплыгинский '!Q48</f>
        <v>0</v>
      </c>
      <c r="R48" s="27">
        <f>'[4]Воловский '!R48+'[4]Грязинский '!R48+'[4]Данковский '!R48+'[4]Добринский '!R48+'[4]Добровский'!R48+'[4]Долгоруковский '!R48+'[4]Елецкий '!R48+'[4]Задонский '!R48+'[4]Измалковский '!R48+'[4]Краснинский '!R48+'[4]Лебедянский '!R48+'[4]Лев- Толстовский '!R48+'[4]Липецкий '!R48+'[4]Становлянский '!R48+'[4]Тербунский '!R48+'[4]Усманский '!R48+'[4]Хлевенский '!R48+'[4]Чаплыгинский '!R48</f>
        <v>0</v>
      </c>
      <c r="S48" s="27">
        <f>'[4]Воловский '!S48+'[4]Грязинский '!S48+'[4]Данковский '!S48+'[4]Добринский '!S48+'[4]Добровский'!S48+'[4]Долгоруковский '!S48+'[4]Елецкий '!S48+'[4]Задонский '!S48+'[4]Измалковский '!S48+'[4]Краснинский '!S48+'[4]Лебедянский '!S48+'[4]Лев- Толстовский '!S48+'[4]Липецкий '!S48+'[4]Становлянский '!S48+'[4]Тербунский '!S48+'[4]Усманский '!S48+'[4]Хлевенский '!S48+'[4]Чаплыгинский '!S48</f>
        <v>0</v>
      </c>
      <c r="T48" s="5"/>
      <c r="U48" s="13">
        <f t="shared" si="1"/>
        <v>0</v>
      </c>
    </row>
    <row r="49" spans="1:21" ht="34.5">
      <c r="A49" s="15" t="s">
        <v>81</v>
      </c>
      <c r="B49" s="19" t="s">
        <v>82</v>
      </c>
      <c r="C49" s="53" t="s">
        <v>83</v>
      </c>
      <c r="D49" s="4"/>
      <c r="E49" s="4"/>
      <c r="F49" s="4"/>
      <c r="G49" s="4"/>
      <c r="H49" s="4"/>
      <c r="I49" s="4"/>
      <c r="J49" s="4"/>
      <c r="K49" s="73"/>
      <c r="L49" s="73"/>
      <c r="M49" s="73"/>
      <c r="N49" s="27">
        <f>'[5]Свод  по  МО'!N49</f>
        <v>0</v>
      </c>
      <c r="O49" s="27">
        <f>'[5]Свод  по  МО'!O49</f>
        <v>0</v>
      </c>
      <c r="P49" s="27">
        <f>'[4]Воловский '!P49+'[4]Грязинский '!P49+'[4]Данковский '!P49+'[4]Добринский '!P49+'[4]Добровский'!P49+'[4]Долгоруковский '!P49+'[4]Елецкий '!P49+'[4]Задонский '!P49+'[4]Измалковский '!P49+'[4]Краснинский '!P49+'[4]Лебедянский '!P49+'[4]Лев- Толстовский '!P49+'[4]Липецкий '!P49+'[4]Становлянский '!P49+'[4]Тербунский '!P49+'[4]Усманский '!P49+'[4]Хлевенский '!P49+'[4]Чаплыгинский '!P49</f>
        <v>0</v>
      </c>
      <c r="Q49" s="27">
        <f>'[4]Воловский '!Q49+'[4]Грязинский '!Q49+'[4]Данковский '!Q49+'[4]Добринский '!Q49+'[4]Добровский'!Q49+'[4]Долгоруковский '!Q49+'[4]Елецкий '!Q49+'[4]Задонский '!Q49+'[4]Измалковский '!Q49+'[4]Краснинский '!Q49+'[4]Лебедянский '!Q49+'[4]Лев- Толстовский '!Q49+'[4]Липецкий '!Q49+'[4]Становлянский '!Q49+'[4]Тербунский '!Q49+'[4]Усманский '!Q49+'[4]Хлевенский '!Q49+'[4]Чаплыгинский '!Q49</f>
        <v>0</v>
      </c>
      <c r="R49" s="27">
        <f>'[4]Воловский '!R49+'[4]Грязинский '!R49+'[4]Данковский '!R49+'[4]Добринский '!R49+'[4]Добровский'!R49+'[4]Долгоруковский '!R49+'[4]Елецкий '!R49+'[4]Задонский '!R49+'[4]Измалковский '!R49+'[4]Краснинский '!R49+'[4]Лебедянский '!R49+'[4]Лев- Толстовский '!R49+'[4]Липецкий '!R49+'[4]Становлянский '!R49+'[4]Тербунский '!R49+'[4]Усманский '!R49+'[4]Хлевенский '!R49+'[4]Чаплыгинский '!R49</f>
        <v>0</v>
      </c>
      <c r="S49" s="27">
        <f>'[4]Воловский '!S49+'[4]Грязинский '!S49+'[4]Данковский '!S49+'[4]Добринский '!S49+'[4]Добровский'!S49+'[4]Долгоруковский '!S49+'[4]Елецкий '!S49+'[4]Задонский '!S49+'[4]Измалковский '!S49+'[4]Краснинский '!S49+'[4]Лебедянский '!S49+'[4]Лев- Толстовский '!S49+'[4]Липецкий '!S49+'[4]Становлянский '!S49+'[4]Тербунский '!S49+'[4]Усманский '!S49+'[4]Хлевенский '!S49+'[4]Чаплыгинский '!S49</f>
        <v>0</v>
      </c>
      <c r="T49" s="5"/>
      <c r="U49" s="13">
        <f t="shared" si="1"/>
        <v>0</v>
      </c>
    </row>
    <row r="50" spans="1:21" ht="87">
      <c r="A50" s="15" t="s">
        <v>84</v>
      </c>
      <c r="B50" s="55" t="s">
        <v>23</v>
      </c>
      <c r="C50" s="53" t="s">
        <v>85</v>
      </c>
      <c r="D50" s="39"/>
      <c r="E50" s="20"/>
      <c r="F50" s="4"/>
      <c r="G50" s="21"/>
      <c r="H50" s="4"/>
      <c r="I50" s="4"/>
      <c r="J50" s="4"/>
      <c r="K50" s="73"/>
      <c r="L50" s="73"/>
      <c r="M50" s="73"/>
      <c r="N50" s="27">
        <f>'[5]Свод  по  МО'!N50</f>
        <v>0</v>
      </c>
      <c r="O50" s="27">
        <f>'[5]Свод  по  МО'!O50</f>
        <v>0</v>
      </c>
      <c r="P50" s="27"/>
      <c r="Q50" s="27"/>
      <c r="R50" s="27"/>
      <c r="S50" s="27"/>
      <c r="T50" s="5"/>
      <c r="U50" s="13">
        <f t="shared" si="1"/>
        <v>0</v>
      </c>
    </row>
    <row r="51" spans="1:21" ht="138.75">
      <c r="A51" s="25" t="s">
        <v>86</v>
      </c>
      <c r="B51" s="23" t="s">
        <v>87</v>
      </c>
      <c r="C51" s="56" t="s">
        <v>88</v>
      </c>
      <c r="D51" s="39"/>
      <c r="E51" s="4"/>
      <c r="F51" s="4"/>
      <c r="G51" s="4"/>
      <c r="H51" s="4"/>
      <c r="I51" s="4"/>
      <c r="J51" s="4"/>
      <c r="K51" s="73"/>
      <c r="L51" s="73"/>
      <c r="M51" s="73"/>
      <c r="N51" s="27">
        <f>'[5]Свод  по  МО'!N51</f>
        <v>0</v>
      </c>
      <c r="O51" s="27">
        <f>'[5]Свод  по  МО'!O51</f>
        <v>0</v>
      </c>
      <c r="P51" s="27">
        <f>'[4]Воловский '!P51+'[4]Грязинский '!P51+'[4]Данковский '!P51+'[4]Добринский '!P51+'[4]Добровский'!P51+'[4]Долгоруковский '!P51+'[4]Елецкий '!P51+'[4]Задонский '!P51+'[4]Измалковский '!P51+'[4]Краснинский '!P51+'[4]Лебедянский '!P51+'[4]Лев- Толстовский '!P51+'[4]Липецкий '!P51+'[4]Становлянский '!P51+'[4]Тербунский '!P51+'[4]Усманский '!P51+'[4]Хлевенский '!P51+'[4]Чаплыгинский '!P51</f>
        <v>0</v>
      </c>
      <c r="Q51" s="27">
        <f>'[4]Воловский '!Q51+'[4]Грязинский '!Q51+'[4]Данковский '!Q51+'[4]Добринский '!Q51+'[4]Добровский'!Q51+'[4]Долгоруковский '!Q51+'[4]Елецкий '!Q51+'[4]Задонский '!Q51+'[4]Измалковский '!Q51+'[4]Краснинский '!Q51+'[4]Лебедянский '!Q51+'[4]Лев- Толстовский '!Q51+'[4]Липецкий '!Q51+'[4]Становлянский '!Q51+'[4]Тербунский '!Q51+'[4]Усманский '!Q51+'[4]Хлевенский '!Q51+'[4]Чаплыгинский '!Q51</f>
        <v>0</v>
      </c>
      <c r="R51" s="27">
        <f>'[4]Воловский '!R51+'[4]Грязинский '!R51+'[4]Данковский '!R51+'[4]Добринский '!R51+'[4]Добровский'!R51+'[4]Долгоруковский '!R51+'[4]Елецкий '!R51+'[4]Задонский '!R51+'[4]Измалковский '!R51+'[4]Краснинский '!R51+'[4]Лебедянский '!R51+'[4]Лев- Толстовский '!R51+'[4]Липецкий '!R51+'[4]Становлянский '!R51+'[4]Тербунский '!R51+'[4]Усманский '!R51+'[4]Хлевенский '!R51+'[4]Чаплыгинский '!R51</f>
        <v>0</v>
      </c>
      <c r="S51" s="27">
        <f>'[4]Воловский '!S51+'[4]Грязинский '!S51+'[4]Данковский '!S51+'[4]Добринский '!S51+'[4]Добровский'!S51+'[4]Долгоруковский '!S51+'[4]Елецкий '!S51+'[4]Задонский '!S51+'[4]Измалковский '!S51+'[4]Краснинский '!S51+'[4]Лебедянский '!S51+'[4]Лев- Толстовский '!S51+'[4]Липецкий '!S51+'[4]Становлянский '!S51+'[4]Тербунский '!S51+'[4]Усманский '!S51+'[4]Хлевенский '!S51+'[4]Чаплыгинский '!S51</f>
        <v>0</v>
      </c>
      <c r="T51" s="5"/>
      <c r="U51" s="13">
        <f t="shared" si="1"/>
        <v>0</v>
      </c>
    </row>
    <row r="52" spans="1:21" ht="51.75">
      <c r="A52" s="25" t="s">
        <v>109</v>
      </c>
      <c r="B52" s="23" t="s">
        <v>110</v>
      </c>
      <c r="C52" s="56" t="s">
        <v>111</v>
      </c>
      <c r="D52" s="39"/>
      <c r="E52" s="4"/>
      <c r="F52" s="4"/>
      <c r="G52" s="4"/>
      <c r="H52" s="4"/>
      <c r="I52" s="4"/>
      <c r="J52" s="4"/>
      <c r="K52" s="73"/>
      <c r="L52" s="73"/>
      <c r="M52" s="73"/>
      <c r="N52" s="27">
        <f>'[5]Свод  по  МО'!N52</f>
        <v>0</v>
      </c>
      <c r="O52" s="27">
        <f>'[5]Свод  по  МО'!O52</f>
        <v>0</v>
      </c>
      <c r="P52" s="27">
        <f>'[4]Воловский '!P52+'[4]Грязинский '!P52+'[4]Данковский '!P52+'[4]Добринский '!P52+'[4]Добровский'!P52+'[4]Долгоруковский '!P52+'[4]Елецкий '!P52+'[4]Задонский '!P52+'[4]Измалковский '!P52+'[4]Краснинский '!P52+'[4]Лебедянский '!P52+'[4]Лев- Толстовский '!P52+'[4]Липецкий '!P52+'[4]Становлянский '!P52+'[4]Тербунский '!P52+'[4]Усманский '!P52+'[4]Хлевенский '!P52+'[4]Чаплыгинский '!P52</f>
        <v>0</v>
      </c>
      <c r="Q52" s="27">
        <f>'[4]Воловский '!Q52+'[4]Грязинский '!Q52+'[4]Данковский '!Q52+'[4]Добринский '!Q52+'[4]Добровский'!Q52+'[4]Долгоруковский '!Q52+'[4]Елецкий '!Q52+'[4]Задонский '!Q52+'[4]Измалковский '!Q52+'[4]Краснинский '!Q52+'[4]Лебедянский '!Q52+'[4]Лев- Толстовский '!Q52+'[4]Липецкий '!Q52+'[4]Становлянский '!Q52+'[4]Тербунский '!Q52+'[4]Усманский '!Q52+'[4]Хлевенский '!Q52+'[4]Чаплыгинский '!Q52</f>
        <v>0</v>
      </c>
      <c r="R52" s="27">
        <f>'[4]Воловский '!R52+'[4]Грязинский '!R52+'[4]Данковский '!R52+'[4]Добринский '!R52+'[4]Добровский'!R52+'[4]Долгоруковский '!R52+'[4]Елецкий '!R52+'[4]Задонский '!R52+'[4]Измалковский '!R52+'[4]Краснинский '!R52+'[4]Лебедянский '!R52+'[4]Лев- Толстовский '!R52+'[4]Липецкий '!R52+'[4]Становлянский '!R52+'[4]Тербунский '!R52+'[4]Усманский '!R52+'[4]Хлевенский '!R52+'[4]Чаплыгинский '!R52</f>
        <v>0</v>
      </c>
      <c r="S52" s="27">
        <f>'[4]Воловский '!S52+'[4]Грязинский '!S52+'[4]Данковский '!S52+'[4]Добринский '!S52+'[4]Добровский'!S52+'[4]Долгоруковский '!S52+'[4]Елецкий '!S52+'[4]Задонский '!S52+'[4]Измалковский '!S52+'[4]Краснинский '!S52+'[4]Лебедянский '!S52+'[4]Лев- Толстовский '!S52+'[4]Липецкий '!S52+'[4]Становлянский '!S52+'[4]Тербунский '!S52+'[4]Усманский '!S52+'[4]Хлевенский '!S52+'[4]Чаплыгинский '!S52</f>
        <v>0</v>
      </c>
      <c r="T52" s="5"/>
      <c r="U52" s="13">
        <f t="shared" si="1"/>
        <v>0</v>
      </c>
    </row>
    <row r="53" spans="1:21" ht="156">
      <c r="A53" s="25" t="s">
        <v>112</v>
      </c>
      <c r="B53" s="23" t="s">
        <v>113</v>
      </c>
      <c r="C53" s="56" t="s">
        <v>114</v>
      </c>
      <c r="D53" s="39"/>
      <c r="E53" s="4"/>
      <c r="F53" s="4"/>
      <c r="G53" s="4"/>
      <c r="H53" s="4"/>
      <c r="I53" s="4"/>
      <c r="J53" s="4"/>
      <c r="K53" s="73"/>
      <c r="L53" s="73"/>
      <c r="M53" s="73"/>
      <c r="N53" s="27">
        <f>'[5]Свод  по  МО'!N53</f>
        <v>0</v>
      </c>
      <c r="O53" s="27">
        <f>'[5]Свод  по  МО'!O53</f>
        <v>0</v>
      </c>
      <c r="P53" s="27">
        <f>'[4]Воловский '!P53+'[4]Грязинский '!P53+'[4]Данковский '!P53+'[4]Добринский '!P53+'[4]Добровский'!P53+'[4]Долгоруковский '!P53+'[4]Елецкий '!P53+'[4]Задонский '!P53+'[4]Измалковский '!P53+'[4]Краснинский '!P53+'[4]Лебедянский '!P53+'[4]Лев- Толстовский '!P53+'[4]Липецкий '!P53+'[4]Становлянский '!P53+'[4]Тербунский '!P53+'[4]Усманский '!P53+'[4]Хлевенский '!P53+'[4]Чаплыгинский '!P53</f>
        <v>0</v>
      </c>
      <c r="Q53" s="27">
        <f>'[4]Воловский '!Q53+'[4]Грязинский '!Q53+'[4]Данковский '!Q53+'[4]Добринский '!Q53+'[4]Добровский'!Q53+'[4]Долгоруковский '!Q53+'[4]Елецкий '!Q53+'[4]Задонский '!Q53+'[4]Измалковский '!Q53+'[4]Краснинский '!Q53+'[4]Лебедянский '!Q53+'[4]Лев- Толстовский '!Q53+'[4]Липецкий '!Q53+'[4]Становлянский '!Q53+'[4]Тербунский '!Q53+'[4]Усманский '!Q53+'[4]Хлевенский '!Q53+'[4]Чаплыгинский '!Q53</f>
        <v>0</v>
      </c>
      <c r="R53" s="27">
        <f>'[4]Воловский '!R53+'[4]Грязинский '!R53+'[4]Данковский '!R53+'[4]Добринский '!R53+'[4]Добровский'!R53+'[4]Долгоруковский '!R53+'[4]Елецкий '!R53+'[4]Задонский '!R53+'[4]Измалковский '!R53+'[4]Краснинский '!R53+'[4]Лебедянский '!R53+'[4]Лев- Толстовский '!R53+'[4]Липецкий '!R53+'[4]Становлянский '!R53+'[4]Тербунский '!R53+'[4]Усманский '!R53+'[4]Хлевенский '!R53+'[4]Чаплыгинский '!R53</f>
        <v>0</v>
      </c>
      <c r="S53" s="27">
        <f>'[4]Воловский '!S53+'[4]Грязинский '!S53+'[4]Данковский '!S53+'[4]Добринский '!S53+'[4]Добровский'!S53+'[4]Долгоруковский '!S53+'[4]Елецкий '!S53+'[4]Задонский '!S53+'[4]Измалковский '!S53+'[4]Краснинский '!S53+'[4]Лебедянский '!S53+'[4]Лев- Толстовский '!S53+'[4]Липецкий '!S53+'[4]Становлянский '!S53+'[4]Тербунский '!S53+'[4]Усманский '!S53+'[4]Хлевенский '!S53+'[4]Чаплыгинский '!S53</f>
        <v>0</v>
      </c>
      <c r="T53" s="5"/>
      <c r="U53" s="13">
        <f t="shared" si="1"/>
        <v>0</v>
      </c>
    </row>
    <row r="54" spans="1:21" ht="51.75">
      <c r="A54" s="25" t="s">
        <v>503</v>
      </c>
      <c r="B54" s="23" t="s">
        <v>504</v>
      </c>
      <c r="C54" s="56" t="s">
        <v>505</v>
      </c>
      <c r="D54" s="39"/>
      <c r="E54" s="4"/>
      <c r="F54" s="4"/>
      <c r="G54" s="4"/>
      <c r="H54" s="4"/>
      <c r="I54" s="4"/>
      <c r="J54" s="4"/>
      <c r="K54" s="73"/>
      <c r="L54" s="73"/>
      <c r="M54" s="73"/>
      <c r="N54" s="27">
        <f>'[5]Свод  по  МО'!N54</f>
        <v>0</v>
      </c>
      <c r="O54" s="27">
        <f>'[5]Свод  по  МО'!O54</f>
        <v>0</v>
      </c>
      <c r="P54" s="27"/>
      <c r="Q54" s="27">
        <f>'[4]Воловский '!Q54+'[4]Грязинский '!Q54+'[4]Данковский '!Q54+'[4]Добринский '!Q54+'[4]Добровский'!Q54+'[4]Долгоруковский '!Q54+'[4]Елецкий '!Q54+'[4]Задонский '!Q54+'[4]Измалковский '!Q54+'[4]Краснинский '!Q54+'[4]Лебедянский '!Q54+'[4]Лев- Толстовский '!Q54+'[4]Липецкий '!Q54+'[4]Становлянский '!Q54+'[4]Тербунский '!Q54+'[4]Усманский '!Q54+'[4]Хлевенский '!Q54+'[4]Чаплыгинский '!Q54</f>
        <v>0</v>
      </c>
      <c r="R54" s="27">
        <f>'[4]Воловский '!R54+'[4]Грязинский '!R54+'[4]Данковский '!R54+'[4]Добринский '!R54+'[4]Добровский'!R54+'[4]Долгоруковский '!R54+'[4]Елецкий '!R54+'[4]Задонский '!R54+'[4]Измалковский '!R54+'[4]Краснинский '!R54+'[4]Лебедянский '!R54+'[4]Лев- Толстовский '!R54+'[4]Липецкий '!R54+'[4]Становлянский '!R54+'[4]Тербунский '!R54+'[4]Усманский '!R54+'[4]Хлевенский '!R54+'[4]Чаплыгинский '!R54</f>
        <v>0</v>
      </c>
      <c r="S54" s="27">
        <f>'[4]Воловский '!S54+'[4]Грязинский '!S54+'[4]Данковский '!S54+'[4]Добринский '!S54+'[4]Добровский'!S54+'[4]Долгоруковский '!S54+'[4]Елецкий '!S54+'[4]Задонский '!S54+'[4]Измалковский '!S54+'[4]Краснинский '!S54+'[4]Лебедянский '!S54+'[4]Лев- Толстовский '!S54+'[4]Липецкий '!S54+'[4]Становлянский '!S54+'[4]Тербунский '!S54+'[4]Усманский '!S54+'[4]Хлевенский '!S54+'[4]Чаплыгинский '!S54</f>
        <v>0</v>
      </c>
      <c r="T54" s="5"/>
      <c r="U54" s="13">
        <f t="shared" si="1"/>
        <v>0</v>
      </c>
    </row>
    <row r="55" spans="1:21" ht="121.5">
      <c r="A55" s="25" t="s">
        <v>506</v>
      </c>
      <c r="B55" s="23" t="s">
        <v>507</v>
      </c>
      <c r="C55" s="56" t="s">
        <v>510</v>
      </c>
      <c r="D55" s="39"/>
      <c r="E55" s="4"/>
      <c r="F55" s="4"/>
      <c r="G55" s="4"/>
      <c r="H55" s="4"/>
      <c r="I55" s="4"/>
      <c r="J55" s="4"/>
      <c r="K55" s="73"/>
      <c r="L55" s="73"/>
      <c r="M55" s="73"/>
      <c r="N55" s="27">
        <f>'[5]Свод  по  МО'!N55</f>
        <v>0</v>
      </c>
      <c r="O55" s="27">
        <f>'[5]Свод  по  МО'!O55</f>
        <v>0</v>
      </c>
      <c r="P55" s="27">
        <f>'[4]Воловский '!P55+'[4]Грязинский '!P55+'[4]Данковский '!P55+'[4]Добринский '!P55+'[4]Добровский'!P55+'[4]Долгоруковский '!P55+'[4]Елецкий '!P55+'[4]Задонский '!P55+'[4]Измалковский '!P55+'[4]Краснинский '!P55+'[4]Лебедянский '!P55+'[4]Лев- Толстовский '!P55+'[4]Липецкий '!P55+'[4]Становлянский '!P55+'[4]Тербунский '!P55+'[4]Усманский '!P55+'[4]Хлевенский '!P55+'[4]Чаплыгинский '!P55</f>
        <v>0</v>
      </c>
      <c r="Q55" s="27">
        <f>'[4]Воловский '!Q55+'[4]Грязинский '!Q55+'[4]Данковский '!Q55+'[4]Добринский '!Q55+'[4]Добровский'!Q55+'[4]Долгоруковский '!Q55+'[4]Елецкий '!Q55+'[4]Задонский '!Q55+'[4]Измалковский '!Q55+'[4]Краснинский '!Q55+'[4]Лебедянский '!Q55+'[4]Лев- Толстовский '!Q55+'[4]Липецкий '!Q55+'[4]Становлянский '!Q55+'[4]Тербунский '!Q55+'[4]Усманский '!Q55+'[4]Хлевенский '!Q55+'[4]Чаплыгинский '!Q55</f>
        <v>0</v>
      </c>
      <c r="R55" s="27">
        <f>'[4]Воловский '!R55+'[4]Грязинский '!R55+'[4]Данковский '!R55+'[4]Добринский '!R55+'[4]Добровский'!R55+'[4]Долгоруковский '!R55+'[4]Елецкий '!R55+'[4]Задонский '!R55+'[4]Измалковский '!R55+'[4]Краснинский '!R55+'[4]Лебедянский '!R55+'[4]Лев- Толстовский '!R55+'[4]Липецкий '!R55+'[4]Становлянский '!R55+'[4]Тербунский '!R55+'[4]Усманский '!R55+'[4]Хлевенский '!R55+'[4]Чаплыгинский '!R55</f>
        <v>0</v>
      </c>
      <c r="S55" s="27">
        <f>'[4]Воловский '!S55+'[4]Грязинский '!S55+'[4]Данковский '!S55+'[4]Добринский '!S55+'[4]Добровский'!S55+'[4]Долгоруковский '!S55+'[4]Елецкий '!S55+'[4]Задонский '!S55+'[4]Измалковский '!S55+'[4]Краснинский '!S55+'[4]Лебедянский '!S55+'[4]Лев- Толстовский '!S55+'[4]Липецкий '!S55+'[4]Становлянский '!S55+'[4]Тербунский '!S55+'[4]Усманский '!S55+'[4]Хлевенский '!S55+'[4]Чаплыгинский '!S55</f>
        <v>0</v>
      </c>
      <c r="T55" s="5"/>
      <c r="U55" s="13">
        <f t="shared" si="1"/>
        <v>0</v>
      </c>
    </row>
    <row r="56" spans="1:21" ht="156">
      <c r="A56" s="25" t="s">
        <v>511</v>
      </c>
      <c r="B56" s="23" t="s">
        <v>512</v>
      </c>
      <c r="C56" s="56" t="s">
        <v>513</v>
      </c>
      <c r="D56" s="39"/>
      <c r="E56" s="4"/>
      <c r="F56" s="4"/>
      <c r="G56" s="4"/>
      <c r="H56" s="4"/>
      <c r="I56" s="4"/>
      <c r="J56" s="4"/>
      <c r="K56" s="73"/>
      <c r="L56" s="73"/>
      <c r="M56" s="73"/>
      <c r="N56" s="27">
        <f>'[5]Свод  по  МО'!N56</f>
        <v>0</v>
      </c>
      <c r="O56" s="27">
        <f>'[5]Свод  по  МО'!O56</f>
        <v>0</v>
      </c>
      <c r="P56" s="27">
        <f>'[4]Воловский '!P56+'[4]Грязинский '!P56+'[4]Данковский '!P56+'[4]Добринский '!P56+'[4]Добровский'!P56+'[4]Долгоруковский '!P56+'[4]Елецкий '!P56+'[4]Задонский '!P56+'[4]Измалковский '!P56+'[4]Краснинский '!P56+'[4]Лебедянский '!P56+'[4]Лев- Толстовский '!P56+'[4]Липецкий '!P56+'[4]Становлянский '!P56+'[4]Тербунский '!P56+'[4]Усманский '!P56+'[4]Хлевенский '!P56+'[4]Чаплыгинский '!P56</f>
        <v>0</v>
      </c>
      <c r="Q56" s="27">
        <f>'[4]Воловский '!Q56+'[4]Грязинский '!Q56+'[4]Данковский '!Q56+'[4]Добринский '!Q56+'[4]Добровский'!Q56+'[4]Долгоруковский '!Q56+'[4]Елецкий '!Q56+'[4]Задонский '!Q56+'[4]Измалковский '!Q56+'[4]Краснинский '!Q56+'[4]Лебедянский '!Q56+'[4]Лев- Толстовский '!Q56+'[4]Липецкий '!Q56+'[4]Становлянский '!Q56+'[4]Тербунский '!Q56+'[4]Усманский '!Q56+'[4]Хлевенский '!Q56+'[4]Чаплыгинский '!Q56</f>
        <v>0</v>
      </c>
      <c r="R56" s="27">
        <f>'[4]Воловский '!R56+'[4]Грязинский '!R56+'[4]Данковский '!R56+'[4]Добринский '!R56+'[4]Добровский'!R56+'[4]Долгоруковский '!R56+'[4]Елецкий '!R56+'[4]Задонский '!R56+'[4]Измалковский '!R56+'[4]Краснинский '!R56+'[4]Лебедянский '!R56+'[4]Лев- Толстовский '!R56+'[4]Липецкий '!R56+'[4]Становлянский '!R56+'[4]Тербунский '!R56+'[4]Усманский '!R56+'[4]Хлевенский '!R56+'[4]Чаплыгинский '!R56</f>
        <v>0</v>
      </c>
      <c r="S56" s="27">
        <f>'[4]Воловский '!S56+'[4]Грязинский '!S56+'[4]Данковский '!S56+'[4]Добринский '!S56+'[4]Добровский'!S56+'[4]Долгоруковский '!S56+'[4]Елецкий '!S56+'[4]Задонский '!S56+'[4]Измалковский '!S56+'[4]Краснинский '!S56+'[4]Лебедянский '!S56+'[4]Лев- Толстовский '!S56+'[4]Липецкий '!S56+'[4]Становлянский '!S56+'[4]Тербунский '!S56+'[4]Усманский '!S56+'[4]Хлевенский '!S56+'[4]Чаплыгинский '!S56</f>
        <v>0</v>
      </c>
      <c r="T56" s="5"/>
      <c r="U56" s="13">
        <f t="shared" si="1"/>
        <v>0</v>
      </c>
    </row>
    <row r="57" spans="1:21" ht="51.75">
      <c r="A57" s="25" t="s">
        <v>115</v>
      </c>
      <c r="B57" s="23" t="s">
        <v>116</v>
      </c>
      <c r="C57" s="56" t="s">
        <v>117</v>
      </c>
      <c r="D57" s="39"/>
      <c r="E57" s="4"/>
      <c r="F57" s="4"/>
      <c r="G57" s="4"/>
      <c r="H57" s="4"/>
      <c r="I57" s="4"/>
      <c r="J57" s="4"/>
      <c r="K57" s="73"/>
      <c r="L57" s="73"/>
      <c r="M57" s="73"/>
      <c r="N57" s="27">
        <f>'[5]Свод  по  МО'!N57</f>
        <v>0</v>
      </c>
      <c r="O57" s="27">
        <f>'[5]Свод  по  МО'!O57</f>
        <v>0</v>
      </c>
      <c r="P57" s="27">
        <f>'[4]Воловский '!P57+'[4]Грязинский '!P57+'[4]Данковский '!P57+'[4]Добринский '!P57+'[4]Добровский'!P57+'[4]Долгоруковский '!P57+'[4]Елецкий '!P57+'[4]Задонский '!P57+'[4]Измалковский '!P57+'[4]Краснинский '!P57+'[4]Лебедянский '!P57+'[4]Лев- Толстовский '!P57+'[4]Липецкий '!P57+'[4]Становлянский '!P57+'[4]Тербунский '!P57+'[4]Усманский '!P57+'[4]Хлевенский '!P57+'[4]Чаплыгинский '!P57</f>
        <v>0</v>
      </c>
      <c r="Q57" s="27">
        <f>'[4]Воловский '!Q57+'[4]Грязинский '!Q57+'[4]Данковский '!Q57+'[4]Добринский '!Q57+'[4]Добровский'!Q57+'[4]Долгоруковский '!Q57+'[4]Елецкий '!Q57+'[4]Задонский '!Q57+'[4]Измалковский '!Q57+'[4]Краснинский '!Q57+'[4]Лебедянский '!Q57+'[4]Лев- Толстовский '!Q57+'[4]Липецкий '!Q57+'[4]Становлянский '!Q57+'[4]Тербунский '!Q57+'[4]Усманский '!Q57+'[4]Хлевенский '!Q57+'[4]Чаплыгинский '!Q57</f>
        <v>0</v>
      </c>
      <c r="R57" s="27">
        <f>'[4]Воловский '!R57+'[4]Грязинский '!R57+'[4]Данковский '!R57+'[4]Добринский '!R57+'[4]Добровский'!R57+'[4]Долгоруковский '!R57+'[4]Елецкий '!R57+'[4]Задонский '!R57+'[4]Измалковский '!R57+'[4]Краснинский '!R57+'[4]Лебедянский '!R57+'[4]Лев- Толстовский '!R57+'[4]Липецкий '!R57+'[4]Становлянский '!R57+'[4]Тербунский '!R57+'[4]Усманский '!R57+'[4]Хлевенский '!R57+'[4]Чаплыгинский '!R57</f>
        <v>0</v>
      </c>
      <c r="S57" s="27">
        <f>'[4]Воловский '!S57+'[4]Грязинский '!S57+'[4]Данковский '!S57+'[4]Добринский '!S57+'[4]Добровский'!S57+'[4]Долгоруковский '!S57+'[4]Елецкий '!S57+'[4]Задонский '!S57+'[4]Измалковский '!S57+'[4]Краснинский '!S57+'[4]Лебедянский '!S57+'[4]Лев- Толстовский '!S57+'[4]Липецкий '!S57+'[4]Становлянский '!S57+'[4]Тербунский '!S57+'[4]Усманский '!S57+'[4]Хлевенский '!S57+'[4]Чаплыгинский '!S57</f>
        <v>0</v>
      </c>
      <c r="T57" s="5"/>
      <c r="U57" s="13">
        <f t="shared" si="1"/>
        <v>0</v>
      </c>
    </row>
    <row r="58" spans="1:21" ht="208.5">
      <c r="A58" s="25" t="s">
        <v>118</v>
      </c>
      <c r="B58" s="23" t="s">
        <v>566</v>
      </c>
      <c r="C58" s="56" t="s">
        <v>119</v>
      </c>
      <c r="D58" s="4" t="s">
        <v>120</v>
      </c>
      <c r="E58" s="20" t="s">
        <v>433</v>
      </c>
      <c r="F58" s="4"/>
      <c r="G58" s="21" t="s">
        <v>434</v>
      </c>
      <c r="H58" s="4"/>
      <c r="I58" s="4"/>
      <c r="J58" s="4"/>
      <c r="K58" s="73"/>
      <c r="L58" s="73"/>
      <c r="M58" s="73"/>
      <c r="N58" s="27">
        <f>'[5]Свод  по  МО'!N58</f>
        <v>1439.33</v>
      </c>
      <c r="O58" s="27">
        <f>'[5]Свод  по  МО'!O58</f>
        <v>1290.6399999999999</v>
      </c>
      <c r="P58" s="27">
        <f>'[4]Воловский '!P58+'[4]Грязинский '!P58+'[4]Данковский '!P58+'[4]Добринский '!P58+'[4]Добровский'!P58+'[4]Долгоруковский '!P58+'[4]Елецкий '!P58+'[4]Задонский '!P58+'[4]Измалковский '!P58+'[4]Краснинский '!P58+'[4]Лебедянский '!P58+'[4]Лев- Толстовский '!P58+'[4]Липецкий '!P58+'[4]Становлянский '!P58+'[4]Тербунский '!P58+'[4]Усманский '!P58+'[4]Хлевенский '!P58+'[4]Чаплыгинский '!P58</f>
        <v>1596.5</v>
      </c>
      <c r="Q58" s="27">
        <f>'[4]Воловский '!Q58+'[4]Грязинский '!Q58+'[4]Данковский '!Q58+'[4]Добринский '!Q58+'[4]Добровский'!Q58+'[4]Долгоруковский '!Q58+'[4]Елецкий '!Q58+'[4]Задонский '!Q58+'[4]Измалковский '!Q58+'[4]Краснинский '!Q58+'[4]Лебедянский '!Q58+'[4]Лев- Толстовский '!Q58+'[4]Липецкий '!Q58+'[4]Становлянский '!Q58+'[4]Тербунский '!Q58+'[4]Усманский '!Q58+'[4]Хлевенский '!Q58+'[4]Чаплыгинский '!Q58</f>
        <v>534.2</v>
      </c>
      <c r="R58" s="27">
        <f>'[4]Воловский '!R58+'[4]Грязинский '!R58+'[4]Данковский '!R58+'[4]Добринский '!R58+'[4]Добровский'!R58+'[4]Долгоруковский '!R58+'[4]Елецкий '!R58+'[4]Задонский '!R58+'[4]Измалковский '!R58+'[4]Краснинский '!R58+'[4]Лебедянский '!R58+'[4]Лев- Толстовский '!R58+'[4]Липецкий '!R58+'[4]Становлянский '!R58+'[4]Тербунский '!R58+'[4]Усманский '!R58+'[4]Хлевенский '!R58+'[4]Чаплыгинский '!R58</f>
        <v>347</v>
      </c>
      <c r="S58" s="27">
        <f>'[4]Воловский '!S58+'[4]Грязинский '!S58+'[4]Данковский '!S58+'[4]Добринский '!S58+'[4]Добровский'!S58+'[4]Долгоруковский '!S58+'[4]Елецкий '!S58+'[4]Задонский '!S58+'[4]Измалковский '!S58+'[4]Краснинский '!S58+'[4]Лебедянский '!S58+'[4]Лев- Толстовский '!S58+'[4]Липецкий '!S58+'[4]Становлянский '!S58+'[4]Тербунский '!S58+'[4]Усманский '!S58+'[4]Хлевенский '!S58+'[4]Чаплыгинский '!S58</f>
        <v>345</v>
      </c>
      <c r="T58" s="5"/>
      <c r="U58" s="13">
        <f t="shared" si="1"/>
        <v>0</v>
      </c>
    </row>
    <row r="59" spans="1:21" ht="278.25">
      <c r="A59" s="25" t="s">
        <v>121</v>
      </c>
      <c r="B59" s="23" t="s">
        <v>547</v>
      </c>
      <c r="C59" s="56" t="s">
        <v>122</v>
      </c>
      <c r="D59" s="4" t="s">
        <v>123</v>
      </c>
      <c r="E59" s="20" t="s">
        <v>433</v>
      </c>
      <c r="F59" s="4"/>
      <c r="G59" s="21" t="s">
        <v>434</v>
      </c>
      <c r="H59" s="4"/>
      <c r="I59" s="4"/>
      <c r="J59" s="4"/>
      <c r="K59" s="73"/>
      <c r="L59" s="73"/>
      <c r="M59" s="73"/>
      <c r="N59" s="27">
        <f>'[5]Свод  по  МО'!N59</f>
        <v>113741.16</v>
      </c>
      <c r="O59" s="27">
        <f>'[5]Свод  по  МО'!O59</f>
        <v>113741.15999999999</v>
      </c>
      <c r="P59" s="27">
        <f>'[4]Воловский '!P59+'[4]Грязинский '!P59+'[4]Данковский '!P59+'[4]Добринский '!P59+'[4]Добровский'!P59+'[4]Долгоруковский '!P59+'[4]Елецкий '!P59+'[4]Задонский '!P59+'[4]Измалковский '!P59+'[4]Краснинский '!P59+'[4]Лебедянский '!P59+'[4]Лев- Толстовский '!P59+'[4]Липецкий '!P59+'[4]Становлянский '!P59+'[4]Тербунский '!P59+'[4]Усманский '!P59+'[4]Хлевенский '!P59+'[4]Чаплыгинский '!P59</f>
        <v>51189.399999999994</v>
      </c>
      <c r="Q59" s="27">
        <f>'[4]Воловский '!Q59+'[4]Грязинский '!Q59+'[4]Данковский '!Q59+'[4]Добринский '!Q59+'[4]Добровский'!Q59+'[4]Долгоруковский '!Q59+'[4]Елецкий '!Q59+'[4]Задонский '!Q59+'[4]Измалковский '!Q59+'[4]Краснинский '!Q59+'[4]Лебедянский '!Q59+'[4]Лев- Толстовский '!Q59+'[4]Липецкий '!Q59+'[4]Становлянский '!Q59+'[4]Тербунский '!Q59+'[4]Усманский '!Q59+'[4]Хлевенский '!Q59+'[4]Чаплыгинский '!Q59</f>
        <v>23916.5</v>
      </c>
      <c r="R59" s="27">
        <f>'[4]Воловский '!R59+'[4]Грязинский '!R59+'[4]Данковский '!R59+'[4]Добринский '!R59+'[4]Добровский'!R59+'[4]Долгоруковский '!R59+'[4]Елецкий '!R59+'[4]Задонский '!R59+'[4]Измалковский '!R59+'[4]Краснинский '!R59+'[4]Лебедянский '!R59+'[4]Лев- Толстовский '!R59+'[4]Липецкий '!R59+'[4]Становлянский '!R59+'[4]Тербунский '!R59+'[4]Усманский '!R59+'[4]Хлевенский '!R59+'[4]Чаплыгинский '!R59</f>
        <v>16258.099999999999</v>
      </c>
      <c r="S59" s="27">
        <f>'[4]Воловский '!S59+'[4]Грязинский '!S59+'[4]Данковский '!S59+'[4]Добринский '!S59+'[4]Добровский'!S59+'[4]Долгоруковский '!S59+'[4]Елецкий '!S59+'[4]Задонский '!S59+'[4]Измалковский '!S59+'[4]Краснинский '!S59+'[4]Лебедянский '!S59+'[4]Лев- Толстовский '!S59+'[4]Липецкий '!S59+'[4]Становлянский '!S59+'[4]Тербунский '!S59+'[4]Усманский '!S59+'[4]Хлевенский '!S59+'[4]Чаплыгинский '!S59</f>
        <v>14844.8</v>
      </c>
      <c r="T59" s="5"/>
      <c r="U59" s="13">
        <f t="shared" si="1"/>
        <v>0</v>
      </c>
    </row>
    <row r="60" spans="1:21" ht="51.75">
      <c r="A60" s="25" t="s">
        <v>514</v>
      </c>
      <c r="B60" s="23" t="s">
        <v>515</v>
      </c>
      <c r="C60" s="56" t="s">
        <v>516</v>
      </c>
      <c r="D60" s="4"/>
      <c r="E60" s="4"/>
      <c r="F60" s="4"/>
      <c r="G60" s="4"/>
      <c r="H60" s="4"/>
      <c r="I60" s="4"/>
      <c r="J60" s="4"/>
      <c r="K60" s="73"/>
      <c r="L60" s="73"/>
      <c r="M60" s="73"/>
      <c r="N60" s="27">
        <f>'[5]Свод  по  МО'!N60</f>
        <v>0</v>
      </c>
      <c r="O60" s="27">
        <f>'[5]Свод  по  МО'!O60</f>
        <v>0</v>
      </c>
      <c r="P60" s="27">
        <f>'[4]Воловский '!P60+'[4]Грязинский '!P60+'[4]Данковский '!P60+'[4]Добринский '!P60+'[4]Добровский'!P60+'[4]Долгоруковский '!P60+'[4]Елецкий '!P60+'[4]Задонский '!P60+'[4]Измалковский '!P60+'[4]Краснинский '!P60+'[4]Лебедянский '!P60+'[4]Лев- Толстовский '!P60+'[4]Липецкий '!P60+'[4]Становлянский '!P60+'[4]Тербунский '!P60+'[4]Усманский '!P60+'[4]Хлевенский '!P60+'[4]Чаплыгинский '!P60</f>
        <v>0</v>
      </c>
      <c r="Q60" s="27">
        <f>'[4]Воловский '!Q60+'[4]Грязинский '!Q60+'[4]Данковский '!Q60+'[4]Добринский '!Q60+'[4]Добровский'!Q60+'[4]Долгоруковский '!Q60+'[4]Елецкий '!Q60+'[4]Задонский '!Q60+'[4]Измалковский '!Q60+'[4]Краснинский '!Q60+'[4]Лебедянский '!Q60+'[4]Лев- Толстовский '!Q60+'[4]Липецкий '!Q60+'[4]Становлянский '!Q60+'[4]Тербунский '!Q60+'[4]Усманский '!Q60+'[4]Хлевенский '!Q60+'[4]Чаплыгинский '!Q60</f>
        <v>0</v>
      </c>
      <c r="R60" s="27">
        <f>'[4]Воловский '!R60+'[4]Грязинский '!R60+'[4]Данковский '!R60+'[4]Добринский '!R60+'[4]Добровский'!R60+'[4]Долгоруковский '!R60+'[4]Елецкий '!R60+'[4]Задонский '!R60+'[4]Измалковский '!R60+'[4]Краснинский '!R60+'[4]Лебедянский '!R60+'[4]Лев- Толстовский '!R60+'[4]Липецкий '!R60+'[4]Становлянский '!R60+'[4]Тербунский '!R60+'[4]Усманский '!R60+'[4]Хлевенский '!R60+'[4]Чаплыгинский '!R60</f>
        <v>0</v>
      </c>
      <c r="S60" s="27">
        <f>'[4]Воловский '!S60+'[4]Грязинский '!S60+'[4]Данковский '!S60+'[4]Добринский '!S60+'[4]Добровский'!S60+'[4]Долгоруковский '!S60+'[4]Елецкий '!S60+'[4]Задонский '!S60+'[4]Измалковский '!S60+'[4]Краснинский '!S60+'[4]Лебедянский '!S60+'[4]Лев- Толстовский '!S60+'[4]Липецкий '!S60+'[4]Становлянский '!S60+'[4]Тербунский '!S60+'[4]Усманский '!S60+'[4]Хлевенский '!S60+'[4]Чаплыгинский '!S60</f>
        <v>0</v>
      </c>
      <c r="T60" s="5"/>
      <c r="U60" s="13">
        <f t="shared" si="1"/>
        <v>0</v>
      </c>
    </row>
    <row r="61" spans="1:21" ht="138.75">
      <c r="A61" s="25" t="s">
        <v>517</v>
      </c>
      <c r="B61" s="23" t="s">
        <v>518</v>
      </c>
      <c r="C61" s="56" t="s">
        <v>519</v>
      </c>
      <c r="D61" s="4"/>
      <c r="E61" s="4"/>
      <c r="F61" s="4"/>
      <c r="G61" s="4"/>
      <c r="H61" s="4"/>
      <c r="I61" s="4"/>
      <c r="J61" s="4"/>
      <c r="K61" s="73"/>
      <c r="L61" s="73"/>
      <c r="M61" s="73"/>
      <c r="N61" s="27">
        <f>'[5]Свод  по  МО'!N61</f>
        <v>0</v>
      </c>
      <c r="O61" s="27">
        <f>'[5]Свод  по  МО'!O61</f>
        <v>0</v>
      </c>
      <c r="P61" s="27">
        <f>'[4]Воловский '!P61+'[4]Грязинский '!P61+'[4]Данковский '!P61+'[4]Добринский '!P61+'[4]Добровский'!P61+'[4]Долгоруковский '!P61+'[4]Елецкий '!P61+'[4]Задонский '!P61+'[4]Измалковский '!P61+'[4]Краснинский '!P61+'[4]Лебедянский '!P61+'[4]Лев- Толстовский '!P61+'[4]Липецкий '!P61+'[4]Становлянский '!P61+'[4]Тербунский '!P61+'[4]Усманский '!P61+'[4]Хлевенский '!P61+'[4]Чаплыгинский '!P61</f>
        <v>0</v>
      </c>
      <c r="Q61" s="27">
        <f>'[4]Воловский '!Q61+'[4]Грязинский '!Q61+'[4]Данковский '!Q61+'[4]Добринский '!Q61+'[4]Добровский'!Q61+'[4]Долгоруковский '!Q61+'[4]Елецкий '!Q61+'[4]Задонский '!Q61+'[4]Измалковский '!Q61+'[4]Краснинский '!Q61+'[4]Лебедянский '!Q61+'[4]Лев- Толстовский '!Q61+'[4]Липецкий '!Q61+'[4]Становлянский '!Q61+'[4]Тербунский '!Q61+'[4]Усманский '!Q61+'[4]Хлевенский '!Q61+'[4]Чаплыгинский '!Q61</f>
        <v>0</v>
      </c>
      <c r="R61" s="27">
        <f>'[4]Воловский '!R61+'[4]Грязинский '!R61+'[4]Данковский '!R61+'[4]Добринский '!R61+'[4]Добровский'!R61+'[4]Долгоруковский '!R61+'[4]Елецкий '!R61+'[4]Задонский '!R61+'[4]Измалковский '!R61+'[4]Краснинский '!R61+'[4]Лебедянский '!R61+'[4]Лев- Толстовский '!R61+'[4]Липецкий '!R61+'[4]Становлянский '!R61+'[4]Тербунский '!R61+'[4]Усманский '!R61+'[4]Хлевенский '!R61+'[4]Чаплыгинский '!R61</f>
        <v>0</v>
      </c>
      <c r="S61" s="27">
        <f>'[4]Воловский '!S61+'[4]Грязинский '!S61+'[4]Данковский '!S61+'[4]Добринский '!S61+'[4]Добровский'!S61+'[4]Долгоруковский '!S61+'[4]Елецкий '!S61+'[4]Задонский '!S61+'[4]Измалковский '!S61+'[4]Краснинский '!S61+'[4]Лебедянский '!S61+'[4]Лев- Толстовский '!S61+'[4]Липецкий '!S61+'[4]Становлянский '!S61+'[4]Тербунский '!S61+'[4]Усманский '!S61+'[4]Хлевенский '!S61+'[4]Чаплыгинский '!S61</f>
        <v>0</v>
      </c>
      <c r="T61" s="5"/>
      <c r="U61" s="13">
        <f t="shared" si="1"/>
        <v>0</v>
      </c>
    </row>
    <row r="62" spans="1:22" ht="87">
      <c r="A62" s="25" t="s">
        <v>520</v>
      </c>
      <c r="B62" s="23" t="s">
        <v>521</v>
      </c>
      <c r="C62" s="56" t="s">
        <v>522</v>
      </c>
      <c r="D62" s="4"/>
      <c r="E62" s="4"/>
      <c r="F62" s="4"/>
      <c r="G62" s="4"/>
      <c r="H62" s="4"/>
      <c r="I62" s="4"/>
      <c r="J62" s="4"/>
      <c r="K62" s="73"/>
      <c r="L62" s="73"/>
      <c r="M62" s="73"/>
      <c r="N62" s="27">
        <f>'[5]Свод  по  МО'!N62</f>
        <v>0</v>
      </c>
      <c r="O62" s="27">
        <f>'[5]Свод  по  МО'!O62</f>
        <v>0</v>
      </c>
      <c r="P62" s="27">
        <f>'[4]Воловский '!P62+'[4]Грязинский '!P62+'[4]Данковский '!P62+'[4]Добринский '!P62+'[4]Добровский'!P62+'[4]Долгоруковский '!P62+'[4]Елецкий '!P62+'[4]Задонский '!P62+'[4]Измалковский '!P62+'[4]Краснинский '!P62+'[4]Лебедянский '!P62+'[4]Лев- Толстовский '!P62+'[4]Липецкий '!P62+'[4]Становлянский '!P62+'[4]Тербунский '!P62+'[4]Усманский '!P62+'[4]Хлевенский '!P62+'[4]Чаплыгинский '!P62</f>
        <v>0</v>
      </c>
      <c r="Q62" s="27">
        <f>'[4]Воловский '!Q62+'[4]Грязинский '!Q62+'[4]Данковский '!Q62+'[4]Добринский '!Q62+'[4]Добровский'!Q62+'[4]Долгоруковский '!Q62+'[4]Елецкий '!Q62+'[4]Задонский '!Q62+'[4]Измалковский '!Q62+'[4]Краснинский '!Q62+'[4]Лебедянский '!Q62+'[4]Лев- Толстовский '!Q62+'[4]Липецкий '!Q62+'[4]Становлянский '!Q62+'[4]Тербунский '!Q62+'[4]Усманский '!Q62+'[4]Хлевенский '!Q62+'[4]Чаплыгинский '!Q62</f>
        <v>0</v>
      </c>
      <c r="R62" s="27">
        <f>'[4]Воловский '!R62+'[4]Грязинский '!R62+'[4]Данковский '!R62+'[4]Добринский '!R62+'[4]Добровский'!R62+'[4]Долгоруковский '!R62+'[4]Елецкий '!R62+'[4]Задонский '!R62+'[4]Измалковский '!R62+'[4]Краснинский '!R62+'[4]Лебедянский '!R62+'[4]Лев- Толстовский '!R62+'[4]Липецкий '!R62+'[4]Становлянский '!R62+'[4]Тербунский '!R62+'[4]Усманский '!R62+'[4]Хлевенский '!R62+'[4]Чаплыгинский '!R62</f>
        <v>0</v>
      </c>
      <c r="S62" s="27">
        <f>'[4]Воловский '!S62+'[4]Грязинский '!S62+'[4]Данковский '!S62+'[4]Добринский '!S62+'[4]Добровский'!S62+'[4]Долгоруковский '!S62+'[4]Елецкий '!S62+'[4]Задонский '!S62+'[4]Измалковский '!S62+'[4]Краснинский '!S62+'[4]Лебедянский '!S62+'[4]Лев- Толстовский '!S62+'[4]Липецкий '!S62+'[4]Становлянский '!S62+'[4]Тербунский '!S62+'[4]Усманский '!S62+'[4]Хлевенский '!S62+'[4]Чаплыгинский '!S62</f>
        <v>0</v>
      </c>
      <c r="T62" s="5"/>
      <c r="U62" s="13">
        <f t="shared" si="1"/>
        <v>0</v>
      </c>
      <c r="V62" s="77"/>
    </row>
    <row r="63" spans="1:21" ht="261">
      <c r="A63" s="25" t="s">
        <v>523</v>
      </c>
      <c r="B63" s="23" t="s">
        <v>524</v>
      </c>
      <c r="C63" s="56" t="s">
        <v>525</v>
      </c>
      <c r="D63" s="4"/>
      <c r="E63" s="4"/>
      <c r="F63" s="4"/>
      <c r="G63" s="4"/>
      <c r="H63" s="4"/>
      <c r="I63" s="4"/>
      <c r="J63" s="4"/>
      <c r="K63" s="73"/>
      <c r="L63" s="73"/>
      <c r="M63" s="73"/>
      <c r="N63" s="27">
        <f>'[5]Свод  по  МО'!N63</f>
        <v>0</v>
      </c>
      <c r="O63" s="27">
        <f>'[5]Свод  по  МО'!O63</f>
        <v>0</v>
      </c>
      <c r="P63" s="27">
        <f>'[4]Воловский '!P63+'[4]Грязинский '!P63+'[4]Данковский '!P63+'[4]Добринский '!P63+'[4]Добровский'!P63+'[4]Долгоруковский '!P63+'[4]Елецкий '!P63+'[4]Задонский '!P63+'[4]Измалковский '!P63+'[4]Краснинский '!P63+'[4]Лебедянский '!P63+'[4]Лев- Толстовский '!P63+'[4]Липецкий '!P63+'[4]Становлянский '!P63+'[4]Тербунский '!P63+'[4]Усманский '!P63+'[4]Хлевенский '!P63+'[4]Чаплыгинский '!P63</f>
        <v>0</v>
      </c>
      <c r="Q63" s="27">
        <f>'[4]Воловский '!Q63+'[4]Грязинский '!Q63+'[4]Данковский '!Q63+'[4]Добринский '!Q63+'[4]Добровский'!Q63+'[4]Долгоруковский '!Q63+'[4]Елецкий '!Q63+'[4]Задонский '!Q63+'[4]Измалковский '!Q63+'[4]Краснинский '!Q63+'[4]Лебедянский '!Q63+'[4]Лев- Толстовский '!Q63+'[4]Липецкий '!Q63+'[4]Становлянский '!Q63+'[4]Тербунский '!Q63+'[4]Усманский '!Q63+'[4]Хлевенский '!Q63+'[4]Чаплыгинский '!Q63</f>
        <v>0</v>
      </c>
      <c r="R63" s="27">
        <f>'[4]Воловский '!R63+'[4]Грязинский '!R63+'[4]Данковский '!R63+'[4]Добринский '!R63+'[4]Добровский'!R63+'[4]Долгоруковский '!R63+'[4]Елецкий '!R63+'[4]Задонский '!R63+'[4]Измалковский '!R63+'[4]Краснинский '!R63+'[4]Лебедянский '!R63+'[4]Лев- Толстовский '!R63+'[4]Липецкий '!R63+'[4]Становлянский '!R63+'[4]Тербунский '!R63+'[4]Усманский '!R63+'[4]Хлевенский '!R63+'[4]Чаплыгинский '!R63</f>
        <v>0</v>
      </c>
      <c r="S63" s="27">
        <f>'[4]Воловский '!S63+'[4]Грязинский '!S63+'[4]Данковский '!S63+'[4]Добринский '!S63+'[4]Добровский'!S63+'[4]Долгоруковский '!S63+'[4]Елецкий '!S63+'[4]Задонский '!S63+'[4]Измалковский '!S63+'[4]Краснинский '!S63+'[4]Лебедянский '!S63+'[4]Лев- Толстовский '!S63+'[4]Липецкий '!S63+'[4]Становлянский '!S63+'[4]Тербунский '!S63+'[4]Усманский '!S63+'[4]Хлевенский '!S63+'[4]Чаплыгинский '!S63</f>
        <v>0</v>
      </c>
      <c r="T63" s="5"/>
      <c r="U63" s="13">
        <f t="shared" si="1"/>
        <v>0</v>
      </c>
    </row>
    <row r="64" spans="1:21" ht="69">
      <c r="A64" s="25" t="s">
        <v>526</v>
      </c>
      <c r="B64" s="23" t="s">
        <v>527</v>
      </c>
      <c r="C64" s="56" t="s">
        <v>528</v>
      </c>
      <c r="D64" s="4"/>
      <c r="E64" s="4"/>
      <c r="F64" s="4"/>
      <c r="G64" s="4"/>
      <c r="H64" s="4"/>
      <c r="I64" s="4"/>
      <c r="J64" s="4"/>
      <c r="K64" s="73"/>
      <c r="L64" s="73"/>
      <c r="M64" s="73"/>
      <c r="N64" s="27">
        <f>'[5]Свод  по  МО'!N64</f>
        <v>0</v>
      </c>
      <c r="O64" s="27">
        <f>'[5]Свод  по  МО'!O64</f>
        <v>0</v>
      </c>
      <c r="P64" s="27">
        <f>'[4]Воловский '!P64+'[4]Грязинский '!P64+'[4]Данковский '!P64+'[4]Добринский '!P64+'[4]Добровский'!P64+'[4]Долгоруковский '!P64+'[4]Елецкий '!P64+'[4]Задонский '!P64+'[4]Измалковский '!P64+'[4]Краснинский '!P64+'[4]Лебедянский '!P64+'[4]Лев- Толстовский '!P64+'[4]Липецкий '!P64+'[4]Становлянский '!P64+'[4]Тербунский '!P64+'[4]Усманский '!P64+'[4]Хлевенский '!P64+'[4]Чаплыгинский '!P64</f>
        <v>0</v>
      </c>
      <c r="Q64" s="27">
        <f>'[4]Воловский '!Q64+'[4]Грязинский '!Q64+'[4]Данковский '!Q64+'[4]Добринский '!Q64+'[4]Добровский'!Q64+'[4]Долгоруковский '!Q64+'[4]Елецкий '!Q64+'[4]Задонский '!Q64+'[4]Измалковский '!Q64+'[4]Краснинский '!Q64+'[4]Лебедянский '!Q64+'[4]Лев- Толстовский '!Q64+'[4]Липецкий '!Q64+'[4]Становлянский '!Q64+'[4]Тербунский '!Q64+'[4]Усманский '!Q64+'[4]Хлевенский '!Q64+'[4]Чаплыгинский '!Q64</f>
        <v>0</v>
      </c>
      <c r="R64" s="27">
        <f>'[4]Воловский '!R64+'[4]Грязинский '!R64+'[4]Данковский '!R64+'[4]Добринский '!R64+'[4]Добровский'!R64+'[4]Долгоруковский '!R64+'[4]Елецкий '!R64+'[4]Задонский '!R64+'[4]Измалковский '!R64+'[4]Краснинский '!R64+'[4]Лебедянский '!R64+'[4]Лев- Толстовский '!R64+'[4]Липецкий '!R64+'[4]Становлянский '!R64+'[4]Тербунский '!R64+'[4]Усманский '!R64+'[4]Хлевенский '!R64+'[4]Чаплыгинский '!R64</f>
        <v>0</v>
      </c>
      <c r="S64" s="27">
        <f>'[4]Воловский '!S64+'[4]Грязинский '!S64+'[4]Данковский '!S64+'[4]Добринский '!S64+'[4]Добровский'!S64+'[4]Долгоруковский '!S64+'[4]Елецкий '!S64+'[4]Задонский '!S64+'[4]Измалковский '!S64+'[4]Краснинский '!S64+'[4]Лебедянский '!S64+'[4]Лев- Толстовский '!S64+'[4]Липецкий '!S64+'[4]Становлянский '!S64+'[4]Тербунский '!S64+'[4]Усманский '!S64+'[4]Хлевенский '!S64+'[4]Чаплыгинский '!S64</f>
        <v>0</v>
      </c>
      <c r="T64" s="5"/>
      <c r="U64" s="13">
        <f t="shared" si="1"/>
        <v>0</v>
      </c>
    </row>
    <row r="65" spans="1:21" s="78" customFormat="1" ht="156">
      <c r="A65" s="17" t="s">
        <v>124</v>
      </c>
      <c r="B65" s="58" t="s">
        <v>36</v>
      </c>
      <c r="C65" s="54" t="s">
        <v>125</v>
      </c>
      <c r="D65" s="26"/>
      <c r="E65" s="26"/>
      <c r="F65" s="26"/>
      <c r="G65" s="26"/>
      <c r="H65" s="26"/>
      <c r="I65" s="26"/>
      <c r="J65" s="26"/>
      <c r="K65" s="26"/>
      <c r="L65" s="26"/>
      <c r="M65" s="26"/>
      <c r="N65" s="48">
        <f aca="true" t="shared" si="2" ref="N65:S65">SUM(N66:N72)</f>
        <v>31688.4</v>
      </c>
      <c r="O65" s="48">
        <f t="shared" si="2"/>
        <v>31528</v>
      </c>
      <c r="P65" s="48">
        <f t="shared" si="2"/>
        <v>47683.3</v>
      </c>
      <c r="Q65" s="48">
        <f t="shared" si="2"/>
        <v>42978.899999999994</v>
      </c>
      <c r="R65" s="48">
        <f t="shared" si="2"/>
        <v>23299.7</v>
      </c>
      <c r="S65" s="48">
        <f t="shared" si="2"/>
        <v>23262.7</v>
      </c>
      <c r="T65" s="7"/>
      <c r="U65" s="13">
        <f t="shared" si="1"/>
        <v>0</v>
      </c>
    </row>
    <row r="66" spans="1:21" s="79" customFormat="1" ht="104.25">
      <c r="A66" s="15" t="s">
        <v>126</v>
      </c>
      <c r="B66" s="28" t="s">
        <v>24</v>
      </c>
      <c r="C66" s="53" t="s">
        <v>127</v>
      </c>
      <c r="D66" s="39" t="s">
        <v>128</v>
      </c>
      <c r="E66" s="20" t="s">
        <v>433</v>
      </c>
      <c r="F66" s="4" t="s">
        <v>129</v>
      </c>
      <c r="G66" s="21" t="s">
        <v>434</v>
      </c>
      <c r="H66" s="4"/>
      <c r="I66" s="4"/>
      <c r="J66" s="4"/>
      <c r="K66" s="73"/>
      <c r="L66" s="73"/>
      <c r="M66" s="73"/>
      <c r="N66" s="27">
        <f>'[5]Свод  по  МО'!N66</f>
        <v>12716.5</v>
      </c>
      <c r="O66" s="27">
        <f>'[5]Свод  по  МО'!O66</f>
        <v>12573.2</v>
      </c>
      <c r="P66" s="27">
        <f>15026.9</f>
        <v>15026.9</v>
      </c>
      <c r="Q66" s="27">
        <f>9077+3151.7+376.2+893.2+813.5</f>
        <v>14311.600000000002</v>
      </c>
      <c r="R66" s="27">
        <f>7392.2+3151.7+376.2+893.2+813.5</f>
        <v>12626.800000000001</v>
      </c>
      <c r="S66" s="27">
        <f>7355.2+3151.7+376.2+893.2+813.5</f>
        <v>12589.800000000001</v>
      </c>
      <c r="T66" s="5"/>
      <c r="U66" s="13">
        <f t="shared" si="1"/>
        <v>0</v>
      </c>
    </row>
    <row r="67" spans="1:21" s="79" customFormat="1" ht="104.25">
      <c r="A67" s="15" t="s">
        <v>130</v>
      </c>
      <c r="B67" s="28" t="s">
        <v>25</v>
      </c>
      <c r="C67" s="53" t="s">
        <v>131</v>
      </c>
      <c r="D67" s="39" t="s">
        <v>132</v>
      </c>
      <c r="E67" s="20" t="s">
        <v>433</v>
      </c>
      <c r="F67" s="4" t="s">
        <v>129</v>
      </c>
      <c r="G67" s="21" t="s">
        <v>434</v>
      </c>
      <c r="H67" s="4"/>
      <c r="I67" s="4"/>
      <c r="J67" s="4"/>
      <c r="K67" s="73"/>
      <c r="L67" s="73"/>
      <c r="M67" s="73"/>
      <c r="N67" s="27">
        <f>'[5]Свод  по  МО'!N67</f>
        <v>1212.9</v>
      </c>
      <c r="O67" s="27">
        <f>'[5]Свод  по  МО'!O67</f>
        <v>1212.9</v>
      </c>
      <c r="P67" s="27">
        <v>1099.7</v>
      </c>
      <c r="Q67" s="27">
        <f>450</f>
        <v>450</v>
      </c>
      <c r="R67" s="27">
        <v>450</v>
      </c>
      <c r="S67" s="27">
        <v>450</v>
      </c>
      <c r="T67" s="5"/>
      <c r="U67" s="13">
        <f t="shared" si="1"/>
        <v>0</v>
      </c>
    </row>
    <row r="68" spans="1:21" s="79" customFormat="1" ht="138.75">
      <c r="A68" s="15" t="s">
        <v>133</v>
      </c>
      <c r="B68" s="28" t="s">
        <v>26</v>
      </c>
      <c r="C68" s="53" t="s">
        <v>134</v>
      </c>
      <c r="D68" s="39" t="s">
        <v>945</v>
      </c>
      <c r="E68" s="20" t="s">
        <v>433</v>
      </c>
      <c r="F68" s="4" t="s">
        <v>135</v>
      </c>
      <c r="G68" s="21" t="s">
        <v>434</v>
      </c>
      <c r="H68" s="4"/>
      <c r="I68" s="4"/>
      <c r="J68" s="4"/>
      <c r="K68" s="73"/>
      <c r="L68" s="73"/>
      <c r="M68" s="73"/>
      <c r="N68" s="27">
        <f>'[5]Свод  по  МО'!N68</f>
        <v>6322</v>
      </c>
      <c r="O68" s="27">
        <f>'[5]Свод  по  МО'!O68</f>
        <v>6310.7</v>
      </c>
      <c r="P68" s="27">
        <v>2492.3</v>
      </c>
      <c r="Q68" s="27">
        <v>2164</v>
      </c>
      <c r="R68" s="27">
        <v>1500</v>
      </c>
      <c r="S68" s="27">
        <v>1500</v>
      </c>
      <c r="T68" s="5"/>
      <c r="U68" s="13">
        <f t="shared" si="1"/>
        <v>0</v>
      </c>
    </row>
    <row r="69" spans="1:21" s="79" customFormat="1" ht="104.25">
      <c r="A69" s="15" t="s">
        <v>136</v>
      </c>
      <c r="B69" s="28" t="s">
        <v>27</v>
      </c>
      <c r="C69" s="53" t="s">
        <v>137</v>
      </c>
      <c r="D69" s="39" t="s">
        <v>132</v>
      </c>
      <c r="E69" s="20" t="s">
        <v>433</v>
      </c>
      <c r="F69" s="4" t="s">
        <v>926</v>
      </c>
      <c r="G69" s="21" t="s">
        <v>434</v>
      </c>
      <c r="H69" s="4"/>
      <c r="I69" s="4"/>
      <c r="J69" s="4"/>
      <c r="K69" s="73"/>
      <c r="L69" s="73"/>
      <c r="M69" s="73"/>
      <c r="N69" s="27">
        <f>'[5]Свод  по  МО'!N69</f>
        <v>0</v>
      </c>
      <c r="O69" s="27">
        <f>'[5]Свод  по  МО'!O69</f>
        <v>0</v>
      </c>
      <c r="P69" s="27">
        <v>61.8</v>
      </c>
      <c r="Q69" s="27"/>
      <c r="R69" s="27"/>
      <c r="S69" s="27"/>
      <c r="T69" s="5"/>
      <c r="U69" s="13">
        <f t="shared" si="1"/>
        <v>0</v>
      </c>
    </row>
    <row r="70" spans="1:21" s="79" customFormat="1" ht="104.25">
      <c r="A70" s="15" t="s">
        <v>138</v>
      </c>
      <c r="B70" s="28" t="s">
        <v>28</v>
      </c>
      <c r="C70" s="53" t="s">
        <v>139</v>
      </c>
      <c r="D70" s="39" t="s">
        <v>961</v>
      </c>
      <c r="E70" s="20" t="s">
        <v>433</v>
      </c>
      <c r="F70" s="4" t="s">
        <v>966</v>
      </c>
      <c r="G70" s="21" t="s">
        <v>434</v>
      </c>
      <c r="H70" s="4"/>
      <c r="I70" s="4"/>
      <c r="J70" s="4"/>
      <c r="K70" s="73"/>
      <c r="L70" s="73"/>
      <c r="M70" s="73"/>
      <c r="N70" s="27">
        <f>'[5]Свод  по  МО'!N70</f>
        <v>8250.2</v>
      </c>
      <c r="O70" s="27">
        <f>'[5]Свод  по  МО'!O70</f>
        <v>8250.2</v>
      </c>
      <c r="P70" s="27">
        <v>11015.1</v>
      </c>
      <c r="Q70" s="27">
        <v>13279.4</v>
      </c>
      <c r="R70" s="27">
        <v>3722.9</v>
      </c>
      <c r="S70" s="27">
        <v>3722.9</v>
      </c>
      <c r="T70" s="5"/>
      <c r="U70" s="13">
        <f t="shared" si="1"/>
        <v>0</v>
      </c>
    </row>
    <row r="71" spans="1:21" s="79" customFormat="1" ht="104.25">
      <c r="A71" s="15" t="s">
        <v>140</v>
      </c>
      <c r="B71" s="28" t="s">
        <v>29</v>
      </c>
      <c r="C71" s="53" t="s">
        <v>141</v>
      </c>
      <c r="D71" s="39" t="s">
        <v>956</v>
      </c>
      <c r="E71" s="20" t="s">
        <v>433</v>
      </c>
      <c r="F71" s="4" t="s">
        <v>477</v>
      </c>
      <c r="G71" s="21" t="s">
        <v>434</v>
      </c>
      <c r="H71" s="4"/>
      <c r="I71" s="4"/>
      <c r="J71" s="4"/>
      <c r="K71" s="73"/>
      <c r="L71" s="73"/>
      <c r="M71" s="73"/>
      <c r="N71" s="27">
        <f>'[5]Свод  по  МО'!N71</f>
        <v>3186.8</v>
      </c>
      <c r="O71" s="27">
        <f>'[5]Свод  по  МО'!O71</f>
        <v>3181</v>
      </c>
      <c r="P71" s="27">
        <v>4125.4</v>
      </c>
      <c r="Q71" s="27">
        <v>434.1</v>
      </c>
      <c r="R71" s="27"/>
      <c r="S71" s="27"/>
      <c r="T71" s="5"/>
      <c r="U71" s="13">
        <f t="shared" si="1"/>
        <v>0</v>
      </c>
    </row>
    <row r="72" spans="1:21" s="79" customFormat="1" ht="104.25">
      <c r="A72" s="15" t="s">
        <v>30</v>
      </c>
      <c r="B72" s="28" t="s">
        <v>31</v>
      </c>
      <c r="C72" s="53" t="s">
        <v>567</v>
      </c>
      <c r="D72" s="4" t="s">
        <v>645</v>
      </c>
      <c r="E72" s="20" t="s">
        <v>433</v>
      </c>
      <c r="F72" s="4" t="s">
        <v>568</v>
      </c>
      <c r="G72" s="21" t="s">
        <v>434</v>
      </c>
      <c r="H72" s="4"/>
      <c r="I72" s="4"/>
      <c r="J72" s="4"/>
      <c r="K72" s="73"/>
      <c r="L72" s="73"/>
      <c r="M72" s="73"/>
      <c r="N72" s="27">
        <f>'[5]Свод  по  МО'!N72</f>
        <v>0</v>
      </c>
      <c r="O72" s="27">
        <f>'[5]Свод  по  МО'!O72</f>
        <v>0</v>
      </c>
      <c r="P72" s="27">
        <v>13862.1</v>
      </c>
      <c r="Q72" s="27">
        <f>7339.8+5000</f>
        <v>12339.8</v>
      </c>
      <c r="R72" s="27">
        <v>5000</v>
      </c>
      <c r="S72" s="27">
        <v>5000</v>
      </c>
      <c r="T72" s="5"/>
      <c r="U72" s="13">
        <f t="shared" si="1"/>
        <v>0</v>
      </c>
    </row>
    <row r="73" spans="1:21" s="79" customFormat="1" ht="138.75">
      <c r="A73" s="17" t="s">
        <v>142</v>
      </c>
      <c r="B73" s="58" t="s">
        <v>2</v>
      </c>
      <c r="C73" s="54" t="s">
        <v>143</v>
      </c>
      <c r="D73" s="26"/>
      <c r="E73" s="26"/>
      <c r="F73" s="26"/>
      <c r="G73" s="26"/>
      <c r="H73" s="26"/>
      <c r="I73" s="26"/>
      <c r="J73" s="26"/>
      <c r="K73" s="80"/>
      <c r="L73" s="80"/>
      <c r="M73" s="80"/>
      <c r="N73" s="48">
        <f aca="true" t="shared" si="3" ref="N73:S73">SUM(N74:N74)</f>
        <v>22556.2</v>
      </c>
      <c r="O73" s="48">
        <f t="shared" si="3"/>
        <v>22230.5</v>
      </c>
      <c r="P73" s="48">
        <f t="shared" si="3"/>
        <v>23359.8</v>
      </c>
      <c r="Q73" s="48">
        <f t="shared" si="3"/>
        <v>23599.1</v>
      </c>
      <c r="R73" s="48">
        <f t="shared" si="3"/>
        <v>23892.9</v>
      </c>
      <c r="S73" s="48">
        <f t="shared" si="3"/>
        <v>22824.9</v>
      </c>
      <c r="T73" s="7"/>
      <c r="U73" s="13">
        <f t="shared" si="1"/>
        <v>0</v>
      </c>
    </row>
    <row r="74" spans="1:21" s="78" customFormat="1" ht="121.5">
      <c r="A74" s="15" t="s">
        <v>144</v>
      </c>
      <c r="B74" s="19" t="s">
        <v>443</v>
      </c>
      <c r="C74" s="53" t="s">
        <v>145</v>
      </c>
      <c r="D74" s="41" t="s">
        <v>146</v>
      </c>
      <c r="E74" s="4" t="s">
        <v>147</v>
      </c>
      <c r="F74" s="4"/>
      <c r="G74" s="4" t="s">
        <v>444</v>
      </c>
      <c r="H74" s="4"/>
      <c r="I74" s="4"/>
      <c r="J74" s="4"/>
      <c r="K74" s="73"/>
      <c r="L74" s="73"/>
      <c r="M74" s="73"/>
      <c r="N74" s="27">
        <f>'[5]Свод  по  МО'!N74</f>
        <v>22556.2</v>
      </c>
      <c r="O74" s="27">
        <f>'[5]Свод  по  МО'!O74</f>
        <v>22230.5</v>
      </c>
      <c r="P74" s="29">
        <v>23359.8</v>
      </c>
      <c r="Q74" s="29">
        <v>23599.1</v>
      </c>
      <c r="R74" s="29">
        <v>23892.9</v>
      </c>
      <c r="S74" s="29">
        <v>22824.9</v>
      </c>
      <c r="T74" s="12"/>
      <c r="U74" s="13">
        <f t="shared" si="1"/>
        <v>0</v>
      </c>
    </row>
    <row r="75" spans="1:21" s="79" customFormat="1" ht="191.25">
      <c r="A75" s="17" t="s">
        <v>151</v>
      </c>
      <c r="B75" s="18" t="s">
        <v>845</v>
      </c>
      <c r="C75" s="54" t="s">
        <v>152</v>
      </c>
      <c r="D75" s="26"/>
      <c r="E75" s="26"/>
      <c r="F75" s="26"/>
      <c r="G75" s="26"/>
      <c r="H75" s="26"/>
      <c r="I75" s="26"/>
      <c r="J75" s="26"/>
      <c r="K75" s="26"/>
      <c r="L75" s="26"/>
      <c r="M75" s="26"/>
      <c r="N75" s="48">
        <f aca="true" t="shared" si="4" ref="N75:S75">SUM(N76:N77)</f>
        <v>0</v>
      </c>
      <c r="O75" s="48">
        <f t="shared" si="4"/>
        <v>0</v>
      </c>
      <c r="P75" s="48">
        <f t="shared" si="4"/>
        <v>0</v>
      </c>
      <c r="Q75" s="48">
        <f t="shared" si="4"/>
        <v>0</v>
      </c>
      <c r="R75" s="48">
        <f t="shared" si="4"/>
        <v>0</v>
      </c>
      <c r="S75" s="48">
        <f t="shared" si="4"/>
        <v>0</v>
      </c>
      <c r="T75" s="7"/>
      <c r="U75" s="13">
        <f aca="true" t="shared" si="5" ref="U75:U138">IF(O75&gt;N75,O75-N75,0)</f>
        <v>0</v>
      </c>
    </row>
    <row r="76" spans="1:21" s="78" customFormat="1" ht="21">
      <c r="A76" s="15"/>
      <c r="B76" s="57"/>
      <c r="C76" s="53"/>
      <c r="D76" s="4"/>
      <c r="E76" s="4"/>
      <c r="F76" s="4"/>
      <c r="G76" s="4"/>
      <c r="H76" s="4"/>
      <c r="I76" s="4"/>
      <c r="J76" s="4"/>
      <c r="K76" s="4"/>
      <c r="L76" s="4"/>
      <c r="M76" s="4"/>
      <c r="N76" s="27"/>
      <c r="O76" s="27"/>
      <c r="P76" s="27"/>
      <c r="Q76" s="27"/>
      <c r="R76" s="27"/>
      <c r="S76" s="27"/>
      <c r="T76" s="5"/>
      <c r="U76" s="13">
        <f t="shared" si="5"/>
        <v>0</v>
      </c>
    </row>
    <row r="77" spans="1:21" s="79" customFormat="1" ht="21">
      <c r="A77" s="15"/>
      <c r="B77" s="28"/>
      <c r="C77" s="53"/>
      <c r="D77" s="4"/>
      <c r="E77" s="4"/>
      <c r="F77" s="4"/>
      <c r="G77" s="4"/>
      <c r="H77" s="4"/>
      <c r="I77" s="4"/>
      <c r="J77" s="4"/>
      <c r="K77" s="4"/>
      <c r="L77" s="4"/>
      <c r="M77" s="4"/>
      <c r="N77" s="27"/>
      <c r="O77" s="27"/>
      <c r="P77" s="27"/>
      <c r="Q77" s="27"/>
      <c r="R77" s="27"/>
      <c r="S77" s="27"/>
      <c r="T77" s="5"/>
      <c r="U77" s="13">
        <f t="shared" si="5"/>
        <v>0</v>
      </c>
    </row>
    <row r="78" spans="1:21" s="79" customFormat="1" ht="34.5">
      <c r="A78" s="17"/>
      <c r="B78" s="18" t="s">
        <v>153</v>
      </c>
      <c r="C78" s="54" t="s">
        <v>154</v>
      </c>
      <c r="D78" s="26"/>
      <c r="E78" s="26"/>
      <c r="F78" s="26"/>
      <c r="G78" s="26"/>
      <c r="H78" s="26"/>
      <c r="I78" s="26"/>
      <c r="J78" s="26"/>
      <c r="K78" s="26"/>
      <c r="L78" s="26"/>
      <c r="M78" s="26"/>
      <c r="N78" s="48">
        <f aca="true" t="shared" si="6" ref="N78:S78">N10+N65+N73+N75</f>
        <v>3573189.320000001</v>
      </c>
      <c r="O78" s="48">
        <f t="shared" si="6"/>
        <v>3320811.3400000003</v>
      </c>
      <c r="P78" s="48">
        <f t="shared" si="6"/>
        <v>3706962.5000000005</v>
      </c>
      <c r="Q78" s="48">
        <f t="shared" si="6"/>
        <v>2463518.8</v>
      </c>
      <c r="R78" s="48">
        <f t="shared" si="6"/>
        <v>2113994.3000000003</v>
      </c>
      <c r="S78" s="48">
        <f t="shared" si="6"/>
        <v>2070821.2000000002</v>
      </c>
      <c r="T78" s="7"/>
      <c r="U78" s="13">
        <f t="shared" si="5"/>
        <v>0</v>
      </c>
    </row>
    <row r="79" spans="1:21" s="78" customFormat="1" ht="34.5">
      <c r="A79" s="15" t="s">
        <v>155</v>
      </c>
      <c r="B79" s="19" t="s">
        <v>156</v>
      </c>
      <c r="C79" s="53" t="s">
        <v>157</v>
      </c>
      <c r="D79" s="4"/>
      <c r="E79" s="4"/>
      <c r="F79" s="4"/>
      <c r="G79" s="4"/>
      <c r="H79" s="4"/>
      <c r="I79" s="4"/>
      <c r="J79" s="4"/>
      <c r="K79" s="4"/>
      <c r="L79" s="4"/>
      <c r="M79" s="4"/>
      <c r="N79" s="27"/>
      <c r="O79" s="27"/>
      <c r="P79" s="27"/>
      <c r="Q79" s="27"/>
      <c r="R79" s="27"/>
      <c r="S79" s="27"/>
      <c r="T79" s="5"/>
      <c r="U79" s="13">
        <f t="shared" si="5"/>
        <v>0</v>
      </c>
    </row>
    <row r="80" spans="1:21" ht="121.5">
      <c r="A80" s="17" t="s">
        <v>158</v>
      </c>
      <c r="B80" s="18" t="s">
        <v>159</v>
      </c>
      <c r="C80" s="54" t="s">
        <v>160</v>
      </c>
      <c r="D80" s="26"/>
      <c r="E80" s="26"/>
      <c r="F80" s="26"/>
      <c r="G80" s="26"/>
      <c r="H80" s="26"/>
      <c r="I80" s="26"/>
      <c r="J80" s="26"/>
      <c r="K80" s="26"/>
      <c r="L80" s="26"/>
      <c r="M80" s="26"/>
      <c r="N80" s="48">
        <f aca="true" t="shared" si="7" ref="N80:S80">SUM(N81:N133)</f>
        <v>4512962.37</v>
      </c>
      <c r="O80" s="48">
        <f t="shared" si="7"/>
        <v>4246215.400000001</v>
      </c>
      <c r="P80" s="48">
        <f t="shared" si="7"/>
        <v>4028928.1999999997</v>
      </c>
      <c r="Q80" s="48">
        <f t="shared" si="7"/>
        <v>2916114.5</v>
      </c>
      <c r="R80" s="48">
        <f t="shared" si="7"/>
        <v>2118443.9000000004</v>
      </c>
      <c r="S80" s="48">
        <f t="shared" si="7"/>
        <v>2180698.6</v>
      </c>
      <c r="T80" s="7"/>
      <c r="U80" s="13">
        <f t="shared" si="5"/>
        <v>0</v>
      </c>
    </row>
    <row r="81" spans="1:21" s="78" customFormat="1" ht="104.25">
      <c r="A81" s="15" t="s">
        <v>161</v>
      </c>
      <c r="B81" s="19" t="s">
        <v>162</v>
      </c>
      <c r="C81" s="53" t="s">
        <v>163</v>
      </c>
      <c r="D81" s="4" t="s">
        <v>509</v>
      </c>
      <c r="E81" s="20" t="s">
        <v>433</v>
      </c>
      <c r="F81" s="4" t="s">
        <v>489</v>
      </c>
      <c r="G81" s="21" t="s">
        <v>434</v>
      </c>
      <c r="H81" s="4"/>
      <c r="I81" s="4"/>
      <c r="J81" s="4"/>
      <c r="K81" s="4"/>
      <c r="L81" s="4"/>
      <c r="M81" s="4"/>
      <c r="N81" s="27">
        <f>'[5]Свод  по  МО'!N81</f>
        <v>825400.54</v>
      </c>
      <c r="O81" s="27">
        <f>'[5]Свод  по  МО'!O81</f>
        <v>755400.45</v>
      </c>
      <c r="P81" s="27">
        <f>'[4]Воловский '!P81+'[4]Грязинский '!P81+'[4]Данковский '!P81+'[4]Добринский '!P81+'[4]Добровский'!P81+'[4]Долгоруковский '!P81+'[4]Елецкий '!P81+'[4]Задонский '!P81+'[4]Измалковский '!P81+'[4]Краснинский '!P81+'[4]Лебедянский '!P81+'[4]Лев- Толстовский '!P81+'[4]Липецкий '!P81+'[4]Становлянский '!P81+'[4]Тербунский '!P81+'[4]Усманский '!P81+'[4]Хлевенский '!P81+'[4]Чаплыгинский '!P81</f>
        <v>821277.9999999999</v>
      </c>
      <c r="Q81" s="27">
        <f>'[4]Воловский '!Q81+'[4]Грязинский '!Q81+'[4]Данковский '!Q81+'[4]Добринский '!Q81+'[4]Добровский'!Q81+'[4]Долгоруковский '!Q81+'[4]Елецкий '!Q81+'[4]Задонский '!Q81+'[4]Измалковский '!Q81+'[4]Краснинский '!Q81+'[4]Лебедянский '!Q81+'[4]Лев- Толстовский '!Q81+'[4]Липецкий '!Q81+'[4]Становлянский '!Q81+'[4]Тербунский '!Q81+'[4]Усманский '!Q81+'[4]Хлевенский '!Q81+'[4]Чаплыгинский '!Q81</f>
        <v>730724.6999999998</v>
      </c>
      <c r="R81" s="27">
        <f>'[4]Воловский '!R81+'[4]Грязинский '!R81+'[4]Данковский '!R81+'[4]Добринский '!R81+'[4]Добровский'!R81+'[4]Долгоруковский '!R81+'[4]Елецкий '!R81+'[4]Задонский '!R81+'[4]Измалковский '!R81+'[4]Краснинский '!R81+'[4]Лебедянский '!R81+'[4]Лев- Толстовский '!R81+'[4]Липецкий '!R81+'[4]Становлянский '!R81+'[4]Тербунский '!R81+'[4]Усманский '!R81+'[4]Хлевенский '!R81+'[4]Чаплыгинский '!R81</f>
        <v>608957.1000000001</v>
      </c>
      <c r="S81" s="27">
        <f>'[4]Воловский '!S81+'[4]Грязинский '!S81+'[4]Данковский '!S81+'[4]Добринский '!S81+'[4]Добровский'!S81+'[4]Долгоруковский '!S81+'[4]Елецкий '!S81+'[4]Задонский '!S81+'[4]Измалковский '!S81+'[4]Краснинский '!S81+'[4]Лебедянский '!S81+'[4]Лев- Толстовский '!S81+'[4]Липецкий '!S81+'[4]Становлянский '!S81+'[4]Тербунский '!S81+'[4]Усманский '!S81+'[4]Хлевенский '!S81+'[4]Чаплыгинский '!S81</f>
        <v>625359.3</v>
      </c>
      <c r="T81" s="5"/>
      <c r="U81" s="13">
        <f t="shared" si="5"/>
        <v>0</v>
      </c>
    </row>
    <row r="82" spans="1:21" ht="225.75">
      <c r="A82" s="15" t="s">
        <v>164</v>
      </c>
      <c r="B82" s="55" t="s">
        <v>17</v>
      </c>
      <c r="C82" s="53" t="s">
        <v>165</v>
      </c>
      <c r="D82" s="4" t="s">
        <v>435</v>
      </c>
      <c r="E82" s="20" t="s">
        <v>433</v>
      </c>
      <c r="F82" s="4" t="s">
        <v>166</v>
      </c>
      <c r="G82" s="21" t="s">
        <v>434</v>
      </c>
      <c r="H82" s="4"/>
      <c r="I82" s="4"/>
      <c r="J82" s="4"/>
      <c r="K82" s="4"/>
      <c r="L82" s="4"/>
      <c r="M82" s="4"/>
      <c r="N82" s="27">
        <f>'[5]Свод  по  МО'!N82</f>
        <v>81498</v>
      </c>
      <c r="O82" s="27">
        <f>'[5]Свод  по  МО'!O82</f>
        <v>79140.1</v>
      </c>
      <c r="P82" s="27">
        <f>'[4]Воловский '!P82+'[4]Грязинский '!P82+'[4]Данковский '!P82+'[4]Добринский '!P82+'[4]Добровский'!P82+'[4]Долгоруковский '!P82+'[4]Елецкий '!P82+'[4]Задонский '!P82+'[4]Измалковский '!P82+'[4]Краснинский '!P82+'[4]Лебедянский '!P82+'[4]Лев- Толстовский '!P82+'[4]Липецкий '!P82+'[4]Становлянский '!P82+'[4]Тербунский '!P82+'[4]Усманский '!P82+'[4]Хлевенский '!P82+'[4]Чаплыгинский '!P82</f>
        <v>81719.90000000001</v>
      </c>
      <c r="Q82" s="27">
        <f>'[4]Воловский '!Q82+'[4]Грязинский '!Q82+'[4]Данковский '!Q82+'[4]Добринский '!Q82+'[4]Добровский'!Q82+'[4]Долгоруковский '!Q82+'[4]Елецкий '!Q82+'[4]Задонский '!Q82+'[4]Измалковский '!Q82+'[4]Краснинский '!Q82+'[4]Лебедянский '!Q82+'[4]Лев- Толстовский '!Q82+'[4]Липецкий '!Q82+'[4]Становлянский '!Q82+'[4]Тербунский '!Q82+'[4]Усманский '!Q82+'[4]Хлевенский '!Q82+'[4]Чаплыгинский '!Q82</f>
        <v>91693.3</v>
      </c>
      <c r="R82" s="27">
        <f>'[4]Воловский '!R82+'[4]Грязинский '!R82+'[4]Данковский '!R82+'[4]Добринский '!R82+'[4]Добровский'!R82+'[4]Долгоруковский '!R82+'[4]Елецкий '!R82+'[4]Задонский '!R82+'[4]Измалковский '!R82+'[4]Краснинский '!R82+'[4]Лебедянский '!R82+'[4]Лев- Толстовский '!R82+'[4]Липецкий '!R82+'[4]Становлянский '!R82+'[4]Тербунский '!R82+'[4]Усманский '!R82+'[4]Хлевенский '!R82+'[4]Чаплыгинский '!R82</f>
        <v>64564.5</v>
      </c>
      <c r="S82" s="27">
        <f>'[4]Воловский '!S82+'[4]Грязинский '!S82+'[4]Данковский '!S82+'[4]Добринский '!S82+'[4]Добровский'!S82+'[4]Долгоруковский '!S82+'[4]Елецкий '!S82+'[4]Задонский '!S82+'[4]Измалковский '!S82+'[4]Краснинский '!S82+'[4]Лебедянский '!S82+'[4]Лев- Толстовский '!S82+'[4]Липецкий '!S82+'[4]Становлянский '!S82+'[4]Тербунский '!S82+'[4]Усманский '!S82+'[4]Хлевенский '!S82+'[4]Чаплыгинский '!S82</f>
        <v>70374.59999999999</v>
      </c>
      <c r="T82" s="5"/>
      <c r="U82" s="13">
        <f t="shared" si="5"/>
        <v>0</v>
      </c>
    </row>
    <row r="83" spans="1:21" ht="174">
      <c r="A83" s="15" t="s">
        <v>167</v>
      </c>
      <c r="B83" s="19" t="s">
        <v>493</v>
      </c>
      <c r="C83" s="53" t="s">
        <v>168</v>
      </c>
      <c r="D83" s="4"/>
      <c r="E83" s="4"/>
      <c r="F83" s="4"/>
      <c r="G83" s="4"/>
      <c r="H83" s="4"/>
      <c r="I83" s="4"/>
      <c r="J83" s="4"/>
      <c r="K83" s="4"/>
      <c r="L83" s="4"/>
      <c r="M83" s="4"/>
      <c r="N83" s="27">
        <f>'[5]Свод  по  МО'!N83</f>
        <v>0</v>
      </c>
      <c r="O83" s="27">
        <f>'[5]Свод  по  МО'!O83</f>
        <v>0</v>
      </c>
      <c r="P83" s="27">
        <f>'[4]Воловский '!P83+'[4]Грязинский '!P83+'[4]Данковский '!P83+'[4]Добринский '!P83+'[4]Добровский'!P83+'[4]Долгоруковский '!P83+'[4]Елецкий '!P83+'[4]Задонский '!P83+'[4]Измалковский '!P83+'[4]Краснинский '!P83+'[4]Лебедянский '!P83+'[4]Лев- Толстовский '!P83+'[4]Липецкий '!P83+'[4]Становлянский '!P83+'[4]Тербунский '!P83+'[4]Усманский '!P83+'[4]Хлевенский '!P83+'[4]Чаплыгинский '!P83</f>
        <v>0</v>
      </c>
      <c r="Q83" s="27">
        <f>'[4]Воловский '!Q83+'[4]Грязинский '!Q83+'[4]Данковский '!Q83+'[4]Добринский '!Q83+'[4]Добровский'!Q83+'[4]Долгоруковский '!Q83+'[4]Елецкий '!Q83+'[4]Задонский '!Q83+'[4]Измалковский '!Q83+'[4]Краснинский '!Q83+'[4]Лебедянский '!Q83+'[4]Лев- Толстовский '!Q83+'[4]Липецкий '!Q83+'[4]Становлянский '!Q83+'[4]Тербунский '!Q83+'[4]Усманский '!Q83+'[4]Хлевенский '!Q83+'[4]Чаплыгинский '!Q83</f>
        <v>0</v>
      </c>
      <c r="R83" s="27">
        <f>'[4]Воловский '!R83+'[4]Грязинский '!R83+'[4]Данковский '!R83+'[4]Добринский '!R83+'[4]Добровский'!R83+'[4]Долгоруковский '!R83+'[4]Елецкий '!R83+'[4]Задонский '!R83+'[4]Измалковский '!R83+'[4]Краснинский '!R83+'[4]Лебедянский '!R83+'[4]Лев- Толстовский '!R83+'[4]Липецкий '!R83+'[4]Становлянский '!R83+'[4]Тербунский '!R83+'[4]Усманский '!R83+'[4]Хлевенский '!R83+'[4]Чаплыгинский '!R83</f>
        <v>0</v>
      </c>
      <c r="S83" s="27">
        <f>'[4]Воловский '!S83+'[4]Грязинский '!S83+'[4]Данковский '!S83+'[4]Добринский '!S83+'[4]Добровский'!S83+'[4]Долгоруковский '!S83+'[4]Елецкий '!S83+'[4]Задонский '!S83+'[4]Измалковский '!S83+'[4]Краснинский '!S83+'[4]Лебедянский '!S83+'[4]Лев- Толстовский '!S83+'[4]Липецкий '!S83+'[4]Становлянский '!S83+'[4]Тербунский '!S83+'[4]Усманский '!S83+'[4]Хлевенский '!S83+'[4]Чаплыгинский '!S83</f>
        <v>0</v>
      </c>
      <c r="T83" s="5"/>
      <c r="U83" s="13">
        <f t="shared" si="5"/>
        <v>0</v>
      </c>
    </row>
    <row r="84" spans="1:21" ht="225.75">
      <c r="A84" s="15" t="s">
        <v>169</v>
      </c>
      <c r="B84" s="19" t="s">
        <v>846</v>
      </c>
      <c r="C84" s="53" t="s">
        <v>170</v>
      </c>
      <c r="D84" s="39" t="s">
        <v>497</v>
      </c>
      <c r="E84" s="20" t="s">
        <v>433</v>
      </c>
      <c r="F84" s="4" t="s">
        <v>498</v>
      </c>
      <c r="G84" s="21" t="s">
        <v>434</v>
      </c>
      <c r="H84" s="4"/>
      <c r="I84" s="4"/>
      <c r="J84" s="4"/>
      <c r="K84" s="4"/>
      <c r="L84" s="4"/>
      <c r="M84" s="4"/>
      <c r="N84" s="27">
        <f>'[5]Свод  по  МО'!N84</f>
        <v>24869.2</v>
      </c>
      <c r="O84" s="27">
        <f>'[5]Свод  по  МО'!O84</f>
        <v>23211.4</v>
      </c>
      <c r="P84" s="27">
        <f>'[4]Воловский '!P84+'[4]Грязинский '!P84+'[4]Данковский '!P84+'[4]Добринский '!P84+'[4]Добровский'!P84+'[4]Долгоруковский '!P84+'[4]Елецкий '!P84+'[4]Задонский '!P84+'[4]Измалковский '!P84+'[4]Краснинский '!P84+'[4]Лебедянский '!P84+'[4]Лев- Толстовский '!P84+'[4]Липецкий '!P84+'[4]Становлянский '!P84+'[4]Тербунский '!P84+'[4]Усманский '!P84+'[4]Хлевенский '!P84+'[4]Чаплыгинский '!P84</f>
        <v>2449</v>
      </c>
      <c r="Q84" s="27">
        <f>'[4]Воловский '!Q84+'[4]Грязинский '!Q84+'[4]Данковский '!Q84+'[4]Добринский '!Q84+'[4]Добровский'!Q84+'[4]Долгоруковский '!Q84+'[4]Елецкий '!Q84+'[4]Задонский '!Q84+'[4]Измалковский '!Q84+'[4]Краснинский '!Q84+'[4]Лебедянский '!Q84+'[4]Лев- Толстовский '!Q84+'[4]Липецкий '!Q84+'[4]Становлянский '!Q84+'[4]Тербунский '!Q84+'[4]Усманский '!Q84+'[4]Хлевенский '!Q84+'[4]Чаплыгинский '!Q84</f>
        <v>0</v>
      </c>
      <c r="R84" s="27"/>
      <c r="S84" s="27">
        <f>'[4]Воловский '!S84+'[4]Грязинский '!S84+'[4]Данковский '!S84+'[4]Добринский '!S84+'[4]Добровский'!S84+'[4]Долгоруковский '!S84+'[4]Елецкий '!S84+'[4]Задонский '!S84+'[4]Измалковский '!S84+'[4]Краснинский '!S84+'[4]Лебедянский '!S84+'[4]Лев- Толстовский '!S84+'[4]Липецкий '!S84+'[4]Становлянский '!S84+'[4]Тербунский '!S84+'[4]Усманский '!S84+'[4]Хлевенский '!S84+'[4]Чаплыгинский '!S84</f>
        <v>0</v>
      </c>
      <c r="T84" s="5"/>
      <c r="U84" s="13">
        <f t="shared" si="5"/>
        <v>0</v>
      </c>
    </row>
    <row r="85" spans="1:21" ht="138.75">
      <c r="A85" s="25" t="s">
        <v>171</v>
      </c>
      <c r="B85" s="23" t="s">
        <v>545</v>
      </c>
      <c r="C85" s="56" t="s">
        <v>172</v>
      </c>
      <c r="D85" s="39"/>
      <c r="E85" s="4"/>
      <c r="F85" s="4"/>
      <c r="G85" s="4"/>
      <c r="H85" s="4"/>
      <c r="I85" s="4"/>
      <c r="J85" s="4"/>
      <c r="K85" s="4"/>
      <c r="L85" s="4"/>
      <c r="M85" s="4"/>
      <c r="N85" s="27">
        <f>'[5]Свод  по  МО'!N85</f>
        <v>0</v>
      </c>
      <c r="O85" s="27">
        <f>'[5]Свод  по  МО'!O85</f>
        <v>0</v>
      </c>
      <c r="P85" s="27">
        <f>'[4]Воловский '!P85+'[4]Грязинский '!P85+'[4]Данковский '!P85+'[4]Добринский '!P85+'[4]Добровский'!P85+'[4]Долгоруковский '!P85+'[4]Елецкий '!P85+'[4]Задонский '!P85+'[4]Измалковский '!P85+'[4]Краснинский '!P85+'[4]Лебедянский '!P85+'[4]Лев- Толстовский '!P85+'[4]Липецкий '!P85+'[4]Становлянский '!P85+'[4]Тербунский '!P85+'[4]Усманский '!P85+'[4]Хлевенский '!P85+'[4]Чаплыгинский '!P85</f>
        <v>0</v>
      </c>
      <c r="Q85" s="27">
        <f>'[4]Воловский '!Q85+'[4]Грязинский '!Q85+'[4]Данковский '!Q85+'[4]Добринский '!Q85+'[4]Добровский'!Q85+'[4]Долгоруковский '!Q85+'[4]Елецкий '!Q85+'[4]Задонский '!Q85+'[4]Измалковский '!Q85+'[4]Краснинский '!Q85+'[4]Лебедянский '!Q85+'[4]Лев- Толстовский '!Q85+'[4]Липецкий '!Q85+'[4]Становлянский '!Q85+'[4]Тербунский '!Q85+'[4]Усманский '!Q85+'[4]Хлевенский '!Q85+'[4]Чаплыгинский '!Q85</f>
        <v>0</v>
      </c>
      <c r="R85" s="27">
        <f>'[4]Воловский '!R85+'[4]Грязинский '!R85+'[4]Данковский '!R85+'[4]Добринский '!R85+'[4]Добровский'!R85+'[4]Долгоруковский '!R85+'[4]Елецкий '!R85+'[4]Задонский '!R85+'[4]Измалковский '!R85+'[4]Краснинский '!R85+'[4]Лебедянский '!R85+'[4]Лев- Толстовский '!R85+'[4]Липецкий '!R85+'[4]Становлянский '!R85+'[4]Тербунский '!R85+'[4]Усманский '!R85+'[4]Хлевенский '!R85+'[4]Чаплыгинский '!R85</f>
        <v>0</v>
      </c>
      <c r="S85" s="27">
        <f>'[4]Воловский '!S85+'[4]Грязинский '!S85+'[4]Данковский '!S85+'[4]Добринский '!S85+'[4]Добровский'!S85+'[4]Долгоруковский '!S85+'[4]Елецкий '!S85+'[4]Задонский '!S85+'[4]Измалковский '!S85+'[4]Краснинский '!S85+'[4]Лебедянский '!S85+'[4]Лев- Толстовский '!S85+'[4]Липецкий '!S85+'[4]Становлянский '!S85+'[4]Тербунский '!S85+'[4]Усманский '!S85+'[4]Хлевенский '!S85+'[4]Чаплыгинский '!S85</f>
        <v>0</v>
      </c>
      <c r="T85" s="5"/>
      <c r="U85" s="13">
        <f t="shared" si="5"/>
        <v>0</v>
      </c>
    </row>
    <row r="86" spans="1:21" ht="121.5">
      <c r="A86" s="15" t="s">
        <v>173</v>
      </c>
      <c r="B86" s="19" t="s">
        <v>911</v>
      </c>
      <c r="C86" s="53" t="s">
        <v>174</v>
      </c>
      <c r="D86" s="39">
        <v>1202</v>
      </c>
      <c r="E86" s="20" t="s">
        <v>433</v>
      </c>
      <c r="F86" s="4" t="s">
        <v>175</v>
      </c>
      <c r="G86" s="21" t="s">
        <v>434</v>
      </c>
      <c r="H86" s="4"/>
      <c r="I86" s="4"/>
      <c r="J86" s="4"/>
      <c r="K86" s="4"/>
      <c r="L86" s="4"/>
      <c r="M86" s="4"/>
      <c r="N86" s="27">
        <f>'[5]Свод  по  МО'!N86</f>
        <v>59466.6</v>
      </c>
      <c r="O86" s="27">
        <f>'[5]Свод  по  МО'!O86</f>
        <v>56756.8</v>
      </c>
      <c r="P86" s="27">
        <f>'[4]Воловский '!P86+'[4]Грязинский '!P86+'[4]Данковский '!P86+'[4]Добринский '!P86+'[4]Добровский'!P86+'[4]Долгоруковский '!P86+'[4]Елецкий '!P86+'[4]Задонский '!P86+'[4]Измалковский '!P86+'[4]Краснинский '!P86+'[4]Лебедянский '!P86+'[4]Лев- Толстовский '!P86+'[4]Липецкий '!P86+'[4]Становлянский '!P86+'[4]Тербунский '!P86+'[4]Усманский '!P86+'[4]Хлевенский '!P86+'[4]Чаплыгинский '!P86</f>
        <v>57989.00000000001</v>
      </c>
      <c r="Q86" s="27">
        <f>'[4]Воловский '!Q86+'[4]Грязинский '!Q86+'[4]Данковский '!Q86+'[4]Добринский '!Q86+'[4]Добровский'!Q86+'[4]Долгоруковский '!Q86+'[4]Елецкий '!Q86+'[4]Задонский '!Q86+'[4]Измалковский '!Q86+'[4]Краснинский '!Q86+'[4]Лебедянский '!Q86+'[4]Лев- Толстовский '!Q86+'[4]Липецкий '!Q86+'[4]Становлянский '!Q86+'[4]Тербунский '!Q86+'[4]Усманский '!Q86+'[4]Хлевенский '!Q86+'[4]Чаплыгинский '!Q86</f>
        <v>56293.3</v>
      </c>
      <c r="R86" s="27">
        <f>'[4]Воловский '!R86+'[4]Грязинский '!R86+'[4]Данковский '!R86+'[4]Добринский '!R86+'[4]Добровский'!R86+'[4]Долгоруковский '!R86+'[4]Елецкий '!R86+'[4]Задонский '!R86+'[4]Измалковский '!R86+'[4]Краснинский '!R86+'[4]Лебедянский '!R86+'[4]Лев- Толстовский '!R86+'[4]Липецкий '!R86+'[4]Становлянский '!R86+'[4]Тербунский '!R86+'[4]Усманский '!R86+'[4]Хлевенский '!R86+'[4]Чаплыгинский '!R86</f>
        <v>38800.6</v>
      </c>
      <c r="S86" s="27">
        <f>'[4]Воловский '!S86+'[4]Грязинский '!S86+'[4]Данковский '!S86+'[4]Добринский '!S86+'[4]Добровский'!S86+'[4]Долгоруковский '!S86+'[4]Елецкий '!S86+'[4]Задонский '!S86+'[4]Измалковский '!S86+'[4]Краснинский '!S86+'[4]Лебедянский '!S86+'[4]Лев- Толстовский '!S86+'[4]Липецкий '!S86+'[4]Становлянский '!S86+'[4]Тербунский '!S86+'[4]Усманский '!S86+'[4]Хлевенский '!S86+'[4]Чаплыгинский '!S86</f>
        <v>44367.5</v>
      </c>
      <c r="T86" s="5"/>
      <c r="U86" s="13">
        <f t="shared" si="5"/>
        <v>0</v>
      </c>
    </row>
    <row r="87" spans="1:21" ht="156">
      <c r="A87" s="15" t="s">
        <v>176</v>
      </c>
      <c r="B87" s="55" t="s">
        <v>561</v>
      </c>
      <c r="C87" s="53" t="s">
        <v>177</v>
      </c>
      <c r="D87" s="4"/>
      <c r="E87" s="4"/>
      <c r="F87" s="4"/>
      <c r="G87" s="4"/>
      <c r="H87" s="4"/>
      <c r="I87" s="4"/>
      <c r="J87" s="4"/>
      <c r="K87" s="4"/>
      <c r="L87" s="4"/>
      <c r="M87" s="4"/>
      <c r="N87" s="27">
        <f>'[5]Свод  по  МО'!N87</f>
        <v>0</v>
      </c>
      <c r="O87" s="27">
        <f>'[5]Свод  по  МО'!O87</f>
        <v>0</v>
      </c>
      <c r="P87" s="27"/>
      <c r="Q87" s="27"/>
      <c r="R87" s="27"/>
      <c r="S87" s="27"/>
      <c r="T87" s="5"/>
      <c r="U87" s="13">
        <f t="shared" si="5"/>
        <v>0</v>
      </c>
    </row>
    <row r="88" spans="1:21" ht="138.75">
      <c r="A88" s="15" t="s">
        <v>178</v>
      </c>
      <c r="B88" s="30" t="s">
        <v>3</v>
      </c>
      <c r="C88" s="53" t="s">
        <v>179</v>
      </c>
      <c r="D88" s="4"/>
      <c r="E88" s="4"/>
      <c r="F88" s="4"/>
      <c r="G88" s="4"/>
      <c r="H88" s="4"/>
      <c r="I88" s="4"/>
      <c r="J88" s="4"/>
      <c r="K88" s="4"/>
      <c r="L88" s="4"/>
      <c r="M88" s="4"/>
      <c r="N88" s="27">
        <f>'[5]Свод  по  МО'!N88</f>
        <v>0</v>
      </c>
      <c r="O88" s="27">
        <f>'[5]Свод  по  МО'!O88</f>
        <v>0</v>
      </c>
      <c r="P88" s="27"/>
      <c r="Q88" s="27"/>
      <c r="R88" s="27"/>
      <c r="S88" s="27"/>
      <c r="T88" s="5"/>
      <c r="U88" s="13">
        <f t="shared" si="5"/>
        <v>0</v>
      </c>
    </row>
    <row r="89" spans="1:21" ht="51.75">
      <c r="A89" s="15" t="s">
        <v>180</v>
      </c>
      <c r="B89" s="19" t="s">
        <v>181</v>
      </c>
      <c r="C89" s="53" t="s">
        <v>182</v>
      </c>
      <c r="D89" s="4"/>
      <c r="E89" s="4"/>
      <c r="F89" s="4"/>
      <c r="G89" s="4"/>
      <c r="H89" s="4"/>
      <c r="I89" s="4"/>
      <c r="J89" s="4"/>
      <c r="K89" s="4"/>
      <c r="L89" s="4"/>
      <c r="M89" s="4"/>
      <c r="N89" s="27">
        <f>'[5]Свод  по  МО'!N89</f>
        <v>0</v>
      </c>
      <c r="O89" s="27">
        <f>'[5]Свод  по  МО'!O89</f>
        <v>0</v>
      </c>
      <c r="P89" s="27">
        <f>'[4]Воловский '!P89+'[4]Грязинский '!P89+'[4]Данковский '!P89+'[4]Добринский '!P89+'[4]Добровский'!P89+'[4]Долгоруковский '!P89+'[4]Елецкий '!P89+'[4]Задонский '!P89+'[4]Измалковский '!P89+'[4]Краснинский '!P89+'[4]Лебедянский '!P89+'[4]Лев- Толстовский '!P89+'[4]Липецкий '!P89+'[4]Становлянский '!P89+'[4]Тербунский '!P89+'[4]Усманский '!P89+'[4]Хлевенский '!P89+'[4]Чаплыгинский '!P89</f>
        <v>0</v>
      </c>
      <c r="Q89" s="27">
        <f>'[4]Воловский '!Q89+'[4]Грязинский '!Q89+'[4]Данковский '!Q89+'[4]Добринский '!Q89+'[4]Добровский'!Q89+'[4]Долгоруковский '!Q89+'[4]Елецкий '!Q89+'[4]Задонский '!Q89+'[4]Измалковский '!Q89+'[4]Краснинский '!Q89+'[4]Лебедянский '!Q89+'[4]Лев- Толстовский '!Q89+'[4]Липецкий '!Q89+'[4]Становлянский '!Q89+'[4]Тербунский '!Q89+'[4]Усманский '!Q89+'[4]Хлевенский '!Q89+'[4]Чаплыгинский '!Q89</f>
        <v>0</v>
      </c>
      <c r="R89" s="27">
        <f>'[4]Воловский '!R89+'[4]Грязинский '!R89+'[4]Данковский '!R89+'[4]Добринский '!R89+'[4]Добровский'!R89+'[4]Долгоруковский '!R89+'[4]Елецкий '!R89+'[4]Задонский '!R89+'[4]Измалковский '!R89+'[4]Краснинский '!R89+'[4]Лебедянский '!R89+'[4]Лев- Толстовский '!R89+'[4]Липецкий '!R89+'[4]Становлянский '!R89+'[4]Тербунский '!R89+'[4]Усманский '!R89+'[4]Хлевенский '!R89+'[4]Чаплыгинский '!R89</f>
        <v>0</v>
      </c>
      <c r="S89" s="27">
        <f>'[4]Воловский '!S89+'[4]Грязинский '!S89+'[4]Данковский '!S89+'[4]Добринский '!S89+'[4]Добровский'!S89+'[4]Долгоруковский '!S89+'[4]Елецкий '!S89+'[4]Задонский '!S89+'[4]Измалковский '!S89+'[4]Краснинский '!S89+'[4]Лебедянский '!S89+'[4]Лев- Толстовский '!S89+'[4]Липецкий '!S89+'[4]Становлянский '!S89+'[4]Тербунский '!S89+'[4]Усманский '!S89+'[4]Хлевенский '!S89+'[4]Чаплыгинский '!S89</f>
        <v>0</v>
      </c>
      <c r="T89" s="5"/>
      <c r="U89" s="13">
        <f t="shared" si="5"/>
        <v>0</v>
      </c>
    </row>
    <row r="90" spans="1:21" ht="104.25">
      <c r="A90" s="15" t="s">
        <v>183</v>
      </c>
      <c r="B90" s="19" t="s">
        <v>184</v>
      </c>
      <c r="C90" s="53" t="s">
        <v>185</v>
      </c>
      <c r="D90" s="41" t="s">
        <v>436</v>
      </c>
      <c r="E90" s="20" t="s">
        <v>433</v>
      </c>
      <c r="F90" s="4" t="s">
        <v>186</v>
      </c>
      <c r="G90" s="21" t="s">
        <v>434</v>
      </c>
      <c r="H90" s="4"/>
      <c r="I90" s="4"/>
      <c r="J90" s="4"/>
      <c r="K90" s="4"/>
      <c r="L90" s="4"/>
      <c r="M90" s="4"/>
      <c r="N90" s="27">
        <f>'[5]Свод  по  МО'!N90</f>
        <v>30299.85</v>
      </c>
      <c r="O90" s="27">
        <f>'[5]Свод  по  МО'!O90</f>
        <v>29715.07</v>
      </c>
      <c r="P90" s="27">
        <f>'[4]Воловский '!P90+'[4]Грязинский '!P90+'[4]Данковский '!P90+'[4]Добринский '!P90+'[4]Добровский'!P90+'[4]Долгоруковский '!P90+'[4]Елецкий '!P90+'[4]Задонский '!P90+'[4]Измалковский '!P90+'[4]Краснинский '!P90+'[4]Лебедянский '!P90+'[4]Лев- Толстовский '!P90+'[4]Липецкий '!P90+'[4]Становлянский '!P90+'[4]Тербунский '!P90+'[4]Усманский '!P90+'[4]Хлевенский '!P90+'[4]Чаплыгинский '!P90</f>
        <v>33454.8</v>
      </c>
      <c r="Q90" s="27">
        <f>'[4]Воловский '!Q90+'[4]Грязинский '!Q90+'[4]Данковский '!Q90+'[4]Добринский '!Q90+'[4]Добровский'!Q90+'[4]Долгоруковский '!Q90+'[4]Елецкий '!Q90+'[4]Задонский '!Q90+'[4]Измалковский '!Q90+'[4]Краснинский '!Q90+'[4]Лебедянский '!Q90+'[4]Лев- Толстовский '!Q90+'[4]Липецкий '!Q90+'[4]Становлянский '!Q90+'[4]Тербунский '!Q90+'[4]Усманский '!Q90+'[4]Хлевенский '!Q90+'[4]Чаплыгинский '!Q90</f>
        <v>23907</v>
      </c>
      <c r="R90" s="27">
        <f>'[4]Воловский '!R90+'[4]Грязинский '!R90+'[4]Данковский '!R90+'[4]Добринский '!R90+'[4]Добровский'!R90+'[4]Долгоруковский '!R90+'[4]Елецкий '!R90+'[4]Задонский '!R90+'[4]Измалковский '!R90+'[4]Краснинский '!R90+'[4]Лебедянский '!R90+'[4]Лев- Толстовский '!R90+'[4]Липецкий '!R90+'[4]Становлянский '!R90+'[4]Тербунский '!R90+'[4]Усманский '!R90+'[4]Хлевенский '!R90+'[4]Чаплыгинский '!R90</f>
        <v>20065.199999999997</v>
      </c>
      <c r="S90" s="27">
        <f>'[4]Воловский '!S90+'[4]Грязинский '!S90+'[4]Данковский '!S90+'[4]Добринский '!S90+'[4]Добровский'!S90+'[4]Долгоруковский '!S90+'[4]Елецкий '!S90+'[4]Задонский '!S90+'[4]Измалковский '!S90+'[4]Краснинский '!S90+'[4]Лебедянский '!S90+'[4]Лев- Толстовский '!S90+'[4]Липецкий '!S90+'[4]Становлянский '!S90+'[4]Тербунский '!S90+'[4]Усманский '!S90+'[4]Хлевенский '!S90+'[4]Чаплыгинский '!S90</f>
        <v>19283.8</v>
      </c>
      <c r="T90" s="5"/>
      <c r="U90" s="13">
        <f t="shared" si="5"/>
        <v>0</v>
      </c>
    </row>
    <row r="91" spans="1:21" ht="104.25">
      <c r="A91" s="15" t="s">
        <v>187</v>
      </c>
      <c r="B91" s="19" t="s">
        <v>569</v>
      </c>
      <c r="C91" s="53" t="s">
        <v>188</v>
      </c>
      <c r="D91" s="49" t="s">
        <v>925</v>
      </c>
      <c r="E91" s="20" t="s">
        <v>433</v>
      </c>
      <c r="F91" s="4" t="s">
        <v>189</v>
      </c>
      <c r="G91" s="21" t="s">
        <v>434</v>
      </c>
      <c r="H91" s="4"/>
      <c r="I91" s="4"/>
      <c r="J91" s="4"/>
      <c r="K91" s="4"/>
      <c r="L91" s="4"/>
      <c r="M91" s="4"/>
      <c r="N91" s="27">
        <f>'[5]Свод  по  МО'!N91</f>
        <v>15300.9</v>
      </c>
      <c r="O91" s="27">
        <f>'[5]Свод  по  МО'!O91</f>
        <v>13538.099999999999</v>
      </c>
      <c r="P91" s="27">
        <f>'[4]Воловский '!P91+'[4]Грязинский '!P91+'[4]Данковский '!P91+'[4]Добринский '!P91+'[4]Добровский'!P91+'[4]Долгоруковский '!P91+'[4]Елецкий '!P91+'[4]Задонский '!P91+'[4]Измалковский '!P91+'[4]Краснинский '!P91+'[4]Лебедянский '!P91+'[4]Лев- Толстовский '!P91+'[4]Липецкий '!P91+'[4]Становлянский '!P91+'[4]Тербунский '!P91+'[4]Усманский '!P91+'[4]Хлевенский '!P91+'[4]Чаплыгинский '!P91</f>
        <v>721</v>
      </c>
      <c r="Q91" s="27">
        <f>'[4]Воловский '!Q91+'[4]Грязинский '!Q91+'[4]Данковский '!Q91+'[4]Добринский '!Q91+'[4]Добровский'!Q91+'[4]Долгоруковский '!Q91+'[4]Елецкий '!Q91+'[4]Задонский '!Q91+'[4]Измалковский '!Q91+'[4]Краснинский '!Q91+'[4]Лебедянский '!Q91+'[4]Лев- Толстовский '!Q91+'[4]Липецкий '!Q91+'[4]Становлянский '!Q91+'[4]Тербунский '!Q91+'[4]Усманский '!Q91+'[4]Хлевенский '!Q91+'[4]Чаплыгинский '!Q91</f>
        <v>56270.6</v>
      </c>
      <c r="R91" s="27">
        <f>'[4]Воловский '!R91+'[4]Грязинский '!R91+'[4]Данковский '!R91+'[4]Добринский '!R91+'[4]Добровский'!R91+'[4]Долгоруковский '!R91+'[4]Елецкий '!R91+'[4]Задонский '!R91+'[4]Измалковский '!R91+'[4]Краснинский '!R91+'[4]Лебедянский '!R91+'[4]Лев- Толстовский '!R91+'[4]Липецкий '!R91+'[4]Становлянский '!R91+'[4]Тербунский '!R91+'[4]Усманский '!R91+'[4]Хлевенский '!R91+'[4]Чаплыгинский '!R91</f>
        <v>54470.6</v>
      </c>
      <c r="S91" s="27">
        <f>'[4]Воловский '!S91+'[4]Грязинский '!S91+'[4]Данковский '!S91+'[4]Добринский '!S91+'[4]Добровский'!S91+'[4]Долгоруковский '!S91+'[4]Елецкий '!S91+'[4]Задонский '!S91+'[4]Измалковский '!S91+'[4]Краснинский '!S91+'[4]Лебедянский '!S91+'[4]Лев- Толстовский '!S91+'[4]Липецкий '!S91+'[4]Становлянский '!S91+'[4]Тербунский '!S91+'[4]Усманский '!S91+'[4]Хлевенский '!S91+'[4]Чаплыгинский '!S91</f>
        <v>54470.6</v>
      </c>
      <c r="T91" s="5"/>
      <c r="U91" s="13">
        <f t="shared" si="5"/>
        <v>0</v>
      </c>
    </row>
    <row r="92" spans="1:21" ht="330">
      <c r="A92" s="15" t="s">
        <v>190</v>
      </c>
      <c r="B92" s="19" t="s">
        <v>847</v>
      </c>
      <c r="C92" s="53" t="s">
        <v>191</v>
      </c>
      <c r="D92" s="49" t="s">
        <v>929</v>
      </c>
      <c r="E92" s="20" t="s">
        <v>433</v>
      </c>
      <c r="F92" s="4" t="s">
        <v>192</v>
      </c>
      <c r="G92" s="21" t="s">
        <v>434</v>
      </c>
      <c r="H92" s="4"/>
      <c r="I92" s="4"/>
      <c r="J92" s="4"/>
      <c r="K92" s="4"/>
      <c r="L92" s="4"/>
      <c r="M92" s="4"/>
      <c r="N92" s="27">
        <f>'[5]Свод  по  МО'!N92</f>
        <v>16099.3</v>
      </c>
      <c r="O92" s="27">
        <f>'[5]Свод  по  МО'!O92</f>
        <v>13309.27</v>
      </c>
      <c r="P92" s="27">
        <f>'[4]Воловский '!P92+'[4]Грязинский '!P92+'[4]Данковский '!P92+'[4]Добринский '!P92+'[4]Добровский'!P92+'[4]Долгоруковский '!P92+'[4]Елецкий '!P92+'[4]Задонский '!P92+'[4]Измалковский '!P92+'[4]Краснинский '!P92+'[4]Лебедянский '!P92+'[4]Лев- Толстовский '!P92+'[4]Липецкий '!P92+'[4]Становлянский '!P92+'[4]Тербунский '!P92+'[4]Усманский '!P92+'[4]Хлевенский '!P92+'[4]Чаплыгинский '!P92</f>
        <v>160456.2</v>
      </c>
      <c r="Q92" s="27">
        <f>'[4]Воловский '!Q92+'[4]Грязинский '!Q92+'[4]Данковский '!Q92+'[4]Добринский '!Q92+'[4]Добровский'!Q92+'[4]Долгоруковский '!Q92+'[4]Елецкий '!Q92+'[4]Задонский '!Q92+'[4]Измалковский '!Q92+'[4]Краснинский '!Q92+'[4]Лебедянский '!Q92+'[4]Лев- Толстовский '!Q92+'[4]Липецкий '!Q92+'[4]Становлянский '!Q92+'[4]Тербунский '!Q92+'[4]Усманский '!Q92+'[4]Хлевенский '!Q92+'[4]Чаплыгинский '!Q92-300000</f>
        <v>40882.100000000035</v>
      </c>
      <c r="R92" s="27">
        <f>'[4]Воловский '!R92+'[4]Грязинский '!R92+'[4]Данковский '!R92+'[4]Добринский '!R92+'[4]Добровский'!R92+'[4]Долгоруковский '!R92+'[4]Елецкий '!R92+'[4]Задонский '!R92+'[4]Измалковский '!R92+'[4]Краснинский '!R92+'[4]Лебедянский '!R92+'[4]Лев- Толстовский '!R92+'[4]Липецкий '!R92+'[4]Становлянский '!R92+'[4]Тербунский '!R92+'[4]Усманский '!R92+'[4]Хлевенский '!R92+'[4]Чаплыгинский '!R92-300000</f>
        <v>82906.20000000001</v>
      </c>
      <c r="S92" s="27">
        <f>'[4]Воловский '!S92+'[4]Грязинский '!S92+'[4]Данковский '!S92+'[4]Добринский '!S92+'[4]Добровский'!S92+'[4]Долгоруковский '!S92+'[4]Елецкий '!S92+'[4]Задонский '!S92+'[4]Измалковский '!S92+'[4]Краснинский '!S92+'[4]Лебедянский '!S92+'[4]Лев- Толстовский '!S92+'[4]Липецкий '!S92+'[4]Становлянский '!S92+'[4]Тербунский '!S92+'[4]Усманский '!S92+'[4]Хлевенский '!S92+'[4]Чаплыгинский '!S92-300000</f>
        <v>13454.5</v>
      </c>
      <c r="T92" s="5"/>
      <c r="U92" s="13">
        <f t="shared" si="5"/>
        <v>0</v>
      </c>
    </row>
    <row r="93" spans="1:21" s="81" customFormat="1" ht="104.25">
      <c r="A93" s="15" t="s">
        <v>193</v>
      </c>
      <c r="B93" s="19" t="s">
        <v>194</v>
      </c>
      <c r="C93" s="53" t="s">
        <v>195</v>
      </c>
      <c r="D93" s="49" t="s">
        <v>938</v>
      </c>
      <c r="E93" s="20" t="s">
        <v>433</v>
      </c>
      <c r="F93" s="4" t="s">
        <v>196</v>
      </c>
      <c r="G93" s="21" t="s">
        <v>434</v>
      </c>
      <c r="H93" s="4"/>
      <c r="I93" s="4"/>
      <c r="J93" s="4"/>
      <c r="K93" s="4"/>
      <c r="L93" s="4"/>
      <c r="M93" s="4"/>
      <c r="N93" s="27">
        <f>'[5]Свод  по  МО'!N93</f>
        <v>83877.6</v>
      </c>
      <c r="O93" s="27">
        <f>'[5]Свод  по  МО'!O93</f>
        <v>81883.62</v>
      </c>
      <c r="P93" s="27">
        <f>'[4]Воловский '!P93+'[4]Грязинский '!P93+'[4]Данковский '!P93+'[4]Добринский '!P93+'[4]Добровский'!P93+'[4]Долгоруковский '!P93+'[4]Елецкий '!P93+'[4]Задонский '!P93+'[4]Измалковский '!P93+'[4]Краснинский '!P93+'[4]Лебедянский '!P93+'[4]Лев- Толстовский '!P93+'[4]Липецкий '!P93+'[4]Становлянский '!P93+'[4]Тербунский '!P93+'[4]Усманский '!P93+'[4]Хлевенский '!P93+'[4]Чаплыгинский '!P93</f>
        <v>85146.6</v>
      </c>
      <c r="Q93" s="27">
        <f>'[4]Воловский '!Q93+'[4]Грязинский '!Q93+'[4]Данковский '!Q93+'[4]Добринский '!Q93+'[4]Добровский'!Q93+'[4]Долгоруковский '!Q93+'[4]Елецкий '!Q93+'[4]Задонский '!Q93+'[4]Измалковский '!Q93+'[4]Краснинский '!Q93+'[4]Лебедянский '!Q93+'[4]Лев- Толстовский '!Q93+'[4]Липецкий '!Q93+'[4]Становлянский '!Q93+'[4]Тербунский '!Q93+'[4]Усманский '!Q93+'[4]Хлевенский '!Q93+'[4]Чаплыгинский '!Q93</f>
        <v>70439.6</v>
      </c>
      <c r="R93" s="27">
        <f>'[4]Воловский '!R93+'[4]Грязинский '!R93+'[4]Данковский '!R93+'[4]Добринский '!R93+'[4]Добровский'!R93+'[4]Долгоруковский '!R93+'[4]Елецкий '!R93+'[4]Задонский '!R93+'[4]Измалковский '!R93+'[4]Краснинский '!R93+'[4]Лебедянский '!R93+'[4]Лев- Толстовский '!R93+'[4]Липецкий '!R93+'[4]Становлянский '!R93+'[4]Тербунский '!R93+'[4]Усманский '!R93+'[4]Хлевенский '!R93+'[4]Чаплыгинский '!R93</f>
        <v>50994.4</v>
      </c>
      <c r="S93" s="27">
        <f>'[4]Воловский '!S93+'[4]Грязинский '!S93+'[4]Данковский '!S93+'[4]Добринский '!S93+'[4]Добровский'!S93+'[4]Долгоруковский '!S93+'[4]Елецкий '!S93+'[4]Задонский '!S93+'[4]Измалковский '!S93+'[4]Краснинский '!S93+'[4]Лебедянский '!S93+'[4]Лев- Толстовский '!S93+'[4]Липецкий '!S93+'[4]Становлянский '!S93+'[4]Тербунский '!S93+'[4]Усманский '!S93+'[4]Хлевенский '!S93+'[4]Чаплыгинский '!S93</f>
        <v>57631.1</v>
      </c>
      <c r="T93" s="5"/>
      <c r="U93" s="13">
        <f t="shared" si="5"/>
        <v>0</v>
      </c>
    </row>
    <row r="94" spans="1:21" ht="104.25">
      <c r="A94" s="15" t="s">
        <v>197</v>
      </c>
      <c r="B94" s="19" t="s">
        <v>198</v>
      </c>
      <c r="C94" s="53" t="s">
        <v>199</v>
      </c>
      <c r="D94" s="4"/>
      <c r="E94" s="4"/>
      <c r="F94" s="4"/>
      <c r="G94" s="4"/>
      <c r="H94" s="4"/>
      <c r="I94" s="4"/>
      <c r="J94" s="4"/>
      <c r="K94" s="4"/>
      <c r="L94" s="4"/>
      <c r="M94" s="4"/>
      <c r="N94" s="27">
        <f>'[5]Свод  по  МО'!N94</f>
        <v>0</v>
      </c>
      <c r="O94" s="27">
        <f>'[5]Свод  по  МО'!O94</f>
        <v>0</v>
      </c>
      <c r="P94" s="27"/>
      <c r="Q94" s="27"/>
      <c r="R94" s="27"/>
      <c r="S94" s="27"/>
      <c r="T94" s="5"/>
      <c r="U94" s="13">
        <f t="shared" si="5"/>
        <v>0</v>
      </c>
    </row>
    <row r="95" spans="1:21" ht="104.25">
      <c r="A95" s="15" t="s">
        <v>200</v>
      </c>
      <c r="B95" s="23" t="s">
        <v>32</v>
      </c>
      <c r="C95" s="53" t="s">
        <v>201</v>
      </c>
      <c r="D95" s="49" t="s">
        <v>945</v>
      </c>
      <c r="E95" s="20" t="s">
        <v>433</v>
      </c>
      <c r="F95" s="4" t="s">
        <v>202</v>
      </c>
      <c r="G95" s="21" t="s">
        <v>434</v>
      </c>
      <c r="H95" s="4"/>
      <c r="I95" s="73"/>
      <c r="J95" s="40"/>
      <c r="K95" s="4"/>
      <c r="L95" s="4"/>
      <c r="M95" s="4"/>
      <c r="N95" s="27">
        <f>'[5]Свод  по  МО'!N95</f>
        <v>6475.4</v>
      </c>
      <c r="O95" s="27">
        <f>'[5]Свод  по  МО'!O95</f>
        <v>4632</v>
      </c>
      <c r="P95" s="27">
        <f>'[4]Воловский '!P95+'[4]Грязинский '!P95+'[4]Данковский '!P95+'[4]Добринский '!P95+'[4]Добровский'!P95+'[4]Долгоруковский '!P95+'[4]Елецкий '!P95+'[4]Задонский '!P95+'[4]Измалковский '!P95+'[4]Краснинский '!P95+'[4]Лебедянский '!P95+'[4]Лев- Толстовский '!P95+'[4]Липецкий '!P95+'[4]Становлянский '!P95+'[4]Тербунский '!P95+'[4]Усманский '!P95+'[4]Хлевенский '!P95+'[4]Чаплыгинский '!P95+1304.5</f>
        <v>5615.900000000001</v>
      </c>
      <c r="Q95" s="27">
        <f>'[4]Воловский '!Q95+'[4]Грязинский '!Q95+'[4]Данковский '!Q95+'[4]Добринский '!Q95+'[4]Добровский'!Q95+'[4]Долгоруковский '!Q95+'[4]Елецкий '!Q95+'[4]Задонский '!Q95+'[4]Измалковский '!Q95+'[4]Краснинский '!Q95+'[4]Лебедянский '!Q95+'[4]Лев- Толстовский '!Q95+'[4]Липецкий '!Q95+'[4]Становлянский '!Q95+'[4]Тербунский '!Q95+'[4]Усманский '!Q95+'[4]Хлевенский '!Q95+'[4]Чаплыгинский '!Q95+1736</f>
        <v>7596.799999999999</v>
      </c>
      <c r="R95" s="27">
        <f>'[4]Воловский '!R95+'[4]Грязинский '!R95+'[4]Данковский '!R95+'[4]Добринский '!R95+'[4]Добровский'!R95+'[4]Долгоруковский '!R95+'[4]Елецкий '!R95+'[4]Задонский '!R95+'[4]Измалковский '!R95+'[4]Краснинский '!R95+'[4]Лебедянский '!R95+'[4]Лев- Толстовский '!R95+'[4]Липецкий '!R95+'[4]Становлянский '!R95+'[4]Тербунский '!R95+'[4]Усманский '!R95+'[4]Хлевенский '!R95+'[4]Чаплыгинский '!R95+1516</f>
        <v>6774.5</v>
      </c>
      <c r="S95" s="27">
        <f>'[4]Воловский '!S95+'[4]Грязинский '!S95+'[4]Данковский '!S95+'[4]Добринский '!S95+'[4]Добровский'!S95+'[4]Долгоруковский '!S95+'[4]Елецкий '!S95+'[4]Задонский '!S95+'[4]Измалковский '!S95+'[4]Краснинский '!S95+'[4]Лебедянский '!S95+'[4]Лев- Толстовский '!S95+'[4]Липецкий '!S95+'[4]Становлянский '!S95+'[4]Тербунский '!S95+'[4]Усманский '!S95+'[4]Хлевенский '!S95+'[4]Чаплыгинский '!S95+1666</f>
        <v>6940.5</v>
      </c>
      <c r="T95" s="5"/>
      <c r="U95" s="13">
        <f t="shared" si="5"/>
        <v>0</v>
      </c>
    </row>
    <row r="96" spans="1:21" ht="69">
      <c r="A96" s="15" t="s">
        <v>203</v>
      </c>
      <c r="B96" s="19" t="s">
        <v>204</v>
      </c>
      <c r="C96" s="53" t="s">
        <v>205</v>
      </c>
      <c r="D96" s="49"/>
      <c r="E96" s="4"/>
      <c r="F96" s="4"/>
      <c r="G96" s="4"/>
      <c r="H96" s="4"/>
      <c r="I96" s="4"/>
      <c r="J96" s="4"/>
      <c r="K96" s="4"/>
      <c r="L96" s="4"/>
      <c r="M96" s="4"/>
      <c r="N96" s="27">
        <f>'[5]Свод  по  МО'!N96</f>
        <v>0</v>
      </c>
      <c r="O96" s="27">
        <f>'[5]Свод  по  МО'!O96</f>
        <v>0</v>
      </c>
      <c r="P96" s="27">
        <f>'[4]Воловский '!P96+'[4]Грязинский '!P96+'[4]Данковский '!P96+'[4]Добринский '!P96+'[4]Добровский'!P96+'[4]Долгоруковский '!P96+'[4]Елецкий '!P96+'[4]Задонский '!P96+'[4]Измалковский '!P96+'[4]Краснинский '!P96+'[4]Лебедянский '!P96+'[4]Лев- Толстовский '!P96+'[4]Липецкий '!P96+'[4]Становлянский '!P96+'[4]Тербунский '!P96+'[4]Усманский '!P96+'[4]Хлевенский '!P96+'[4]Чаплыгинский '!P96</f>
        <v>0</v>
      </c>
      <c r="Q96" s="27">
        <f>'[4]Воловский '!Q96+'[4]Грязинский '!Q96+'[4]Данковский '!Q96+'[4]Добринский '!Q96+'[4]Добровский'!Q96+'[4]Долгоруковский '!Q96+'[4]Елецкий '!Q96+'[4]Задонский '!Q96+'[4]Измалковский '!Q96+'[4]Краснинский '!Q96+'[4]Лебедянский '!Q96+'[4]Лев- Толстовский '!Q96+'[4]Липецкий '!Q96+'[4]Становлянский '!Q96+'[4]Тербунский '!Q96+'[4]Усманский '!Q96+'[4]Хлевенский '!Q96+'[4]Чаплыгинский '!Q96</f>
        <v>0</v>
      </c>
      <c r="R96" s="27">
        <f>'[4]Воловский '!R96+'[4]Грязинский '!R96+'[4]Данковский '!R96+'[4]Добринский '!R96+'[4]Добровский'!R96+'[4]Долгоруковский '!R96+'[4]Елецкий '!R96+'[4]Задонский '!R96+'[4]Измалковский '!R96+'[4]Краснинский '!R96+'[4]Лебедянский '!R96+'[4]Лев- Толстовский '!R96+'[4]Липецкий '!R96+'[4]Становлянский '!R96+'[4]Тербунский '!R96+'[4]Усманский '!R96+'[4]Хлевенский '!R96+'[4]Чаплыгинский '!R96</f>
        <v>0</v>
      </c>
      <c r="S96" s="27">
        <f>'[4]Воловский '!S96+'[4]Грязинский '!S96+'[4]Данковский '!S96+'[4]Добринский '!S96+'[4]Добровский'!S96+'[4]Долгоруковский '!S96+'[4]Елецкий '!S96+'[4]Задонский '!S96+'[4]Измалковский '!S96+'[4]Краснинский '!S96+'[4]Лебедянский '!S96+'[4]Лев- Толстовский '!S96+'[4]Липецкий '!S96+'[4]Становлянский '!S96+'[4]Тербунский '!S96+'[4]Усманский '!S96+'[4]Хлевенский '!S96+'[4]Чаплыгинский '!S96</f>
        <v>0</v>
      </c>
      <c r="T96" s="5"/>
      <c r="U96" s="13">
        <f t="shared" si="5"/>
        <v>0</v>
      </c>
    </row>
    <row r="97" spans="1:21" ht="104.25">
      <c r="A97" s="15" t="s">
        <v>206</v>
      </c>
      <c r="B97" s="19" t="s">
        <v>207</v>
      </c>
      <c r="C97" s="53" t="s">
        <v>208</v>
      </c>
      <c r="D97" s="49" t="s">
        <v>209</v>
      </c>
      <c r="E97" s="20" t="s">
        <v>433</v>
      </c>
      <c r="F97" s="4" t="s">
        <v>210</v>
      </c>
      <c r="G97" s="21" t="s">
        <v>434</v>
      </c>
      <c r="H97" s="4"/>
      <c r="I97" s="4"/>
      <c r="J97" s="4"/>
      <c r="K97" s="4"/>
      <c r="L97" s="4"/>
      <c r="M97" s="4"/>
      <c r="N97" s="27">
        <f>'[5]Свод  по  МО'!N97</f>
        <v>260</v>
      </c>
      <c r="O97" s="27">
        <f>'[5]Свод  по  МО'!O97</f>
        <v>190</v>
      </c>
      <c r="P97" s="27">
        <f>'[4]Воловский '!P97+'[4]Грязинский '!P97+'[4]Данковский '!P97+'[4]Добринский '!P97+'[4]Добровский'!P97+'[4]Долгоруковский '!P97+'[4]Елецкий '!P97+'[4]Задонский '!P97+'[4]Измалковский '!P97+'[4]Краснинский '!P97+'[4]Лебедянский '!P97+'[4]Лев- Толстовский '!P97+'[4]Липецкий '!P97+'[4]Становлянский '!P97+'[4]Тербунский '!P97+'[4]Усманский '!P97+'[4]Хлевенский '!P97+'[4]Чаплыгинский '!P97</f>
        <v>564</v>
      </c>
      <c r="Q97" s="27">
        <f>'[4]Воловский '!Q97+'[4]Грязинский '!Q97+'[4]Данковский '!Q97+'[4]Добринский '!Q97+'[4]Добровский'!Q97+'[4]Долгоруковский '!Q97+'[4]Елецкий '!Q97+'[4]Задонский '!Q97+'[4]Измалковский '!Q97+'[4]Краснинский '!Q97+'[4]Лебедянский '!Q97+'[4]Лев- Толстовский '!Q97+'[4]Липецкий '!Q97+'[4]Становлянский '!Q97+'[4]Тербунский '!Q97+'[4]Усманский '!Q97+'[4]Хлевенский '!Q97+'[4]Чаплыгинский '!Q97</f>
        <v>430</v>
      </c>
      <c r="R97" s="27">
        <f>'[4]Воловский '!R97+'[4]Грязинский '!R97+'[4]Данковский '!R97+'[4]Добринский '!R97+'[4]Добровский'!R97+'[4]Долгоруковский '!R97+'[4]Елецкий '!R97+'[4]Задонский '!R97+'[4]Измалковский '!R97+'[4]Краснинский '!R97+'[4]Лебедянский '!R97+'[4]Лев- Толстовский '!R97+'[4]Липецкий '!R97+'[4]Становлянский '!R97+'[4]Тербунский '!R97+'[4]Усманский '!R97+'[4]Хлевенский '!R97+'[4]Чаплыгинский '!R97</f>
        <v>70</v>
      </c>
      <c r="S97" s="27">
        <f>'[4]Воловский '!S97+'[4]Грязинский '!S97+'[4]Данковский '!S97+'[4]Добринский '!S97+'[4]Добровский'!S97+'[4]Долгоруковский '!S97+'[4]Елецкий '!S97+'[4]Задонский '!S97+'[4]Измалковский '!S97+'[4]Краснинский '!S97+'[4]Лебедянский '!S97+'[4]Лев- Толстовский '!S97+'[4]Липецкий '!S97+'[4]Становлянский '!S97+'[4]Тербунский '!S97+'[4]Усманский '!S97+'[4]Хлевенский '!S97+'[4]Чаплыгинский '!S97</f>
        <v>90</v>
      </c>
      <c r="T97" s="5"/>
      <c r="U97" s="13">
        <f t="shared" si="5"/>
        <v>0</v>
      </c>
    </row>
    <row r="98" spans="1:21" ht="409.5">
      <c r="A98" s="15" t="s">
        <v>211</v>
      </c>
      <c r="B98" s="19" t="s">
        <v>89</v>
      </c>
      <c r="C98" s="53" t="s">
        <v>212</v>
      </c>
      <c r="D98" s="39" t="s">
        <v>213</v>
      </c>
      <c r="E98" s="20" t="s">
        <v>433</v>
      </c>
      <c r="F98" s="4" t="s">
        <v>214</v>
      </c>
      <c r="G98" s="21" t="s">
        <v>434</v>
      </c>
      <c r="H98" s="4"/>
      <c r="I98" s="4"/>
      <c r="J98" s="4"/>
      <c r="K98" s="4"/>
      <c r="L98" s="4"/>
      <c r="M98" s="4"/>
      <c r="N98" s="27">
        <f>'[5]Свод  по  МО'!N98</f>
        <v>2873867.88</v>
      </c>
      <c r="O98" s="27">
        <f>'[5]Свод  по  МО'!O98</f>
        <v>2723301.35</v>
      </c>
      <c r="P98" s="27">
        <f>'[4]Воловский '!P98+'[4]Грязинский '!P98+'[4]Данковский '!P98+'[4]Добринский '!P98+'[4]Добровский'!P98+'[4]Долгоруковский '!P98+'[4]Елецкий '!P98+'[4]Задонский '!P98+'[4]Измалковский '!P98+'[4]Краснинский '!P98+'[4]Лебедянский '!P98+'[4]Лев- Толстовский '!P98+'[4]Липецкий '!P98+'[4]Становлянский '!P98+'[4]Тербунский '!P98+'[4]Усманский '!P98+'[4]Хлевенский '!P98+'[4]Чаплыгинский '!P98-242626.7</f>
        <v>2320042.4</v>
      </c>
      <c r="Q98" s="27">
        <f>'[4]Воловский '!Q98+'[4]Грязинский '!Q98+'[4]Данковский '!Q98+'[4]Добринский '!Q98+'[4]Добровский'!Q98+'[4]Долгоруковский '!Q98+'[4]Елецкий '!Q98+'[4]Задонский '!Q98+'[4]Измалковский '!Q98+'[4]Краснинский '!Q98+'[4]Лебедянский '!Q98+'[4]Лев- Толстовский '!Q98+'[4]Липецкий '!Q98+'[4]Становлянский '!Q98+'[4]Тербунский '!Q98+'[4]Усманский '!Q98+'[4]Хлевенский '!Q98+'[4]Чаплыгинский '!Q98-346604.9+72293.5-262192</f>
        <v>1413755.1</v>
      </c>
      <c r="R98" s="27">
        <f>'[4]Воловский '!R98+'[4]Грязинский '!R98+'[4]Данковский '!R98+'[4]Добринский '!R98+'[4]Добровский'!R98+'[4]Долгоруковский '!R98+'[4]Елецкий '!R98+'[4]Задонский '!R98+'[4]Измалковский '!R98+'[4]Краснинский '!R98+'[4]Лебедянский '!R98+'[4]Лев- Толстовский '!R98+'[4]Липецкий '!R98+'[4]Становлянский '!R98+'[4]Тербунский '!R98+'[4]Усманский '!R98+'[4]Хлевенский '!R98+'[4]Чаплыгинский '!R98-344146.9+61844.6-262192</f>
        <v>869754.1000000001</v>
      </c>
      <c r="S98" s="27">
        <f>'[4]Воловский '!S98+'[4]Грязинский '!S98+'[4]Данковский '!S98+'[4]Добринский '!S98+'[4]Добровский'!S98+'[4]Долгоруковский '!S98+'[4]Елецкий '!S98+'[4]Задонский '!S98+'[4]Измалковский '!S98+'[4]Краснинский '!S98+'[4]Лебедянский '!S98+'[4]Лев- Толстовский '!S98+'[4]Липецкий '!S98+'[4]Становлянский '!S98+'[4]Тербунский '!S98+'[4]Усманский '!S98+'[4]Хлевенский '!S98+'[4]Чаплыгинский '!S98-391013.4+54297.4-262192</f>
        <v>954239.5</v>
      </c>
      <c r="T98" s="5"/>
      <c r="U98" s="13">
        <f t="shared" si="5"/>
        <v>0</v>
      </c>
    </row>
    <row r="99" spans="1:21" ht="348">
      <c r="A99" s="15" t="s">
        <v>215</v>
      </c>
      <c r="B99" s="55" t="s">
        <v>33</v>
      </c>
      <c r="C99" s="53" t="s">
        <v>216</v>
      </c>
      <c r="D99" s="39" t="s">
        <v>552</v>
      </c>
      <c r="E99" s="20" t="s">
        <v>433</v>
      </c>
      <c r="F99" s="4" t="s">
        <v>217</v>
      </c>
      <c r="G99" s="21" t="s">
        <v>434</v>
      </c>
      <c r="H99" s="4"/>
      <c r="I99" s="4"/>
      <c r="J99" s="4"/>
      <c r="K99" s="4"/>
      <c r="L99" s="4"/>
      <c r="M99" s="4"/>
      <c r="N99" s="27">
        <f>'[5]Свод  по  МО'!N99</f>
        <v>21183</v>
      </c>
      <c r="O99" s="27">
        <f>'[5]Свод  по  МО'!O99</f>
        <v>21180.6</v>
      </c>
      <c r="P99" s="27">
        <f>'[4]Воловский '!P99+'[4]Грязинский '!P99+'[4]Данковский '!P99+'[4]Добринский '!P99+'[4]Добровский'!P99+'[4]Долгоруковский '!P99+'[4]Елецкий '!P99+'[4]Задонский '!P99+'[4]Измалковский '!P99+'[4]Краснинский '!P99+'[4]Лебедянский '!P99+'[4]Лев- Толстовский '!P99+'[4]Липецкий '!P99+'[4]Становлянский '!P99+'[4]Тербунский '!P99+'[4]Усманский '!P99+'[4]Хлевенский '!P99+'[4]Чаплыгинский '!P99</f>
        <v>198.2</v>
      </c>
      <c r="Q99" s="27">
        <f>'[4]Воловский '!Q99+'[4]Грязинский '!Q99+'[4]Данковский '!Q99+'[4]Добринский '!Q99+'[4]Добровский'!Q99+'[4]Долгоруковский '!Q99+'[4]Елецкий '!Q99+'[4]Задонский '!Q99+'[4]Измалковский '!Q99+'[4]Краснинский '!Q99+'[4]Лебедянский '!Q99+'[4]Лев- Толстовский '!Q99+'[4]Липецкий '!Q99+'[4]Становлянский '!Q99+'[4]Тербунский '!Q99+'[4]Усманский '!Q99+'[4]Хлевенский '!Q99+'[4]Чаплыгинский '!Q99</f>
        <v>0</v>
      </c>
      <c r="R99" s="27">
        <f>'[4]Воловский '!R99+'[4]Грязинский '!R99+'[4]Данковский '!R99+'[4]Добринский '!R99+'[4]Добровский'!R99+'[4]Долгоруковский '!R99+'[4]Елецкий '!R99+'[4]Задонский '!R99+'[4]Измалковский '!R99+'[4]Краснинский '!R99+'[4]Лебедянский '!R99+'[4]Лев- Толстовский '!R99+'[4]Липецкий '!R99+'[4]Становлянский '!R99+'[4]Тербунский '!R99+'[4]Усманский '!R99+'[4]Хлевенский '!R99+'[4]Чаплыгинский '!R99</f>
        <v>0</v>
      </c>
      <c r="S99" s="27">
        <f>'[4]Воловский '!S99+'[4]Грязинский '!S99+'[4]Данковский '!S99+'[4]Добринский '!S99+'[4]Добровский'!S99+'[4]Долгоруковский '!S99+'[4]Елецкий '!S99+'[4]Задонский '!S99+'[4]Измалковский '!S99+'[4]Краснинский '!S99+'[4]Лебедянский '!S99+'[4]Лев- Толстовский '!S99+'[4]Липецкий '!S99+'[4]Становлянский '!S99+'[4]Тербунский '!S99+'[4]Усманский '!S99+'[4]Хлевенский '!S99+'[4]Чаплыгинский '!S99</f>
        <v>0</v>
      </c>
      <c r="T99" s="5"/>
      <c r="U99" s="13">
        <f>IF(O99&gt;N99,O99-N99,0)</f>
        <v>0</v>
      </c>
    </row>
    <row r="100" spans="1:21" ht="243">
      <c r="A100" s="15" t="s">
        <v>90</v>
      </c>
      <c r="B100" s="19" t="s">
        <v>91</v>
      </c>
      <c r="C100" s="53" t="s">
        <v>92</v>
      </c>
      <c r="D100" s="39"/>
      <c r="E100" s="20"/>
      <c r="F100" s="4"/>
      <c r="G100" s="21"/>
      <c r="H100" s="4"/>
      <c r="I100" s="4"/>
      <c r="J100" s="4"/>
      <c r="K100" s="4"/>
      <c r="L100" s="4"/>
      <c r="M100" s="4"/>
      <c r="N100" s="27">
        <f>'[5]Свод  по  МО'!N100</f>
        <v>0</v>
      </c>
      <c r="O100" s="27">
        <f>'[5]Свод  по  МО'!O100</f>
        <v>0</v>
      </c>
      <c r="P100" s="27">
        <f>'[4]Воловский '!P100+'[4]Грязинский '!P100+'[4]Данковский '!P100+'[4]Добринский '!P100+'[4]Добровский'!P100+'[4]Долгоруковский '!P100+'[4]Елецкий '!P100+'[4]Задонский '!P100+'[4]Измалковский '!P100+'[4]Краснинский '!P100+'[4]Лебедянский '!P100+'[4]Лев- Толстовский '!P100+'[4]Липецкий '!P100+'[4]Становлянский '!P100+'[4]Тербунский '!P100+'[4]Усманский '!P100+'[4]Хлевенский '!P100+'[4]Чаплыгинский '!P100</f>
        <v>0</v>
      </c>
      <c r="Q100" s="27">
        <f>'[4]Воловский '!Q100+'[4]Грязинский '!Q100+'[4]Данковский '!Q100+'[4]Добринский '!Q100+'[4]Добровский'!Q100+'[4]Долгоруковский '!Q100+'[4]Елецкий '!Q100+'[4]Задонский '!Q100+'[4]Измалковский '!Q100+'[4]Краснинский '!Q100+'[4]Лебедянский '!Q100+'[4]Лев- Толстовский '!Q100+'[4]Липецкий '!Q100+'[4]Становлянский '!Q100+'[4]Тербунский '!Q100+'[4]Усманский '!Q100+'[4]Хлевенский '!Q100+'[4]Чаплыгинский '!Q100</f>
        <v>0</v>
      </c>
      <c r="R100" s="27">
        <f>'[4]Воловский '!R100+'[4]Грязинский '!R100+'[4]Данковский '!R100+'[4]Добринский '!R100+'[4]Добровский'!R100+'[4]Долгоруковский '!R100+'[4]Елецкий '!R100+'[4]Задонский '!R100+'[4]Измалковский '!R100+'[4]Краснинский '!R100+'[4]Лебедянский '!R100+'[4]Лев- Толстовский '!R100+'[4]Липецкий '!R100+'[4]Становлянский '!R100+'[4]Тербунский '!R100+'[4]Усманский '!R100+'[4]Хлевенский '!R100+'[4]Чаплыгинский '!R100</f>
        <v>0</v>
      </c>
      <c r="S100" s="27">
        <f>'[4]Воловский '!S100+'[4]Грязинский '!S100+'[4]Данковский '!S100+'[4]Добринский '!S100+'[4]Добровский'!S100+'[4]Долгоруковский '!S100+'[4]Елецкий '!S100+'[4]Задонский '!S100+'[4]Измалковский '!S100+'[4]Краснинский '!S100+'[4]Лебедянский '!S100+'[4]Лев- Толстовский '!S100+'[4]Липецкий '!S100+'[4]Становлянский '!S100+'[4]Тербунский '!S100+'[4]Усманский '!S100+'[4]Хлевенский '!S100+'[4]Чаплыгинский '!S100</f>
        <v>0</v>
      </c>
      <c r="T100" s="5"/>
      <c r="U100" s="13">
        <f>IF(O100&gt;N100,O100-N100,0)</f>
        <v>0</v>
      </c>
    </row>
    <row r="101" spans="1:21" ht="104.25">
      <c r="A101" s="15" t="s">
        <v>218</v>
      </c>
      <c r="B101" s="19" t="s">
        <v>219</v>
      </c>
      <c r="C101" s="53" t="s">
        <v>220</v>
      </c>
      <c r="D101" s="39" t="s">
        <v>925</v>
      </c>
      <c r="E101" s="20" t="s">
        <v>433</v>
      </c>
      <c r="F101" s="4" t="s">
        <v>221</v>
      </c>
      <c r="G101" s="21" t="s">
        <v>434</v>
      </c>
      <c r="H101" s="4"/>
      <c r="I101" s="4"/>
      <c r="J101" s="4"/>
      <c r="K101" s="4"/>
      <c r="L101" s="4"/>
      <c r="M101" s="4"/>
      <c r="N101" s="27">
        <f>'[5]Свод  по  МО'!N101</f>
        <v>27048</v>
      </c>
      <c r="O101" s="27">
        <f>'[5]Свод  по  МО'!O101</f>
        <v>26921</v>
      </c>
      <c r="P101" s="27">
        <f>'[4]Воловский '!P101+'[4]Грязинский '!P101+'[4]Данковский '!P101+'[4]Добринский '!P101+'[4]Добровский'!P101+'[4]Долгоруковский '!P101+'[4]Елецкий '!P101+'[4]Задонский '!P101+'[4]Измалковский '!P101+'[4]Краснинский '!P101+'[4]Лебедянский '!P101+'[4]Лев- Толстовский '!P101+'[4]Липецкий '!P101+'[4]Становлянский '!P101+'[4]Тербунский '!P101+'[4]Усманский '!P101+'[4]Хлевенский '!P101+'[4]Чаплыгинский '!P101</f>
        <v>27903.3</v>
      </c>
      <c r="Q101" s="27">
        <f>'[4]Воловский '!Q101+'[4]Грязинский '!Q101+'[4]Данковский '!Q101+'[4]Добринский '!Q101+'[4]Добровский'!Q101+'[4]Долгоруковский '!Q101+'[4]Елецкий '!Q101+'[4]Задонский '!Q101+'[4]Измалковский '!Q101+'[4]Краснинский '!Q101+'[4]Лебедянский '!Q101+'[4]Лев- Толстовский '!Q101+'[4]Липецкий '!Q101+'[4]Становлянский '!Q101+'[4]Тербунский '!Q101+'[4]Усманский '!Q101+'[4]Хлевенский '!Q101+'[4]Чаплыгинский '!Q101</f>
        <v>5820</v>
      </c>
      <c r="R101" s="27">
        <f>'[4]Воловский '!R101+'[4]Грязинский '!R101+'[4]Данковский '!R101+'[4]Добринский '!R101+'[4]Добровский'!R101+'[4]Долгоруковский '!R101+'[4]Елецкий '!R101+'[4]Задонский '!R101+'[4]Измалковский '!R101+'[4]Краснинский '!R101+'[4]Лебедянский '!R101+'[4]Лев- Толстовский '!R101+'[4]Липецкий '!R101+'[4]Становлянский '!R101+'[4]Тербунский '!R101+'[4]Усманский '!R101+'[4]Хлевенский '!R101+'[4]Чаплыгинский '!R101</f>
        <v>550</v>
      </c>
      <c r="S101" s="27">
        <f>'[4]Воловский '!S101+'[4]Грязинский '!S101+'[4]Данковский '!S101+'[4]Добринский '!S101+'[4]Добровский'!S101+'[4]Долгоруковский '!S101+'[4]Елецкий '!S101+'[4]Задонский '!S101+'[4]Измалковский '!S101+'[4]Краснинский '!S101+'[4]Лебедянский '!S101+'[4]Лев- Толстовский '!S101+'[4]Липецкий '!S101+'[4]Становлянский '!S101+'[4]Тербунский '!S101+'[4]Усманский '!S101+'[4]Хлевенский '!S101+'[4]Чаплыгинский '!S101</f>
        <v>550</v>
      </c>
      <c r="T101" s="5"/>
      <c r="U101" s="13">
        <f t="shared" si="5"/>
        <v>0</v>
      </c>
    </row>
    <row r="102" spans="1:21" ht="295.5">
      <c r="A102" s="15" t="s">
        <v>222</v>
      </c>
      <c r="B102" s="19" t="s">
        <v>848</v>
      </c>
      <c r="C102" s="53" t="s">
        <v>223</v>
      </c>
      <c r="D102" s="39" t="s">
        <v>956</v>
      </c>
      <c r="E102" s="20" t="s">
        <v>433</v>
      </c>
      <c r="F102" s="4" t="s">
        <v>224</v>
      </c>
      <c r="G102" s="21" t="s">
        <v>434</v>
      </c>
      <c r="H102" s="4"/>
      <c r="I102" s="4"/>
      <c r="J102" s="4"/>
      <c r="K102" s="4"/>
      <c r="L102" s="4"/>
      <c r="M102" s="4"/>
      <c r="N102" s="27">
        <f>'[5]Свод  по  МО'!N102</f>
        <v>2963.9</v>
      </c>
      <c r="O102" s="27">
        <f>'[5]Свод  по  МО'!O102</f>
        <v>1598.5</v>
      </c>
      <c r="P102" s="27">
        <f>'[4]Воловский '!P102+'[4]Грязинский '!P102+'[4]Данковский '!P102+'[4]Добринский '!P102+'[4]Добровский'!P102+'[4]Долгоруковский '!P102+'[4]Елецкий '!P102+'[4]Задонский '!P102+'[4]Измалковский '!P102+'[4]Краснинский '!P102+'[4]Лебедянский '!P102+'[4]Лев- Толстовский '!P102+'[4]Липецкий '!P102+'[4]Становлянский '!P102+'[4]Тербунский '!P102+'[4]Усманский '!P102+'[4]Хлевенский '!P102+'[4]Чаплыгинский '!P102</f>
        <v>1100</v>
      </c>
      <c r="Q102" s="27">
        <f>'[4]Воловский '!Q102+'[4]Грязинский '!Q102+'[4]Данковский '!Q102+'[4]Добринский '!Q102+'[4]Добровский'!Q102+'[4]Долгоруковский '!Q102+'[4]Елецкий '!Q102+'[4]Задонский '!Q102+'[4]Измалковский '!Q102+'[4]Краснинский '!Q102+'[4]Лебедянский '!Q102+'[4]Лев- Толстовский '!Q102+'[4]Липецкий '!Q102+'[4]Становлянский '!Q102+'[4]Тербунский '!Q102+'[4]Усманский '!Q102+'[4]Хлевенский '!Q102+'[4]Чаплыгинский '!Q102</f>
        <v>925</v>
      </c>
      <c r="R102" s="27">
        <f>'[4]Воловский '!R102+'[4]Грязинский '!R102+'[4]Данковский '!R102+'[4]Добринский '!R102+'[4]Добровский'!R102+'[4]Долгоруковский '!R102+'[4]Елецкий '!R102+'[4]Задонский '!R102+'[4]Измалковский '!R102+'[4]Краснинский '!R102+'[4]Лебедянский '!R102+'[4]Лев- Толстовский '!R102+'[4]Липецкий '!R102+'[4]Становлянский '!R102+'[4]Тербунский '!R102+'[4]Усманский '!R102+'[4]Хлевенский '!R102+'[4]Чаплыгинский '!R102</f>
        <v>550</v>
      </c>
      <c r="S102" s="27">
        <f>'[4]Воловский '!S102+'[4]Грязинский '!S102+'[4]Данковский '!S102+'[4]Добринский '!S102+'[4]Добровский'!S102+'[4]Долгоруковский '!S102+'[4]Елецкий '!S102+'[4]Задонский '!S102+'[4]Измалковский '!S102+'[4]Краснинский '!S102+'[4]Лебедянский '!S102+'[4]Лев- Толстовский '!S102+'[4]Липецкий '!S102+'[4]Становлянский '!S102+'[4]Тербунский '!S102+'[4]Усманский '!S102+'[4]Хлевенский '!S102+'[4]Чаплыгинский '!S102</f>
        <v>550</v>
      </c>
      <c r="T102" s="5"/>
      <c r="U102" s="13">
        <f t="shared" si="5"/>
        <v>0</v>
      </c>
    </row>
    <row r="103" spans="1:21" s="82" customFormat="1" ht="261">
      <c r="A103" s="15" t="s">
        <v>225</v>
      </c>
      <c r="B103" s="23" t="s">
        <v>548</v>
      </c>
      <c r="C103" s="53" t="s">
        <v>226</v>
      </c>
      <c r="D103" s="4"/>
      <c r="E103" s="4"/>
      <c r="F103" s="4"/>
      <c r="G103" s="4"/>
      <c r="H103" s="4"/>
      <c r="I103" s="4"/>
      <c r="J103" s="4"/>
      <c r="K103" s="4"/>
      <c r="L103" s="4"/>
      <c r="M103" s="4"/>
      <c r="N103" s="27">
        <f>'[5]Свод  по  МО'!N103</f>
        <v>0</v>
      </c>
      <c r="O103" s="27">
        <f>'[5]Свод  по  МО'!O103</f>
        <v>0</v>
      </c>
      <c r="P103" s="27">
        <f>'[4]Воловский '!P103+'[4]Грязинский '!P103+'[4]Данковский '!P103+'[4]Добринский '!P103+'[4]Добровский'!P103+'[4]Долгоруковский '!P103+'[4]Елецкий '!P103+'[4]Задонский '!P103+'[4]Измалковский '!P103+'[4]Краснинский '!P103+'[4]Лебедянский '!P103+'[4]Лев- Толстовский '!P103+'[4]Липецкий '!P103+'[4]Становлянский '!P103+'[4]Тербунский '!P103+'[4]Усманский '!P103+'[4]Хлевенский '!P103+'[4]Чаплыгинский '!P103</f>
        <v>0</v>
      </c>
      <c r="Q103" s="27">
        <f>'[4]Воловский '!Q103+'[4]Грязинский '!Q103+'[4]Данковский '!Q103+'[4]Добринский '!Q103+'[4]Добровский'!Q103+'[4]Долгоруковский '!Q103+'[4]Елецкий '!Q103+'[4]Задонский '!Q103+'[4]Измалковский '!Q103+'[4]Краснинский '!Q103+'[4]Лебедянский '!Q103+'[4]Лев- Толстовский '!Q103+'[4]Липецкий '!Q103+'[4]Становлянский '!Q103+'[4]Тербунский '!Q103+'[4]Усманский '!Q103+'[4]Хлевенский '!Q103+'[4]Чаплыгинский '!Q103</f>
        <v>0</v>
      </c>
      <c r="R103" s="27">
        <f>'[4]Воловский '!R103+'[4]Грязинский '!R103+'[4]Данковский '!R103+'[4]Добринский '!R103+'[4]Добровский'!R103+'[4]Долгоруковский '!R103+'[4]Елецкий '!R103+'[4]Задонский '!R103+'[4]Измалковский '!R103+'[4]Краснинский '!R103+'[4]Лебедянский '!R103+'[4]Лев- Толстовский '!R103+'[4]Липецкий '!R103+'[4]Становлянский '!R103+'[4]Тербунский '!R103+'[4]Усманский '!R103+'[4]Хлевенский '!R103+'[4]Чаплыгинский '!R103</f>
        <v>0</v>
      </c>
      <c r="S103" s="27">
        <f>'[4]Воловский '!S103+'[4]Грязинский '!S103+'[4]Данковский '!S103+'[4]Добринский '!S103+'[4]Добровский'!S103+'[4]Долгоруковский '!S103+'[4]Елецкий '!S103+'[4]Задонский '!S103+'[4]Измалковский '!S103+'[4]Краснинский '!S103+'[4]Лебедянский '!S103+'[4]Лев- Толстовский '!S103+'[4]Липецкий '!S103+'[4]Становлянский '!S103+'[4]Тербунский '!S103+'[4]Усманский '!S103+'[4]Хлевенский '!S103+'[4]Чаплыгинский '!S103</f>
        <v>0</v>
      </c>
      <c r="T103" s="5"/>
      <c r="U103" s="13">
        <f t="shared" si="5"/>
        <v>0</v>
      </c>
    </row>
    <row r="104" spans="1:21" s="82" customFormat="1" ht="69">
      <c r="A104" s="15" t="s">
        <v>227</v>
      </c>
      <c r="B104" s="19" t="s">
        <v>228</v>
      </c>
      <c r="C104" s="53" t="s">
        <v>229</v>
      </c>
      <c r="D104" s="4"/>
      <c r="E104" s="4"/>
      <c r="F104" s="4"/>
      <c r="G104" s="4"/>
      <c r="H104" s="4"/>
      <c r="I104" s="4"/>
      <c r="J104" s="4"/>
      <c r="K104" s="4"/>
      <c r="L104" s="4"/>
      <c r="M104" s="4"/>
      <c r="N104" s="27">
        <f>'[5]Свод  по  МО'!N104</f>
        <v>0</v>
      </c>
      <c r="O104" s="27">
        <f>'[5]Свод  по  МО'!O104</f>
        <v>0</v>
      </c>
      <c r="P104" s="27">
        <f>'[4]Воловский '!P104+'[4]Грязинский '!P104+'[4]Данковский '!P104+'[4]Добринский '!P104+'[4]Добровский'!P104+'[4]Долгоруковский '!P104+'[4]Елецкий '!P104+'[4]Задонский '!P104+'[4]Измалковский '!P104+'[4]Краснинский '!P104+'[4]Лебедянский '!P104+'[4]Лев- Толстовский '!P104+'[4]Липецкий '!P104+'[4]Становлянский '!P104+'[4]Тербунский '!P104+'[4]Усманский '!P104+'[4]Хлевенский '!P104+'[4]Чаплыгинский '!P104</f>
        <v>0</v>
      </c>
      <c r="Q104" s="27">
        <f>'[4]Воловский '!Q104+'[4]Грязинский '!Q104+'[4]Данковский '!Q104+'[4]Добринский '!Q104+'[4]Добровский'!Q104+'[4]Долгоруковский '!Q104+'[4]Елецкий '!Q104+'[4]Задонский '!Q104+'[4]Измалковский '!Q104+'[4]Краснинский '!Q104+'[4]Лебедянский '!Q104+'[4]Лев- Толстовский '!Q104+'[4]Липецкий '!Q104+'[4]Становлянский '!Q104+'[4]Тербунский '!Q104+'[4]Усманский '!Q104+'[4]Хлевенский '!Q104+'[4]Чаплыгинский '!Q104</f>
        <v>0</v>
      </c>
      <c r="R104" s="27">
        <f>'[4]Воловский '!R104+'[4]Грязинский '!R104+'[4]Данковский '!R104+'[4]Добринский '!R104+'[4]Добровский'!R104+'[4]Долгоруковский '!R104+'[4]Елецкий '!R104+'[4]Задонский '!R104+'[4]Измалковский '!R104+'[4]Краснинский '!R104+'[4]Лебедянский '!R104+'[4]Лев- Толстовский '!R104+'[4]Липецкий '!R104+'[4]Становлянский '!R104+'[4]Тербунский '!R104+'[4]Усманский '!R104+'[4]Хлевенский '!R104+'[4]Чаплыгинский '!R104</f>
        <v>0</v>
      </c>
      <c r="S104" s="27">
        <f>'[4]Воловский '!S104+'[4]Грязинский '!S104+'[4]Данковский '!S104+'[4]Добринский '!S104+'[4]Добровский'!S104+'[4]Долгоруковский '!S104+'[4]Елецкий '!S104+'[4]Задонский '!S104+'[4]Измалковский '!S104+'[4]Краснинский '!S104+'[4]Лебедянский '!S104+'[4]Лев- Толстовский '!S104+'[4]Липецкий '!S104+'[4]Становлянский '!S104+'[4]Тербунский '!S104+'[4]Усманский '!S104+'[4]Хлевенский '!S104+'[4]Чаплыгинский '!S104</f>
        <v>0</v>
      </c>
      <c r="T104" s="5"/>
      <c r="U104" s="13">
        <f t="shared" si="5"/>
        <v>0</v>
      </c>
    </row>
    <row r="105" spans="1:21" s="82" customFormat="1" ht="87">
      <c r="A105" s="15" t="s">
        <v>230</v>
      </c>
      <c r="B105" s="19" t="s">
        <v>231</v>
      </c>
      <c r="C105" s="53" t="s">
        <v>232</v>
      </c>
      <c r="D105" s="39"/>
      <c r="E105" s="4"/>
      <c r="F105" s="4"/>
      <c r="G105" s="4"/>
      <c r="H105" s="4"/>
      <c r="I105" s="4"/>
      <c r="J105" s="4"/>
      <c r="K105" s="4"/>
      <c r="L105" s="4"/>
      <c r="M105" s="4"/>
      <c r="N105" s="27">
        <f>'[5]Свод  по  МО'!N105</f>
        <v>0</v>
      </c>
      <c r="O105" s="27">
        <f>'[5]Свод  по  МО'!O105</f>
        <v>0</v>
      </c>
      <c r="P105" s="27">
        <f>'[4]Воловский '!P105+'[4]Грязинский '!P105+'[4]Данковский '!P105+'[4]Добринский '!P105+'[4]Добровский'!P105+'[4]Долгоруковский '!P105+'[4]Елецкий '!P105+'[4]Задонский '!P105+'[4]Измалковский '!P105+'[4]Краснинский '!P105+'[4]Лебедянский '!P105+'[4]Лев- Толстовский '!P105+'[4]Липецкий '!P105+'[4]Становлянский '!P105+'[4]Тербунский '!P105+'[4]Усманский '!P105+'[4]Хлевенский '!P105+'[4]Чаплыгинский '!P105</f>
        <v>0</v>
      </c>
      <c r="Q105" s="27">
        <f>'[4]Воловский '!Q105+'[4]Грязинский '!Q105+'[4]Данковский '!Q105+'[4]Добринский '!Q105+'[4]Добровский'!Q105+'[4]Долгоруковский '!Q105+'[4]Елецкий '!Q105+'[4]Задонский '!Q105+'[4]Измалковский '!Q105+'[4]Краснинский '!Q105+'[4]Лебедянский '!Q105+'[4]Лев- Толстовский '!Q105+'[4]Липецкий '!Q105+'[4]Становлянский '!Q105+'[4]Тербунский '!Q105+'[4]Усманский '!Q105+'[4]Хлевенский '!Q105+'[4]Чаплыгинский '!Q105</f>
        <v>0</v>
      </c>
      <c r="R105" s="27">
        <f>'[4]Воловский '!R105+'[4]Грязинский '!R105+'[4]Данковский '!R105+'[4]Добринский '!R105+'[4]Добровский'!R105+'[4]Долгоруковский '!R105+'[4]Елецкий '!R105+'[4]Задонский '!R105+'[4]Измалковский '!R105+'[4]Краснинский '!R105+'[4]Лебедянский '!R105+'[4]Лев- Толстовский '!R105+'[4]Липецкий '!R105+'[4]Становлянский '!R105+'[4]Тербунский '!R105+'[4]Усманский '!R105+'[4]Хлевенский '!R105+'[4]Чаплыгинский '!R105</f>
        <v>0</v>
      </c>
      <c r="S105" s="27">
        <f>'[4]Воловский '!S105+'[4]Грязинский '!S105+'[4]Данковский '!S105+'[4]Добринский '!S105+'[4]Добровский'!S105+'[4]Долгоруковский '!S105+'[4]Елецкий '!S105+'[4]Задонский '!S105+'[4]Измалковский '!S105+'[4]Краснинский '!S105+'[4]Лебедянский '!S105+'[4]Лев- Толстовский '!S105+'[4]Липецкий '!S105+'[4]Становлянский '!S105+'[4]Тербунский '!S105+'[4]Усманский '!S105+'[4]Хлевенский '!S105+'[4]Чаплыгинский '!S105</f>
        <v>0</v>
      </c>
      <c r="T105" s="5"/>
      <c r="U105" s="13">
        <f t="shared" si="5"/>
        <v>0</v>
      </c>
    </row>
    <row r="106" spans="1:21" s="82" customFormat="1" ht="104.25">
      <c r="A106" s="15" t="s">
        <v>233</v>
      </c>
      <c r="B106" s="19" t="s">
        <v>234</v>
      </c>
      <c r="C106" s="53" t="s">
        <v>235</v>
      </c>
      <c r="D106" s="39" t="s">
        <v>956</v>
      </c>
      <c r="E106" s="20" t="s">
        <v>433</v>
      </c>
      <c r="F106" s="4" t="s">
        <v>236</v>
      </c>
      <c r="G106" s="21" t="s">
        <v>434</v>
      </c>
      <c r="H106" s="4"/>
      <c r="I106" s="4"/>
      <c r="J106" s="4"/>
      <c r="K106" s="4"/>
      <c r="L106" s="4"/>
      <c r="M106" s="4"/>
      <c r="N106" s="27">
        <f>'[5]Свод  по  МО'!N106</f>
        <v>55805.68</v>
      </c>
      <c r="O106" s="27">
        <f>'[5]Свод  по  МО'!O106</f>
        <v>53180.06</v>
      </c>
      <c r="P106" s="27">
        <f>'[4]Воловский '!P106+'[4]Грязинский '!P106+'[4]Данковский '!P106+'[4]Добринский '!P106+'[4]Добровский'!P106+'[4]Долгоруковский '!P106+'[4]Елецкий '!P106+'[4]Задонский '!P106+'[4]Измалковский '!P106+'[4]Краснинский '!P106+'[4]Лебедянский '!P106+'[4]Лев- Толстовский '!P106+'[4]Липецкий '!P106+'[4]Становлянский '!P106+'[4]Тербунский '!P106+'[4]Усманский '!P106+'[4]Хлевенский '!P106+'[4]Чаплыгинский '!P106</f>
        <v>27495.100000000002</v>
      </c>
      <c r="Q106" s="27">
        <f>'[4]Воловский '!Q106+'[4]Грязинский '!Q106+'[4]Данковский '!Q106+'[4]Добринский '!Q106+'[4]Добровский'!Q106+'[4]Долгоруковский '!Q106+'[4]Елецкий '!Q106+'[4]Задонский '!Q106+'[4]Измалковский '!Q106+'[4]Краснинский '!Q106+'[4]Лебедянский '!Q106+'[4]Лев- Толстовский '!Q106+'[4]Липецкий '!Q106+'[4]Становлянский '!Q106+'[4]Тербунский '!Q106+'[4]Усманский '!Q106+'[4]Хлевенский '!Q106+'[4]Чаплыгинский '!Q106</f>
        <v>5891</v>
      </c>
      <c r="R106" s="27">
        <f>'[4]Воловский '!R106+'[4]Грязинский '!R106+'[4]Данковский '!R106+'[4]Добринский '!R106+'[4]Добровский'!R106+'[4]Долгоруковский '!R106+'[4]Елецкий '!R106+'[4]Задонский '!R106+'[4]Измалковский '!R106+'[4]Краснинский '!R106+'[4]Лебедянский '!R106+'[4]Лев- Толстовский '!R106+'[4]Липецкий '!R106+'[4]Становлянский '!R106+'[4]Тербунский '!R106+'[4]Усманский '!R106+'[4]Хлевенский '!R106+'[4]Чаплыгинский '!R106</f>
        <v>5866</v>
      </c>
      <c r="S106" s="27">
        <f>'[4]Воловский '!S106+'[4]Грязинский '!S106+'[4]Данковский '!S106+'[4]Добринский '!S106+'[4]Добровский'!S106+'[4]Долгоруковский '!S106+'[4]Елецкий '!S106+'[4]Задонский '!S106+'[4]Измалковский '!S106+'[4]Краснинский '!S106+'[4]Лебедянский '!S106+'[4]Лев- Толстовский '!S106+'[4]Липецкий '!S106+'[4]Становлянский '!S106+'[4]Тербунский '!S106+'[4]Усманский '!S106+'[4]Хлевенский '!S106+'[4]Чаплыгинский '!S106</f>
        <v>5900</v>
      </c>
      <c r="T106" s="5"/>
      <c r="U106" s="13">
        <f t="shared" si="5"/>
        <v>0</v>
      </c>
    </row>
    <row r="107" spans="1:21" s="82" customFormat="1" ht="104.25">
      <c r="A107" s="15" t="s">
        <v>237</v>
      </c>
      <c r="B107" s="19" t="s">
        <v>238</v>
      </c>
      <c r="C107" s="53" t="s">
        <v>239</v>
      </c>
      <c r="D107" s="39" t="s">
        <v>961</v>
      </c>
      <c r="E107" s="20" t="s">
        <v>433</v>
      </c>
      <c r="F107" s="4" t="s">
        <v>240</v>
      </c>
      <c r="G107" s="21" t="s">
        <v>434</v>
      </c>
      <c r="H107" s="4"/>
      <c r="I107" s="4"/>
      <c r="J107" s="4"/>
      <c r="K107" s="4"/>
      <c r="L107" s="4"/>
      <c r="M107" s="4"/>
      <c r="N107" s="27">
        <f>'[5]Свод  по  МО'!N107</f>
        <v>76349.22</v>
      </c>
      <c r="O107" s="27">
        <f>'[5]Свод  по  МО'!O107</f>
        <v>75112.90000000001</v>
      </c>
      <c r="P107" s="27">
        <f>'[4]Воловский '!P107+'[4]Грязинский '!P107+'[4]Данковский '!P107+'[4]Добринский '!P107+'[4]Добровский'!P107+'[4]Долгоруковский '!P107+'[4]Елецкий '!P107+'[4]Задонский '!P107+'[4]Измалковский '!P107+'[4]Краснинский '!P107+'[4]Лебедянский '!P107+'[4]Лев- Толстовский '!P107+'[4]Липецкий '!P107+'[4]Становлянский '!P107+'[4]Тербунский '!P107+'[4]Усманский '!P107+'[4]Хлевенский '!P107+'[4]Чаплыгинский '!P107</f>
        <v>65034.6</v>
      </c>
      <c r="Q107" s="27">
        <f>'[4]Воловский '!Q107+'[4]Грязинский '!Q107+'[4]Данковский '!Q107+'[4]Добринский '!Q107+'[4]Добровский'!Q107+'[4]Долгоруковский '!Q107+'[4]Елецкий '!Q107+'[4]Задонский '!Q107+'[4]Измалковский '!Q107+'[4]Краснинский '!Q107+'[4]Лебедянский '!Q107+'[4]Лев- Толстовский '!Q107+'[4]Липецкий '!Q107+'[4]Становлянский '!Q107+'[4]Тербунский '!Q107+'[4]Усманский '!Q107+'[4]Хлевенский '!Q107+'[4]Чаплыгинский '!Q107</f>
        <v>127165.00000000001</v>
      </c>
      <c r="R107" s="27">
        <f>'[4]Воловский '!R107+'[4]Грязинский '!R107+'[4]Данковский '!R107+'[4]Добринский '!R107+'[4]Добровский'!R107+'[4]Долгоруковский '!R107+'[4]Елецкий '!R107+'[4]Задонский '!R107+'[4]Измалковский '!R107+'[4]Краснинский '!R107+'[4]Лебедянский '!R107+'[4]Лев- Толстовский '!R107+'[4]Липецкий '!R107+'[4]Становлянский '!R107+'[4]Тербунский '!R107+'[4]Усманский '!R107+'[4]Хлевенский '!R107+'[4]Чаплыгинский '!R107</f>
        <v>95354.3</v>
      </c>
      <c r="S107" s="27">
        <f>'[4]Воловский '!S107+'[4]Грязинский '!S107+'[4]Данковский '!S107+'[4]Добринский '!S107+'[4]Добровский'!S107+'[4]Долгоруковский '!S107+'[4]Елецкий '!S107+'[4]Задонский '!S107+'[4]Измалковский '!S107+'[4]Краснинский '!S107+'[4]Лебедянский '!S107+'[4]Лев- Толстовский '!S107+'[4]Липецкий '!S107+'[4]Становлянский '!S107+'[4]Тербунский '!S107+'[4]Усманский '!S107+'[4]Хлевенский '!S107+'[4]Чаплыгинский '!S107</f>
        <v>102504.20000000001</v>
      </c>
      <c r="T107" s="5"/>
      <c r="U107" s="13">
        <f t="shared" si="5"/>
        <v>0</v>
      </c>
    </row>
    <row r="108" spans="1:21" s="82" customFormat="1" ht="104.25">
      <c r="A108" s="15" t="s">
        <v>241</v>
      </c>
      <c r="B108" s="19" t="s">
        <v>242</v>
      </c>
      <c r="C108" s="53" t="s">
        <v>243</v>
      </c>
      <c r="D108" s="39" t="s">
        <v>961</v>
      </c>
      <c r="E108" s="20" t="s">
        <v>433</v>
      </c>
      <c r="F108" s="4" t="s">
        <v>244</v>
      </c>
      <c r="G108" s="21" t="s">
        <v>434</v>
      </c>
      <c r="H108" s="4"/>
      <c r="I108" s="4"/>
      <c r="J108" s="4"/>
      <c r="K108" s="4"/>
      <c r="L108" s="4"/>
      <c r="M108" s="4"/>
      <c r="N108" s="27">
        <f>'[5]Свод  по  МО'!N108</f>
        <v>197704.51</v>
      </c>
      <c r="O108" s="27">
        <f>'[5]Свод  по  МО'!O108</f>
        <v>176256.52999999997</v>
      </c>
      <c r="P108" s="27">
        <f>'[4]Воловский '!P108+'[4]Грязинский '!P108+'[4]Данковский '!P108+'[4]Добринский '!P108+'[4]Добровский'!P108+'[4]Долгоруковский '!P108+'[4]Елецкий '!P108+'[4]Задонский '!P108+'[4]Измалковский '!P108+'[4]Краснинский '!P108+'[4]Лебедянский '!P108+'[4]Лев- Толстовский '!P108+'[4]Липецкий '!P108+'[4]Становлянский '!P108+'[4]Тербунский '!P108+'[4]Усманский '!P108+'[4]Хлевенский '!P108+'[4]Чаплыгинский '!P108</f>
        <v>224983</v>
      </c>
      <c r="Q108" s="27">
        <f>'[4]Воловский '!Q108+'[4]Грязинский '!Q108+'[4]Данковский '!Q108+'[4]Добринский '!Q108+'[4]Добровский'!Q108+'[4]Долгоруковский '!Q108+'[4]Елецкий '!Q108+'[4]Задонский '!Q108+'[4]Измалковский '!Q108+'[4]Краснинский '!Q108+'[4]Лебедянский '!Q108+'[4]Лев- Толстовский '!Q108+'[4]Липецкий '!Q108+'[4]Становлянский '!Q108+'[4]Тербунский '!Q108+'[4]Усманский '!Q108+'[4]Хлевенский '!Q108+'[4]Чаплыгинский '!Q108</f>
        <v>226613.9</v>
      </c>
      <c r="R108" s="27">
        <f>'[4]Воловский '!R108+'[4]Грязинский '!R108+'[4]Данковский '!R108+'[4]Добринский '!R108+'[4]Добровский'!R108+'[4]Долгоруковский '!R108+'[4]Елецкий '!R108+'[4]Задонский '!R108+'[4]Измалковский '!R108+'[4]Краснинский '!R108+'[4]Лебедянский '!R108+'[4]Лев- Толстовский '!R108+'[4]Липецкий '!R108+'[4]Становлянский '!R108+'[4]Тербунский '!R108+'[4]Усманский '!R108+'[4]Хлевенский '!R108+'[4]Чаплыгинский '!R108</f>
        <v>172734.2</v>
      </c>
      <c r="S108" s="27">
        <f>'[4]Воловский '!S108+'[4]Грязинский '!S108+'[4]Данковский '!S108+'[4]Добринский '!S108+'[4]Добровский'!S108+'[4]Долгоруковский '!S108+'[4]Елецкий '!S108+'[4]Задонский '!S108+'[4]Измалковский '!S108+'[4]Краснинский '!S108+'[4]Лебедянский '!S108+'[4]Лев- Толстовский '!S108+'[4]Липецкий '!S108+'[4]Становлянский '!S108+'[4]Тербунский '!S108+'[4]Усманский '!S108+'[4]Хлевенский '!S108+'[4]Чаплыгинский '!S108</f>
        <v>173606.3</v>
      </c>
      <c r="T108" s="5"/>
      <c r="U108" s="13">
        <f t="shared" si="5"/>
        <v>0</v>
      </c>
    </row>
    <row r="109" spans="1:21" s="82" customFormat="1" ht="87">
      <c r="A109" s="15" t="s">
        <v>245</v>
      </c>
      <c r="B109" s="19" t="s">
        <v>246</v>
      </c>
      <c r="C109" s="53" t="s">
        <v>247</v>
      </c>
      <c r="D109" s="4"/>
      <c r="E109" s="4"/>
      <c r="F109" s="4"/>
      <c r="G109" s="4"/>
      <c r="H109" s="4"/>
      <c r="I109" s="4"/>
      <c r="J109" s="4"/>
      <c r="K109" s="4"/>
      <c r="L109" s="4"/>
      <c r="M109" s="4"/>
      <c r="N109" s="27">
        <f>'[5]Свод  по  МО'!N109</f>
        <v>0</v>
      </c>
      <c r="O109" s="27">
        <f>'[5]Свод  по  МО'!O109</f>
        <v>0</v>
      </c>
      <c r="P109" s="27"/>
      <c r="Q109" s="27"/>
      <c r="R109" s="27"/>
      <c r="S109" s="27"/>
      <c r="T109" s="5"/>
      <c r="U109" s="13">
        <f t="shared" si="5"/>
        <v>0</v>
      </c>
    </row>
    <row r="110" spans="1:21" s="82" customFormat="1" ht="87">
      <c r="A110" s="15" t="s">
        <v>248</v>
      </c>
      <c r="B110" s="19" t="s">
        <v>249</v>
      </c>
      <c r="C110" s="53" t="s">
        <v>250</v>
      </c>
      <c r="D110" s="4"/>
      <c r="E110" s="4"/>
      <c r="F110" s="4"/>
      <c r="G110" s="4"/>
      <c r="H110" s="4"/>
      <c r="I110" s="4"/>
      <c r="J110" s="4"/>
      <c r="K110" s="4"/>
      <c r="L110" s="4"/>
      <c r="M110" s="4"/>
      <c r="N110" s="27">
        <f>'[5]Свод  по  МО'!N110</f>
        <v>0</v>
      </c>
      <c r="O110" s="27">
        <f>'[5]Свод  по  МО'!O110</f>
        <v>0</v>
      </c>
      <c r="P110" s="27"/>
      <c r="Q110" s="27"/>
      <c r="R110" s="27"/>
      <c r="S110" s="27"/>
      <c r="T110" s="5"/>
      <c r="U110" s="13">
        <f t="shared" si="5"/>
        <v>0</v>
      </c>
    </row>
    <row r="111" spans="1:21" s="82" customFormat="1" ht="138.75">
      <c r="A111" s="15" t="s">
        <v>251</v>
      </c>
      <c r="B111" s="55" t="s">
        <v>34</v>
      </c>
      <c r="C111" s="53" t="s">
        <v>252</v>
      </c>
      <c r="D111" s="39"/>
      <c r="E111" s="20"/>
      <c r="F111" s="4"/>
      <c r="G111" s="21"/>
      <c r="H111" s="4"/>
      <c r="I111" s="4"/>
      <c r="J111" s="4"/>
      <c r="K111" s="4"/>
      <c r="L111" s="4"/>
      <c r="M111" s="4"/>
      <c r="N111" s="27">
        <f>'[5]Свод  по  МО'!N111</f>
        <v>0</v>
      </c>
      <c r="O111" s="27">
        <f>'[5]Свод  по  МО'!O111</f>
        <v>0</v>
      </c>
      <c r="P111" s="27"/>
      <c r="Q111" s="27"/>
      <c r="R111" s="27"/>
      <c r="S111" s="27"/>
      <c r="T111" s="5"/>
      <c r="U111" s="13">
        <f t="shared" si="5"/>
        <v>0</v>
      </c>
    </row>
    <row r="112" spans="1:21" s="82" customFormat="1" ht="174">
      <c r="A112" s="15" t="s">
        <v>253</v>
      </c>
      <c r="B112" s="19" t="s">
        <v>529</v>
      </c>
      <c r="C112" s="53" t="s">
        <v>254</v>
      </c>
      <c r="D112" s="4"/>
      <c r="E112" s="4"/>
      <c r="F112" s="4"/>
      <c r="G112" s="4"/>
      <c r="H112" s="4"/>
      <c r="I112" s="4"/>
      <c r="J112" s="4"/>
      <c r="K112" s="4"/>
      <c r="L112" s="4"/>
      <c r="M112" s="4"/>
      <c r="N112" s="27">
        <f>'[5]Свод  по  МО'!N112</f>
        <v>0</v>
      </c>
      <c r="O112" s="27">
        <f>'[5]Свод  по  МО'!O112</f>
        <v>0</v>
      </c>
      <c r="P112" s="27">
        <f>'[4]Воловский '!P112+'[4]Грязинский '!P112+'[4]Данковский '!P112+'[4]Добринский '!P112+'[4]Добровский'!P112+'[4]Долгоруковский '!P112+'[4]Елецкий '!P112+'[4]Задонский '!P112+'[4]Измалковский '!P112+'[4]Краснинский '!P112+'[4]Лебедянский '!P112+'[4]Лев- Толстовский '!P112+'[4]Липецкий '!P112+'[4]Становлянский '!P112+'[4]Тербунский '!P112+'[4]Усманский '!P112+'[4]Хлевенский '!P112+'[4]Чаплыгинский '!P112</f>
        <v>0</v>
      </c>
      <c r="Q112" s="27">
        <f>'[4]Воловский '!Q112+'[4]Грязинский '!Q112+'[4]Данковский '!Q112+'[4]Добринский '!Q112+'[4]Добровский'!Q112+'[4]Долгоруковский '!Q112+'[4]Елецкий '!Q112+'[4]Задонский '!Q112+'[4]Измалковский '!Q112+'[4]Краснинский '!Q112+'[4]Лебедянский '!Q112+'[4]Лев- Толстовский '!Q112+'[4]Липецкий '!Q112+'[4]Становлянский '!Q112+'[4]Тербунский '!Q112+'[4]Усманский '!Q112+'[4]Хлевенский '!Q112+'[4]Чаплыгинский '!Q112</f>
        <v>0</v>
      </c>
      <c r="R112" s="27">
        <f>'[4]Воловский '!R112+'[4]Грязинский '!R112+'[4]Данковский '!R112+'[4]Добринский '!R112+'[4]Добровский'!R112+'[4]Долгоруковский '!R112+'[4]Елецкий '!R112+'[4]Задонский '!R112+'[4]Измалковский '!R112+'[4]Краснинский '!R112+'[4]Лебедянский '!R112+'[4]Лев- Толстовский '!R112+'[4]Липецкий '!R112+'[4]Становлянский '!R112+'[4]Тербунский '!R112+'[4]Усманский '!R112+'[4]Хлевенский '!R112+'[4]Чаплыгинский '!R112</f>
        <v>0</v>
      </c>
      <c r="S112" s="27">
        <f>'[4]Воловский '!S112+'[4]Грязинский '!S112+'[4]Данковский '!S112+'[4]Добринский '!S112+'[4]Добровский'!S112+'[4]Долгоруковский '!S112+'[4]Елецкий '!S112+'[4]Задонский '!S112+'[4]Измалковский '!S112+'[4]Краснинский '!S112+'[4]Лебедянский '!S112+'[4]Лев- Толстовский '!S112+'[4]Липецкий '!S112+'[4]Становлянский '!S112+'[4]Тербунский '!S112+'[4]Усманский '!S112+'[4]Хлевенский '!S112+'[4]Чаплыгинский '!S112</f>
        <v>0</v>
      </c>
      <c r="T112" s="5"/>
      <c r="U112" s="13">
        <f t="shared" si="5"/>
        <v>0</v>
      </c>
    </row>
    <row r="113" spans="1:21" s="82" customFormat="1" ht="104.25">
      <c r="A113" s="15" t="s">
        <v>255</v>
      </c>
      <c r="B113" s="19" t="s">
        <v>93</v>
      </c>
      <c r="C113" s="53" t="s">
        <v>256</v>
      </c>
      <c r="D113" s="4"/>
      <c r="E113" s="4"/>
      <c r="F113" s="4"/>
      <c r="G113" s="4"/>
      <c r="H113" s="4"/>
      <c r="I113" s="4"/>
      <c r="J113" s="4"/>
      <c r="K113" s="4"/>
      <c r="L113" s="4"/>
      <c r="M113" s="4"/>
      <c r="N113" s="27">
        <f>'[5]Свод  по  МО'!N113</f>
        <v>0</v>
      </c>
      <c r="O113" s="27">
        <f>'[5]Свод  по  МО'!O113</f>
        <v>0</v>
      </c>
      <c r="P113" s="27"/>
      <c r="Q113" s="27">
        <f>'[4]Воловский '!Q113+'[4]Грязинский '!Q113+'[4]Данковский '!Q113+'[4]Добринский '!Q113+'[4]Добровский'!Q113+'[4]Долгоруковский '!Q113+'[4]Елецкий '!Q113+'[4]Задонский '!Q113+'[4]Измалковский '!Q113+'[4]Краснинский '!Q113+'[4]Лебедянский '!Q113+'[4]Лев- Толстовский '!Q113+'[4]Липецкий '!Q113+'[4]Становлянский '!Q113+'[4]Тербунский '!Q113+'[4]Усманский '!Q113+'[4]Хлевенский '!Q113+'[4]Чаплыгинский '!Q113</f>
        <v>0</v>
      </c>
      <c r="R113" s="27">
        <f>'[4]Воловский '!R113+'[4]Грязинский '!R113+'[4]Данковский '!R113+'[4]Добринский '!R113+'[4]Добровский'!R113+'[4]Долгоруковский '!R113+'[4]Елецкий '!R113+'[4]Задонский '!R113+'[4]Измалковский '!R113+'[4]Краснинский '!R113+'[4]Лебедянский '!R113+'[4]Лев- Толстовский '!R113+'[4]Липецкий '!R113+'[4]Становлянский '!R113+'[4]Тербунский '!R113+'[4]Усманский '!R113+'[4]Хлевенский '!R113+'[4]Чаплыгинский '!R113</f>
        <v>0</v>
      </c>
      <c r="S113" s="27">
        <f>'[4]Воловский '!S113+'[4]Грязинский '!S113+'[4]Данковский '!S113+'[4]Добринский '!S113+'[4]Добровский'!S113+'[4]Долгоруковский '!S113+'[4]Елецкий '!S113+'[4]Задонский '!S113+'[4]Измалковский '!S113+'[4]Краснинский '!S113+'[4]Лебедянский '!S113+'[4]Лев- Толстовский '!S113+'[4]Липецкий '!S113+'[4]Становлянский '!S113+'[4]Тербунский '!S113+'[4]Усманский '!S113+'[4]Хлевенский '!S113+'[4]Чаплыгинский '!S113</f>
        <v>0</v>
      </c>
      <c r="T113" s="5"/>
      <c r="U113" s="13">
        <f t="shared" si="5"/>
        <v>0</v>
      </c>
    </row>
    <row r="114" spans="1:21" s="82" customFormat="1" ht="69">
      <c r="A114" s="15" t="s">
        <v>257</v>
      </c>
      <c r="B114" s="19" t="s">
        <v>67</v>
      </c>
      <c r="C114" s="53" t="s">
        <v>258</v>
      </c>
      <c r="D114" s="4"/>
      <c r="E114" s="4"/>
      <c r="F114" s="4"/>
      <c r="G114" s="4"/>
      <c r="H114" s="4"/>
      <c r="I114" s="4"/>
      <c r="J114" s="4"/>
      <c r="K114" s="4"/>
      <c r="L114" s="4"/>
      <c r="M114" s="4"/>
      <c r="N114" s="27">
        <f>'[5]Свод  по  МО'!N114</f>
        <v>0</v>
      </c>
      <c r="O114" s="27">
        <f>'[5]Свод  по  МО'!O114</f>
        <v>0</v>
      </c>
      <c r="P114" s="27">
        <f>'[4]Воловский '!P114+'[4]Грязинский '!P114+'[4]Данковский '!P114+'[4]Добринский '!P114+'[4]Добровский'!P114+'[4]Долгоруковский '!P114+'[4]Елецкий '!P114+'[4]Задонский '!P114+'[4]Измалковский '!P114+'[4]Краснинский '!P114+'[4]Лебедянский '!P114+'[4]Лев- Толстовский '!P114+'[4]Липецкий '!P114+'[4]Становлянский '!P114+'[4]Тербунский '!P114+'[4]Усманский '!P114+'[4]Хлевенский '!P114+'[4]Чаплыгинский '!P114</f>
        <v>0</v>
      </c>
      <c r="Q114" s="27">
        <f>'[4]Воловский '!Q114+'[4]Грязинский '!Q114+'[4]Данковский '!Q114+'[4]Добринский '!Q114+'[4]Добровский'!Q114+'[4]Долгоруковский '!Q114+'[4]Елецкий '!Q114+'[4]Задонский '!Q114+'[4]Измалковский '!Q114+'[4]Краснинский '!Q114+'[4]Лебедянский '!Q114+'[4]Лев- Толстовский '!Q114+'[4]Липецкий '!Q114+'[4]Становлянский '!Q114+'[4]Тербунский '!Q114+'[4]Усманский '!Q114+'[4]Хлевенский '!Q114+'[4]Чаплыгинский '!Q114</f>
        <v>0</v>
      </c>
      <c r="R114" s="27">
        <f>'[4]Воловский '!R114+'[4]Грязинский '!R114+'[4]Данковский '!R114+'[4]Добринский '!R114+'[4]Добровский'!R114+'[4]Долгоруковский '!R114+'[4]Елецкий '!R114+'[4]Задонский '!R114+'[4]Измалковский '!R114+'[4]Краснинский '!R114+'[4]Лебедянский '!R114+'[4]Лев- Толстовский '!R114+'[4]Липецкий '!R114+'[4]Становлянский '!R114+'[4]Тербунский '!R114+'[4]Усманский '!R114+'[4]Хлевенский '!R114+'[4]Чаплыгинский '!R114</f>
        <v>0</v>
      </c>
      <c r="S114" s="27">
        <f>'[4]Воловский '!S114+'[4]Грязинский '!S114+'[4]Данковский '!S114+'[4]Добринский '!S114+'[4]Добровский'!S114+'[4]Долгоруковский '!S114+'[4]Елецкий '!S114+'[4]Задонский '!S114+'[4]Измалковский '!S114+'[4]Краснинский '!S114+'[4]Лебедянский '!S114+'[4]Лев- Толстовский '!S114+'[4]Липецкий '!S114+'[4]Становлянский '!S114+'[4]Тербунский '!S114+'[4]Усманский '!S114+'[4]Хлевенский '!S114+'[4]Чаплыгинский '!S114</f>
        <v>0</v>
      </c>
      <c r="T114" s="5"/>
      <c r="U114" s="13">
        <f t="shared" si="5"/>
        <v>0</v>
      </c>
    </row>
    <row r="115" spans="1:21" s="82" customFormat="1" ht="208.5">
      <c r="A115" s="15" t="s">
        <v>259</v>
      </c>
      <c r="B115" s="19" t="s">
        <v>849</v>
      </c>
      <c r="C115" s="53" t="s">
        <v>260</v>
      </c>
      <c r="D115" s="39" t="s">
        <v>956</v>
      </c>
      <c r="E115" s="20" t="s">
        <v>433</v>
      </c>
      <c r="F115" s="4" t="s">
        <v>261</v>
      </c>
      <c r="G115" s="21" t="s">
        <v>434</v>
      </c>
      <c r="H115" s="4"/>
      <c r="I115" s="4"/>
      <c r="J115" s="4"/>
      <c r="K115" s="4"/>
      <c r="L115" s="4"/>
      <c r="M115" s="4"/>
      <c r="N115" s="27">
        <f>'[5]Свод  по  МО'!N115</f>
        <v>53593.35</v>
      </c>
      <c r="O115" s="27">
        <f>'[5]Свод  по  МО'!O115</f>
        <v>53538.19</v>
      </c>
      <c r="P115" s="27">
        <f>'[4]Воловский '!P115+'[4]Грязинский '!P115+'[4]Данковский '!P115+'[4]Добринский '!P115+'[4]Добровский'!P115+'[4]Долгоруковский '!P115+'[4]Елецкий '!P115+'[4]Задонский '!P115+'[4]Измалковский '!P115+'[4]Краснинский '!P115+'[4]Лебедянский '!P115+'[4]Лев- Толстовский '!P115+'[4]Липецкий '!P115+'[4]Становлянский '!P115+'[4]Тербунский '!P115+'[4]Усманский '!P115+'[4]Хлевенский '!P115+'[4]Чаплыгинский '!P115</f>
        <v>48376.59999999999</v>
      </c>
      <c r="Q115" s="27">
        <f>'[4]Воловский '!Q115+'[4]Грязинский '!Q115+'[4]Данковский '!Q115+'[4]Добринский '!Q115+'[4]Добровский'!Q115+'[4]Долгоруковский '!Q115+'[4]Елецкий '!Q115+'[4]Задонский '!Q115+'[4]Измалковский '!Q115+'[4]Краснинский '!Q115+'[4]Лебедянский '!Q115+'[4]Лев- Толстовский '!Q115+'[4]Липецкий '!Q115+'[4]Становлянский '!Q115+'[4]Тербунский '!Q115+'[4]Усманский '!Q115+'[4]Хлевенский '!Q115+'[4]Чаплыгинский '!Q115</f>
        <v>7455</v>
      </c>
      <c r="R115" s="27">
        <f>'[4]Воловский '!R115+'[4]Грязинский '!R115+'[4]Данковский '!R115+'[4]Добринский '!R115+'[4]Добровский'!R115+'[4]Долгоруковский '!R115+'[4]Елецкий '!R115+'[4]Задонский '!R115+'[4]Измалковский '!R115+'[4]Краснинский '!R115+'[4]Лебедянский '!R115+'[4]Лев- Толстовский '!R115+'[4]Липецкий '!R115+'[4]Становлянский '!R115+'[4]Тербунский '!R115+'[4]Усманский '!R115+'[4]Хлевенский '!R115+'[4]Чаплыгинский '!R115</f>
        <v>6323</v>
      </c>
      <c r="S115" s="27">
        <f>'[4]Воловский '!S115+'[4]Грязинский '!S115+'[4]Данковский '!S115+'[4]Добринский '!S115+'[4]Добровский'!S115+'[4]Долгоруковский '!S115+'[4]Елецкий '!S115+'[4]Задонский '!S115+'[4]Измалковский '!S115+'[4]Краснинский '!S115+'[4]Лебедянский '!S115+'[4]Лев- Толстовский '!S115+'[4]Липецкий '!S115+'[4]Становлянский '!S115+'[4]Тербунский '!S115+'[4]Усманский '!S115+'[4]Хлевенский '!S115+'[4]Чаплыгинский '!S115</f>
        <v>6435</v>
      </c>
      <c r="T115" s="5"/>
      <c r="U115" s="13">
        <f t="shared" si="5"/>
        <v>0</v>
      </c>
    </row>
    <row r="116" spans="1:21" s="82" customFormat="1" ht="138.75">
      <c r="A116" s="15" t="s">
        <v>262</v>
      </c>
      <c r="B116" s="19" t="s">
        <v>263</v>
      </c>
      <c r="C116" s="53" t="s">
        <v>264</v>
      </c>
      <c r="D116" s="4" t="s">
        <v>458</v>
      </c>
      <c r="E116" s="20" t="s">
        <v>433</v>
      </c>
      <c r="F116" s="4" t="s">
        <v>265</v>
      </c>
      <c r="G116" s="21" t="s">
        <v>434</v>
      </c>
      <c r="H116" s="24"/>
      <c r="I116" s="4"/>
      <c r="J116" s="40"/>
      <c r="K116" s="4"/>
      <c r="L116" s="4"/>
      <c r="M116" s="4"/>
      <c r="N116" s="27">
        <f>'[5]Свод  по  МО'!N116</f>
        <v>36086.94</v>
      </c>
      <c r="O116" s="27">
        <f>'[5]Свод  по  МО'!O116</f>
        <v>34967.38</v>
      </c>
      <c r="P116" s="27">
        <f>'[4]Воловский '!P116+'[4]Грязинский '!P116+'[4]Данковский '!P116+'[4]Добринский '!P116+'[4]Добровский'!P116+'[4]Долгоруковский '!P116+'[4]Елецкий '!P116+'[4]Задонский '!P116+'[4]Измалковский '!P116+'[4]Краснинский '!P116+'[4]Лебедянский '!P116+'[4]Лев- Толстовский '!P116+'[4]Липецкий '!P116+'[4]Становлянский '!P116+'[4]Тербунский '!P116+'[4]Усманский '!P116+'[4]Хлевенский '!P116+'[4]Чаплыгинский '!P116</f>
        <v>43709.899999999994</v>
      </c>
      <c r="Q116" s="27">
        <f>'[4]Воловский '!Q116+'[4]Грязинский '!Q116+'[4]Данковский '!Q116+'[4]Добринский '!Q116+'[4]Добровский'!Q116+'[4]Долгоруковский '!Q116+'[4]Елецкий '!Q116+'[4]Задонский '!Q116+'[4]Измалковский '!Q116+'[4]Краснинский '!Q116+'[4]Лебедянский '!Q116+'[4]Лев- Толстовский '!Q116+'[4]Липецкий '!Q116+'[4]Становлянский '!Q116+'[4]Тербунский '!Q116+'[4]Усманский '!Q116+'[4]Хлевенский '!Q116+'[4]Чаплыгинский '!Q116</f>
        <v>27958.7</v>
      </c>
      <c r="R116" s="27">
        <f>'[4]Воловский '!R116+'[4]Грязинский '!R116+'[4]Данковский '!R116+'[4]Добринский '!R116+'[4]Добровский'!R116+'[4]Долгоруковский '!R116+'[4]Елецкий '!R116+'[4]Задонский '!R116+'[4]Измалковский '!R116+'[4]Краснинский '!R116+'[4]Лебедянский '!R116+'[4]Лев- Толстовский '!R116+'[4]Липецкий '!R116+'[4]Становлянский '!R116+'[4]Тербунский '!R116+'[4]Усманский '!R116+'[4]Хлевенский '!R116+'[4]Чаплыгинский '!R116</f>
        <v>22831.9</v>
      </c>
      <c r="S116" s="27">
        <f>'[4]Воловский '!S116+'[4]Грязинский '!S116+'[4]Данковский '!S116+'[4]Добринский '!S116+'[4]Добровский'!S116+'[4]Долгоруковский '!S116+'[4]Елецкий '!S116+'[4]Задонский '!S116+'[4]Измалковский '!S116+'[4]Краснинский '!S116+'[4]Лебедянский '!S116+'[4]Лев- Толстовский '!S116+'[4]Липецкий '!S116+'[4]Становлянский '!S116+'[4]Тербунский '!S116+'[4]Усманский '!S116+'[4]Хлевенский '!S116+'[4]Чаплыгинский '!S116</f>
        <v>24194.3</v>
      </c>
      <c r="T116" s="5"/>
      <c r="U116" s="13">
        <f t="shared" si="5"/>
        <v>0</v>
      </c>
    </row>
    <row r="117" spans="1:21" s="82" customFormat="1" ht="104.25">
      <c r="A117" s="15" t="s">
        <v>266</v>
      </c>
      <c r="B117" s="19" t="s">
        <v>267</v>
      </c>
      <c r="C117" s="53" t="s">
        <v>268</v>
      </c>
      <c r="D117" s="39" t="s">
        <v>76</v>
      </c>
      <c r="E117" s="20" t="s">
        <v>433</v>
      </c>
      <c r="F117" s="4" t="s">
        <v>269</v>
      </c>
      <c r="G117" s="21" t="s">
        <v>434</v>
      </c>
      <c r="H117" s="4"/>
      <c r="I117" s="4"/>
      <c r="J117" s="4"/>
      <c r="K117" s="4"/>
      <c r="L117" s="4"/>
      <c r="M117" s="4"/>
      <c r="N117" s="27">
        <f>'[5]Свод  по  МО'!N117</f>
        <v>15299.7</v>
      </c>
      <c r="O117" s="27">
        <f>'[5]Свод  по  МО'!O117</f>
        <v>14371.98</v>
      </c>
      <c r="P117" s="27">
        <f>'[4]Воловский '!P117+'[4]Грязинский '!P117+'[4]Данковский '!P117+'[4]Добринский '!P117+'[4]Добровский'!P117+'[4]Долгоруковский '!P117+'[4]Елецкий '!P117+'[4]Задонский '!P117+'[4]Измалковский '!P117+'[4]Краснинский '!P117+'[4]Лебедянский '!P117+'[4]Лев- Толстовский '!P117+'[4]Липецкий '!P117+'[4]Становлянский '!P117+'[4]Тербунский '!P117+'[4]Усманский '!P117+'[4]Хлевенский '!P117+'[4]Чаплыгинский '!P117</f>
        <v>12412.000000000002</v>
      </c>
      <c r="Q117" s="27">
        <f>'[4]Воловский '!Q117+'[4]Грязинский '!Q117+'[4]Данковский '!Q117+'[4]Добринский '!Q117+'[4]Добровский'!Q117+'[4]Долгоруковский '!Q117+'[4]Елецкий '!Q117+'[4]Задонский '!Q117+'[4]Измалковский '!Q117+'[4]Краснинский '!Q117+'[4]Лебедянский '!Q117+'[4]Лев- Толстовский '!Q117+'[4]Липецкий '!Q117+'[4]Становлянский '!Q117+'[4]Тербунский '!Q117+'[4]Усманский '!Q117+'[4]Хлевенский '!Q117+'[4]Чаплыгинский '!Q117</f>
        <v>11604.3</v>
      </c>
      <c r="R117" s="27">
        <f>'[4]Воловский '!R117+'[4]Грязинский '!R117+'[4]Данковский '!R117+'[4]Добринский '!R117+'[4]Добровский'!R117+'[4]Долгоруковский '!R117+'[4]Елецкий '!R117+'[4]Задонский '!R117+'[4]Измалковский '!R117+'[4]Краснинский '!R117+'[4]Лебедянский '!R117+'[4]Лев- Толстовский '!R117+'[4]Липецкий '!R117+'[4]Становлянский '!R117+'[4]Тербунский '!R117+'[4]Усманский '!R117+'[4]Хлевенский '!R117+'[4]Чаплыгинский '!R117</f>
        <v>10331</v>
      </c>
      <c r="S117" s="27">
        <f>'[4]Воловский '!S117+'[4]Грязинский '!S117+'[4]Данковский '!S117+'[4]Добринский '!S117+'[4]Добровский'!S117+'[4]Долгоруковский '!S117+'[4]Елецкий '!S117+'[4]Задонский '!S117+'[4]Измалковский '!S117+'[4]Краснинский '!S117+'[4]Лебедянский '!S117+'[4]Лев- Толстовский '!S117+'[4]Липецкий '!S117+'[4]Становлянский '!S117+'[4]Тербунский '!S117+'[4]Усманский '!S117+'[4]Хлевенский '!S117+'[4]Чаплыгинский '!S117</f>
        <v>14801.1</v>
      </c>
      <c r="T117" s="5"/>
      <c r="U117" s="13">
        <f t="shared" si="5"/>
        <v>0</v>
      </c>
    </row>
    <row r="118" spans="1:21" s="82" customFormat="1" ht="225.75">
      <c r="A118" s="15" t="s">
        <v>270</v>
      </c>
      <c r="B118" s="19" t="s">
        <v>850</v>
      </c>
      <c r="C118" s="53" t="s">
        <v>271</v>
      </c>
      <c r="D118" s="4"/>
      <c r="E118" s="4"/>
      <c r="F118" s="4"/>
      <c r="G118" s="4"/>
      <c r="H118" s="4"/>
      <c r="I118" s="4"/>
      <c r="J118" s="4"/>
      <c r="K118" s="4"/>
      <c r="L118" s="4"/>
      <c r="M118" s="4"/>
      <c r="N118" s="27">
        <f>'[5]Свод  по  МО'!N118</f>
        <v>0</v>
      </c>
      <c r="O118" s="27">
        <f>'[5]Свод  по  МО'!O118</f>
        <v>0</v>
      </c>
      <c r="P118" s="27">
        <f>'[4]Воловский '!P118+'[4]Грязинский '!P118+'[4]Данковский '!P118+'[4]Добринский '!P118+'[4]Добровский'!P118+'[4]Долгоруковский '!P118+'[4]Елецкий '!P118+'[4]Задонский '!P118+'[4]Измалковский '!P118+'[4]Краснинский '!P118+'[4]Лебедянский '!P118+'[4]Лев- Толстовский '!P118+'[4]Липецкий '!P118+'[4]Становлянский '!P118+'[4]Тербунский '!P118+'[4]Усманский '!P118+'[4]Хлевенский '!P118+'[4]Чаплыгинский '!P118</f>
        <v>0</v>
      </c>
      <c r="Q118" s="27">
        <f>'[4]Воловский '!Q118+'[4]Грязинский '!Q118+'[4]Данковский '!Q118+'[4]Добринский '!Q118+'[4]Добровский'!Q118+'[4]Долгоруковский '!Q118+'[4]Елецкий '!Q118+'[4]Задонский '!Q118+'[4]Измалковский '!Q118+'[4]Краснинский '!Q118+'[4]Лебедянский '!Q118+'[4]Лев- Толстовский '!Q118+'[4]Липецкий '!Q118+'[4]Становлянский '!Q118+'[4]Тербунский '!Q118+'[4]Усманский '!Q118+'[4]Хлевенский '!Q118+'[4]Чаплыгинский '!Q118</f>
        <v>0</v>
      </c>
      <c r="R118" s="27">
        <f>'[4]Воловский '!R118+'[4]Грязинский '!R118+'[4]Данковский '!R118+'[4]Добринский '!R118+'[4]Добровский'!R118+'[4]Долгоруковский '!R118+'[4]Елецкий '!R118+'[4]Задонский '!R118+'[4]Измалковский '!R118+'[4]Краснинский '!R118+'[4]Лебедянский '!R118+'[4]Лев- Толстовский '!R118+'[4]Липецкий '!R118+'[4]Становлянский '!R118+'[4]Тербунский '!R118+'[4]Усманский '!R118+'[4]Хлевенский '!R118+'[4]Чаплыгинский '!R118</f>
        <v>0</v>
      </c>
      <c r="S118" s="27">
        <f>'[4]Воловский '!S118+'[4]Грязинский '!S118+'[4]Данковский '!S118+'[4]Добринский '!S118+'[4]Добровский'!S118+'[4]Долгоруковский '!S118+'[4]Елецкий '!S118+'[4]Задонский '!S118+'[4]Измалковский '!S118+'[4]Краснинский '!S118+'[4]Лебедянский '!S118+'[4]Лев- Толстовский '!S118+'[4]Липецкий '!S118+'[4]Становлянский '!S118+'[4]Тербунский '!S118+'[4]Усманский '!S118+'[4]Хлевенский '!S118+'[4]Чаплыгинский '!S118</f>
        <v>0</v>
      </c>
      <c r="T118" s="5"/>
      <c r="U118" s="13">
        <f t="shared" si="5"/>
        <v>0</v>
      </c>
    </row>
    <row r="119" spans="1:21" s="82" customFormat="1" ht="34.5">
      <c r="A119" s="15" t="s">
        <v>272</v>
      </c>
      <c r="B119" s="19" t="s">
        <v>273</v>
      </c>
      <c r="C119" s="53" t="s">
        <v>274</v>
      </c>
      <c r="D119" s="4"/>
      <c r="E119" s="4"/>
      <c r="F119" s="4"/>
      <c r="G119" s="4"/>
      <c r="H119" s="4"/>
      <c r="I119" s="4"/>
      <c r="J119" s="4"/>
      <c r="K119" s="4"/>
      <c r="L119" s="4"/>
      <c r="M119" s="4"/>
      <c r="N119" s="27">
        <f>'[5]Свод  по  МО'!N119</f>
        <v>0</v>
      </c>
      <c r="O119" s="27">
        <f>'[5]Свод  по  МО'!O119</f>
        <v>0</v>
      </c>
      <c r="P119" s="27">
        <f>'[4]Воловский '!P119+'[4]Грязинский '!P119+'[4]Данковский '!P119+'[4]Добринский '!P119+'[4]Добровский'!P119+'[4]Долгоруковский '!P119+'[4]Елецкий '!P119+'[4]Задонский '!P119+'[4]Измалковский '!P119+'[4]Краснинский '!P119+'[4]Лебедянский '!P119+'[4]Лев- Толстовский '!P119+'[4]Липецкий '!P119+'[4]Становлянский '!P119+'[4]Тербунский '!P119+'[4]Усманский '!P119+'[4]Хлевенский '!P119+'[4]Чаплыгинский '!P119</f>
        <v>0</v>
      </c>
      <c r="Q119" s="27">
        <f>'[4]Воловский '!Q119+'[4]Грязинский '!Q119+'[4]Данковский '!Q119+'[4]Добринский '!Q119+'[4]Добровский'!Q119+'[4]Долгоруковский '!Q119+'[4]Елецкий '!Q119+'[4]Задонский '!Q119+'[4]Измалковский '!Q119+'[4]Краснинский '!Q119+'[4]Лебедянский '!Q119+'[4]Лев- Толстовский '!Q119+'[4]Липецкий '!Q119+'[4]Становлянский '!Q119+'[4]Тербунский '!Q119+'[4]Усманский '!Q119+'[4]Хлевенский '!Q119+'[4]Чаплыгинский '!Q119</f>
        <v>0</v>
      </c>
      <c r="R119" s="27">
        <f>'[4]Воловский '!R119+'[4]Грязинский '!R119+'[4]Данковский '!R119+'[4]Добринский '!R119+'[4]Добровский'!R119+'[4]Долгоруковский '!R119+'[4]Елецкий '!R119+'[4]Задонский '!R119+'[4]Измалковский '!R119+'[4]Краснинский '!R119+'[4]Лебедянский '!R119+'[4]Лев- Толстовский '!R119+'[4]Липецкий '!R119+'[4]Становлянский '!R119+'[4]Тербунский '!R119+'[4]Усманский '!R119+'[4]Хлевенский '!R119+'[4]Чаплыгинский '!R119</f>
        <v>0</v>
      </c>
      <c r="S119" s="27">
        <f>'[4]Воловский '!S119+'[4]Грязинский '!S119+'[4]Данковский '!S119+'[4]Добринский '!S119+'[4]Добровский'!S119+'[4]Долгоруковский '!S119+'[4]Елецкий '!S119+'[4]Задонский '!S119+'[4]Измалковский '!S119+'[4]Краснинский '!S119+'[4]Лебедянский '!S119+'[4]Лев- Толстовский '!S119+'[4]Липецкий '!S119+'[4]Становлянский '!S119+'[4]Тербунский '!S119+'[4]Усманский '!S119+'[4]Хлевенский '!S119+'[4]Чаплыгинский '!S119</f>
        <v>0</v>
      </c>
      <c r="T119" s="5"/>
      <c r="U119" s="13">
        <f t="shared" si="5"/>
        <v>0</v>
      </c>
    </row>
    <row r="120" spans="1:21" s="82" customFormat="1" ht="312.75">
      <c r="A120" s="15" t="s">
        <v>275</v>
      </c>
      <c r="B120" s="55" t="s">
        <v>35</v>
      </c>
      <c r="C120" s="53" t="s">
        <v>276</v>
      </c>
      <c r="D120" s="4"/>
      <c r="E120" s="4"/>
      <c r="F120" s="4"/>
      <c r="G120" s="4"/>
      <c r="H120" s="4"/>
      <c r="I120" s="4"/>
      <c r="J120" s="4"/>
      <c r="K120" s="4"/>
      <c r="L120" s="4"/>
      <c r="M120" s="4"/>
      <c r="N120" s="27">
        <f>'[5]Свод  по  МО'!N120</f>
        <v>0</v>
      </c>
      <c r="O120" s="27">
        <f>'[5]Свод  по  МО'!O120</f>
        <v>0</v>
      </c>
      <c r="P120" s="27">
        <f>'[4]Воловский '!P120+'[4]Грязинский '!P120+'[4]Данковский '!P120+'[4]Добринский '!P120+'[4]Добровский'!P120+'[4]Долгоруковский '!P120+'[4]Елецкий '!P120+'[4]Задонский '!P120+'[4]Измалковский '!P120+'[4]Краснинский '!P120+'[4]Лебедянский '!P120+'[4]Лев- Толстовский '!P120+'[4]Липецкий '!P120+'[4]Становлянский '!P120+'[4]Тербунский '!P120+'[4]Усманский '!P120+'[4]Хлевенский '!P120+'[4]Чаплыгинский '!P120</f>
        <v>0</v>
      </c>
      <c r="Q120" s="27">
        <f>'[4]Воловский '!Q120+'[4]Грязинский '!Q120+'[4]Данковский '!Q120+'[4]Добринский '!Q120+'[4]Добровский'!Q120+'[4]Долгоруковский '!Q120+'[4]Елецкий '!Q120+'[4]Задонский '!Q120+'[4]Измалковский '!Q120+'[4]Краснинский '!Q120+'[4]Лебедянский '!Q120+'[4]Лев- Толстовский '!Q120+'[4]Липецкий '!Q120+'[4]Становлянский '!Q120+'[4]Тербунский '!Q120+'[4]Усманский '!Q120+'[4]Хлевенский '!Q120+'[4]Чаплыгинский '!Q120</f>
        <v>0</v>
      </c>
      <c r="R120" s="27">
        <f>'[4]Воловский '!R120+'[4]Грязинский '!R120+'[4]Данковский '!R120+'[4]Добринский '!R120+'[4]Добровский'!R120+'[4]Долгоруковский '!R120+'[4]Елецкий '!R120+'[4]Задонский '!R120+'[4]Измалковский '!R120+'[4]Краснинский '!R120+'[4]Лебедянский '!R120+'[4]Лев- Толстовский '!R120+'[4]Липецкий '!R120+'[4]Становлянский '!R120+'[4]Тербунский '!R120+'[4]Усманский '!R120+'[4]Хлевенский '!R120+'[4]Чаплыгинский '!R120</f>
        <v>0</v>
      </c>
      <c r="S120" s="27">
        <f>'[4]Воловский '!S120+'[4]Грязинский '!S120+'[4]Данковский '!S120+'[4]Добринский '!S120+'[4]Добровский'!S120+'[4]Долгоруковский '!S120+'[4]Елецкий '!S120+'[4]Задонский '!S120+'[4]Измалковский '!S120+'[4]Краснинский '!S120+'[4]Лебедянский '!S120+'[4]Лев- Толстовский '!S120+'[4]Липецкий '!S120+'[4]Становлянский '!S120+'[4]Тербунский '!S120+'[4]Усманский '!S120+'[4]Хлевенский '!S120+'[4]Чаплыгинский '!S120</f>
        <v>0</v>
      </c>
      <c r="T120" s="5"/>
      <c r="U120" s="13">
        <f>IF(O120&gt;N120,O120-N120,0)</f>
        <v>0</v>
      </c>
    </row>
    <row r="121" spans="1:21" s="82" customFormat="1" ht="51.75">
      <c r="A121" s="15" t="s">
        <v>277</v>
      </c>
      <c r="B121" s="19" t="s">
        <v>110</v>
      </c>
      <c r="C121" s="53" t="s">
        <v>278</v>
      </c>
      <c r="D121" s="4"/>
      <c r="E121" s="4"/>
      <c r="F121" s="4"/>
      <c r="G121" s="4"/>
      <c r="H121" s="4"/>
      <c r="I121" s="4"/>
      <c r="J121" s="4"/>
      <c r="K121" s="4"/>
      <c r="L121" s="4"/>
      <c r="M121" s="4"/>
      <c r="N121" s="27">
        <f>'[5]Свод  по  МО'!N121</f>
        <v>0</v>
      </c>
      <c r="O121" s="27">
        <f>'[5]Свод  по  МО'!O121</f>
        <v>0</v>
      </c>
      <c r="P121" s="27">
        <f>'[4]Воловский '!P121+'[4]Грязинский '!P121+'[4]Данковский '!P121+'[4]Добринский '!P121+'[4]Добровский'!P121+'[4]Долгоруковский '!P121+'[4]Елецкий '!P121+'[4]Задонский '!P121+'[4]Измалковский '!P121+'[4]Краснинский '!P121+'[4]Лебедянский '!P121+'[4]Лев- Толстовский '!P121+'[4]Липецкий '!P121+'[4]Становлянский '!P121+'[4]Тербунский '!P121+'[4]Усманский '!P121+'[4]Хлевенский '!P121+'[4]Чаплыгинский '!P121</f>
        <v>0</v>
      </c>
      <c r="Q121" s="27">
        <f>'[4]Воловский '!Q121+'[4]Грязинский '!Q121+'[4]Данковский '!Q121+'[4]Добринский '!Q121+'[4]Добровский'!Q121+'[4]Долгоруковский '!Q121+'[4]Елецкий '!Q121+'[4]Задонский '!Q121+'[4]Измалковский '!Q121+'[4]Краснинский '!Q121+'[4]Лебедянский '!Q121+'[4]Лев- Толстовский '!Q121+'[4]Липецкий '!Q121+'[4]Становлянский '!Q121+'[4]Тербунский '!Q121+'[4]Усманский '!Q121+'[4]Хлевенский '!Q121+'[4]Чаплыгинский '!Q121</f>
        <v>0</v>
      </c>
      <c r="R121" s="27">
        <f>'[4]Воловский '!R121+'[4]Грязинский '!R121+'[4]Данковский '!R121+'[4]Добринский '!R121+'[4]Добровский'!R121+'[4]Долгоруковский '!R121+'[4]Елецкий '!R121+'[4]Задонский '!R121+'[4]Измалковский '!R121+'[4]Краснинский '!R121+'[4]Лебедянский '!R121+'[4]Лев- Толстовский '!R121+'[4]Липецкий '!R121+'[4]Становлянский '!R121+'[4]Тербунский '!R121+'[4]Усманский '!R121+'[4]Хлевенский '!R121+'[4]Чаплыгинский '!R121</f>
        <v>0</v>
      </c>
      <c r="S121" s="27">
        <f>'[4]Воловский '!S121+'[4]Грязинский '!S121+'[4]Данковский '!S121+'[4]Добринский '!S121+'[4]Добровский'!S121+'[4]Долгоруковский '!S121+'[4]Елецкий '!S121+'[4]Задонский '!S121+'[4]Измалковский '!S121+'[4]Краснинский '!S121+'[4]Лебедянский '!S121+'[4]Лев- Толстовский '!S121+'[4]Липецкий '!S121+'[4]Становлянский '!S121+'[4]Тербунский '!S121+'[4]Усманский '!S121+'[4]Хлевенский '!S121+'[4]Чаплыгинский '!S121</f>
        <v>0</v>
      </c>
      <c r="T121" s="5"/>
      <c r="U121" s="13">
        <f t="shared" si="5"/>
        <v>0</v>
      </c>
    </row>
    <row r="122" spans="1:21" s="82" customFormat="1" ht="156">
      <c r="A122" s="15" t="s">
        <v>279</v>
      </c>
      <c r="B122" s="19" t="s">
        <v>851</v>
      </c>
      <c r="C122" s="53" t="s">
        <v>280</v>
      </c>
      <c r="D122" s="4"/>
      <c r="E122" s="4"/>
      <c r="F122" s="4"/>
      <c r="G122" s="4"/>
      <c r="H122" s="4"/>
      <c r="I122" s="4"/>
      <c r="J122" s="4"/>
      <c r="K122" s="4"/>
      <c r="L122" s="4"/>
      <c r="M122" s="4"/>
      <c r="N122" s="27">
        <f>'[5]Свод  по  МО'!N122</f>
        <v>0</v>
      </c>
      <c r="O122" s="27">
        <f>'[5]Свод  по  МО'!O122</f>
        <v>0</v>
      </c>
      <c r="P122" s="27">
        <f>'[4]Воловский '!P122+'[4]Грязинский '!P122+'[4]Данковский '!P122+'[4]Добринский '!P122+'[4]Добровский'!P122+'[4]Долгоруковский '!P122+'[4]Елецкий '!P122+'[4]Задонский '!P122+'[4]Измалковский '!P122+'[4]Краснинский '!P122+'[4]Лебедянский '!P122+'[4]Лев- Толстовский '!P122+'[4]Липецкий '!P122+'[4]Становлянский '!P122+'[4]Тербунский '!P122+'[4]Усманский '!P122+'[4]Хлевенский '!P122+'[4]Чаплыгинский '!P122</f>
        <v>0</v>
      </c>
      <c r="Q122" s="27">
        <f>'[4]Воловский '!Q122+'[4]Грязинский '!Q122+'[4]Данковский '!Q122+'[4]Добринский '!Q122+'[4]Добровский'!Q122+'[4]Долгоруковский '!Q122+'[4]Елецкий '!Q122+'[4]Задонский '!Q122+'[4]Измалковский '!Q122+'[4]Краснинский '!Q122+'[4]Лебедянский '!Q122+'[4]Лев- Толстовский '!Q122+'[4]Липецкий '!Q122+'[4]Становлянский '!Q122+'[4]Тербунский '!Q122+'[4]Усманский '!Q122+'[4]Хлевенский '!Q122+'[4]Чаплыгинский '!Q122</f>
        <v>0</v>
      </c>
      <c r="R122" s="27">
        <f>'[4]Воловский '!R122+'[4]Грязинский '!R122+'[4]Данковский '!R122+'[4]Добринский '!R122+'[4]Добровский'!R122+'[4]Долгоруковский '!R122+'[4]Елецкий '!R122+'[4]Задонский '!R122+'[4]Измалковский '!R122+'[4]Краснинский '!R122+'[4]Лебедянский '!R122+'[4]Лев- Толстовский '!R122+'[4]Липецкий '!R122+'[4]Становлянский '!R122+'[4]Тербунский '!R122+'[4]Усманский '!R122+'[4]Хлевенский '!R122+'[4]Чаплыгинский '!R122</f>
        <v>0</v>
      </c>
      <c r="S122" s="27">
        <f>'[4]Воловский '!S122+'[4]Грязинский '!S122+'[4]Данковский '!S122+'[4]Добринский '!S122+'[4]Добровский'!S122+'[4]Долгоруковский '!S122+'[4]Елецкий '!S122+'[4]Задонский '!S122+'[4]Измалковский '!S122+'[4]Краснинский '!S122+'[4]Лебедянский '!S122+'[4]Лев- Толстовский '!S122+'[4]Липецкий '!S122+'[4]Становлянский '!S122+'[4]Тербунский '!S122+'[4]Усманский '!S122+'[4]Хлевенский '!S122+'[4]Чаплыгинский '!S122</f>
        <v>0</v>
      </c>
      <c r="T122" s="5"/>
      <c r="U122" s="13">
        <f t="shared" si="5"/>
        <v>0</v>
      </c>
    </row>
    <row r="123" spans="1:21" s="82" customFormat="1" ht="51.75">
      <c r="A123" s="15" t="s">
        <v>281</v>
      </c>
      <c r="B123" s="19" t="s">
        <v>282</v>
      </c>
      <c r="C123" s="53" t="s">
        <v>283</v>
      </c>
      <c r="D123" s="4"/>
      <c r="E123" s="4"/>
      <c r="F123" s="4"/>
      <c r="G123" s="4"/>
      <c r="H123" s="4"/>
      <c r="I123" s="4"/>
      <c r="J123" s="4"/>
      <c r="K123" s="4"/>
      <c r="L123" s="4"/>
      <c r="M123" s="4"/>
      <c r="N123" s="27">
        <f>'[5]Свод  по  МО'!N123</f>
        <v>0</v>
      </c>
      <c r="O123" s="27">
        <f>'[5]Свод  по  МО'!O123</f>
        <v>0</v>
      </c>
      <c r="P123" s="27"/>
      <c r="Q123" s="27"/>
      <c r="R123" s="27"/>
      <c r="S123" s="27"/>
      <c r="T123" s="5"/>
      <c r="U123" s="13">
        <f t="shared" si="5"/>
        <v>0</v>
      </c>
    </row>
    <row r="124" spans="1:21" s="82" customFormat="1" ht="121.5">
      <c r="A124" s="15" t="s">
        <v>530</v>
      </c>
      <c r="B124" s="19" t="s">
        <v>531</v>
      </c>
      <c r="C124" s="53" t="s">
        <v>532</v>
      </c>
      <c r="D124" s="4"/>
      <c r="E124" s="4"/>
      <c r="F124" s="4"/>
      <c r="G124" s="4"/>
      <c r="H124" s="4"/>
      <c r="I124" s="4"/>
      <c r="J124" s="4"/>
      <c r="K124" s="4"/>
      <c r="L124" s="4"/>
      <c r="M124" s="4"/>
      <c r="N124" s="27">
        <f>'[5]Свод  по  МО'!N124</f>
        <v>0</v>
      </c>
      <c r="O124" s="27">
        <f>'[5]Свод  по  МО'!O124</f>
        <v>0</v>
      </c>
      <c r="P124" s="27">
        <f>'[4]Воловский '!P124+'[4]Грязинский '!P124+'[4]Данковский '!P124+'[4]Добринский '!P124+'[4]Добровский'!P124+'[4]Долгоруковский '!P124+'[4]Елецкий '!P124+'[4]Задонский '!P124+'[4]Измалковский '!P124+'[4]Краснинский '!P124+'[4]Лебедянский '!P124+'[4]Лев- Толстовский '!P124+'[4]Липецкий '!P124+'[4]Становлянский '!P124+'[4]Тербунский '!P124+'[4]Усманский '!P124+'[4]Хлевенский '!P124+'[4]Чаплыгинский '!P124</f>
        <v>0</v>
      </c>
      <c r="Q124" s="27">
        <f>'[4]Воловский '!Q124+'[4]Грязинский '!Q124+'[4]Данковский '!Q124+'[4]Добринский '!Q124+'[4]Добровский'!Q124+'[4]Долгоруковский '!Q124+'[4]Елецкий '!Q124+'[4]Задонский '!Q124+'[4]Измалковский '!Q124+'[4]Краснинский '!Q124+'[4]Лебедянский '!Q124+'[4]Лев- Толстовский '!Q124+'[4]Липецкий '!Q124+'[4]Становлянский '!Q124+'[4]Тербунский '!Q124+'[4]Усманский '!Q124+'[4]Хлевенский '!Q124+'[4]Чаплыгинский '!Q124</f>
        <v>0</v>
      </c>
      <c r="R124" s="27">
        <f>'[4]Воловский '!R124+'[4]Грязинский '!R124+'[4]Данковский '!R124+'[4]Добринский '!R124+'[4]Добровский'!R124+'[4]Долгоруковский '!R124+'[4]Елецкий '!R124+'[4]Задонский '!R124+'[4]Измалковский '!R124+'[4]Краснинский '!R124+'[4]Лебедянский '!R124+'[4]Лев- Толстовский '!R124+'[4]Липецкий '!R124+'[4]Становлянский '!R124+'[4]Тербунский '!R124+'[4]Усманский '!R124+'[4]Хлевенский '!R124+'[4]Чаплыгинский '!R124</f>
        <v>0</v>
      </c>
      <c r="S124" s="27">
        <f>'[4]Воловский '!S124+'[4]Грязинский '!S124+'[4]Данковский '!S124+'[4]Добринский '!S124+'[4]Добровский'!S124+'[4]Долгоруковский '!S124+'[4]Елецкий '!S124+'[4]Задонский '!S124+'[4]Измалковский '!S124+'[4]Краснинский '!S124+'[4]Лебедянский '!S124+'[4]Лев- Толстовский '!S124+'[4]Липецкий '!S124+'[4]Становлянский '!S124+'[4]Тербунский '!S124+'[4]Усманский '!S124+'[4]Хлевенский '!S124+'[4]Чаплыгинский '!S124</f>
        <v>0</v>
      </c>
      <c r="T124" s="5"/>
      <c r="U124" s="13">
        <f t="shared" si="5"/>
        <v>0</v>
      </c>
    </row>
    <row r="125" spans="1:21" s="82" customFormat="1" ht="156">
      <c r="A125" s="15" t="s">
        <v>533</v>
      </c>
      <c r="B125" s="19" t="s">
        <v>512</v>
      </c>
      <c r="C125" s="53" t="s">
        <v>534</v>
      </c>
      <c r="D125" s="4"/>
      <c r="E125" s="4"/>
      <c r="F125" s="4"/>
      <c r="G125" s="4"/>
      <c r="H125" s="4"/>
      <c r="I125" s="4"/>
      <c r="J125" s="4"/>
      <c r="K125" s="4"/>
      <c r="L125" s="4"/>
      <c r="M125" s="4"/>
      <c r="N125" s="27">
        <f>'[5]Свод  по  МО'!N125</f>
        <v>0</v>
      </c>
      <c r="O125" s="27">
        <f>'[5]Свод  по  МО'!O125</f>
        <v>0</v>
      </c>
      <c r="P125" s="27">
        <f>'[4]Воловский '!P125+'[4]Грязинский '!P125+'[4]Данковский '!P125+'[4]Добринский '!P125+'[4]Добровский'!P125+'[4]Долгоруковский '!P125+'[4]Елецкий '!P125+'[4]Задонский '!P125+'[4]Измалковский '!P125+'[4]Краснинский '!P125+'[4]Лебедянский '!P125+'[4]Лев- Толстовский '!P125+'[4]Липецкий '!P125+'[4]Становлянский '!P125+'[4]Тербунский '!P125+'[4]Усманский '!P125+'[4]Хлевенский '!P125+'[4]Чаплыгинский '!P125</f>
        <v>0</v>
      </c>
      <c r="Q125" s="27">
        <f>'[4]Воловский '!Q125+'[4]Грязинский '!Q125+'[4]Данковский '!Q125+'[4]Добринский '!Q125+'[4]Добровский'!Q125+'[4]Долгоруковский '!Q125+'[4]Елецкий '!Q125+'[4]Задонский '!Q125+'[4]Измалковский '!Q125+'[4]Краснинский '!Q125+'[4]Лебедянский '!Q125+'[4]Лев- Толстовский '!Q125+'[4]Липецкий '!Q125+'[4]Становлянский '!Q125+'[4]Тербунский '!Q125+'[4]Усманский '!Q125+'[4]Хлевенский '!Q125+'[4]Чаплыгинский '!Q125</f>
        <v>0</v>
      </c>
      <c r="R125" s="27">
        <f>'[4]Воловский '!R125+'[4]Грязинский '!R125+'[4]Данковский '!R125+'[4]Добринский '!R125+'[4]Добровский'!R125+'[4]Долгоруковский '!R125+'[4]Елецкий '!R125+'[4]Задонский '!R125+'[4]Измалковский '!R125+'[4]Краснинский '!R125+'[4]Лебедянский '!R125+'[4]Лев- Толстовский '!R125+'[4]Липецкий '!R125+'[4]Становлянский '!R125+'[4]Тербунский '!R125+'[4]Усманский '!R125+'[4]Хлевенский '!R125+'[4]Чаплыгинский '!R125</f>
        <v>0</v>
      </c>
      <c r="S125" s="27">
        <f>'[4]Воловский '!S125+'[4]Грязинский '!S125+'[4]Данковский '!S125+'[4]Добринский '!S125+'[4]Добровский'!S125+'[4]Долгоруковский '!S125+'[4]Елецкий '!S125+'[4]Задонский '!S125+'[4]Измалковский '!S125+'[4]Краснинский '!S125+'[4]Лебедянский '!S125+'[4]Лев- Толстовский '!S125+'[4]Липецкий '!S125+'[4]Становлянский '!S125+'[4]Тербунский '!S125+'[4]Усманский '!S125+'[4]Хлевенский '!S125+'[4]Чаплыгинский '!S125</f>
        <v>0</v>
      </c>
      <c r="T125" s="5"/>
      <c r="U125" s="13">
        <f t="shared" si="5"/>
        <v>0</v>
      </c>
    </row>
    <row r="126" spans="1:21" s="82" customFormat="1" ht="51.75">
      <c r="A126" s="15" t="s">
        <v>284</v>
      </c>
      <c r="B126" s="19" t="s">
        <v>116</v>
      </c>
      <c r="C126" s="53" t="s">
        <v>285</v>
      </c>
      <c r="D126" s="4"/>
      <c r="E126" s="4"/>
      <c r="F126" s="4"/>
      <c r="G126" s="4"/>
      <c r="H126" s="4"/>
      <c r="I126" s="4"/>
      <c r="J126" s="4"/>
      <c r="K126" s="4"/>
      <c r="L126" s="4"/>
      <c r="M126" s="4"/>
      <c r="N126" s="27">
        <f>'[5]Свод  по  МО'!N126</f>
        <v>0</v>
      </c>
      <c r="O126" s="27">
        <f>'[5]Свод  по  МО'!O126</f>
        <v>0</v>
      </c>
      <c r="P126" s="27">
        <f>'[4]Воловский '!P126+'[4]Грязинский '!P126+'[4]Данковский '!P126+'[4]Добринский '!P126+'[4]Добровский'!P126+'[4]Долгоруковский '!P126+'[4]Елецкий '!P126+'[4]Задонский '!P126+'[4]Измалковский '!P126+'[4]Краснинский '!P126+'[4]Лебедянский '!P126+'[4]Лев- Толстовский '!P126+'[4]Липецкий '!P126+'[4]Становлянский '!P126+'[4]Тербунский '!P126+'[4]Усманский '!P126+'[4]Хлевенский '!P126+'[4]Чаплыгинский '!P126</f>
        <v>0</v>
      </c>
      <c r="Q126" s="27">
        <f>'[4]Воловский '!Q126+'[4]Грязинский '!Q126+'[4]Данковский '!Q126+'[4]Добринский '!Q126+'[4]Добровский'!Q126+'[4]Долгоруковский '!Q126+'[4]Елецкий '!Q126+'[4]Задонский '!Q126+'[4]Измалковский '!Q126+'[4]Краснинский '!Q126+'[4]Лебедянский '!Q126+'[4]Лев- Толстовский '!Q126+'[4]Липецкий '!Q126+'[4]Становлянский '!Q126+'[4]Тербунский '!Q126+'[4]Усманский '!Q126+'[4]Хлевенский '!Q126+'[4]Чаплыгинский '!Q126</f>
        <v>0</v>
      </c>
      <c r="R126" s="27">
        <f>'[4]Воловский '!R126+'[4]Грязинский '!R126+'[4]Данковский '!R126+'[4]Добринский '!R126+'[4]Добровский'!R126+'[4]Долгоруковский '!R126+'[4]Елецкий '!R126+'[4]Задонский '!R126+'[4]Измалковский '!R126+'[4]Краснинский '!R126+'[4]Лебедянский '!R126+'[4]Лев- Толстовский '!R126+'[4]Липецкий '!R126+'[4]Становлянский '!R126+'[4]Тербунский '!R126+'[4]Усманский '!R126+'[4]Хлевенский '!R126+'[4]Чаплыгинский '!R126</f>
        <v>0</v>
      </c>
      <c r="S126" s="27">
        <f>'[4]Воловский '!S126+'[4]Грязинский '!S126+'[4]Данковский '!S126+'[4]Добринский '!S126+'[4]Добровский'!S126+'[4]Долгоруковский '!S126+'[4]Елецкий '!S126+'[4]Задонский '!S126+'[4]Измалковский '!S126+'[4]Краснинский '!S126+'[4]Лебедянский '!S126+'[4]Лев- Толстовский '!S126+'[4]Липецкий '!S126+'[4]Становлянский '!S126+'[4]Тербунский '!S126+'[4]Усманский '!S126+'[4]Хлевенский '!S126+'[4]Чаплыгинский '!S126</f>
        <v>0</v>
      </c>
      <c r="T126" s="5"/>
      <c r="U126" s="13">
        <f t="shared" si="5"/>
        <v>0</v>
      </c>
    </row>
    <row r="127" spans="1:21" s="82" customFormat="1" ht="208.5">
      <c r="A127" s="15" t="s">
        <v>286</v>
      </c>
      <c r="B127" s="19" t="s">
        <v>566</v>
      </c>
      <c r="C127" s="53" t="s">
        <v>287</v>
      </c>
      <c r="D127" s="4" t="s">
        <v>437</v>
      </c>
      <c r="E127" s="20" t="s">
        <v>433</v>
      </c>
      <c r="F127" s="4"/>
      <c r="G127" s="21" t="s">
        <v>434</v>
      </c>
      <c r="H127" s="4"/>
      <c r="I127" s="4"/>
      <c r="J127" s="4"/>
      <c r="K127" s="4"/>
      <c r="L127" s="4"/>
      <c r="M127" s="4"/>
      <c r="N127" s="27">
        <f>'[5]Свод  по  МО'!N127</f>
        <v>5412.9</v>
      </c>
      <c r="O127" s="27">
        <f>'[5]Свод  по  МО'!O127</f>
        <v>5014.7</v>
      </c>
      <c r="P127" s="27">
        <f>'[4]Воловский '!P127+'[4]Грязинский '!P127+'[4]Данковский '!P127+'[4]Добринский '!P127+'[4]Добровский'!P127+'[4]Долгоруковский '!P127+'[4]Елецкий '!P127+'[4]Задонский '!P127+'[4]Измалковский '!P127+'[4]Краснинский '!P127+'[4]Лебедянский '!P127+'[4]Лев- Толстовский '!P127+'[4]Липецкий '!P127+'[4]Становлянский '!P127+'[4]Тербунский '!P127+'[4]Усманский '!P127+'[4]Хлевенский '!P127+'[4]Чаплыгинский '!P127</f>
        <v>6486.299999999999</v>
      </c>
      <c r="Q127" s="27">
        <f>'[4]Воловский '!Q127+'[4]Грязинский '!Q127+'[4]Данковский '!Q127+'[4]Добринский '!Q127+'[4]Добровский'!Q127+'[4]Долгоруковский '!Q127+'[4]Елецкий '!Q127+'[4]Задонский '!Q127+'[4]Измалковский '!Q127+'[4]Краснинский '!Q127+'[4]Лебедянский '!Q127+'[4]Лев- Толстовский '!Q127+'[4]Липецкий '!Q127+'[4]Становлянский '!Q127+'[4]Тербунский '!Q127+'[4]Усманский '!Q127+'[4]Хлевенский '!Q127+'[4]Чаплыгинский '!Q127</f>
        <v>1686.5</v>
      </c>
      <c r="R127" s="27">
        <f>'[4]Воловский '!R127+'[4]Грязинский '!R127+'[4]Данковский '!R127+'[4]Добринский '!R127+'[4]Добровский'!R127+'[4]Долгоруковский '!R127+'[4]Елецкий '!R127+'[4]Задонский '!R127+'[4]Измалковский '!R127+'[4]Краснинский '!R127+'[4]Лебедянский '!R127+'[4]Лев- Толстовский '!R127+'[4]Липецкий '!R127+'[4]Становлянский '!R127+'[4]Тербунский '!R127+'[4]Усманский '!R127+'[4]Хлевенский '!R127+'[4]Чаплыгинский '!R127</f>
        <v>938.6</v>
      </c>
      <c r="S127" s="27">
        <f>'[4]Воловский '!S127+'[4]Грязинский '!S127+'[4]Данковский '!S127+'[4]Добринский '!S127+'[4]Добровский'!S127+'[4]Долгоруковский '!S127+'[4]Елецкий '!S127+'[4]Задонский '!S127+'[4]Измалковский '!S127+'[4]Краснинский '!S127+'[4]Лебедянский '!S127+'[4]Лев- Толстовский '!S127+'[4]Липецкий '!S127+'[4]Становлянский '!S127+'[4]Тербунский '!S127+'[4]Усманский '!S127+'[4]Хлевенский '!S127+'[4]Чаплыгинский '!S127</f>
        <v>938.6</v>
      </c>
      <c r="T127" s="5"/>
      <c r="U127" s="13">
        <f t="shared" si="5"/>
        <v>0</v>
      </c>
    </row>
    <row r="128" spans="1:21" s="82" customFormat="1" ht="278.25">
      <c r="A128" s="15" t="s">
        <v>288</v>
      </c>
      <c r="B128" s="23" t="s">
        <v>547</v>
      </c>
      <c r="C128" s="53" t="s">
        <v>289</v>
      </c>
      <c r="D128" s="4" t="s">
        <v>438</v>
      </c>
      <c r="E128" s="20" t="s">
        <v>433</v>
      </c>
      <c r="F128" s="4"/>
      <c r="G128" s="21" t="s">
        <v>434</v>
      </c>
      <c r="H128" s="4"/>
      <c r="I128" s="4"/>
      <c r="J128" s="4"/>
      <c r="K128" s="4"/>
      <c r="L128" s="4"/>
      <c r="M128" s="4"/>
      <c r="N128" s="27">
        <f>'[5]Свод  по  МО'!N128</f>
        <v>4099.9</v>
      </c>
      <c r="O128" s="27">
        <f>'[5]Свод  по  МО'!O128</f>
        <v>2995.4</v>
      </c>
      <c r="P128" s="27">
        <f>'[4]Воловский '!P128+'[4]Грязинский '!P128+'[4]Данковский '!P128+'[4]Добринский '!P128+'[4]Добровский'!P128+'[4]Долгоруковский '!P128+'[4]Елецкий '!P128+'[4]Задонский '!P128+'[4]Измалковский '!P128+'[4]Краснинский '!P128+'[4]Лебедянский '!P128+'[4]Лев- Толстовский '!P128+'[4]Липецкий '!P128+'[4]Становлянский '!P128+'[4]Тербунский '!P128+'[4]Усманский '!P128+'[4]Хлевенский '!P128+'[4]Чаплыгинский '!P128</f>
        <v>1792.4</v>
      </c>
      <c r="Q128" s="27">
        <f>'[4]Воловский '!Q128+'[4]Грязинский '!Q128+'[4]Данковский '!Q128+'[4]Добринский '!Q128+'[4]Добровский'!Q128+'[4]Долгоруковский '!Q128+'[4]Елецкий '!Q128+'[4]Задонский '!Q128+'[4]Измалковский '!Q128+'[4]Краснинский '!Q128+'[4]Лебедянский '!Q128+'[4]Лев- Толстовский '!Q128+'[4]Липецкий '!Q128+'[4]Становлянский '!Q128+'[4]Тербунский '!Q128+'[4]Усманский '!Q128+'[4]Хлевенский '!Q128+'[4]Чаплыгинский '!Q128</f>
        <v>9002.6</v>
      </c>
      <c r="R128" s="27">
        <f>'[4]Воловский '!R128+'[4]Грязинский '!R128+'[4]Данковский '!R128+'[4]Добринский '!R128+'[4]Добровский'!R128+'[4]Долгоруковский '!R128+'[4]Елецкий '!R128+'[4]Задонский '!R128+'[4]Измалковский '!R128+'[4]Краснинский '!R128+'[4]Лебедянский '!R128+'[4]Лев- Толстовский '!R128+'[4]Липецкий '!R128+'[4]Становлянский '!R128+'[4]Тербунский '!R128+'[4]Усманский '!R128+'[4]Хлевенский '!R128+'[4]Чаплыгинский '!R128</f>
        <v>5607.7</v>
      </c>
      <c r="S128" s="27">
        <f>'[4]Воловский '!S128+'[4]Грязинский '!S128+'[4]Данковский '!S128+'[4]Добринский '!S128+'[4]Добровский'!S128+'[4]Долгоруковский '!S128+'[4]Елецкий '!S128+'[4]Задонский '!S128+'[4]Измалковский '!S128+'[4]Краснинский '!S128+'[4]Лебедянский '!S128+'[4]Лев- Толстовский '!S128+'[4]Липецкий '!S128+'[4]Становлянский '!S128+'[4]Тербунский '!S128+'[4]Усманский '!S128+'[4]Хлевенский '!S128+'[4]Чаплыгинский '!S128</f>
        <v>5007.7</v>
      </c>
      <c r="T128" s="5"/>
      <c r="U128" s="13">
        <f t="shared" si="5"/>
        <v>0</v>
      </c>
    </row>
    <row r="129" spans="1:21" s="82" customFormat="1" ht="51.75">
      <c r="A129" s="15" t="s">
        <v>535</v>
      </c>
      <c r="B129" s="19" t="s">
        <v>515</v>
      </c>
      <c r="C129" s="53" t="s">
        <v>536</v>
      </c>
      <c r="D129" s="4"/>
      <c r="E129" s="4"/>
      <c r="F129" s="4"/>
      <c r="G129" s="4"/>
      <c r="H129" s="4"/>
      <c r="I129" s="4"/>
      <c r="J129" s="4"/>
      <c r="K129" s="4"/>
      <c r="L129" s="4"/>
      <c r="M129" s="4"/>
      <c r="N129" s="27">
        <f>'[5]Свод  по  МО'!N129</f>
        <v>0</v>
      </c>
      <c r="O129" s="27">
        <f>'[5]Свод  по  МО'!O129</f>
        <v>0</v>
      </c>
      <c r="P129" s="27">
        <f>'[4]Воловский '!P129+'[4]Грязинский '!P129+'[4]Данковский '!P129+'[4]Добринский '!P129+'[4]Добровский'!P129+'[4]Долгоруковский '!P129+'[4]Елецкий '!P129+'[4]Задонский '!P129+'[4]Измалковский '!P129+'[4]Краснинский '!P129+'[4]Лебедянский '!P129+'[4]Лев- Толстовский '!P129+'[4]Липецкий '!P129+'[4]Становлянский '!P129+'[4]Тербунский '!P129+'[4]Усманский '!P129+'[4]Хлевенский '!P129+'[4]Чаплыгинский '!P129</f>
        <v>0</v>
      </c>
      <c r="Q129" s="27">
        <f>'[4]Воловский '!Q129+'[4]Грязинский '!Q129+'[4]Данковский '!Q129+'[4]Добринский '!Q129+'[4]Добровский'!Q129+'[4]Долгоруковский '!Q129+'[4]Елецкий '!Q129+'[4]Задонский '!Q129+'[4]Измалковский '!Q129+'[4]Краснинский '!Q129+'[4]Лебедянский '!Q129+'[4]Лев- Толстовский '!Q129+'[4]Липецкий '!Q129+'[4]Становлянский '!Q129+'[4]Тербунский '!Q129+'[4]Усманский '!Q129+'[4]Хлевенский '!Q129+'[4]Чаплыгинский '!Q129</f>
        <v>0</v>
      </c>
      <c r="R129" s="27">
        <f>'[4]Воловский '!R129+'[4]Грязинский '!R129+'[4]Данковский '!R129+'[4]Добринский '!R129+'[4]Добровский'!R129+'[4]Долгоруковский '!R129+'[4]Елецкий '!R129+'[4]Задонский '!R129+'[4]Измалковский '!R129+'[4]Краснинский '!R129+'[4]Лебедянский '!R129+'[4]Лев- Толстовский '!R129+'[4]Липецкий '!R129+'[4]Становлянский '!R129+'[4]Тербунский '!R129+'[4]Усманский '!R129+'[4]Хлевенский '!R129+'[4]Чаплыгинский '!R129</f>
        <v>0</v>
      </c>
      <c r="S129" s="27">
        <f>'[4]Воловский '!S129+'[4]Грязинский '!S129+'[4]Данковский '!S129+'[4]Добринский '!S129+'[4]Добровский'!S129+'[4]Долгоруковский '!S129+'[4]Елецкий '!S129+'[4]Задонский '!S129+'[4]Измалковский '!S129+'[4]Краснинский '!S129+'[4]Лебедянский '!S129+'[4]Лев- Толстовский '!S129+'[4]Липецкий '!S129+'[4]Становлянский '!S129+'[4]Тербунский '!S129+'[4]Усманский '!S129+'[4]Хлевенский '!S129+'[4]Чаплыгинский '!S129</f>
        <v>0</v>
      </c>
      <c r="T129" s="5"/>
      <c r="U129" s="13">
        <f t="shared" si="5"/>
        <v>0</v>
      </c>
    </row>
    <row r="130" spans="1:21" s="82" customFormat="1" ht="138.75">
      <c r="A130" s="15" t="s">
        <v>537</v>
      </c>
      <c r="B130" s="19" t="s">
        <v>518</v>
      </c>
      <c r="C130" s="53" t="s">
        <v>538</v>
      </c>
      <c r="D130" s="4"/>
      <c r="E130" s="4"/>
      <c r="F130" s="4"/>
      <c r="G130" s="4"/>
      <c r="H130" s="4"/>
      <c r="I130" s="4"/>
      <c r="J130" s="4"/>
      <c r="K130" s="4"/>
      <c r="L130" s="4"/>
      <c r="M130" s="4"/>
      <c r="N130" s="27">
        <f>'[5]Свод  по  МО'!N130</f>
        <v>0</v>
      </c>
      <c r="O130" s="27">
        <f>'[5]Свод  по  МО'!O130</f>
        <v>0</v>
      </c>
      <c r="P130" s="27">
        <f>'[4]Воловский '!P130+'[4]Грязинский '!P130+'[4]Данковский '!P130+'[4]Добринский '!P130+'[4]Добровский'!P130+'[4]Долгоруковский '!P130+'[4]Елецкий '!P130+'[4]Задонский '!P130+'[4]Измалковский '!P130+'[4]Краснинский '!P130+'[4]Лебедянский '!P130+'[4]Лев- Толстовский '!P130+'[4]Липецкий '!P130+'[4]Становлянский '!P130+'[4]Тербунский '!P130+'[4]Усманский '!P130+'[4]Хлевенский '!P130+'[4]Чаплыгинский '!P130</f>
        <v>0</v>
      </c>
      <c r="Q130" s="27">
        <f>'[4]Воловский '!Q130+'[4]Грязинский '!Q130+'[4]Данковский '!Q130+'[4]Добринский '!Q130+'[4]Добровский'!Q130+'[4]Долгоруковский '!Q130+'[4]Елецкий '!Q130+'[4]Задонский '!Q130+'[4]Измалковский '!Q130+'[4]Краснинский '!Q130+'[4]Лебедянский '!Q130+'[4]Лев- Толстовский '!Q130+'[4]Липецкий '!Q130+'[4]Становлянский '!Q130+'[4]Тербунский '!Q130+'[4]Усманский '!Q130+'[4]Хлевенский '!Q130+'[4]Чаплыгинский '!Q130</f>
        <v>0</v>
      </c>
      <c r="R130" s="27">
        <f>'[4]Воловский '!R130+'[4]Грязинский '!R130+'[4]Данковский '!R130+'[4]Добринский '!R130+'[4]Добровский'!R130+'[4]Долгоруковский '!R130+'[4]Елецкий '!R130+'[4]Задонский '!R130+'[4]Измалковский '!R130+'[4]Краснинский '!R130+'[4]Лебедянский '!R130+'[4]Лев- Толстовский '!R130+'[4]Липецкий '!R130+'[4]Становлянский '!R130+'[4]Тербунский '!R130+'[4]Усманский '!R130+'[4]Хлевенский '!R130+'[4]Чаплыгинский '!R130</f>
        <v>0</v>
      </c>
      <c r="S130" s="27">
        <f>'[4]Воловский '!S130+'[4]Грязинский '!S130+'[4]Данковский '!S130+'[4]Добринский '!S130+'[4]Добровский'!S130+'[4]Долгоруковский '!S130+'[4]Елецкий '!S130+'[4]Задонский '!S130+'[4]Измалковский '!S130+'[4]Краснинский '!S130+'[4]Лебедянский '!S130+'[4]Лев- Толстовский '!S130+'[4]Липецкий '!S130+'[4]Становлянский '!S130+'[4]Тербунский '!S130+'[4]Усманский '!S130+'[4]Хлевенский '!S130+'[4]Чаплыгинский '!S130</f>
        <v>0</v>
      </c>
      <c r="T130" s="5"/>
      <c r="U130" s="13">
        <f t="shared" si="5"/>
        <v>0</v>
      </c>
    </row>
    <row r="131" spans="1:21" s="82" customFormat="1" ht="87">
      <c r="A131" s="15" t="s">
        <v>539</v>
      </c>
      <c r="B131" s="19" t="s">
        <v>521</v>
      </c>
      <c r="C131" s="53" t="s">
        <v>540</v>
      </c>
      <c r="D131" s="4"/>
      <c r="E131" s="4"/>
      <c r="F131" s="4"/>
      <c r="G131" s="4"/>
      <c r="H131" s="4"/>
      <c r="I131" s="4"/>
      <c r="J131" s="4"/>
      <c r="K131" s="4"/>
      <c r="L131" s="4"/>
      <c r="M131" s="4"/>
      <c r="N131" s="27">
        <f>'[5]Свод  по  МО'!N131</f>
        <v>0</v>
      </c>
      <c r="O131" s="27">
        <f>'[5]Свод  по  МО'!O131</f>
        <v>0</v>
      </c>
      <c r="P131" s="27"/>
      <c r="Q131" s="27"/>
      <c r="R131" s="27"/>
      <c r="S131" s="27"/>
      <c r="T131" s="5"/>
      <c r="U131" s="13">
        <f t="shared" si="5"/>
        <v>0</v>
      </c>
    </row>
    <row r="132" spans="1:21" s="82" customFormat="1" ht="261">
      <c r="A132" s="15" t="s">
        <v>541</v>
      </c>
      <c r="B132" s="19" t="s">
        <v>524</v>
      </c>
      <c r="C132" s="53" t="s">
        <v>542</v>
      </c>
      <c r="D132" s="4"/>
      <c r="E132" s="4"/>
      <c r="F132" s="4"/>
      <c r="G132" s="4"/>
      <c r="H132" s="4"/>
      <c r="I132" s="4"/>
      <c r="J132" s="4"/>
      <c r="K132" s="4"/>
      <c r="L132" s="4"/>
      <c r="M132" s="4"/>
      <c r="N132" s="27">
        <f>'[5]Свод  по  МО'!N132</f>
        <v>0</v>
      </c>
      <c r="O132" s="27">
        <f>'[5]Свод  по  МО'!O132</f>
        <v>0</v>
      </c>
      <c r="P132" s="27">
        <f>'[4]Воловский '!P132+'[4]Грязинский '!P132+'[4]Данковский '!P132+'[4]Добринский '!P132+'[4]Добровский'!P132+'[4]Долгоруковский '!P132+'[4]Елецкий '!P132+'[4]Задонский '!P132+'[4]Измалковский '!P132+'[4]Краснинский '!P132+'[4]Лебедянский '!P132+'[4]Лев- Толстовский '!P132+'[4]Липецкий '!P132+'[4]Становлянский '!P132+'[4]Тербунский '!P132+'[4]Усманский '!P132+'[4]Хлевенский '!P132+'[4]Чаплыгинский '!P132</f>
        <v>0</v>
      </c>
      <c r="Q132" s="27">
        <f>'[4]Воловский '!Q132+'[4]Грязинский '!Q132+'[4]Данковский '!Q132+'[4]Добринский '!Q132+'[4]Добровский'!Q132+'[4]Долгоруковский '!Q132+'[4]Елецкий '!Q132+'[4]Задонский '!Q132+'[4]Измалковский '!Q132+'[4]Краснинский '!Q132+'[4]Лебедянский '!Q132+'[4]Лев- Толстовский '!Q132+'[4]Липецкий '!Q132+'[4]Становлянский '!Q132+'[4]Тербунский '!Q132+'[4]Усманский '!Q132+'[4]Хлевенский '!Q132+'[4]Чаплыгинский '!Q132</f>
        <v>0</v>
      </c>
      <c r="R132" s="27">
        <f>'[4]Воловский '!R132+'[4]Грязинский '!R132+'[4]Данковский '!R132+'[4]Добринский '!R132+'[4]Добровский'!R132+'[4]Долгоруковский '!R132+'[4]Елецкий '!R132+'[4]Задонский '!R132+'[4]Измалковский '!R132+'[4]Краснинский '!R132+'[4]Лебедянский '!R132+'[4]Лев- Толстовский '!R132+'[4]Липецкий '!R132+'[4]Становлянский '!R132+'[4]Тербунский '!R132+'[4]Усманский '!R132+'[4]Хлевенский '!R132+'[4]Чаплыгинский '!R132</f>
        <v>0</v>
      </c>
      <c r="S132" s="27">
        <f>'[4]Воловский '!S132+'[4]Грязинский '!S132+'[4]Данковский '!S132+'[4]Добринский '!S132+'[4]Добровский'!S132+'[4]Долгоруковский '!S132+'[4]Елецкий '!S132+'[4]Задонский '!S132+'[4]Измалковский '!S132+'[4]Краснинский '!S132+'[4]Лебедянский '!S132+'[4]Лев- Толстовский '!S132+'[4]Липецкий '!S132+'[4]Становлянский '!S132+'[4]Тербунский '!S132+'[4]Усманский '!S132+'[4]Хлевенский '!S132+'[4]Чаплыгинский '!S132</f>
        <v>0</v>
      </c>
      <c r="T132" s="5"/>
      <c r="U132" s="13">
        <f t="shared" si="5"/>
        <v>0</v>
      </c>
    </row>
    <row r="133" spans="1:21" s="82" customFormat="1" ht="69">
      <c r="A133" s="15" t="s">
        <v>543</v>
      </c>
      <c r="B133" s="19" t="s">
        <v>527</v>
      </c>
      <c r="C133" s="53" t="s">
        <v>544</v>
      </c>
      <c r="D133" s="4"/>
      <c r="E133" s="4"/>
      <c r="F133" s="4"/>
      <c r="G133" s="4"/>
      <c r="H133" s="4"/>
      <c r="I133" s="4"/>
      <c r="J133" s="4"/>
      <c r="K133" s="4"/>
      <c r="L133" s="4"/>
      <c r="M133" s="4"/>
      <c r="N133" s="27">
        <f>'[5]Свод  по  МО'!N133</f>
        <v>0</v>
      </c>
      <c r="O133" s="27">
        <f>'[5]Свод  по  МО'!O133</f>
        <v>0</v>
      </c>
      <c r="P133" s="27">
        <f>'[4]Воловский '!P133+'[4]Грязинский '!P133+'[4]Данковский '!P133+'[4]Добринский '!P133+'[4]Добровский'!P133+'[4]Долгоруковский '!P133+'[4]Елецкий '!P133+'[4]Задонский '!P133+'[4]Измалковский '!P133+'[4]Краснинский '!P133+'[4]Лебедянский '!P133+'[4]Лев- Толстовский '!P133+'[4]Липецкий '!P133+'[4]Становлянский '!P133+'[4]Тербунский '!P133+'[4]Усманский '!P133+'[4]Хлевенский '!P133+'[4]Чаплыгинский '!P133</f>
        <v>0</v>
      </c>
      <c r="Q133" s="27">
        <f>'[4]Воловский '!Q133+'[4]Грязинский '!Q133+'[4]Данковский '!Q133+'[4]Добринский '!Q133+'[4]Добровский'!Q133+'[4]Долгоруковский '!Q133+'[4]Елецкий '!Q133+'[4]Задонский '!Q133+'[4]Измалковский '!Q133+'[4]Краснинский '!Q133+'[4]Лебедянский '!Q133+'[4]Лев- Толстовский '!Q133+'[4]Липецкий '!Q133+'[4]Становлянский '!Q133+'[4]Тербунский '!Q133+'[4]Усманский '!Q133+'[4]Хлевенский '!Q133+'[4]Чаплыгинский '!Q133</f>
        <v>0</v>
      </c>
      <c r="R133" s="27">
        <f>'[4]Воловский '!R133+'[4]Грязинский '!R133+'[4]Данковский '!R133+'[4]Добринский '!R133+'[4]Добровский'!R133+'[4]Долгоруковский '!R133+'[4]Елецкий '!R133+'[4]Задонский '!R133+'[4]Измалковский '!R133+'[4]Краснинский '!R133+'[4]Лебедянский '!R133+'[4]Лев- Толстовский '!R133+'[4]Липецкий '!R133+'[4]Становлянский '!R133+'[4]Тербунский '!R133+'[4]Усманский '!R133+'[4]Хлевенский '!R133+'[4]Чаплыгинский '!R133</f>
        <v>0</v>
      </c>
      <c r="S133" s="27">
        <f>'[4]Воловский '!S133+'[4]Грязинский '!S133+'[4]Данковский '!S133+'[4]Добринский '!S133+'[4]Добровский'!S133+'[4]Долгоруковский '!S133+'[4]Елецкий '!S133+'[4]Задонский '!S133+'[4]Измалковский '!S133+'[4]Краснинский '!S133+'[4]Лебедянский '!S133+'[4]Лев- Толстовский '!S133+'[4]Липецкий '!S133+'[4]Становлянский '!S133+'[4]Тербунский '!S133+'[4]Усманский '!S133+'[4]Хлевенский '!S133+'[4]Чаплыгинский '!S133</f>
        <v>0</v>
      </c>
      <c r="T133" s="5"/>
      <c r="U133" s="13">
        <f t="shared" si="5"/>
        <v>0</v>
      </c>
    </row>
    <row r="134" spans="1:21" s="82" customFormat="1" ht="69">
      <c r="A134" s="15" t="s">
        <v>4</v>
      </c>
      <c r="B134" s="83" t="s">
        <v>5</v>
      </c>
      <c r="C134" s="53" t="s">
        <v>6</v>
      </c>
      <c r="D134" s="4"/>
      <c r="E134" s="4"/>
      <c r="F134" s="4"/>
      <c r="G134" s="4"/>
      <c r="H134" s="4"/>
      <c r="I134" s="4"/>
      <c r="J134" s="4"/>
      <c r="K134" s="4"/>
      <c r="L134" s="4"/>
      <c r="M134" s="4"/>
      <c r="N134" s="27"/>
      <c r="O134" s="27"/>
      <c r="P134" s="27"/>
      <c r="Q134" s="27"/>
      <c r="R134" s="27"/>
      <c r="S134" s="27"/>
      <c r="T134" s="5"/>
      <c r="U134" s="13">
        <f t="shared" si="5"/>
        <v>0</v>
      </c>
    </row>
    <row r="135" spans="1:21" s="82" customFormat="1" ht="191.25">
      <c r="A135" s="15" t="s">
        <v>7</v>
      </c>
      <c r="B135" s="83" t="s">
        <v>8</v>
      </c>
      <c r="C135" s="53" t="s">
        <v>9</v>
      </c>
      <c r="D135" s="4"/>
      <c r="E135" s="4"/>
      <c r="F135" s="4"/>
      <c r="G135" s="4"/>
      <c r="H135" s="4"/>
      <c r="I135" s="4"/>
      <c r="J135" s="4"/>
      <c r="K135" s="4"/>
      <c r="L135" s="4"/>
      <c r="M135" s="4"/>
      <c r="N135" s="27"/>
      <c r="O135" s="27"/>
      <c r="P135" s="27"/>
      <c r="Q135" s="27"/>
      <c r="R135" s="27"/>
      <c r="S135" s="27"/>
      <c r="T135" s="5"/>
      <c r="U135" s="13">
        <f t="shared" si="5"/>
        <v>0</v>
      </c>
    </row>
    <row r="136" spans="1:21" s="82" customFormat="1" ht="156">
      <c r="A136" s="17" t="s">
        <v>290</v>
      </c>
      <c r="B136" s="58" t="s">
        <v>36</v>
      </c>
      <c r="C136" s="54" t="s">
        <v>291</v>
      </c>
      <c r="D136" s="26"/>
      <c r="E136" s="26"/>
      <c r="F136" s="26"/>
      <c r="G136" s="26"/>
      <c r="H136" s="26"/>
      <c r="I136" s="26"/>
      <c r="J136" s="26"/>
      <c r="K136" s="26"/>
      <c r="L136" s="26"/>
      <c r="M136" s="26"/>
      <c r="N136" s="48">
        <f aca="true" t="shared" si="8" ref="N136:S136">SUM(N137:N137)</f>
        <v>5839.1</v>
      </c>
      <c r="O136" s="48">
        <f t="shared" si="8"/>
        <v>5827.7</v>
      </c>
      <c r="P136" s="48">
        <f t="shared" si="8"/>
        <v>3517.9</v>
      </c>
      <c r="Q136" s="48">
        <f t="shared" si="8"/>
        <v>0</v>
      </c>
      <c r="R136" s="48">
        <f t="shared" si="8"/>
        <v>0</v>
      </c>
      <c r="S136" s="48">
        <f t="shared" si="8"/>
        <v>0</v>
      </c>
      <c r="T136" s="7"/>
      <c r="U136" s="13">
        <f t="shared" si="5"/>
        <v>0</v>
      </c>
    </row>
    <row r="137" spans="1:21" s="84" customFormat="1" ht="104.25">
      <c r="A137" s="25" t="s">
        <v>292</v>
      </c>
      <c r="B137" s="50" t="s">
        <v>293</v>
      </c>
      <c r="C137" s="56" t="s">
        <v>10</v>
      </c>
      <c r="D137" s="4" t="s">
        <v>439</v>
      </c>
      <c r="E137" s="20" t="s">
        <v>433</v>
      </c>
      <c r="F137" s="4" t="s">
        <v>11</v>
      </c>
      <c r="G137" s="4"/>
      <c r="H137" s="4"/>
      <c r="I137" s="4"/>
      <c r="J137" s="4"/>
      <c r="K137" s="4"/>
      <c r="L137" s="4"/>
      <c r="M137" s="4"/>
      <c r="N137" s="27">
        <f>'[5]Свод  по  МО'!N135</f>
        <v>5839.1</v>
      </c>
      <c r="O137" s="27">
        <f>'[5]Свод  по  МО'!O135</f>
        <v>5827.7</v>
      </c>
      <c r="P137" s="27">
        <v>3517.9</v>
      </c>
      <c r="Q137" s="27"/>
      <c r="R137" s="27"/>
      <c r="S137" s="27"/>
      <c r="T137" s="5"/>
      <c r="U137" s="13">
        <f t="shared" si="5"/>
        <v>0</v>
      </c>
    </row>
    <row r="138" spans="1:21" s="82" customFormat="1" ht="138.75">
      <c r="A138" s="45" t="s">
        <v>295</v>
      </c>
      <c r="B138" s="58" t="s">
        <v>37</v>
      </c>
      <c r="C138" s="60" t="s">
        <v>296</v>
      </c>
      <c r="D138" s="26"/>
      <c r="E138" s="26"/>
      <c r="F138" s="26"/>
      <c r="G138" s="26"/>
      <c r="H138" s="26"/>
      <c r="I138" s="26"/>
      <c r="J138" s="26"/>
      <c r="K138" s="26"/>
      <c r="L138" s="26"/>
      <c r="M138" s="26"/>
      <c r="N138" s="48">
        <f aca="true" t="shared" si="9" ref="N138:S138">SUM(N139:N180)</f>
        <v>5732577.000000001</v>
      </c>
      <c r="O138" s="48">
        <f t="shared" si="9"/>
        <v>5507667.200000001</v>
      </c>
      <c r="P138" s="48">
        <f t="shared" si="9"/>
        <v>4374059.6</v>
      </c>
      <c r="Q138" s="48">
        <f t="shared" si="9"/>
        <v>4511742.2</v>
      </c>
      <c r="R138" s="48">
        <f t="shared" si="9"/>
        <v>4423106.800000001</v>
      </c>
      <c r="S138" s="48">
        <f t="shared" si="9"/>
        <v>4587976.600000001</v>
      </c>
      <c r="T138" s="7"/>
      <c r="U138" s="13">
        <f t="shared" si="5"/>
        <v>0</v>
      </c>
    </row>
    <row r="139" spans="1:21" s="82" customFormat="1" ht="208.5">
      <c r="A139" s="25" t="s">
        <v>297</v>
      </c>
      <c r="B139" s="30" t="s">
        <v>298</v>
      </c>
      <c r="C139" s="56" t="s">
        <v>299</v>
      </c>
      <c r="D139" s="31" t="s">
        <v>553</v>
      </c>
      <c r="E139" s="34"/>
      <c r="F139" s="4"/>
      <c r="G139" s="75"/>
      <c r="H139" s="4" t="s">
        <v>432</v>
      </c>
      <c r="I139" s="4" t="s">
        <v>300</v>
      </c>
      <c r="J139" s="4" t="s">
        <v>301</v>
      </c>
      <c r="K139" s="4"/>
      <c r="L139" s="4"/>
      <c r="M139" s="4"/>
      <c r="N139" s="27">
        <f>'[5]Свод  по  МО'!N137</f>
        <v>31962</v>
      </c>
      <c r="O139" s="27">
        <f>'[5]Свод  по  МО'!O137</f>
        <v>31962</v>
      </c>
      <c r="P139" s="27">
        <v>30371.5</v>
      </c>
      <c r="Q139" s="27">
        <v>29166.6</v>
      </c>
      <c r="R139" s="27">
        <v>25519.5</v>
      </c>
      <c r="S139" s="27">
        <v>29193.3</v>
      </c>
      <c r="T139" s="12"/>
      <c r="U139" s="13">
        <f aca="true" t="shared" si="10" ref="U139:U202">IF(O139&gt;N139,O139-N139,0)</f>
        <v>0</v>
      </c>
    </row>
    <row r="140" spans="1:21" s="82" customFormat="1" ht="104.25">
      <c r="A140" s="25" t="s">
        <v>302</v>
      </c>
      <c r="B140" s="30" t="s">
        <v>303</v>
      </c>
      <c r="C140" s="56" t="s">
        <v>304</v>
      </c>
      <c r="D140" s="32" t="s">
        <v>294</v>
      </c>
      <c r="E140" s="24"/>
      <c r="F140" s="4"/>
      <c r="G140" s="75"/>
      <c r="H140" s="4" t="s">
        <v>305</v>
      </c>
      <c r="I140" s="4" t="s">
        <v>306</v>
      </c>
      <c r="J140" s="4" t="s">
        <v>307</v>
      </c>
      <c r="K140" s="4"/>
      <c r="L140" s="4"/>
      <c r="M140" s="4"/>
      <c r="N140" s="27">
        <f>'[5]Свод  по  МО'!N138</f>
        <v>24783</v>
      </c>
      <c r="O140" s="27">
        <f>'[5]Свод  по  МО'!O138</f>
        <v>24783</v>
      </c>
      <c r="P140" s="27">
        <v>25534</v>
      </c>
      <c r="Q140" s="27">
        <v>27070</v>
      </c>
      <c r="R140" s="27">
        <v>27070</v>
      </c>
      <c r="S140" s="27">
        <v>27070</v>
      </c>
      <c r="T140" s="12"/>
      <c r="U140" s="13">
        <f t="shared" si="10"/>
        <v>0</v>
      </c>
    </row>
    <row r="141" spans="1:21" s="82" customFormat="1" ht="191.25">
      <c r="A141" s="25" t="s">
        <v>308</v>
      </c>
      <c r="B141" s="30" t="s">
        <v>309</v>
      </c>
      <c r="C141" s="56" t="s">
        <v>310</v>
      </c>
      <c r="D141" s="32" t="s">
        <v>294</v>
      </c>
      <c r="E141" s="24"/>
      <c r="F141" s="4"/>
      <c r="G141" s="75"/>
      <c r="H141" s="4" t="s">
        <v>852</v>
      </c>
      <c r="I141" s="4" t="s">
        <v>311</v>
      </c>
      <c r="J141" s="4" t="s">
        <v>312</v>
      </c>
      <c r="K141" s="4"/>
      <c r="L141" s="4"/>
      <c r="M141" s="4"/>
      <c r="N141" s="27">
        <f>'[5]Свод  по  МО'!N139</f>
        <v>9821</v>
      </c>
      <c r="O141" s="27">
        <f>'[5]Свод  по  МО'!O139</f>
        <v>9602.2</v>
      </c>
      <c r="P141" s="27">
        <v>10011</v>
      </c>
      <c r="Q141" s="27">
        <v>10076</v>
      </c>
      <c r="R141" s="27">
        <v>10090</v>
      </c>
      <c r="S141" s="27">
        <v>10090</v>
      </c>
      <c r="T141" s="12"/>
      <c r="U141" s="13">
        <f t="shared" si="10"/>
        <v>0</v>
      </c>
    </row>
    <row r="142" spans="1:21" s="82" customFormat="1" ht="208.5">
      <c r="A142" s="25" t="s">
        <v>313</v>
      </c>
      <c r="B142" s="30" t="s">
        <v>314</v>
      </c>
      <c r="C142" s="56" t="s">
        <v>315</v>
      </c>
      <c r="D142" s="32" t="s">
        <v>294</v>
      </c>
      <c r="E142" s="24"/>
      <c r="F142" s="4"/>
      <c r="G142" s="75"/>
      <c r="H142" s="4" t="s">
        <v>853</v>
      </c>
      <c r="I142" s="4" t="s">
        <v>316</v>
      </c>
      <c r="J142" s="4" t="s">
        <v>317</v>
      </c>
      <c r="K142" s="4"/>
      <c r="L142" s="4"/>
      <c r="M142" s="4"/>
      <c r="N142" s="27">
        <f>'[5]Свод  по  МО'!N140</f>
        <v>12006</v>
      </c>
      <c r="O142" s="27">
        <f>'[5]Свод  по  МО'!O140</f>
        <v>11825.6</v>
      </c>
      <c r="P142" s="27">
        <v>13084.5</v>
      </c>
      <c r="Q142" s="27">
        <v>13084.5</v>
      </c>
      <c r="R142" s="27">
        <v>13084.5</v>
      </c>
      <c r="S142" s="27">
        <v>13084.5</v>
      </c>
      <c r="T142" s="12"/>
      <c r="U142" s="13">
        <f t="shared" si="10"/>
        <v>0</v>
      </c>
    </row>
    <row r="143" spans="1:21" s="82" customFormat="1" ht="138.75">
      <c r="A143" s="25" t="s">
        <v>318</v>
      </c>
      <c r="B143" s="30" t="s">
        <v>319</v>
      </c>
      <c r="C143" s="56" t="s">
        <v>320</v>
      </c>
      <c r="D143" s="33" t="s">
        <v>321</v>
      </c>
      <c r="E143" s="24"/>
      <c r="F143" s="4"/>
      <c r="G143" s="75"/>
      <c r="H143" s="4" t="s">
        <v>322</v>
      </c>
      <c r="I143" s="4" t="s">
        <v>323</v>
      </c>
      <c r="J143" s="4" t="s">
        <v>324</v>
      </c>
      <c r="K143" s="4"/>
      <c r="L143" s="4"/>
      <c r="M143" s="4"/>
      <c r="N143" s="27">
        <f>'[5]Свод  по  МО'!N141</f>
        <v>38236.6</v>
      </c>
      <c r="O143" s="27">
        <f>'[5]Свод  по  МО'!O141</f>
        <v>38225.4</v>
      </c>
      <c r="P143" s="27">
        <v>0</v>
      </c>
      <c r="Q143" s="27">
        <v>0</v>
      </c>
      <c r="R143" s="27">
        <v>0</v>
      </c>
      <c r="S143" s="27">
        <v>0</v>
      </c>
      <c r="T143" s="12"/>
      <c r="U143" s="13">
        <f t="shared" si="10"/>
        <v>0</v>
      </c>
    </row>
    <row r="144" spans="1:21" s="82" customFormat="1" ht="87">
      <c r="A144" s="25" t="s">
        <v>325</v>
      </c>
      <c r="B144" s="30" t="s">
        <v>326</v>
      </c>
      <c r="C144" s="56" t="s">
        <v>327</v>
      </c>
      <c r="D144" s="31" t="s">
        <v>321</v>
      </c>
      <c r="E144" s="24"/>
      <c r="F144" s="4"/>
      <c r="G144" s="75"/>
      <c r="H144" s="4" t="s">
        <v>328</v>
      </c>
      <c r="I144" s="4" t="s">
        <v>329</v>
      </c>
      <c r="J144" s="4" t="s">
        <v>330</v>
      </c>
      <c r="K144" s="4"/>
      <c r="L144" s="4"/>
      <c r="M144" s="4"/>
      <c r="N144" s="27">
        <f>'[5]Свод  по  МО'!N142</f>
        <v>2822016.7</v>
      </c>
      <c r="O144" s="27">
        <f>'[5]Свод  по  МО'!O142</f>
        <v>2822016.6</v>
      </c>
      <c r="P144" s="27">
        <v>2909382</v>
      </c>
      <c r="Q144" s="27">
        <v>2984967</v>
      </c>
      <c r="R144" s="27">
        <v>2998311</v>
      </c>
      <c r="S144" s="27">
        <v>3140473</v>
      </c>
      <c r="T144" s="12"/>
      <c r="U144" s="13">
        <f t="shared" si="10"/>
        <v>0</v>
      </c>
    </row>
    <row r="145" spans="1:21" s="82" customFormat="1" ht="104.25">
      <c r="A145" s="25" t="s">
        <v>331</v>
      </c>
      <c r="B145" s="30" t="s">
        <v>332</v>
      </c>
      <c r="C145" s="56" t="s">
        <v>333</v>
      </c>
      <c r="D145" s="33" t="s">
        <v>334</v>
      </c>
      <c r="E145" s="24"/>
      <c r="F145" s="4"/>
      <c r="G145" s="75"/>
      <c r="H145" s="4" t="s">
        <v>335</v>
      </c>
      <c r="I145" s="4" t="s">
        <v>336</v>
      </c>
      <c r="J145" s="4" t="s">
        <v>337</v>
      </c>
      <c r="K145" s="4"/>
      <c r="L145" s="4"/>
      <c r="M145" s="4"/>
      <c r="N145" s="27">
        <f>'[5]Свод  по  МО'!N143</f>
        <v>5805</v>
      </c>
      <c r="O145" s="27">
        <f>'[5]Свод  по  МО'!O143</f>
        <v>5409</v>
      </c>
      <c r="P145" s="27">
        <v>6095.2</v>
      </c>
      <c r="Q145" s="27">
        <v>6949.7</v>
      </c>
      <c r="R145" s="27">
        <v>6949.7</v>
      </c>
      <c r="S145" s="27">
        <v>6949.7</v>
      </c>
      <c r="T145" s="12"/>
      <c r="U145" s="13">
        <f t="shared" si="10"/>
        <v>0</v>
      </c>
    </row>
    <row r="146" spans="1:21" s="82" customFormat="1" ht="295.5">
      <c r="A146" s="25" t="s">
        <v>338</v>
      </c>
      <c r="B146" s="30" t="s">
        <v>339</v>
      </c>
      <c r="C146" s="56" t="s">
        <v>340</v>
      </c>
      <c r="D146" s="24">
        <v>1003</v>
      </c>
      <c r="E146" s="24"/>
      <c r="F146" s="4"/>
      <c r="G146" s="75"/>
      <c r="H146" s="4" t="s">
        <v>554</v>
      </c>
      <c r="I146" s="4" t="s">
        <v>555</v>
      </c>
      <c r="J146" s="4" t="s">
        <v>556</v>
      </c>
      <c r="K146" s="4"/>
      <c r="L146" s="4"/>
      <c r="M146" s="4"/>
      <c r="N146" s="27">
        <f>'[5]Свод  по  МО'!N144</f>
        <v>178083.1</v>
      </c>
      <c r="O146" s="27">
        <f>'[5]Свод  по  МО'!O144</f>
        <v>177891.3</v>
      </c>
      <c r="P146" s="27">
        <f>55269.2+4482.2</f>
        <v>59751.399999999994</v>
      </c>
      <c r="Q146" s="27">
        <f>77839.5+3997</f>
        <v>81836.5</v>
      </c>
      <c r="R146" s="27">
        <v>2853</v>
      </c>
      <c r="S146" s="27">
        <v>3426</v>
      </c>
      <c r="T146" s="12"/>
      <c r="U146" s="13">
        <f t="shared" si="10"/>
        <v>0</v>
      </c>
    </row>
    <row r="147" spans="1:21" s="82" customFormat="1" ht="156">
      <c r="A147" s="25" t="s">
        <v>341</v>
      </c>
      <c r="B147" s="30" t="s">
        <v>342</v>
      </c>
      <c r="C147" s="56" t="s">
        <v>343</v>
      </c>
      <c r="D147" s="34">
        <v>1003</v>
      </c>
      <c r="E147" s="34"/>
      <c r="F147" s="34"/>
      <c r="G147" s="34"/>
      <c r="H147" s="4" t="s">
        <v>149</v>
      </c>
      <c r="I147" s="4" t="s">
        <v>344</v>
      </c>
      <c r="J147" s="4" t="s">
        <v>94</v>
      </c>
      <c r="K147" s="4"/>
      <c r="L147" s="4"/>
      <c r="M147" s="4"/>
      <c r="N147" s="27">
        <f>'[5]Свод  по  МО'!N145</f>
        <v>103796</v>
      </c>
      <c r="O147" s="27">
        <f>'[5]Свод  по  МО'!O145</f>
        <v>103549</v>
      </c>
      <c r="P147" s="27">
        <v>0</v>
      </c>
      <c r="Q147" s="27">
        <v>0</v>
      </c>
      <c r="R147" s="27">
        <v>0</v>
      </c>
      <c r="S147" s="27">
        <v>0</v>
      </c>
      <c r="T147" s="12"/>
      <c r="U147" s="13">
        <f t="shared" si="10"/>
        <v>0</v>
      </c>
    </row>
    <row r="148" spans="1:21" s="82" customFormat="1" ht="156">
      <c r="A148" s="25" t="s">
        <v>345</v>
      </c>
      <c r="B148" s="30" t="s">
        <v>346</v>
      </c>
      <c r="C148" s="56" t="s">
        <v>347</v>
      </c>
      <c r="D148" s="24">
        <v>1003</v>
      </c>
      <c r="E148" s="24"/>
      <c r="F148" s="24"/>
      <c r="G148" s="51"/>
      <c r="H148" s="4" t="s">
        <v>149</v>
      </c>
      <c r="I148" s="4" t="s">
        <v>150</v>
      </c>
      <c r="J148" s="4" t="s">
        <v>94</v>
      </c>
      <c r="K148" s="4"/>
      <c r="L148" s="4"/>
      <c r="M148" s="4"/>
      <c r="N148" s="27">
        <f>'[5]Свод  по  МО'!N146</f>
        <v>370295</v>
      </c>
      <c r="O148" s="27">
        <f>'[5]Свод  по  МО'!O146</f>
        <v>363518.6</v>
      </c>
      <c r="P148" s="27">
        <v>0</v>
      </c>
      <c r="Q148" s="27">
        <v>0</v>
      </c>
      <c r="R148" s="27">
        <v>0</v>
      </c>
      <c r="S148" s="27">
        <v>0</v>
      </c>
      <c r="T148" s="12"/>
      <c r="U148" s="13">
        <f t="shared" si="10"/>
        <v>0</v>
      </c>
    </row>
    <row r="149" spans="1:21" s="82" customFormat="1" ht="156">
      <c r="A149" s="25" t="s">
        <v>348</v>
      </c>
      <c r="B149" s="30" t="s">
        <v>349</v>
      </c>
      <c r="C149" s="56" t="s">
        <v>350</v>
      </c>
      <c r="D149" s="24">
        <v>1003</v>
      </c>
      <c r="E149" s="24"/>
      <c r="F149" s="24"/>
      <c r="G149" s="51"/>
      <c r="H149" s="4" t="s">
        <v>149</v>
      </c>
      <c r="I149" s="4" t="s">
        <v>150</v>
      </c>
      <c r="J149" s="4" t="s">
        <v>94</v>
      </c>
      <c r="K149" s="4"/>
      <c r="L149" s="4"/>
      <c r="M149" s="4"/>
      <c r="N149" s="27">
        <f>'[5]Свод  по  МО'!N147</f>
        <v>79089</v>
      </c>
      <c r="O149" s="27">
        <f>'[5]Свод  по  МО'!O147</f>
        <v>77785</v>
      </c>
      <c r="P149" s="27">
        <v>0</v>
      </c>
      <c r="Q149" s="27">
        <v>0</v>
      </c>
      <c r="R149" s="27">
        <v>0</v>
      </c>
      <c r="S149" s="27">
        <v>0</v>
      </c>
      <c r="T149" s="12"/>
      <c r="U149" s="13">
        <f t="shared" si="10"/>
        <v>0</v>
      </c>
    </row>
    <row r="150" spans="1:21" s="82" customFormat="1" ht="156">
      <c r="A150" s="25" t="s">
        <v>353</v>
      </c>
      <c r="B150" s="30" t="s">
        <v>351</v>
      </c>
      <c r="C150" s="56" t="s">
        <v>352</v>
      </c>
      <c r="D150" s="24">
        <v>1003</v>
      </c>
      <c r="E150" s="24"/>
      <c r="F150" s="24"/>
      <c r="G150" s="51"/>
      <c r="H150" s="4" t="s">
        <v>149</v>
      </c>
      <c r="I150" s="4" t="s">
        <v>150</v>
      </c>
      <c r="J150" s="4" t="s">
        <v>94</v>
      </c>
      <c r="K150" s="4"/>
      <c r="L150" s="4"/>
      <c r="M150" s="4"/>
      <c r="N150" s="27">
        <f>'[5]Свод  по  МО'!N148</f>
        <v>9029</v>
      </c>
      <c r="O150" s="27">
        <f>'[5]Свод  по  МО'!O148</f>
        <v>8759.4</v>
      </c>
      <c r="P150" s="27">
        <v>0</v>
      </c>
      <c r="Q150" s="27">
        <v>0</v>
      </c>
      <c r="R150" s="27">
        <v>0</v>
      </c>
      <c r="S150" s="27">
        <v>0</v>
      </c>
      <c r="T150" s="12"/>
      <c r="U150" s="13">
        <f t="shared" si="10"/>
        <v>0</v>
      </c>
    </row>
    <row r="151" spans="1:21" s="82" customFormat="1" ht="104.25">
      <c r="A151" s="25" t="s">
        <v>358</v>
      </c>
      <c r="B151" s="30" t="s">
        <v>354</v>
      </c>
      <c r="C151" s="56" t="s">
        <v>355</v>
      </c>
      <c r="D151" s="33" t="s">
        <v>321</v>
      </c>
      <c r="E151" s="24"/>
      <c r="F151" s="24"/>
      <c r="G151" s="51"/>
      <c r="H151" s="4" t="s">
        <v>335</v>
      </c>
      <c r="I151" s="4" t="s">
        <v>356</v>
      </c>
      <c r="J151" s="4" t="s">
        <v>357</v>
      </c>
      <c r="K151" s="4"/>
      <c r="L151" s="4"/>
      <c r="M151" s="4"/>
      <c r="N151" s="27">
        <f>'[5]Свод  по  МО'!N149</f>
        <v>31544.8</v>
      </c>
      <c r="O151" s="27">
        <f>'[5]Свод  по  МО'!O149</f>
        <v>30625.2</v>
      </c>
      <c r="P151" s="27">
        <v>33952.4</v>
      </c>
      <c r="Q151" s="27">
        <v>32048.2</v>
      </c>
      <c r="R151" s="27">
        <v>32048.2</v>
      </c>
      <c r="S151" s="27">
        <v>32048.2</v>
      </c>
      <c r="T151" s="12"/>
      <c r="U151" s="13">
        <f t="shared" si="10"/>
        <v>0</v>
      </c>
    </row>
    <row r="152" spans="1:21" s="82" customFormat="1" ht="174">
      <c r="A152" s="25" t="s">
        <v>360</v>
      </c>
      <c r="B152" s="30" t="s">
        <v>854</v>
      </c>
      <c r="C152" s="56" t="s">
        <v>359</v>
      </c>
      <c r="D152" s="35" t="s">
        <v>148</v>
      </c>
      <c r="E152" s="34"/>
      <c r="F152" s="34"/>
      <c r="G152" s="51"/>
      <c r="H152" s="4" t="s">
        <v>149</v>
      </c>
      <c r="I152" s="4" t="s">
        <v>150</v>
      </c>
      <c r="J152" s="4" t="s">
        <v>94</v>
      </c>
      <c r="K152" s="4"/>
      <c r="L152" s="4"/>
      <c r="M152" s="4"/>
      <c r="N152" s="27">
        <f>'[5]Свод  по  МО'!N150</f>
        <v>3638</v>
      </c>
      <c r="O152" s="27">
        <f>'[5]Свод  по  МО'!O150</f>
        <v>3093</v>
      </c>
      <c r="P152" s="27">
        <v>0</v>
      </c>
      <c r="Q152" s="27">
        <v>0</v>
      </c>
      <c r="R152" s="27">
        <v>0</v>
      </c>
      <c r="S152" s="27">
        <v>0</v>
      </c>
      <c r="T152" s="12"/>
      <c r="U152" s="13">
        <f t="shared" si="10"/>
        <v>0</v>
      </c>
    </row>
    <row r="153" spans="1:21" s="82" customFormat="1" ht="156">
      <c r="A153" s="25" t="s">
        <v>363</v>
      </c>
      <c r="B153" s="30" t="s">
        <v>550</v>
      </c>
      <c r="C153" s="56" t="s">
        <v>362</v>
      </c>
      <c r="D153" s="24">
        <v>1003</v>
      </c>
      <c r="E153" s="24"/>
      <c r="F153" s="24"/>
      <c r="G153" s="51"/>
      <c r="H153" s="4" t="s">
        <v>149</v>
      </c>
      <c r="I153" s="4" t="s">
        <v>150</v>
      </c>
      <c r="J153" s="4" t="s">
        <v>94</v>
      </c>
      <c r="K153" s="4"/>
      <c r="L153" s="4"/>
      <c r="M153" s="4"/>
      <c r="N153" s="27">
        <f>'[5]Свод  по  МО'!N151</f>
        <v>51587</v>
      </c>
      <c r="O153" s="27">
        <f>'[5]Свод  по  МО'!O151</f>
        <v>50802</v>
      </c>
      <c r="P153" s="27">
        <v>0</v>
      </c>
      <c r="Q153" s="27">
        <v>0</v>
      </c>
      <c r="R153" s="27">
        <v>0</v>
      </c>
      <c r="S153" s="27">
        <v>0</v>
      </c>
      <c r="T153" s="12"/>
      <c r="U153" s="13">
        <f t="shared" si="10"/>
        <v>0</v>
      </c>
    </row>
    <row r="154" spans="1:21" s="82" customFormat="1" ht="156">
      <c r="A154" s="25" t="s">
        <v>366</v>
      </c>
      <c r="B154" s="30" t="s">
        <v>364</v>
      </c>
      <c r="C154" s="56" t="s">
        <v>365</v>
      </c>
      <c r="D154" s="24">
        <v>1002</v>
      </c>
      <c r="E154" s="24"/>
      <c r="F154" s="24"/>
      <c r="G154" s="51"/>
      <c r="H154" s="4" t="s">
        <v>149</v>
      </c>
      <c r="I154" s="4" t="s">
        <v>150</v>
      </c>
      <c r="J154" s="4" t="s">
        <v>94</v>
      </c>
      <c r="K154" s="4"/>
      <c r="L154" s="4"/>
      <c r="M154" s="4"/>
      <c r="N154" s="27">
        <f>'[5]Свод  по  МО'!N152</f>
        <v>505370.2</v>
      </c>
      <c r="O154" s="27">
        <f>'[5]Свод  по  МО'!O152</f>
        <v>505107.2</v>
      </c>
      <c r="P154" s="27">
        <v>0</v>
      </c>
      <c r="Q154" s="27">
        <v>0</v>
      </c>
      <c r="R154" s="27">
        <v>0</v>
      </c>
      <c r="S154" s="27">
        <v>0</v>
      </c>
      <c r="T154" s="12"/>
      <c r="U154" s="13">
        <f t="shared" si="10"/>
        <v>0</v>
      </c>
    </row>
    <row r="155" spans="1:21" s="82" customFormat="1" ht="156">
      <c r="A155" s="25" t="s">
        <v>369</v>
      </c>
      <c r="B155" s="30" t="s">
        <v>367</v>
      </c>
      <c r="C155" s="56" t="s">
        <v>368</v>
      </c>
      <c r="D155" s="24">
        <v>1006</v>
      </c>
      <c r="E155" s="24"/>
      <c r="F155" s="24"/>
      <c r="G155" s="51"/>
      <c r="H155" s="4" t="s">
        <v>149</v>
      </c>
      <c r="I155" s="4" t="s">
        <v>150</v>
      </c>
      <c r="J155" s="4" t="s">
        <v>94</v>
      </c>
      <c r="K155" s="4"/>
      <c r="L155" s="4"/>
      <c r="M155" s="4"/>
      <c r="N155" s="27">
        <f>'[5]Свод  по  МО'!N153</f>
        <v>158591</v>
      </c>
      <c r="O155" s="27">
        <f>'[5]Свод  по  МО'!O153</f>
        <v>158432</v>
      </c>
      <c r="P155" s="27">
        <v>0</v>
      </c>
      <c r="Q155" s="27">
        <v>0</v>
      </c>
      <c r="R155" s="27">
        <v>0</v>
      </c>
      <c r="S155" s="27">
        <v>0</v>
      </c>
      <c r="T155" s="12"/>
      <c r="U155" s="13">
        <f t="shared" si="10"/>
        <v>0</v>
      </c>
    </row>
    <row r="156" spans="1:21" s="82" customFormat="1" ht="156">
      <c r="A156" s="25" t="s">
        <v>372</v>
      </c>
      <c r="B156" s="30" t="s">
        <v>370</v>
      </c>
      <c r="C156" s="56" t="s">
        <v>371</v>
      </c>
      <c r="D156" s="24">
        <v>1003</v>
      </c>
      <c r="E156" s="24"/>
      <c r="F156" s="24"/>
      <c r="G156" s="51"/>
      <c r="H156" s="4" t="s">
        <v>149</v>
      </c>
      <c r="I156" s="4" t="s">
        <v>150</v>
      </c>
      <c r="J156" s="4" t="s">
        <v>94</v>
      </c>
      <c r="K156" s="4"/>
      <c r="L156" s="4"/>
      <c r="M156" s="4"/>
      <c r="N156" s="27">
        <f>'[5]Свод  по  МО'!N154</f>
        <v>28702</v>
      </c>
      <c r="O156" s="27">
        <f>'[5]Свод  по  МО'!O154</f>
        <v>26742.5</v>
      </c>
      <c r="P156" s="27">
        <v>0</v>
      </c>
      <c r="Q156" s="27">
        <v>0</v>
      </c>
      <c r="R156" s="27">
        <v>0</v>
      </c>
      <c r="S156" s="27">
        <v>0</v>
      </c>
      <c r="T156" s="12"/>
      <c r="U156" s="13">
        <f t="shared" si="10"/>
        <v>0</v>
      </c>
    </row>
    <row r="157" spans="1:21" s="82" customFormat="1" ht="156">
      <c r="A157" s="25" t="s">
        <v>375</v>
      </c>
      <c r="B157" s="30" t="s">
        <v>373</v>
      </c>
      <c r="C157" s="56" t="s">
        <v>374</v>
      </c>
      <c r="D157" s="24">
        <v>1003</v>
      </c>
      <c r="E157" s="24"/>
      <c r="F157" s="24"/>
      <c r="G157" s="51"/>
      <c r="H157" s="4" t="s">
        <v>149</v>
      </c>
      <c r="I157" s="4" t="s">
        <v>150</v>
      </c>
      <c r="J157" s="4" t="s">
        <v>94</v>
      </c>
      <c r="K157" s="4"/>
      <c r="L157" s="4"/>
      <c r="M157" s="4"/>
      <c r="N157" s="27">
        <f>'[5]Свод  по  МО'!N155</f>
        <v>547</v>
      </c>
      <c r="O157" s="27">
        <f>'[5]Свод  по  МО'!O155</f>
        <v>525.5</v>
      </c>
      <c r="P157" s="27">
        <v>0</v>
      </c>
      <c r="Q157" s="27">
        <v>0</v>
      </c>
      <c r="R157" s="27">
        <v>0</v>
      </c>
      <c r="S157" s="27">
        <v>0</v>
      </c>
      <c r="T157" s="12"/>
      <c r="U157" s="13">
        <f t="shared" si="10"/>
        <v>0</v>
      </c>
    </row>
    <row r="158" spans="1:21" s="82" customFormat="1" ht="156">
      <c r="A158" s="25" t="s">
        <v>377</v>
      </c>
      <c r="B158" s="36" t="s">
        <v>551</v>
      </c>
      <c r="C158" s="56" t="s">
        <v>376</v>
      </c>
      <c r="D158" s="24">
        <v>1003</v>
      </c>
      <c r="E158" s="24"/>
      <c r="F158" s="24"/>
      <c r="G158" s="51"/>
      <c r="H158" s="4" t="s">
        <v>149</v>
      </c>
      <c r="I158" s="4" t="s">
        <v>150</v>
      </c>
      <c r="J158" s="4" t="s">
        <v>94</v>
      </c>
      <c r="K158" s="4"/>
      <c r="L158" s="4"/>
      <c r="M158" s="4"/>
      <c r="N158" s="27">
        <f>'[5]Свод  по  МО'!N156</f>
        <v>47870</v>
      </c>
      <c r="O158" s="27">
        <f>'[5]Свод  по  МО'!O156</f>
        <v>46690</v>
      </c>
      <c r="P158" s="27">
        <v>0</v>
      </c>
      <c r="Q158" s="27">
        <v>0</v>
      </c>
      <c r="R158" s="27">
        <v>0</v>
      </c>
      <c r="S158" s="27">
        <v>0</v>
      </c>
      <c r="T158" s="12"/>
      <c r="U158" s="13">
        <f t="shared" si="10"/>
        <v>0</v>
      </c>
    </row>
    <row r="159" spans="1:21" s="82" customFormat="1" ht="138.75">
      <c r="A159" s="25" t="s">
        <v>381</v>
      </c>
      <c r="B159" s="30" t="s">
        <v>53</v>
      </c>
      <c r="C159" s="56" t="s">
        <v>378</v>
      </c>
      <c r="D159" s="33" t="s">
        <v>321</v>
      </c>
      <c r="E159" s="24"/>
      <c r="F159" s="24"/>
      <c r="G159" s="51"/>
      <c r="H159" s="4" t="s">
        <v>335</v>
      </c>
      <c r="I159" s="4" t="s">
        <v>379</v>
      </c>
      <c r="J159" s="4" t="s">
        <v>380</v>
      </c>
      <c r="K159" s="4"/>
      <c r="L159" s="4"/>
      <c r="M159" s="4"/>
      <c r="N159" s="27">
        <f>'[5]Свод  по  МО'!N157</f>
        <v>136375.4</v>
      </c>
      <c r="O159" s="27">
        <f>'[5]Свод  по  МО'!O157</f>
        <v>134579.4</v>
      </c>
      <c r="P159" s="27">
        <v>136923</v>
      </c>
      <c r="Q159" s="27">
        <v>142469</v>
      </c>
      <c r="R159" s="27">
        <v>142469</v>
      </c>
      <c r="S159" s="27">
        <v>142469</v>
      </c>
      <c r="T159" s="12"/>
      <c r="U159" s="13">
        <f t="shared" si="10"/>
        <v>0</v>
      </c>
    </row>
    <row r="160" spans="1:21" s="82" customFormat="1" ht="138.75">
      <c r="A160" s="25" t="s">
        <v>386</v>
      </c>
      <c r="B160" s="36" t="s">
        <v>874</v>
      </c>
      <c r="C160" s="56" t="s">
        <v>382</v>
      </c>
      <c r="D160" s="33" t="s">
        <v>383</v>
      </c>
      <c r="E160" s="24"/>
      <c r="F160" s="24"/>
      <c r="G160" s="51"/>
      <c r="H160" s="4" t="s">
        <v>384</v>
      </c>
      <c r="I160" s="4" t="s">
        <v>385</v>
      </c>
      <c r="J160" s="4" t="s">
        <v>380</v>
      </c>
      <c r="K160" s="4"/>
      <c r="L160" s="4"/>
      <c r="M160" s="4"/>
      <c r="N160" s="27">
        <f>'[5]Свод  по  МО'!N158</f>
        <v>158927.5</v>
      </c>
      <c r="O160" s="27">
        <f>'[5]Свод  по  МО'!O158</f>
        <v>156995.5</v>
      </c>
      <c r="P160" s="27">
        <v>165375.6</v>
      </c>
      <c r="Q160" s="27">
        <v>168641.5</v>
      </c>
      <c r="R160" s="27">
        <v>168641.5</v>
      </c>
      <c r="S160" s="27">
        <v>168641.5</v>
      </c>
      <c r="T160" s="12"/>
      <c r="U160" s="13">
        <f t="shared" si="10"/>
        <v>0</v>
      </c>
    </row>
    <row r="161" spans="1:21" s="82" customFormat="1" ht="138.75">
      <c r="A161" s="52" t="s">
        <v>875</v>
      </c>
      <c r="B161" s="23" t="s">
        <v>388</v>
      </c>
      <c r="C161" s="56" t="s">
        <v>389</v>
      </c>
      <c r="D161" s="37" t="s">
        <v>867</v>
      </c>
      <c r="E161" s="24"/>
      <c r="F161" s="24"/>
      <c r="G161" s="4"/>
      <c r="H161" s="4" t="s">
        <v>387</v>
      </c>
      <c r="I161" s="4" t="s">
        <v>390</v>
      </c>
      <c r="J161" s="40" t="s">
        <v>380</v>
      </c>
      <c r="K161" s="4"/>
      <c r="L161" s="4"/>
      <c r="M161" s="4"/>
      <c r="N161" s="27">
        <f>'[5]Свод  по  МО'!N159</f>
        <v>27359</v>
      </c>
      <c r="O161" s="27">
        <f>'[5]Свод  по  МО'!O159</f>
        <v>27191.5</v>
      </c>
      <c r="P161" s="27">
        <v>29003.8</v>
      </c>
      <c r="Q161" s="27">
        <v>36395.6</v>
      </c>
      <c r="R161" s="27">
        <v>36395.6</v>
      </c>
      <c r="S161" s="27">
        <v>36395.6</v>
      </c>
      <c r="T161" s="12"/>
      <c r="U161" s="13">
        <f t="shared" si="10"/>
        <v>0</v>
      </c>
    </row>
    <row r="162" spans="1:21" s="82" customFormat="1" ht="156">
      <c r="A162" s="25" t="s">
        <v>393</v>
      </c>
      <c r="B162" s="30" t="s">
        <v>12</v>
      </c>
      <c r="C162" s="56" t="s">
        <v>391</v>
      </c>
      <c r="D162" s="24">
        <v>1003</v>
      </c>
      <c r="E162" s="24"/>
      <c r="F162" s="24"/>
      <c r="G162" s="4"/>
      <c r="H162" s="4" t="s">
        <v>557</v>
      </c>
      <c r="I162" s="4" t="s">
        <v>392</v>
      </c>
      <c r="J162" s="4" t="s">
        <v>380</v>
      </c>
      <c r="K162" s="4"/>
      <c r="L162" s="4"/>
      <c r="M162" s="4"/>
      <c r="N162" s="27">
        <f>'[5]Свод  по  МО'!N160</f>
        <v>50199</v>
      </c>
      <c r="O162" s="27">
        <f>'[5]Свод  по  МО'!O160</f>
        <v>47842.9</v>
      </c>
      <c r="P162" s="27">
        <f>35849+822</f>
        <v>36671</v>
      </c>
      <c r="Q162" s="27">
        <v>34732</v>
      </c>
      <c r="R162" s="27">
        <v>34732</v>
      </c>
      <c r="S162" s="27">
        <v>34732</v>
      </c>
      <c r="T162" s="12"/>
      <c r="U162" s="13">
        <f t="shared" si="10"/>
        <v>0</v>
      </c>
    </row>
    <row r="163" spans="1:21" s="82" customFormat="1" ht="174">
      <c r="A163" s="25" t="s">
        <v>397</v>
      </c>
      <c r="B163" s="30" t="s">
        <v>394</v>
      </c>
      <c r="C163" s="56" t="s">
        <v>395</v>
      </c>
      <c r="D163" s="24">
        <v>1403</v>
      </c>
      <c r="E163" s="24"/>
      <c r="F163" s="24"/>
      <c r="G163" s="4"/>
      <c r="H163" s="4" t="s">
        <v>855</v>
      </c>
      <c r="I163" s="4" t="s">
        <v>329</v>
      </c>
      <c r="J163" s="40" t="s">
        <v>396</v>
      </c>
      <c r="K163" s="4"/>
      <c r="L163" s="4"/>
      <c r="M163" s="4"/>
      <c r="N163" s="27">
        <f>'[5]Свод  по  МО'!N161</f>
        <v>41567.1</v>
      </c>
      <c r="O163" s="27">
        <f>'[5]Свод  по  МО'!O161</f>
        <v>41567.1</v>
      </c>
      <c r="P163" s="27">
        <v>41601.1</v>
      </c>
      <c r="Q163" s="27">
        <v>0</v>
      </c>
      <c r="R163" s="27">
        <v>0</v>
      </c>
      <c r="S163" s="27">
        <v>0</v>
      </c>
      <c r="T163" s="12"/>
      <c r="U163" s="13">
        <f t="shared" si="10"/>
        <v>0</v>
      </c>
    </row>
    <row r="164" spans="1:21" s="82" customFormat="1" ht="138.75">
      <c r="A164" s="25" t="s">
        <v>575</v>
      </c>
      <c r="B164" s="36" t="s">
        <v>571</v>
      </c>
      <c r="C164" s="56" t="s">
        <v>572</v>
      </c>
      <c r="D164" s="34">
        <v>1004</v>
      </c>
      <c r="E164" s="24"/>
      <c r="F164" s="24"/>
      <c r="G164" s="4"/>
      <c r="H164" s="4" t="s">
        <v>335</v>
      </c>
      <c r="I164" s="4" t="s">
        <v>573</v>
      </c>
      <c r="J164" s="4" t="s">
        <v>574</v>
      </c>
      <c r="K164" s="4"/>
      <c r="L164" s="4"/>
      <c r="M164" s="4"/>
      <c r="N164" s="27">
        <f>'[5]Свод  по  МО'!N162</f>
        <v>39203.2</v>
      </c>
      <c r="O164" s="27">
        <f>'[5]Свод  по  МО'!O162</f>
        <v>37942.6</v>
      </c>
      <c r="P164" s="27">
        <v>46830</v>
      </c>
      <c r="Q164" s="27">
        <v>61874.8</v>
      </c>
      <c r="R164" s="27">
        <v>61874.8</v>
      </c>
      <c r="S164" s="27">
        <v>61874.8</v>
      </c>
      <c r="T164" s="12"/>
      <c r="U164" s="13">
        <f t="shared" si="10"/>
        <v>0</v>
      </c>
    </row>
    <row r="165" spans="1:21" s="82" customFormat="1" ht="156">
      <c r="A165" s="25" t="s">
        <v>579</v>
      </c>
      <c r="B165" s="30" t="s">
        <v>876</v>
      </c>
      <c r="C165" s="56" t="s">
        <v>576</v>
      </c>
      <c r="D165" s="24">
        <v>1003</v>
      </c>
      <c r="E165" s="24"/>
      <c r="F165" s="24"/>
      <c r="G165" s="4"/>
      <c r="H165" s="4" t="s">
        <v>577</v>
      </c>
      <c r="I165" s="4" t="s">
        <v>578</v>
      </c>
      <c r="J165" s="4" t="s">
        <v>94</v>
      </c>
      <c r="K165" s="4"/>
      <c r="L165" s="4"/>
      <c r="M165" s="4"/>
      <c r="N165" s="27">
        <f>'[5]Свод  по  МО'!N163</f>
        <v>148433</v>
      </c>
      <c r="O165" s="27">
        <f>'[5]Свод  по  МО'!O163</f>
        <v>141122.7</v>
      </c>
      <c r="P165" s="27">
        <v>0</v>
      </c>
      <c r="Q165" s="27">
        <v>0</v>
      </c>
      <c r="R165" s="27">
        <v>0</v>
      </c>
      <c r="S165" s="27">
        <v>0</v>
      </c>
      <c r="T165" s="12"/>
      <c r="U165" s="13">
        <f t="shared" si="10"/>
        <v>0</v>
      </c>
    </row>
    <row r="166" spans="1:21" s="82" customFormat="1" ht="51.75">
      <c r="A166" s="25" t="s">
        <v>586</v>
      </c>
      <c r="B166" s="28" t="s">
        <v>38</v>
      </c>
      <c r="C166" s="56" t="s">
        <v>580</v>
      </c>
      <c r="D166" s="37" t="s">
        <v>128</v>
      </c>
      <c r="E166" s="24"/>
      <c r="F166" s="24"/>
      <c r="G166" s="38"/>
      <c r="H166" s="4"/>
      <c r="I166" s="4"/>
      <c r="J166" s="4"/>
      <c r="K166" s="4"/>
      <c r="L166" s="4"/>
      <c r="M166" s="4"/>
      <c r="N166" s="92">
        <f aca="true" t="shared" si="11" ref="N166:S171">N66</f>
        <v>12716.5</v>
      </c>
      <c r="O166" s="92">
        <f t="shared" si="11"/>
        <v>12573.2</v>
      </c>
      <c r="P166" s="93">
        <f t="shared" si="11"/>
        <v>15026.9</v>
      </c>
      <c r="Q166" s="92">
        <f t="shared" si="11"/>
        <v>14311.600000000002</v>
      </c>
      <c r="R166" s="92">
        <f t="shared" si="11"/>
        <v>12626.800000000001</v>
      </c>
      <c r="S166" s="92">
        <f t="shared" si="11"/>
        <v>12589.800000000001</v>
      </c>
      <c r="T166" s="12"/>
      <c r="U166" s="13">
        <f t="shared" si="10"/>
        <v>0</v>
      </c>
    </row>
    <row r="167" spans="1:21" s="82" customFormat="1" ht="51.75">
      <c r="A167" s="25" t="s">
        <v>590</v>
      </c>
      <c r="B167" s="28" t="s">
        <v>39</v>
      </c>
      <c r="C167" s="56" t="s">
        <v>581</v>
      </c>
      <c r="D167" s="32" t="s">
        <v>132</v>
      </c>
      <c r="E167" s="4"/>
      <c r="F167" s="4"/>
      <c r="G167" s="4"/>
      <c r="H167" s="4"/>
      <c r="I167" s="4"/>
      <c r="J167" s="4"/>
      <c r="K167" s="4"/>
      <c r="L167" s="4"/>
      <c r="M167" s="4"/>
      <c r="N167" s="92">
        <f t="shared" si="11"/>
        <v>1212.9</v>
      </c>
      <c r="O167" s="92">
        <f t="shared" si="11"/>
        <v>1212.9</v>
      </c>
      <c r="P167" s="93">
        <f t="shared" si="11"/>
        <v>1099.7</v>
      </c>
      <c r="Q167" s="92">
        <f t="shared" si="11"/>
        <v>450</v>
      </c>
      <c r="R167" s="92">
        <f t="shared" si="11"/>
        <v>450</v>
      </c>
      <c r="S167" s="92">
        <f t="shared" si="11"/>
        <v>450</v>
      </c>
      <c r="T167" s="12"/>
      <c r="U167" s="13">
        <f t="shared" si="10"/>
        <v>0</v>
      </c>
    </row>
    <row r="168" spans="1:21" s="82" customFormat="1" ht="138.75">
      <c r="A168" s="25" t="s">
        <v>592</v>
      </c>
      <c r="B168" s="28" t="s">
        <v>40</v>
      </c>
      <c r="C168" s="56" t="s">
        <v>582</v>
      </c>
      <c r="D168" s="39" t="s">
        <v>945</v>
      </c>
      <c r="E168" s="4"/>
      <c r="F168" s="4"/>
      <c r="G168" s="4"/>
      <c r="H168" s="4"/>
      <c r="I168" s="4"/>
      <c r="J168" s="4"/>
      <c r="K168" s="4"/>
      <c r="L168" s="4"/>
      <c r="M168" s="4"/>
      <c r="N168" s="92">
        <f t="shared" si="11"/>
        <v>6322</v>
      </c>
      <c r="O168" s="92">
        <f t="shared" si="11"/>
        <v>6310.7</v>
      </c>
      <c r="P168" s="93">
        <f t="shared" si="11"/>
        <v>2492.3</v>
      </c>
      <c r="Q168" s="92">
        <f t="shared" si="11"/>
        <v>2164</v>
      </c>
      <c r="R168" s="92">
        <f t="shared" si="11"/>
        <v>1500</v>
      </c>
      <c r="S168" s="92">
        <f t="shared" si="11"/>
        <v>1500</v>
      </c>
      <c r="T168" s="12"/>
      <c r="U168" s="13">
        <f t="shared" si="10"/>
        <v>0</v>
      </c>
    </row>
    <row r="169" spans="1:21" s="82" customFormat="1" ht="87">
      <c r="A169" s="25" t="s">
        <v>595</v>
      </c>
      <c r="B169" s="28" t="s">
        <v>41</v>
      </c>
      <c r="C169" s="56" t="s">
        <v>583</v>
      </c>
      <c r="D169" s="32" t="s">
        <v>132</v>
      </c>
      <c r="E169" s="4"/>
      <c r="F169" s="4"/>
      <c r="G169" s="4"/>
      <c r="H169" s="4"/>
      <c r="I169" s="4"/>
      <c r="J169" s="4"/>
      <c r="K169" s="4"/>
      <c r="L169" s="4"/>
      <c r="M169" s="4"/>
      <c r="N169" s="92">
        <f t="shared" si="11"/>
        <v>0</v>
      </c>
      <c r="O169" s="92">
        <f t="shared" si="11"/>
        <v>0</v>
      </c>
      <c r="P169" s="93">
        <f t="shared" si="11"/>
        <v>61.8</v>
      </c>
      <c r="Q169" s="92">
        <f t="shared" si="11"/>
        <v>0</v>
      </c>
      <c r="R169" s="92">
        <f t="shared" si="11"/>
        <v>0</v>
      </c>
      <c r="S169" s="92">
        <f t="shared" si="11"/>
        <v>0</v>
      </c>
      <c r="T169" s="12"/>
      <c r="U169" s="13">
        <f t="shared" si="10"/>
        <v>0</v>
      </c>
    </row>
    <row r="170" spans="1:21" s="82" customFormat="1" ht="87">
      <c r="A170" s="25" t="s">
        <v>598</v>
      </c>
      <c r="B170" s="28" t="s">
        <v>42</v>
      </c>
      <c r="C170" s="56" t="s">
        <v>584</v>
      </c>
      <c r="D170" s="39" t="s">
        <v>961</v>
      </c>
      <c r="E170" s="4"/>
      <c r="F170" s="4"/>
      <c r="G170" s="4"/>
      <c r="H170" s="4"/>
      <c r="I170" s="4"/>
      <c r="J170" s="4"/>
      <c r="K170" s="4"/>
      <c r="L170" s="4"/>
      <c r="M170" s="4"/>
      <c r="N170" s="92">
        <f t="shared" si="11"/>
        <v>8250.2</v>
      </c>
      <c r="O170" s="92">
        <f t="shared" si="11"/>
        <v>8250.2</v>
      </c>
      <c r="P170" s="93">
        <f t="shared" si="11"/>
        <v>11015.1</v>
      </c>
      <c r="Q170" s="92">
        <f t="shared" si="11"/>
        <v>13279.4</v>
      </c>
      <c r="R170" s="92">
        <f t="shared" si="11"/>
        <v>3722.9</v>
      </c>
      <c r="S170" s="92">
        <f t="shared" si="11"/>
        <v>3722.9</v>
      </c>
      <c r="T170" s="12"/>
      <c r="U170" s="13">
        <f t="shared" si="10"/>
        <v>0</v>
      </c>
    </row>
    <row r="171" spans="1:21" s="82" customFormat="1" ht="34.5">
      <c r="A171" s="25" t="s">
        <v>599</v>
      </c>
      <c r="B171" s="28" t="s">
        <v>43</v>
      </c>
      <c r="C171" s="56" t="s">
        <v>585</v>
      </c>
      <c r="D171" s="39" t="s">
        <v>956</v>
      </c>
      <c r="E171" s="4"/>
      <c r="F171" s="4"/>
      <c r="G171" s="4"/>
      <c r="H171" s="4"/>
      <c r="I171" s="4"/>
      <c r="J171" s="4"/>
      <c r="K171" s="4"/>
      <c r="L171" s="4"/>
      <c r="M171" s="4"/>
      <c r="N171" s="92">
        <f t="shared" si="11"/>
        <v>3186.8</v>
      </c>
      <c r="O171" s="92">
        <f t="shared" si="11"/>
        <v>3181</v>
      </c>
      <c r="P171" s="93">
        <f t="shared" si="11"/>
        <v>4125.4</v>
      </c>
      <c r="Q171" s="92">
        <f t="shared" si="11"/>
        <v>434.1</v>
      </c>
      <c r="R171" s="92">
        <f t="shared" si="11"/>
        <v>0</v>
      </c>
      <c r="S171" s="92">
        <f t="shared" si="11"/>
        <v>0</v>
      </c>
      <c r="T171" s="12"/>
      <c r="U171" s="13">
        <f t="shared" si="10"/>
        <v>0</v>
      </c>
    </row>
    <row r="172" spans="1:21" s="82" customFormat="1" ht="208.5">
      <c r="A172" s="25" t="s">
        <v>877</v>
      </c>
      <c r="B172" s="30" t="s">
        <v>587</v>
      </c>
      <c r="C172" s="56" t="s">
        <v>588</v>
      </c>
      <c r="D172" s="32" t="s">
        <v>294</v>
      </c>
      <c r="E172" s="4"/>
      <c r="F172" s="4"/>
      <c r="G172" s="4"/>
      <c r="H172" s="4" t="s">
        <v>856</v>
      </c>
      <c r="I172" s="4" t="s">
        <v>329</v>
      </c>
      <c r="J172" s="40" t="s">
        <v>589</v>
      </c>
      <c r="K172" s="4"/>
      <c r="L172" s="4"/>
      <c r="M172" s="4"/>
      <c r="N172" s="27">
        <f>'[5]Свод  по  МО'!N170</f>
        <v>13013.2</v>
      </c>
      <c r="O172" s="27">
        <f>'[5]Свод  по  МО'!O170</f>
        <v>12473</v>
      </c>
      <c r="P172" s="27">
        <v>13013.2</v>
      </c>
      <c r="Q172" s="27">
        <v>13013.2</v>
      </c>
      <c r="R172" s="27">
        <v>13013.2</v>
      </c>
      <c r="S172" s="27">
        <v>13013.2</v>
      </c>
      <c r="T172" s="12"/>
      <c r="U172" s="13">
        <f t="shared" si="10"/>
        <v>0</v>
      </c>
    </row>
    <row r="173" spans="1:21" s="82" customFormat="1" ht="138.75">
      <c r="A173" s="25" t="s">
        <v>878</v>
      </c>
      <c r="B173" s="30" t="s">
        <v>57</v>
      </c>
      <c r="C173" s="56" t="s">
        <v>591</v>
      </c>
      <c r="D173" s="4">
        <v>1003</v>
      </c>
      <c r="E173" s="4"/>
      <c r="F173" s="4"/>
      <c r="G173" s="4"/>
      <c r="H173" s="4" t="s">
        <v>58</v>
      </c>
      <c r="I173" s="4" t="s">
        <v>59</v>
      </c>
      <c r="J173" s="40" t="s">
        <v>60</v>
      </c>
      <c r="K173" s="4"/>
      <c r="L173" s="4"/>
      <c r="M173" s="4"/>
      <c r="N173" s="27">
        <f>'[5]Свод  по  МО'!N171</f>
        <v>1782.6</v>
      </c>
      <c r="O173" s="27">
        <f>'[5]Свод  по  МО'!O171</f>
        <v>1292</v>
      </c>
      <c r="P173" s="27">
        <v>1236.5</v>
      </c>
      <c r="Q173" s="27">
        <v>1236.7</v>
      </c>
      <c r="R173" s="27">
        <v>1236.7</v>
      </c>
      <c r="S173" s="27">
        <v>1236.7</v>
      </c>
      <c r="T173" s="12"/>
      <c r="U173" s="13">
        <f t="shared" si="10"/>
        <v>0</v>
      </c>
    </row>
    <row r="174" spans="1:21" s="82" customFormat="1" ht="156">
      <c r="A174" s="25" t="s">
        <v>879</v>
      </c>
      <c r="B174" s="30" t="s">
        <v>593</v>
      </c>
      <c r="C174" s="56" t="s">
        <v>594</v>
      </c>
      <c r="D174" s="4">
        <v>1003</v>
      </c>
      <c r="E174" s="4"/>
      <c r="F174" s="4"/>
      <c r="G174" s="4"/>
      <c r="H174" s="4" t="s">
        <v>577</v>
      </c>
      <c r="I174" s="4" t="s">
        <v>578</v>
      </c>
      <c r="J174" s="4" t="s">
        <v>94</v>
      </c>
      <c r="K174" s="4"/>
      <c r="L174" s="4"/>
      <c r="M174" s="4"/>
      <c r="N174" s="27">
        <f>'[5]Свод  по  МО'!N172</f>
        <v>513490</v>
      </c>
      <c r="O174" s="27">
        <f>'[5]Свод  по  МО'!O172</f>
        <v>334558.4</v>
      </c>
      <c r="P174" s="27">
        <v>0</v>
      </c>
      <c r="Q174" s="27">
        <v>0</v>
      </c>
      <c r="R174" s="27">
        <v>0</v>
      </c>
      <c r="S174" s="27">
        <v>0</v>
      </c>
      <c r="T174" s="12"/>
      <c r="U174" s="13">
        <f t="shared" si="10"/>
        <v>0</v>
      </c>
    </row>
    <row r="175" spans="1:21" s="82" customFormat="1" ht="156">
      <c r="A175" s="25" t="s">
        <v>880</v>
      </c>
      <c r="B175" s="30" t="s">
        <v>596</v>
      </c>
      <c r="C175" s="56" t="s">
        <v>597</v>
      </c>
      <c r="D175" s="4">
        <v>1003</v>
      </c>
      <c r="E175" s="4"/>
      <c r="F175" s="4"/>
      <c r="G175" s="4"/>
      <c r="H175" s="4" t="s">
        <v>577</v>
      </c>
      <c r="I175" s="4" t="s">
        <v>578</v>
      </c>
      <c r="J175" s="4" t="s">
        <v>94</v>
      </c>
      <c r="K175" s="4"/>
      <c r="L175" s="4"/>
      <c r="M175" s="4"/>
      <c r="N175" s="27">
        <f>'[5]Свод  по  МО'!N173</f>
        <v>4472</v>
      </c>
      <c r="O175" s="27">
        <f>'[5]Свод  по  МО'!O173</f>
        <v>4472</v>
      </c>
      <c r="P175" s="27">
        <v>0</v>
      </c>
      <c r="Q175" s="27">
        <v>0</v>
      </c>
      <c r="R175" s="27">
        <v>0</v>
      </c>
      <c r="S175" s="27">
        <v>0</v>
      </c>
      <c r="T175" s="12"/>
      <c r="U175" s="13">
        <f t="shared" si="10"/>
        <v>0</v>
      </c>
    </row>
    <row r="176" spans="1:21" s="82" customFormat="1" ht="121.5">
      <c r="A176" s="25" t="s">
        <v>881</v>
      </c>
      <c r="B176" s="23" t="s">
        <v>830</v>
      </c>
      <c r="C176" s="56" t="s">
        <v>882</v>
      </c>
      <c r="D176" s="39" t="s">
        <v>442</v>
      </c>
      <c r="E176" s="4" t="s">
        <v>445</v>
      </c>
      <c r="F176" s="4" t="s">
        <v>833</v>
      </c>
      <c r="G176" s="40" t="s">
        <v>446</v>
      </c>
      <c r="H176" s="4"/>
      <c r="I176" s="4"/>
      <c r="J176" s="40"/>
      <c r="K176" s="4"/>
      <c r="L176" s="4"/>
      <c r="M176" s="4"/>
      <c r="N176" s="27">
        <f>'[5]Свод  по  МО'!N174</f>
        <v>283.2</v>
      </c>
      <c r="O176" s="27">
        <f>'[5]Свод  по  МО'!O174</f>
        <v>120.7</v>
      </c>
      <c r="P176" s="27">
        <v>70.8</v>
      </c>
      <c r="Q176" s="27">
        <v>0</v>
      </c>
      <c r="R176" s="27">
        <v>316.4</v>
      </c>
      <c r="S176" s="27">
        <v>0</v>
      </c>
      <c r="T176" s="12"/>
      <c r="U176" s="13">
        <f t="shared" si="10"/>
        <v>0</v>
      </c>
    </row>
    <row r="177" spans="1:21" s="82" customFormat="1" ht="121.5">
      <c r="A177" s="25" t="s">
        <v>883</v>
      </c>
      <c r="B177" s="30" t="s">
        <v>44</v>
      </c>
      <c r="C177" s="56" t="s">
        <v>884</v>
      </c>
      <c r="D177" s="39" t="s">
        <v>885</v>
      </c>
      <c r="E177" s="4"/>
      <c r="F177" s="4"/>
      <c r="G177" s="40"/>
      <c r="H177" s="4" t="s">
        <v>558</v>
      </c>
      <c r="I177" s="4" t="s">
        <v>502</v>
      </c>
      <c r="J177" s="40" t="s">
        <v>95</v>
      </c>
      <c r="K177" s="4"/>
      <c r="L177" s="4"/>
      <c r="M177" s="4"/>
      <c r="N177" s="27">
        <f>'[5]Свод  по  МО'!N175</f>
        <v>8118</v>
      </c>
      <c r="O177" s="27">
        <f>'[5]Свод  по  МО'!O175</f>
        <v>7577.8</v>
      </c>
      <c r="P177" s="27">
        <v>8118</v>
      </c>
      <c r="Q177" s="27">
        <v>8118</v>
      </c>
      <c r="R177" s="27">
        <v>8118</v>
      </c>
      <c r="S177" s="27">
        <v>8118</v>
      </c>
      <c r="T177" s="12"/>
      <c r="U177" s="13">
        <f t="shared" si="10"/>
        <v>0</v>
      </c>
    </row>
    <row r="178" spans="1:21" s="82" customFormat="1" ht="156">
      <c r="A178" s="25" t="s">
        <v>886</v>
      </c>
      <c r="B178" s="30" t="s">
        <v>887</v>
      </c>
      <c r="C178" s="56" t="s">
        <v>888</v>
      </c>
      <c r="D178" s="39">
        <v>1003</v>
      </c>
      <c r="E178" s="4"/>
      <c r="F178" s="4"/>
      <c r="G178" s="40"/>
      <c r="H178" s="4" t="s">
        <v>889</v>
      </c>
      <c r="I178" s="4" t="s">
        <v>600</v>
      </c>
      <c r="J178" s="4" t="s">
        <v>94</v>
      </c>
      <c r="K178" s="4"/>
      <c r="L178" s="4"/>
      <c r="M178" s="4"/>
      <c r="N178" s="27">
        <f>'[5]Свод  по  МО'!N176</f>
        <v>44893</v>
      </c>
      <c r="O178" s="27">
        <f>'[5]Свод  по  МО'!O176</f>
        <v>31059.1</v>
      </c>
      <c r="P178" s="27">
        <v>0</v>
      </c>
      <c r="Q178" s="27">
        <v>0</v>
      </c>
      <c r="R178" s="27">
        <v>0</v>
      </c>
      <c r="S178" s="27">
        <v>0</v>
      </c>
      <c r="T178" s="12"/>
      <c r="U178" s="13">
        <f t="shared" si="10"/>
        <v>0</v>
      </c>
    </row>
    <row r="179" spans="1:21" s="82" customFormat="1" ht="87">
      <c r="A179" s="25" t="s">
        <v>96</v>
      </c>
      <c r="B179" s="30" t="s">
        <v>97</v>
      </c>
      <c r="C179" s="56" t="s">
        <v>98</v>
      </c>
      <c r="D179" s="39" t="s">
        <v>334</v>
      </c>
      <c r="E179" s="4"/>
      <c r="F179" s="4"/>
      <c r="G179" s="40"/>
      <c r="H179" s="4" t="s">
        <v>559</v>
      </c>
      <c r="I179" s="4" t="s">
        <v>99</v>
      </c>
      <c r="J179" s="40" t="s">
        <v>100</v>
      </c>
      <c r="K179" s="4"/>
      <c r="L179" s="4"/>
      <c r="M179" s="4"/>
      <c r="N179" s="27">
        <f>'[5]Свод  по  МО'!N177</f>
        <v>0</v>
      </c>
      <c r="O179" s="27">
        <f>'[5]Свод  по  МО'!O177</f>
        <v>0</v>
      </c>
      <c r="P179" s="27">
        <v>759351.3</v>
      </c>
      <c r="Q179" s="27">
        <v>817084</v>
      </c>
      <c r="R179" s="27">
        <v>817084</v>
      </c>
      <c r="S179" s="27">
        <v>835898.4</v>
      </c>
      <c r="T179" s="12"/>
      <c r="U179" s="13">
        <f t="shared" si="10"/>
        <v>0</v>
      </c>
    </row>
    <row r="180" spans="1:21" s="82" customFormat="1" ht="51.75">
      <c r="A180" s="25" t="s">
        <v>101</v>
      </c>
      <c r="B180" s="28" t="s">
        <v>31</v>
      </c>
      <c r="C180" s="56" t="s">
        <v>102</v>
      </c>
      <c r="D180" s="4" t="s">
        <v>645</v>
      </c>
      <c r="E180" s="4"/>
      <c r="F180" s="4"/>
      <c r="G180" s="40"/>
      <c r="H180" s="4"/>
      <c r="I180" s="4"/>
      <c r="J180" s="40"/>
      <c r="K180" s="4"/>
      <c r="L180" s="4"/>
      <c r="M180" s="4"/>
      <c r="N180" s="92">
        <f aca="true" t="shared" si="12" ref="N180:S180">N72</f>
        <v>0</v>
      </c>
      <c r="O180" s="92">
        <f t="shared" si="12"/>
        <v>0</v>
      </c>
      <c r="P180" s="92">
        <f t="shared" si="12"/>
        <v>13862.1</v>
      </c>
      <c r="Q180" s="92">
        <f t="shared" si="12"/>
        <v>12339.8</v>
      </c>
      <c r="R180" s="92">
        <f t="shared" si="12"/>
        <v>5000</v>
      </c>
      <c r="S180" s="92">
        <f t="shared" si="12"/>
        <v>5000</v>
      </c>
      <c r="T180" s="12"/>
      <c r="U180" s="13"/>
    </row>
    <row r="181" spans="1:21" s="82" customFormat="1" ht="191.25">
      <c r="A181" s="17" t="s">
        <v>602</v>
      </c>
      <c r="B181" s="18" t="s">
        <v>398</v>
      </c>
      <c r="C181" s="54" t="s">
        <v>603</v>
      </c>
      <c r="D181" s="26"/>
      <c r="E181" s="26"/>
      <c r="F181" s="26"/>
      <c r="G181" s="26"/>
      <c r="H181" s="26"/>
      <c r="I181" s="26"/>
      <c r="J181" s="26"/>
      <c r="K181" s="26"/>
      <c r="L181" s="26"/>
      <c r="M181" s="26"/>
      <c r="N181" s="48">
        <f aca="true" t="shared" si="13" ref="N181:S181">SUM(N182:N183)</f>
        <v>0</v>
      </c>
      <c r="O181" s="48">
        <f t="shared" si="13"/>
        <v>0</v>
      </c>
      <c r="P181" s="48">
        <f t="shared" si="13"/>
        <v>0</v>
      </c>
      <c r="Q181" s="48">
        <f t="shared" si="13"/>
        <v>0</v>
      </c>
      <c r="R181" s="48">
        <f t="shared" si="13"/>
        <v>0</v>
      </c>
      <c r="S181" s="48">
        <f t="shared" si="13"/>
        <v>0</v>
      </c>
      <c r="T181" s="7"/>
      <c r="U181" s="13">
        <f t="shared" si="10"/>
        <v>0</v>
      </c>
    </row>
    <row r="182" spans="1:21" s="82" customFormat="1" ht="21">
      <c r="A182" s="15"/>
      <c r="B182" s="28"/>
      <c r="C182" s="53"/>
      <c r="D182" s="4"/>
      <c r="E182" s="4"/>
      <c r="F182" s="4"/>
      <c r="G182" s="4"/>
      <c r="H182" s="4"/>
      <c r="I182" s="4"/>
      <c r="J182" s="4"/>
      <c r="K182" s="4"/>
      <c r="L182" s="4"/>
      <c r="M182" s="4"/>
      <c r="N182" s="27"/>
      <c r="O182" s="27"/>
      <c r="P182" s="27"/>
      <c r="Q182" s="27"/>
      <c r="R182" s="27"/>
      <c r="S182" s="27"/>
      <c r="T182" s="5"/>
      <c r="U182" s="13">
        <f t="shared" si="10"/>
        <v>0</v>
      </c>
    </row>
    <row r="183" spans="1:21" s="82" customFormat="1" ht="21">
      <c r="A183" s="15"/>
      <c r="B183" s="28"/>
      <c r="C183" s="53"/>
      <c r="D183" s="4"/>
      <c r="E183" s="4"/>
      <c r="F183" s="4"/>
      <c r="G183" s="4"/>
      <c r="H183" s="4"/>
      <c r="I183" s="4"/>
      <c r="J183" s="4"/>
      <c r="K183" s="4"/>
      <c r="L183" s="4"/>
      <c r="M183" s="4"/>
      <c r="N183" s="27"/>
      <c r="O183" s="27"/>
      <c r="P183" s="27"/>
      <c r="Q183" s="27"/>
      <c r="R183" s="27"/>
      <c r="S183" s="27"/>
      <c r="T183" s="9"/>
      <c r="U183" s="13">
        <f t="shared" si="10"/>
        <v>0</v>
      </c>
    </row>
    <row r="184" spans="1:21" s="82" customFormat="1" ht="34.5">
      <c r="A184" s="17"/>
      <c r="B184" s="18" t="s">
        <v>604</v>
      </c>
      <c r="C184" s="54" t="s">
        <v>605</v>
      </c>
      <c r="D184" s="26"/>
      <c r="E184" s="26"/>
      <c r="F184" s="26"/>
      <c r="G184" s="26"/>
      <c r="H184" s="26"/>
      <c r="I184" s="26"/>
      <c r="J184" s="26"/>
      <c r="K184" s="26"/>
      <c r="L184" s="26"/>
      <c r="M184" s="26"/>
      <c r="N184" s="48">
        <f aca="true" t="shared" si="14" ref="N184:S184">N80+N136+N181+N138</f>
        <v>10251378.47</v>
      </c>
      <c r="O184" s="48">
        <f t="shared" si="14"/>
        <v>9759710.300000003</v>
      </c>
      <c r="P184" s="48">
        <f t="shared" si="14"/>
        <v>8406505.7</v>
      </c>
      <c r="Q184" s="48">
        <f t="shared" si="14"/>
        <v>7427856.7</v>
      </c>
      <c r="R184" s="48">
        <f t="shared" si="14"/>
        <v>6541550.700000001</v>
      </c>
      <c r="S184" s="48">
        <f t="shared" si="14"/>
        <v>6768675.200000001</v>
      </c>
      <c r="T184" s="7"/>
      <c r="U184" s="13">
        <f t="shared" si="10"/>
        <v>0</v>
      </c>
    </row>
    <row r="185" spans="1:21" s="82" customFormat="1" ht="34.5">
      <c r="A185" s="15" t="s">
        <v>606</v>
      </c>
      <c r="B185" s="19" t="s">
        <v>607</v>
      </c>
      <c r="C185" s="53" t="s">
        <v>608</v>
      </c>
      <c r="D185" s="4"/>
      <c r="E185" s="4"/>
      <c r="F185" s="4"/>
      <c r="G185" s="4"/>
      <c r="H185" s="4"/>
      <c r="I185" s="4"/>
      <c r="J185" s="4"/>
      <c r="K185" s="4"/>
      <c r="L185" s="4"/>
      <c r="M185" s="4"/>
      <c r="N185" s="27"/>
      <c r="O185" s="27"/>
      <c r="P185" s="27"/>
      <c r="Q185" s="27"/>
      <c r="R185" s="27"/>
      <c r="S185" s="27"/>
      <c r="T185" s="5"/>
      <c r="U185" s="13">
        <f t="shared" si="10"/>
        <v>0</v>
      </c>
    </row>
    <row r="186" spans="1:21" s="82" customFormat="1" ht="121.5">
      <c r="A186" s="17" t="s">
        <v>609</v>
      </c>
      <c r="B186" s="18" t="s">
        <v>610</v>
      </c>
      <c r="C186" s="54" t="s">
        <v>611</v>
      </c>
      <c r="D186" s="26"/>
      <c r="E186" s="26"/>
      <c r="F186" s="26"/>
      <c r="G186" s="26"/>
      <c r="H186" s="26"/>
      <c r="I186" s="26"/>
      <c r="J186" s="26"/>
      <c r="K186" s="26"/>
      <c r="L186" s="26"/>
      <c r="M186" s="26"/>
      <c r="N186" s="48">
        <f aca="true" t="shared" si="15" ref="N186:S186">SUM(N187:N240)</f>
        <v>8396205.599999998</v>
      </c>
      <c r="O186" s="48">
        <f t="shared" si="15"/>
        <v>7639911.700000001</v>
      </c>
      <c r="P186" s="48">
        <f t="shared" si="15"/>
        <v>7306442.500000001</v>
      </c>
      <c r="Q186" s="48">
        <f t="shared" si="15"/>
        <v>6006605.4</v>
      </c>
      <c r="R186" s="48">
        <f t="shared" si="15"/>
        <v>5672513.4</v>
      </c>
      <c r="S186" s="48">
        <f t="shared" si="15"/>
        <v>5660768.4</v>
      </c>
      <c r="T186" s="7"/>
      <c r="U186" s="13">
        <f t="shared" si="10"/>
        <v>0</v>
      </c>
    </row>
    <row r="187" spans="1:21" s="82" customFormat="1" ht="104.25">
      <c r="A187" s="15" t="s">
        <v>612</v>
      </c>
      <c r="B187" s="19" t="s">
        <v>613</v>
      </c>
      <c r="C187" s="53" t="s">
        <v>614</v>
      </c>
      <c r="D187" s="4" t="s">
        <v>447</v>
      </c>
      <c r="E187" s="20" t="s">
        <v>433</v>
      </c>
      <c r="F187" s="4" t="s">
        <v>448</v>
      </c>
      <c r="G187" s="21" t="s">
        <v>434</v>
      </c>
      <c r="H187" s="4"/>
      <c r="I187" s="4"/>
      <c r="J187" s="40"/>
      <c r="K187" s="4"/>
      <c r="L187" s="4"/>
      <c r="M187" s="4"/>
      <c r="N187" s="27">
        <f>'[5]Свод  по  МО'!N185-1934</f>
        <v>857231.6</v>
      </c>
      <c r="O187" s="27">
        <f>'[5]Свод  по  МО'!O185-1933.6</f>
        <v>617918.7000000001</v>
      </c>
      <c r="P187" s="27">
        <f>'[4]г. Елец '!P11+'[4]г. Липецк '!P11+44619</f>
        <v>987964.4</v>
      </c>
      <c r="Q187" s="27">
        <f>'[4]г. Елец '!Q11+'[4]г. Липецк '!Q11+41088.7</f>
        <v>1020275.3999999999</v>
      </c>
      <c r="R187" s="27">
        <f>'[4]г. Елец '!R11+'[4]г. Липецк '!R11+34448.5</f>
        <v>1055051.5</v>
      </c>
      <c r="S187" s="27">
        <f>'[4]г. Елец '!S11+'[4]г. Липецк '!S11+35897.6</f>
        <v>1117267.6</v>
      </c>
      <c r="T187" s="5"/>
      <c r="U187" s="13">
        <f t="shared" si="10"/>
        <v>0</v>
      </c>
    </row>
    <row r="188" spans="1:21" s="82" customFormat="1" ht="225.75">
      <c r="A188" s="15" t="s">
        <v>615</v>
      </c>
      <c r="B188" s="30" t="s">
        <v>17</v>
      </c>
      <c r="C188" s="53" t="s">
        <v>616</v>
      </c>
      <c r="D188" s="41" t="s">
        <v>449</v>
      </c>
      <c r="E188" s="4" t="s">
        <v>450</v>
      </c>
      <c r="F188" s="4" t="s">
        <v>617</v>
      </c>
      <c r="G188" s="4" t="s">
        <v>451</v>
      </c>
      <c r="H188" s="4"/>
      <c r="I188" s="4"/>
      <c r="J188" s="4"/>
      <c r="K188" s="4"/>
      <c r="L188" s="4"/>
      <c r="M188" s="4"/>
      <c r="N188" s="27">
        <f>'[5]Свод  по  МО'!N186</f>
        <v>306418.9</v>
      </c>
      <c r="O188" s="27">
        <f>'[5]Свод  по  МО'!O186</f>
        <v>295259.1</v>
      </c>
      <c r="P188" s="27">
        <f>'[4]г. Елец '!P12+'[4]г. Липецк '!P12</f>
        <v>308567.30000000005</v>
      </c>
      <c r="Q188" s="27">
        <f>'[4]г. Елец '!Q12+'[4]г. Липецк '!Q12</f>
        <v>288767</v>
      </c>
      <c r="R188" s="27">
        <f>'[4]г. Елец '!R12+'[4]г. Липецк '!R12</f>
        <v>275669</v>
      </c>
      <c r="S188" s="27">
        <f>'[4]г. Елец '!S12+'[4]г. Липецк '!S12</f>
        <v>281376</v>
      </c>
      <c r="T188" s="5"/>
      <c r="U188" s="13">
        <f t="shared" si="10"/>
        <v>0</v>
      </c>
    </row>
    <row r="189" spans="1:21" s="82" customFormat="1" ht="174">
      <c r="A189" s="15" t="s">
        <v>618</v>
      </c>
      <c r="B189" s="19" t="s">
        <v>619</v>
      </c>
      <c r="C189" s="53" t="s">
        <v>620</v>
      </c>
      <c r="D189" s="4"/>
      <c r="E189" s="4"/>
      <c r="F189" s="4"/>
      <c r="G189" s="4"/>
      <c r="H189" s="4"/>
      <c r="I189" s="4"/>
      <c r="J189" s="4"/>
      <c r="K189" s="4"/>
      <c r="L189" s="4"/>
      <c r="M189" s="4"/>
      <c r="N189" s="27">
        <f>'[5]Свод  по  МО'!N187</f>
        <v>0</v>
      </c>
      <c r="O189" s="27">
        <f>'[5]Свод  по  МО'!O187</f>
        <v>0</v>
      </c>
      <c r="P189" s="27">
        <f>'[4]г. Елец '!P13+'[4]г. Липецк '!P13</f>
        <v>0</v>
      </c>
      <c r="Q189" s="27">
        <f>'[4]г. Елец '!Q13+'[4]г. Липецк '!Q13</f>
        <v>0</v>
      </c>
      <c r="R189" s="27">
        <f>'[4]г. Елец '!R13+'[4]г. Липецк '!R13</f>
        <v>0</v>
      </c>
      <c r="S189" s="27">
        <f>'[4]г. Елец '!S13+'[4]г. Липецк '!S13</f>
        <v>0</v>
      </c>
      <c r="T189" s="5"/>
      <c r="U189" s="13">
        <f t="shared" si="10"/>
        <v>0</v>
      </c>
    </row>
    <row r="190" spans="1:21" s="82" customFormat="1" ht="225.75">
      <c r="A190" s="15" t="s">
        <v>621</v>
      </c>
      <c r="B190" s="30" t="s">
        <v>45</v>
      </c>
      <c r="C190" s="53" t="s">
        <v>622</v>
      </c>
      <c r="D190" s="39" t="s">
        <v>497</v>
      </c>
      <c r="E190" s="4" t="s">
        <v>452</v>
      </c>
      <c r="F190" s="4" t="s">
        <v>498</v>
      </c>
      <c r="G190" s="4" t="s">
        <v>486</v>
      </c>
      <c r="H190" s="4"/>
      <c r="I190" s="4"/>
      <c r="J190" s="4"/>
      <c r="K190" s="4"/>
      <c r="L190" s="4"/>
      <c r="M190" s="4"/>
      <c r="N190" s="27">
        <f>'[5]Свод  по  МО'!N188</f>
        <v>1930</v>
      </c>
      <c r="O190" s="27">
        <f>'[5]Свод  по  МО'!O188</f>
        <v>1849.5</v>
      </c>
      <c r="P190" s="27">
        <f>'[4]г. Елец '!P14+'[4]г. Липецк '!P14</f>
        <v>4481</v>
      </c>
      <c r="Q190" s="27">
        <f>'[4]г. Елец '!Q14+'[4]г. Липецк '!Q14</f>
        <v>31315</v>
      </c>
      <c r="R190" s="27">
        <f>'[4]г. Елец '!R14+'[4]г. Липецк '!R14</f>
        <v>29439</v>
      </c>
      <c r="S190" s="27">
        <f>'[4]г. Елец '!S14+'[4]г. Липецк '!S14</f>
        <v>4460</v>
      </c>
      <c r="T190" s="5"/>
      <c r="U190" s="13">
        <f t="shared" si="10"/>
        <v>0</v>
      </c>
    </row>
    <row r="191" spans="1:21" s="82" customFormat="1" ht="138.75">
      <c r="A191" s="25" t="s">
        <v>623</v>
      </c>
      <c r="B191" s="23" t="s">
        <v>545</v>
      </c>
      <c r="C191" s="56" t="s">
        <v>624</v>
      </c>
      <c r="D191" s="39"/>
      <c r="E191" s="38"/>
      <c r="F191" s="4"/>
      <c r="G191" s="4"/>
      <c r="H191" s="4"/>
      <c r="I191" s="4"/>
      <c r="J191" s="4"/>
      <c r="K191" s="4"/>
      <c r="L191" s="4"/>
      <c r="M191" s="4"/>
      <c r="N191" s="27">
        <f>'[5]Свод  по  МО'!N189</f>
        <v>0</v>
      </c>
      <c r="O191" s="27">
        <f>'[5]Свод  по  МО'!O189</f>
        <v>0</v>
      </c>
      <c r="P191" s="27">
        <f>'[4]г. Елец '!P15+'[4]г. Липецк '!P15</f>
        <v>0</v>
      </c>
      <c r="Q191" s="27">
        <f>'[4]г. Елец '!Q15+'[4]г. Липецк '!Q15</f>
        <v>0</v>
      </c>
      <c r="R191" s="27">
        <f>'[4]г. Елец '!R15+'[4]г. Липецк '!R15</f>
        <v>0</v>
      </c>
      <c r="S191" s="27">
        <f>'[4]г. Елец '!S15+'[4]г. Липецк '!S15</f>
        <v>0</v>
      </c>
      <c r="T191" s="5"/>
      <c r="U191" s="13">
        <f t="shared" si="10"/>
        <v>0</v>
      </c>
    </row>
    <row r="192" spans="1:21" s="82" customFormat="1" ht="121.5">
      <c r="A192" s="15" t="s">
        <v>625</v>
      </c>
      <c r="B192" s="19" t="s">
        <v>626</v>
      </c>
      <c r="C192" s="53" t="s">
        <v>627</v>
      </c>
      <c r="D192" s="42">
        <v>1202</v>
      </c>
      <c r="E192" s="20" t="s">
        <v>433</v>
      </c>
      <c r="F192" s="21" t="s">
        <v>628</v>
      </c>
      <c r="G192" s="21" t="s">
        <v>434</v>
      </c>
      <c r="H192" s="4"/>
      <c r="I192" s="4"/>
      <c r="J192" s="4"/>
      <c r="K192" s="4"/>
      <c r="L192" s="4"/>
      <c r="M192" s="4"/>
      <c r="N192" s="27">
        <f>'[5]Свод  по  МО'!N190</f>
        <v>6699</v>
      </c>
      <c r="O192" s="27">
        <f>'[5]Свод  по  МО'!O190</f>
        <v>6699</v>
      </c>
      <c r="P192" s="27">
        <f>'[4]г. Елец '!P16+'[4]г. Липецк '!P16</f>
        <v>16991</v>
      </c>
      <c r="Q192" s="27">
        <f>'[4]г. Елец '!Q16+'[4]г. Липецк '!Q16</f>
        <v>31500</v>
      </c>
      <c r="R192" s="27">
        <f>'[4]г. Елец '!R16+'[4]г. Липецк '!R16</f>
        <v>23497</v>
      </c>
      <c r="S192" s="27">
        <f>'[4]г. Елец '!S16+'[4]г. Липецк '!S16</f>
        <v>23585</v>
      </c>
      <c r="T192" s="5"/>
      <c r="U192" s="13">
        <f t="shared" si="10"/>
        <v>0</v>
      </c>
    </row>
    <row r="193" spans="1:21" s="82" customFormat="1" ht="156">
      <c r="A193" s="15" t="s">
        <v>629</v>
      </c>
      <c r="B193" s="19" t="s">
        <v>630</v>
      </c>
      <c r="C193" s="53" t="s">
        <v>631</v>
      </c>
      <c r="D193" s="42">
        <v>1202</v>
      </c>
      <c r="E193" s="20" t="s">
        <v>433</v>
      </c>
      <c r="F193" s="21" t="s">
        <v>628</v>
      </c>
      <c r="G193" s="21" t="s">
        <v>434</v>
      </c>
      <c r="H193" s="4"/>
      <c r="I193" s="4"/>
      <c r="J193" s="4"/>
      <c r="K193" s="4"/>
      <c r="L193" s="4"/>
      <c r="M193" s="4"/>
      <c r="N193" s="27">
        <f>'[5]Свод  по  МО'!N191</f>
        <v>11825</v>
      </c>
      <c r="O193" s="27">
        <f>'[5]Свод  по  МО'!O191</f>
        <v>11802.8</v>
      </c>
      <c r="P193" s="27">
        <f>'[4]г. Елец '!P17+'[4]г. Липецк '!P17</f>
        <v>10656</v>
      </c>
      <c r="Q193" s="27">
        <f>'[4]г. Елец '!Q17+'[4]г. Липецк '!Q17</f>
        <v>9656</v>
      </c>
      <c r="R193" s="27">
        <f>'[4]г. Елец '!R17+'[4]г. Липецк '!R17</f>
        <v>7614</v>
      </c>
      <c r="S193" s="27">
        <f>'[4]г. Елец '!S17+'[4]г. Липецк '!S17</f>
        <v>8061</v>
      </c>
      <c r="T193" s="5"/>
      <c r="U193" s="13">
        <f t="shared" si="10"/>
        <v>0</v>
      </c>
    </row>
    <row r="194" spans="1:21" s="82" customFormat="1" ht="138.75">
      <c r="A194" s="15" t="s">
        <v>632</v>
      </c>
      <c r="B194" s="85" t="s">
        <v>13</v>
      </c>
      <c r="C194" s="53" t="s">
        <v>633</v>
      </c>
      <c r="D194" s="4"/>
      <c r="E194" s="4"/>
      <c r="F194" s="4"/>
      <c r="G194" s="4"/>
      <c r="H194" s="4"/>
      <c r="I194" s="4"/>
      <c r="J194" s="4"/>
      <c r="K194" s="4"/>
      <c r="L194" s="4"/>
      <c r="M194" s="4"/>
      <c r="N194" s="27">
        <f>'[5]Свод  по  МО'!N192</f>
        <v>0</v>
      </c>
      <c r="O194" s="27">
        <f>'[5]Свод  по  МО'!O192</f>
        <v>0</v>
      </c>
      <c r="P194" s="27"/>
      <c r="Q194" s="27"/>
      <c r="R194" s="27"/>
      <c r="S194" s="27"/>
      <c r="T194" s="5"/>
      <c r="U194" s="13">
        <f t="shared" si="10"/>
        <v>0</v>
      </c>
    </row>
    <row r="195" spans="1:21" s="82" customFormat="1" ht="51.75">
      <c r="A195" s="15" t="s">
        <v>634</v>
      </c>
      <c r="B195" s="19" t="s">
        <v>635</v>
      </c>
      <c r="C195" s="53" t="s">
        <v>636</v>
      </c>
      <c r="D195" s="4"/>
      <c r="E195" s="4"/>
      <c r="F195" s="4"/>
      <c r="G195" s="4"/>
      <c r="H195" s="4"/>
      <c r="I195" s="4"/>
      <c r="J195" s="4"/>
      <c r="K195" s="4"/>
      <c r="L195" s="4"/>
      <c r="M195" s="4"/>
      <c r="N195" s="27">
        <f>'[5]Свод  по  МО'!N193</f>
        <v>0</v>
      </c>
      <c r="O195" s="27">
        <f>'[5]Свод  по  МО'!O193</f>
        <v>0</v>
      </c>
      <c r="P195" s="27">
        <f>'[4]г. Елец '!P19+'[4]г. Липецк '!P19</f>
        <v>0</v>
      </c>
      <c r="Q195" s="27">
        <f>'[4]г. Елец '!Q19+'[4]г. Липецк '!Q19</f>
        <v>0</v>
      </c>
      <c r="R195" s="27">
        <f>'[4]г. Елец '!R19+'[4]г. Липецк '!R19</f>
        <v>0</v>
      </c>
      <c r="S195" s="27">
        <f>'[4]г. Елец '!S19+'[4]г. Липецк '!S19</f>
        <v>0</v>
      </c>
      <c r="T195" s="5"/>
      <c r="U195" s="13">
        <f t="shared" si="10"/>
        <v>0</v>
      </c>
    </row>
    <row r="196" spans="1:21" s="82" customFormat="1" ht="69">
      <c r="A196" s="15" t="s">
        <v>637</v>
      </c>
      <c r="B196" s="19" t="s">
        <v>638</v>
      </c>
      <c r="C196" s="53" t="s">
        <v>639</v>
      </c>
      <c r="D196" s="4"/>
      <c r="E196" s="4"/>
      <c r="F196" s="4"/>
      <c r="G196" s="4"/>
      <c r="H196" s="4"/>
      <c r="I196" s="4"/>
      <c r="J196" s="4"/>
      <c r="K196" s="4"/>
      <c r="L196" s="4"/>
      <c r="M196" s="4"/>
      <c r="N196" s="27">
        <f>'[5]Свод  по  МО'!N194</f>
        <v>0</v>
      </c>
      <c r="O196" s="27">
        <f>'[5]Свод  по  МО'!O194</f>
        <v>0</v>
      </c>
      <c r="P196" s="27"/>
      <c r="Q196" s="27"/>
      <c r="R196" s="27"/>
      <c r="S196" s="27"/>
      <c r="T196" s="5"/>
      <c r="U196" s="13">
        <f t="shared" si="10"/>
        <v>0</v>
      </c>
    </row>
    <row r="197" spans="1:21" s="82" customFormat="1" ht="138.75">
      <c r="A197" s="15" t="s">
        <v>640</v>
      </c>
      <c r="B197" s="19" t="s">
        <v>103</v>
      </c>
      <c r="C197" s="53" t="s">
        <v>641</v>
      </c>
      <c r="D197" s="41" t="s">
        <v>925</v>
      </c>
      <c r="E197" s="20" t="s">
        <v>433</v>
      </c>
      <c r="F197" s="4" t="s">
        <v>642</v>
      </c>
      <c r="G197" s="21" t="s">
        <v>434</v>
      </c>
      <c r="H197" s="4"/>
      <c r="I197" s="4"/>
      <c r="J197" s="4"/>
      <c r="K197" s="4"/>
      <c r="L197" s="4"/>
      <c r="M197" s="4"/>
      <c r="N197" s="27">
        <f>'[5]Свод  по  МО'!N195</f>
        <v>170973.6</v>
      </c>
      <c r="O197" s="27">
        <f>'[5]Свод  по  МО'!O195</f>
        <v>110890.5</v>
      </c>
      <c r="P197" s="27">
        <f>'[4]г. Елец '!P21+'[4]г. Липецк '!P21</f>
        <v>118654.09999999999</v>
      </c>
      <c r="Q197" s="27">
        <f>'[4]г. Елец '!Q21+'[4]г. Липецк '!Q21</f>
        <v>126923</v>
      </c>
      <c r="R197" s="27">
        <f>'[4]г. Елец '!R21+'[4]г. Липецк '!R21</f>
        <v>131118</v>
      </c>
      <c r="S197" s="27">
        <f>'[4]г. Елец '!S21+'[4]г. Липецк '!S21</f>
        <v>20944</v>
      </c>
      <c r="T197" s="5"/>
      <c r="U197" s="13">
        <f t="shared" si="10"/>
        <v>0</v>
      </c>
    </row>
    <row r="198" spans="1:21" s="82" customFormat="1" ht="330">
      <c r="A198" s="15" t="s">
        <v>643</v>
      </c>
      <c r="B198" s="19" t="s">
        <v>399</v>
      </c>
      <c r="C198" s="53" t="s">
        <v>644</v>
      </c>
      <c r="D198" s="4" t="s">
        <v>645</v>
      </c>
      <c r="E198" s="20" t="s">
        <v>433</v>
      </c>
      <c r="F198" s="4" t="s">
        <v>646</v>
      </c>
      <c r="G198" s="21" t="s">
        <v>434</v>
      </c>
      <c r="H198" s="4"/>
      <c r="I198" s="4"/>
      <c r="J198" s="4"/>
      <c r="K198" s="4"/>
      <c r="L198" s="4"/>
      <c r="M198" s="4"/>
      <c r="N198" s="27">
        <f>'[5]Свод  по  МО'!N196</f>
        <v>926825.4</v>
      </c>
      <c r="O198" s="27">
        <f>'[5]Свод  по  МО'!O196</f>
        <v>812514.3999999999</v>
      </c>
      <c r="P198" s="27">
        <f>'[4]г. Елец '!P22+'[4]г. Липецк '!P22</f>
        <v>814302.7</v>
      </c>
      <c r="Q198" s="27">
        <f>'[4]г. Елец '!Q22+'[4]г. Липецк '!Q22</f>
        <v>325245.2</v>
      </c>
      <c r="R198" s="27">
        <f>'[4]г. Елец '!R22+'[4]г. Липецк '!R22</f>
        <v>381721.9</v>
      </c>
      <c r="S198" s="27">
        <f>'[4]г. Елец '!S22+'[4]г. Липецк '!S22</f>
        <v>202706.5</v>
      </c>
      <c r="T198" s="5"/>
      <c r="U198" s="13">
        <f t="shared" si="10"/>
        <v>0</v>
      </c>
    </row>
    <row r="199" spans="1:21" s="82" customFormat="1" ht="243">
      <c r="A199" s="15" t="s">
        <v>647</v>
      </c>
      <c r="B199" s="23" t="s">
        <v>549</v>
      </c>
      <c r="C199" s="53" t="s">
        <v>648</v>
      </c>
      <c r="D199" s="4" t="s">
        <v>440</v>
      </c>
      <c r="E199" s="20" t="s">
        <v>433</v>
      </c>
      <c r="F199" s="4" t="s">
        <v>649</v>
      </c>
      <c r="G199" s="21" t="s">
        <v>434</v>
      </c>
      <c r="H199" s="4"/>
      <c r="I199" s="4"/>
      <c r="J199" s="4"/>
      <c r="K199" s="4"/>
      <c r="L199" s="4"/>
      <c r="M199" s="4"/>
      <c r="N199" s="27">
        <f>'[5]Свод  по  МО'!N197</f>
        <v>508172.2</v>
      </c>
      <c r="O199" s="27">
        <f>'[5]Свод  по  МО'!O197</f>
        <v>373977.2</v>
      </c>
      <c r="P199" s="27">
        <f>'[4]г. Елец '!P23+'[4]г. Липецк '!P23</f>
        <v>545504.8</v>
      </c>
      <c r="Q199" s="27">
        <f>'[4]г. Елец '!Q23+'[4]г. Липецк '!Q23</f>
        <v>234167</v>
      </c>
      <c r="R199" s="27">
        <f>'[4]г. Елец '!R23+'[4]г. Липецк '!R23</f>
        <v>227753</v>
      </c>
      <c r="S199" s="27">
        <f>'[4]г. Елец '!S23+'[4]г. Липецк '!S23</f>
        <v>192417</v>
      </c>
      <c r="T199" s="5"/>
      <c r="U199" s="13">
        <f t="shared" si="10"/>
        <v>0</v>
      </c>
    </row>
    <row r="200" spans="1:21" s="82" customFormat="1" ht="104.25">
      <c r="A200" s="15" t="s">
        <v>650</v>
      </c>
      <c r="B200" s="19" t="s">
        <v>651</v>
      </c>
      <c r="C200" s="53" t="s">
        <v>652</v>
      </c>
      <c r="D200" s="39" t="s">
        <v>938</v>
      </c>
      <c r="E200" s="20" t="s">
        <v>433</v>
      </c>
      <c r="F200" s="4" t="s">
        <v>653</v>
      </c>
      <c r="G200" s="21" t="s">
        <v>434</v>
      </c>
      <c r="H200" s="4"/>
      <c r="I200" s="4"/>
      <c r="J200" s="4"/>
      <c r="K200" s="4"/>
      <c r="L200" s="4"/>
      <c r="M200" s="4"/>
      <c r="N200" s="27">
        <f>'[5]Свод  по  МО'!N198</f>
        <v>534416.2</v>
      </c>
      <c r="O200" s="27">
        <f>'[5]Свод  по  МО'!O198</f>
        <v>510068.7</v>
      </c>
      <c r="P200" s="27">
        <f>'[4]г. Елец '!P24+'[4]г. Липецк '!P24</f>
        <v>533174.3</v>
      </c>
      <c r="Q200" s="27">
        <f>'[4]г. Елец '!Q24+'[4]г. Липецк '!Q24</f>
        <v>481843</v>
      </c>
      <c r="R200" s="27">
        <f>'[4]г. Елец '!R24+'[4]г. Липецк '!R24</f>
        <v>403026.9</v>
      </c>
      <c r="S200" s="27">
        <f>'[4]г. Елец '!S24+'[4]г. Липецк '!S24</f>
        <v>393500.8</v>
      </c>
      <c r="T200" s="5"/>
      <c r="U200" s="13">
        <f t="shared" si="10"/>
        <v>0</v>
      </c>
    </row>
    <row r="201" spans="1:21" s="82" customFormat="1" ht="104.25">
      <c r="A201" s="15" t="s">
        <v>654</v>
      </c>
      <c r="B201" s="19" t="s">
        <v>655</v>
      </c>
      <c r="C201" s="53" t="s">
        <v>656</v>
      </c>
      <c r="D201" s="4"/>
      <c r="E201" s="4"/>
      <c r="F201" s="4"/>
      <c r="G201" s="4"/>
      <c r="H201" s="4"/>
      <c r="I201" s="4"/>
      <c r="J201" s="4"/>
      <c r="K201" s="4"/>
      <c r="L201" s="4"/>
      <c r="M201" s="4"/>
      <c r="N201" s="27">
        <f>'[5]Свод  по  МО'!N199</f>
        <v>0</v>
      </c>
      <c r="O201" s="27">
        <f>'[5]Свод  по  МО'!O199</f>
        <v>0</v>
      </c>
      <c r="P201" s="27"/>
      <c r="Q201" s="27"/>
      <c r="R201" s="27"/>
      <c r="S201" s="27"/>
      <c r="T201" s="5"/>
      <c r="U201" s="13">
        <f t="shared" si="10"/>
        <v>0</v>
      </c>
    </row>
    <row r="202" spans="1:21" s="82" customFormat="1" ht="104.25">
      <c r="A202" s="15" t="s">
        <v>657</v>
      </c>
      <c r="B202" s="23" t="s">
        <v>658</v>
      </c>
      <c r="C202" s="53" t="s">
        <v>659</v>
      </c>
      <c r="D202" s="39" t="s">
        <v>945</v>
      </c>
      <c r="E202" s="20" t="s">
        <v>433</v>
      </c>
      <c r="F202" s="4" t="s">
        <v>660</v>
      </c>
      <c r="G202" s="21" t="s">
        <v>434</v>
      </c>
      <c r="H202" s="4"/>
      <c r="I202" s="73"/>
      <c r="J202" s="40"/>
      <c r="K202" s="4"/>
      <c r="L202" s="4"/>
      <c r="M202" s="4"/>
      <c r="N202" s="27">
        <f>'[5]Свод  по  МО'!N200</f>
        <v>54490.6</v>
      </c>
      <c r="O202" s="27">
        <f>'[5]Свод  по  МО'!O200</f>
        <v>53723.1</v>
      </c>
      <c r="P202" s="27">
        <f>'[4]г. Елец '!P26+'[4]г. Липецк '!P26</f>
        <v>45709.2</v>
      </c>
      <c r="Q202" s="27">
        <f>'[4]г. Елец '!Q26+'[4]г. Липецк '!Q26</f>
        <v>42864</v>
      </c>
      <c r="R202" s="27">
        <f>'[4]г. Елец '!R26+'[4]г. Липецк '!R26</f>
        <v>40411</v>
      </c>
      <c r="S202" s="27">
        <f>'[4]г. Елец '!S26+'[4]г. Липецк '!S26</f>
        <v>40741</v>
      </c>
      <c r="T202" s="5"/>
      <c r="U202" s="13">
        <f t="shared" si="10"/>
        <v>0</v>
      </c>
    </row>
    <row r="203" spans="1:21" s="82" customFormat="1" ht="51.75">
      <c r="A203" s="15" t="s">
        <v>661</v>
      </c>
      <c r="B203" s="19" t="s">
        <v>662</v>
      </c>
      <c r="C203" s="53" t="s">
        <v>663</v>
      </c>
      <c r="D203" s="39"/>
      <c r="E203" s="4"/>
      <c r="F203" s="4"/>
      <c r="G203" s="4"/>
      <c r="H203" s="4"/>
      <c r="I203" s="4"/>
      <c r="J203" s="4"/>
      <c r="K203" s="4"/>
      <c r="L203" s="4"/>
      <c r="M203" s="4"/>
      <c r="N203" s="27">
        <f>'[5]Свод  по  МО'!N201</f>
        <v>0</v>
      </c>
      <c r="O203" s="27">
        <f>'[5]Свод  по  МО'!O201</f>
        <v>0</v>
      </c>
      <c r="P203" s="27">
        <f>'[4]г. Елец '!P27+'[4]г. Липецк '!P27</f>
        <v>0</v>
      </c>
      <c r="Q203" s="27">
        <f>'[4]г. Елец '!Q27+'[4]г. Липецк '!Q27</f>
        <v>0</v>
      </c>
      <c r="R203" s="27">
        <f>'[4]г. Елец '!R27+'[4]г. Липецк '!R27</f>
        <v>0</v>
      </c>
      <c r="S203" s="27">
        <f>'[4]г. Елец '!S27+'[4]г. Липецк '!S27</f>
        <v>0</v>
      </c>
      <c r="T203" s="5"/>
      <c r="U203" s="13">
        <f aca="true" t="shared" si="16" ref="U203:U266">IF(O203&gt;N203,O203-N203,0)</f>
        <v>0</v>
      </c>
    </row>
    <row r="204" spans="1:21" s="82" customFormat="1" ht="51.75">
      <c r="A204" s="15" t="s">
        <v>664</v>
      </c>
      <c r="B204" s="19" t="s">
        <v>665</v>
      </c>
      <c r="C204" s="53" t="s">
        <v>666</v>
      </c>
      <c r="D204" s="39"/>
      <c r="E204" s="4"/>
      <c r="F204" s="4"/>
      <c r="G204" s="4"/>
      <c r="H204" s="4"/>
      <c r="I204" s="4"/>
      <c r="J204" s="4"/>
      <c r="K204" s="4"/>
      <c r="L204" s="4"/>
      <c r="M204" s="4"/>
      <c r="N204" s="27">
        <f>'[5]Свод  по  МО'!N202</f>
        <v>0</v>
      </c>
      <c r="O204" s="27">
        <f>'[5]Свод  по  МО'!O202</f>
        <v>0</v>
      </c>
      <c r="P204" s="27">
        <f>'[4]г. Елец '!P28+'[4]г. Липецк '!P28</f>
        <v>0</v>
      </c>
      <c r="Q204" s="27">
        <f>'[4]г. Елец '!Q28+'[4]г. Липецк '!Q28</f>
        <v>0</v>
      </c>
      <c r="R204" s="27">
        <f>'[4]г. Елец '!R28+'[4]г. Липецк '!R28</f>
        <v>0</v>
      </c>
      <c r="S204" s="27">
        <f>'[4]г. Елец '!S28+'[4]г. Липецк '!S28</f>
        <v>0</v>
      </c>
      <c r="T204" s="5"/>
      <c r="U204" s="13">
        <f t="shared" si="16"/>
        <v>0</v>
      </c>
    </row>
    <row r="205" spans="1:21" s="82" customFormat="1" ht="104.25">
      <c r="A205" s="15" t="s">
        <v>667</v>
      </c>
      <c r="B205" s="19" t="s">
        <v>668</v>
      </c>
      <c r="C205" s="53" t="s">
        <v>669</v>
      </c>
      <c r="D205" s="39" t="s">
        <v>209</v>
      </c>
      <c r="E205" s="20" t="s">
        <v>433</v>
      </c>
      <c r="F205" s="4" t="s">
        <v>670</v>
      </c>
      <c r="G205" s="21" t="s">
        <v>434</v>
      </c>
      <c r="H205" s="4"/>
      <c r="I205" s="4"/>
      <c r="J205" s="4"/>
      <c r="K205" s="4"/>
      <c r="L205" s="4"/>
      <c r="M205" s="4"/>
      <c r="N205" s="27">
        <f>'[5]Свод  по  МО'!N203</f>
        <v>7800</v>
      </c>
      <c r="O205" s="27">
        <f>'[5]Свод  по  МО'!O203</f>
        <v>5932.7</v>
      </c>
      <c r="P205" s="27">
        <f>'[4]г. Елец '!P29+'[4]г. Липецк '!P29</f>
        <v>9563</v>
      </c>
      <c r="Q205" s="27">
        <f>'[4]г. Елец '!Q29+'[4]г. Липецк '!Q29</f>
        <v>4460</v>
      </c>
      <c r="R205" s="27">
        <f>'[4]г. Елец '!R29+'[4]г. Липецк '!R29</f>
        <v>2706</v>
      </c>
      <c r="S205" s="27">
        <f>'[4]г. Елец '!S29+'[4]г. Липецк '!S29</f>
        <v>2706</v>
      </c>
      <c r="T205" s="5"/>
      <c r="U205" s="13">
        <f t="shared" si="16"/>
        <v>0</v>
      </c>
    </row>
    <row r="206" spans="1:21" s="82" customFormat="1" ht="409.5">
      <c r="A206" s="15" t="s">
        <v>671</v>
      </c>
      <c r="B206" s="19" t="s">
        <v>89</v>
      </c>
      <c r="C206" s="53" t="s">
        <v>672</v>
      </c>
      <c r="D206" s="4" t="s">
        <v>213</v>
      </c>
      <c r="E206" s="20" t="s">
        <v>433</v>
      </c>
      <c r="F206" s="4" t="s">
        <v>673</v>
      </c>
      <c r="G206" s="21" t="s">
        <v>434</v>
      </c>
      <c r="H206" s="4"/>
      <c r="I206" s="4"/>
      <c r="J206" s="4"/>
      <c r="K206" s="4"/>
      <c r="L206" s="4"/>
      <c r="M206" s="4"/>
      <c r="N206" s="27">
        <f>'[5]Свод  по  МО'!N204</f>
        <v>3582619</v>
      </c>
      <c r="O206" s="27">
        <f>'[5]Свод  по  МО'!O204</f>
        <v>3526582.1999999997</v>
      </c>
      <c r="P206" s="27">
        <f>'[4]г. Елец '!P30+'[4]г. Липецк '!P30</f>
        <v>2422688.6</v>
      </c>
      <c r="Q206" s="27">
        <f>'[4]г. Елец '!Q30+'[4]г. Липецк '!Q30</f>
        <v>2048097.4000000001</v>
      </c>
      <c r="R206" s="27">
        <f>'[4]г. Елец '!R30+'[4]г. Липецк '!R30</f>
        <v>1895876.5</v>
      </c>
      <c r="S206" s="27">
        <f>'[4]г. Елец '!S30+'[4]г. Липецк '!S30</f>
        <v>2008004</v>
      </c>
      <c r="T206" s="5"/>
      <c r="U206" s="13">
        <f t="shared" si="16"/>
        <v>0</v>
      </c>
    </row>
    <row r="207" spans="1:21" s="82" customFormat="1" ht="348">
      <c r="A207" s="15" t="s">
        <v>674</v>
      </c>
      <c r="B207" s="30" t="s">
        <v>46</v>
      </c>
      <c r="C207" s="53" t="s">
        <v>675</v>
      </c>
      <c r="D207" s="4"/>
      <c r="E207" s="20"/>
      <c r="F207" s="4"/>
      <c r="G207" s="21"/>
      <c r="H207" s="4"/>
      <c r="I207" s="4"/>
      <c r="J207" s="4"/>
      <c r="K207" s="4"/>
      <c r="L207" s="4"/>
      <c r="M207" s="4"/>
      <c r="N207" s="27">
        <f>'[5]Свод  по  МО'!N205</f>
        <v>0</v>
      </c>
      <c r="O207" s="27">
        <f>'[5]Свод  по  МО'!O205</f>
        <v>0</v>
      </c>
      <c r="P207" s="27">
        <f>'[4]г. Елец '!P31+'[4]г. Липецк '!P31</f>
        <v>0</v>
      </c>
      <c r="Q207" s="27">
        <f>'[4]г. Елец '!Q31+'[4]г. Липецк '!Q31</f>
        <v>0</v>
      </c>
      <c r="R207" s="27">
        <f>'[4]г. Елец '!R31+'[4]г. Липецк '!R31</f>
        <v>0</v>
      </c>
      <c r="S207" s="27">
        <f>'[4]г. Елец '!S31+'[4]г. Липецк '!S31</f>
        <v>0</v>
      </c>
      <c r="T207" s="5"/>
      <c r="U207" s="13">
        <f t="shared" si="16"/>
        <v>0</v>
      </c>
    </row>
    <row r="208" spans="1:21" s="82" customFormat="1" ht="104.25">
      <c r="A208" s="15" t="s">
        <v>676</v>
      </c>
      <c r="B208" s="19" t="s">
        <v>677</v>
      </c>
      <c r="C208" s="53" t="s">
        <v>678</v>
      </c>
      <c r="D208" s="39" t="s">
        <v>956</v>
      </c>
      <c r="E208" s="20" t="s">
        <v>433</v>
      </c>
      <c r="F208" s="4" t="s">
        <v>679</v>
      </c>
      <c r="G208" s="21" t="s">
        <v>434</v>
      </c>
      <c r="H208" s="4"/>
      <c r="I208" s="4"/>
      <c r="J208" s="4"/>
      <c r="K208" s="4"/>
      <c r="L208" s="4"/>
      <c r="M208" s="4"/>
      <c r="N208" s="27">
        <f>'[5]Свод  по  МО'!N206</f>
        <v>3500</v>
      </c>
      <c r="O208" s="27">
        <f>'[5]Свод  по  МО'!O206</f>
        <v>3500</v>
      </c>
      <c r="P208" s="27">
        <f>'[4]г. Елец '!P32+'[4]г. Липецк '!P32</f>
        <v>3500</v>
      </c>
      <c r="Q208" s="27">
        <f>'[4]г. Елец '!Q32+'[4]г. Липецк '!Q32</f>
        <v>3500</v>
      </c>
      <c r="R208" s="27">
        <f>'[4]г. Елец '!R32+'[4]г. Липецк '!R32</f>
        <v>2760</v>
      </c>
      <c r="S208" s="27">
        <f>'[4]г. Елец '!S32+'[4]г. Липецк '!S32</f>
        <v>2922</v>
      </c>
      <c r="T208" s="5"/>
      <c r="U208" s="13">
        <f t="shared" si="16"/>
        <v>0</v>
      </c>
    </row>
    <row r="209" spans="1:21" s="82" customFormat="1" ht="104.25">
      <c r="A209" s="15" t="s">
        <v>680</v>
      </c>
      <c r="B209" s="19" t="s">
        <v>681</v>
      </c>
      <c r="C209" s="53" t="s">
        <v>682</v>
      </c>
      <c r="D209" s="39" t="s">
        <v>961</v>
      </c>
      <c r="E209" s="20" t="s">
        <v>433</v>
      </c>
      <c r="F209" s="4" t="s">
        <v>683</v>
      </c>
      <c r="G209" s="21" t="s">
        <v>434</v>
      </c>
      <c r="H209" s="4"/>
      <c r="I209" s="4"/>
      <c r="J209" s="4"/>
      <c r="K209" s="4"/>
      <c r="L209" s="4"/>
      <c r="M209" s="4"/>
      <c r="N209" s="27">
        <f>'[5]Свод  по  МО'!N207</f>
        <v>56610.6</v>
      </c>
      <c r="O209" s="27">
        <f>'[5]Свод  по  МО'!O207</f>
        <v>56319.899999999994</v>
      </c>
      <c r="P209" s="27">
        <f>'[4]г. Елец '!P33+'[4]г. Липецк '!P33</f>
        <v>60964.7</v>
      </c>
      <c r="Q209" s="27">
        <f>'[4]г. Елец '!Q33+'[4]г. Липецк '!Q33</f>
        <v>62075.5</v>
      </c>
      <c r="R209" s="27">
        <f>'[4]г. Елец '!R33+'[4]г. Липецк '!R33</f>
        <v>57303</v>
      </c>
      <c r="S209" s="27">
        <f>'[4]г. Елец '!S33+'[4]г. Липецк '!S33</f>
        <v>57909</v>
      </c>
      <c r="T209" s="5"/>
      <c r="U209" s="13">
        <f t="shared" si="16"/>
        <v>0</v>
      </c>
    </row>
    <row r="210" spans="1:21" s="82" customFormat="1" ht="104.25">
      <c r="A210" s="15" t="s">
        <v>684</v>
      </c>
      <c r="B210" s="19" t="s">
        <v>685</v>
      </c>
      <c r="C210" s="53" t="s">
        <v>686</v>
      </c>
      <c r="D210" s="39" t="s">
        <v>961</v>
      </c>
      <c r="E210" s="20" t="s">
        <v>433</v>
      </c>
      <c r="F210" s="4" t="s">
        <v>687</v>
      </c>
      <c r="G210" s="21" t="s">
        <v>434</v>
      </c>
      <c r="H210" s="4"/>
      <c r="I210" s="4"/>
      <c r="J210" s="4"/>
      <c r="K210" s="4"/>
      <c r="L210" s="4"/>
      <c r="M210" s="4"/>
      <c r="N210" s="27">
        <f>'[5]Свод  по  МО'!N208</f>
        <v>278619.1</v>
      </c>
      <c r="O210" s="27">
        <f>'[5]Свод  по  МО'!O208</f>
        <v>270790.7</v>
      </c>
      <c r="P210" s="27">
        <f>'[4]г. Елец '!P34+'[4]г. Липецк '!P34</f>
        <v>294029.3</v>
      </c>
      <c r="Q210" s="27">
        <f>'[4]г. Елец '!Q34+'[4]г. Липецк '!Q34</f>
        <v>354945.7</v>
      </c>
      <c r="R210" s="27">
        <f>'[4]г. Елец '!R34+'[4]г. Липецк '!R34</f>
        <v>286271.5</v>
      </c>
      <c r="S210" s="27">
        <f>'[4]г. Елец '!S34+'[4]г. Липецк '!S34</f>
        <v>423442</v>
      </c>
      <c r="T210" s="5"/>
      <c r="U210" s="13">
        <f t="shared" si="16"/>
        <v>0</v>
      </c>
    </row>
    <row r="211" spans="1:21" s="82" customFormat="1" ht="121.5">
      <c r="A211" s="15" t="s">
        <v>688</v>
      </c>
      <c r="B211" s="19" t="s">
        <v>689</v>
      </c>
      <c r="C211" s="53" t="s">
        <v>690</v>
      </c>
      <c r="D211" s="4"/>
      <c r="E211" s="4"/>
      <c r="F211" s="4"/>
      <c r="G211" s="4"/>
      <c r="H211" s="4"/>
      <c r="I211" s="4"/>
      <c r="J211" s="4"/>
      <c r="K211" s="4"/>
      <c r="L211" s="4"/>
      <c r="M211" s="4"/>
      <c r="N211" s="27">
        <f>'[5]Свод  по  МО'!N209</f>
        <v>0</v>
      </c>
      <c r="O211" s="27">
        <f>'[5]Свод  по  МО'!O209</f>
        <v>0</v>
      </c>
      <c r="P211" s="27">
        <f>'[4]г. Елец '!P35+'[4]г. Липецк '!P35</f>
        <v>0</v>
      </c>
      <c r="Q211" s="27">
        <f>'[4]г. Елец '!Q35+'[4]г. Липецк '!Q35</f>
        <v>0</v>
      </c>
      <c r="R211" s="27">
        <f>'[4]г. Елец '!R35+'[4]г. Липецк '!R35</f>
        <v>0</v>
      </c>
      <c r="S211" s="27">
        <f>'[4]г. Елец '!S35+'[4]г. Липецк '!S35</f>
        <v>0</v>
      </c>
      <c r="T211" s="5"/>
      <c r="U211" s="13">
        <f t="shared" si="16"/>
        <v>0</v>
      </c>
    </row>
    <row r="212" spans="1:21" s="82" customFormat="1" ht="191.25">
      <c r="A212" s="15" t="s">
        <v>691</v>
      </c>
      <c r="B212" s="19" t="s">
        <v>400</v>
      </c>
      <c r="C212" s="53" t="s">
        <v>692</v>
      </c>
      <c r="D212" s="4"/>
      <c r="E212" s="4"/>
      <c r="F212" s="4"/>
      <c r="G212" s="4"/>
      <c r="H212" s="4"/>
      <c r="I212" s="4"/>
      <c r="J212" s="4"/>
      <c r="K212" s="4"/>
      <c r="L212" s="4"/>
      <c r="M212" s="4"/>
      <c r="N212" s="27">
        <f>'[5]Свод  по  МО'!N210</f>
        <v>0</v>
      </c>
      <c r="O212" s="27">
        <f>'[5]Свод  по  МО'!O210</f>
        <v>0</v>
      </c>
      <c r="P212" s="27">
        <f>'[4]г. Елец '!P36+'[4]г. Липецк '!P36</f>
        <v>0</v>
      </c>
      <c r="Q212" s="27">
        <f>'[4]г. Елец '!Q36+'[4]г. Липецк '!Q36</f>
        <v>0</v>
      </c>
      <c r="R212" s="27">
        <f>'[4]г. Елец '!R36+'[4]г. Липецк '!R36</f>
        <v>0</v>
      </c>
      <c r="S212" s="27">
        <f>'[4]г. Елец '!S36+'[4]г. Липецк '!S36</f>
        <v>0</v>
      </c>
      <c r="T212" s="5"/>
      <c r="U212" s="13">
        <f t="shared" si="16"/>
        <v>0</v>
      </c>
    </row>
    <row r="213" spans="1:21" s="82" customFormat="1" ht="121.5">
      <c r="A213" s="15" t="s">
        <v>693</v>
      </c>
      <c r="B213" s="19" t="s">
        <v>694</v>
      </c>
      <c r="C213" s="53" t="s">
        <v>695</v>
      </c>
      <c r="D213" s="4" t="s">
        <v>458</v>
      </c>
      <c r="E213" s="20" t="s">
        <v>433</v>
      </c>
      <c r="F213" s="4" t="s">
        <v>696</v>
      </c>
      <c r="G213" s="21" t="s">
        <v>434</v>
      </c>
      <c r="H213" s="24"/>
      <c r="I213" s="4"/>
      <c r="J213" s="40"/>
      <c r="K213" s="4"/>
      <c r="L213" s="4"/>
      <c r="M213" s="4"/>
      <c r="N213" s="27">
        <f>'[5]Свод  по  МО'!N211</f>
        <v>217364.6</v>
      </c>
      <c r="O213" s="27">
        <f>'[5]Свод  по  МО'!O211</f>
        <v>179843.8</v>
      </c>
      <c r="P213" s="27">
        <f>'[4]г. Елец '!P37+'[4]г. Липецк '!P37</f>
        <v>261564.2</v>
      </c>
      <c r="Q213" s="27">
        <f>'[4]г. Елец '!Q37+'[4]г. Липецк '!Q37</f>
        <v>176699.4</v>
      </c>
      <c r="R213" s="27">
        <f>'[4]г. Елец '!R37+'[4]г. Липецк '!R37</f>
        <v>164013</v>
      </c>
      <c r="S213" s="27">
        <f>'[4]г. Елец '!S37+'[4]г. Липецк '!S37</f>
        <v>165807</v>
      </c>
      <c r="T213" s="5"/>
      <c r="U213" s="13">
        <f t="shared" si="16"/>
        <v>0</v>
      </c>
    </row>
    <row r="214" spans="1:21" s="82" customFormat="1" ht="69">
      <c r="A214" s="15" t="s">
        <v>697</v>
      </c>
      <c r="B214" s="19" t="s">
        <v>698</v>
      </c>
      <c r="C214" s="53" t="s">
        <v>699</v>
      </c>
      <c r="D214" s="39"/>
      <c r="E214" s="4"/>
      <c r="F214" s="4"/>
      <c r="G214" s="4"/>
      <c r="H214" s="4"/>
      <c r="I214" s="4"/>
      <c r="J214" s="4"/>
      <c r="K214" s="4"/>
      <c r="L214" s="4"/>
      <c r="M214" s="4"/>
      <c r="N214" s="27">
        <f>'[5]Свод  по  МО'!N212</f>
        <v>0</v>
      </c>
      <c r="O214" s="27">
        <f>'[5]Свод  по  МО'!O212</f>
        <v>0</v>
      </c>
      <c r="P214" s="27">
        <f>'[4]г. Елец '!P38+'[4]г. Липецк '!P38</f>
        <v>0</v>
      </c>
      <c r="Q214" s="27">
        <f>'[4]г. Елец '!Q38+'[4]г. Липецк '!Q38</f>
        <v>0</v>
      </c>
      <c r="R214" s="27">
        <f>'[4]г. Елец '!R38+'[4]г. Липецк '!R38</f>
        <v>0</v>
      </c>
      <c r="S214" s="27">
        <f>'[4]г. Елец '!S38+'[4]г. Липецк '!S38</f>
        <v>0</v>
      </c>
      <c r="T214" s="5"/>
      <c r="U214" s="13">
        <f t="shared" si="16"/>
        <v>0</v>
      </c>
    </row>
    <row r="215" spans="1:21" s="82" customFormat="1" ht="243">
      <c r="A215" s="15" t="s">
        <v>104</v>
      </c>
      <c r="B215" s="19" t="s">
        <v>105</v>
      </c>
      <c r="C215" s="53" t="s">
        <v>106</v>
      </c>
      <c r="D215" s="39"/>
      <c r="E215" s="38"/>
      <c r="F215" s="4"/>
      <c r="G215" s="4"/>
      <c r="H215" s="4"/>
      <c r="I215" s="4"/>
      <c r="J215" s="4"/>
      <c r="K215" s="4"/>
      <c r="L215" s="4"/>
      <c r="M215" s="4"/>
      <c r="N215" s="27">
        <f>'[5]Свод  по  МО'!N213</f>
        <v>0</v>
      </c>
      <c r="O215" s="27">
        <f>'[5]Свод  по  МО'!O213</f>
        <v>0</v>
      </c>
      <c r="P215" s="27">
        <f>'[4]г. Елец '!P39+'[4]г. Липецк '!P39</f>
        <v>0</v>
      </c>
      <c r="Q215" s="27">
        <f>'[4]г. Елец '!Q39+'[4]г. Липецк '!Q39</f>
        <v>0</v>
      </c>
      <c r="R215" s="27">
        <f>'[4]г. Елец '!R39+'[4]г. Липецк '!R39</f>
        <v>0</v>
      </c>
      <c r="S215" s="27">
        <f>'[4]г. Елец '!S39+'[4]г. Липецк '!S39</f>
        <v>0</v>
      </c>
      <c r="T215" s="5"/>
      <c r="U215" s="13">
        <f>IF(O215&gt;N215,O215-N215,0)</f>
        <v>0</v>
      </c>
    </row>
    <row r="216" spans="1:21" s="82" customFormat="1" ht="104.25">
      <c r="A216" s="15" t="s">
        <v>700</v>
      </c>
      <c r="B216" s="30" t="s">
        <v>47</v>
      </c>
      <c r="C216" s="53" t="s">
        <v>701</v>
      </c>
      <c r="D216" s="39" t="s">
        <v>294</v>
      </c>
      <c r="E216" s="20" t="s">
        <v>433</v>
      </c>
      <c r="F216" s="4" t="s">
        <v>702</v>
      </c>
      <c r="G216" s="21" t="s">
        <v>434</v>
      </c>
      <c r="H216" s="4"/>
      <c r="I216" s="4"/>
      <c r="J216" s="4"/>
      <c r="K216" s="4"/>
      <c r="L216" s="4"/>
      <c r="M216" s="4"/>
      <c r="N216" s="27">
        <f>'[5]Свод  по  МО'!N214</f>
        <v>4508</v>
      </c>
      <c r="O216" s="27">
        <f>'[5]Свод  по  МО'!O214</f>
        <v>4508</v>
      </c>
      <c r="P216" s="27">
        <f>'[4]г. Елец '!P40+'[4]г. Липецк '!P40</f>
        <v>4281</v>
      </c>
      <c r="Q216" s="27">
        <f>'[4]г. Елец '!Q40+'[4]г. Липецк '!Q40</f>
        <v>4258</v>
      </c>
      <c r="R216" s="27">
        <f>'[4]г. Елец '!R40+'[4]г. Липецк '!R40</f>
        <v>4248</v>
      </c>
      <c r="S216" s="27">
        <f>'[4]г. Елец '!S40+'[4]г. Липецк '!S40</f>
        <v>4248</v>
      </c>
      <c r="T216" s="5"/>
      <c r="U216" s="13">
        <f t="shared" si="16"/>
        <v>0</v>
      </c>
    </row>
    <row r="217" spans="1:21" s="82" customFormat="1" ht="104.25">
      <c r="A217" s="15" t="s">
        <v>703</v>
      </c>
      <c r="B217" s="19" t="s">
        <v>482</v>
      </c>
      <c r="C217" s="53" t="s">
        <v>704</v>
      </c>
      <c r="D217" s="39" t="s">
        <v>462</v>
      </c>
      <c r="E217" s="20" t="s">
        <v>433</v>
      </c>
      <c r="F217" s="4" t="s">
        <v>705</v>
      </c>
      <c r="G217" s="21" t="s">
        <v>434</v>
      </c>
      <c r="H217" s="4"/>
      <c r="I217" s="4"/>
      <c r="J217" s="4"/>
      <c r="K217" s="4"/>
      <c r="L217" s="4"/>
      <c r="M217" s="4"/>
      <c r="N217" s="27">
        <f>'[5]Свод  по  МО'!N215</f>
        <v>15795</v>
      </c>
      <c r="O217" s="27">
        <f>'[5]Свод  по  МО'!O215</f>
        <v>14001.4</v>
      </c>
      <c r="P217" s="27">
        <f>'[4]г. Елец '!P41+'[4]г. Липецк '!P41</f>
        <v>37757.7</v>
      </c>
      <c r="Q217" s="27">
        <f>'[4]г. Елец '!Q41+'[4]г. Липецк '!Q41</f>
        <v>39951.9</v>
      </c>
      <c r="R217" s="27">
        <f>'[4]г. Елец '!R41+'[4]г. Липецк '!R41</f>
        <v>67701</v>
      </c>
      <c r="S217" s="27">
        <f>'[4]г. Елец '!S41+'[4]г. Липецк '!S41</f>
        <v>19701</v>
      </c>
      <c r="T217" s="5"/>
      <c r="U217" s="13">
        <f t="shared" si="16"/>
        <v>0</v>
      </c>
    </row>
    <row r="218" spans="1:21" s="82" customFormat="1" ht="104.25">
      <c r="A218" s="15" t="s">
        <v>706</v>
      </c>
      <c r="B218" s="19" t="s">
        <v>707</v>
      </c>
      <c r="C218" s="53" t="s">
        <v>708</v>
      </c>
      <c r="D218" s="39" t="s">
        <v>462</v>
      </c>
      <c r="E218" s="20" t="s">
        <v>433</v>
      </c>
      <c r="F218" s="4" t="s">
        <v>709</v>
      </c>
      <c r="G218" s="21" t="s">
        <v>434</v>
      </c>
      <c r="H218" s="4"/>
      <c r="I218" s="4"/>
      <c r="J218" s="4"/>
      <c r="K218" s="4"/>
      <c r="L218" s="4"/>
      <c r="M218" s="4"/>
      <c r="N218" s="27">
        <f>'[5]Свод  по  МО'!N216</f>
        <v>275389</v>
      </c>
      <c r="O218" s="27">
        <f>'[5]Свод  по  МО'!O216</f>
        <v>272111.60000000003</v>
      </c>
      <c r="P218" s="27">
        <f>'[4]г. Елец '!P42+'[4]г. Липецк '!P42</f>
        <v>275904.4</v>
      </c>
      <c r="Q218" s="27">
        <f>'[4]г. Елец '!Q42+'[4]г. Липецк '!Q42</f>
        <v>264736.1</v>
      </c>
      <c r="R218" s="27">
        <f>'[4]г. Елец '!R42+'[4]г. Липецк '!R42</f>
        <v>268354.7</v>
      </c>
      <c r="S218" s="27">
        <f>'[4]г. Елец '!S42+'[4]г. Липецк '!S42</f>
        <v>268935.1</v>
      </c>
      <c r="T218" s="5"/>
      <c r="U218" s="13">
        <f t="shared" si="16"/>
        <v>0</v>
      </c>
    </row>
    <row r="219" spans="1:21" s="82" customFormat="1" ht="409.5">
      <c r="A219" s="15" t="s">
        <v>710</v>
      </c>
      <c r="B219" s="19" t="s">
        <v>859</v>
      </c>
      <c r="C219" s="53" t="s">
        <v>711</v>
      </c>
      <c r="D219" s="39" t="s">
        <v>712</v>
      </c>
      <c r="E219" s="20" t="s">
        <v>433</v>
      </c>
      <c r="F219" s="4" t="s">
        <v>713</v>
      </c>
      <c r="G219" s="21" t="s">
        <v>434</v>
      </c>
      <c r="H219" s="4"/>
      <c r="I219" s="4"/>
      <c r="J219" s="4"/>
      <c r="K219" s="4"/>
      <c r="L219" s="4"/>
      <c r="M219" s="4"/>
      <c r="N219" s="27">
        <f>'[5]Свод  по  МО'!N217</f>
        <v>451147.3</v>
      </c>
      <c r="O219" s="27">
        <f>'[5]Свод  по  МО'!O217</f>
        <v>408503.1</v>
      </c>
      <c r="P219" s="27">
        <f>'[4]г. Елец '!P43+'[4]г. Липецк '!P43</f>
        <v>418632</v>
      </c>
      <c r="Q219" s="27">
        <f>'[4]г. Елец '!Q43+'[4]г. Липецк '!Q43</f>
        <v>404989.8</v>
      </c>
      <c r="R219" s="27">
        <f>'[4]г. Елец '!R43+'[4]г. Липецк '!R43</f>
        <v>313264.4</v>
      </c>
      <c r="S219" s="27">
        <f>'[4]г. Елец '!S43+'[4]г. Липецк '!S43</f>
        <v>391454.4</v>
      </c>
      <c r="T219" s="10"/>
      <c r="U219" s="13">
        <f t="shared" si="16"/>
        <v>0</v>
      </c>
    </row>
    <row r="220" spans="1:21" s="82" customFormat="1" ht="409.5">
      <c r="A220" s="15" t="s">
        <v>714</v>
      </c>
      <c r="B220" s="85" t="s">
        <v>14</v>
      </c>
      <c r="C220" s="53" t="s">
        <v>715</v>
      </c>
      <c r="D220" s="39" t="s">
        <v>956</v>
      </c>
      <c r="E220" s="20" t="s">
        <v>433</v>
      </c>
      <c r="F220" s="4" t="s">
        <v>716</v>
      </c>
      <c r="G220" s="21" t="s">
        <v>434</v>
      </c>
      <c r="H220" s="4"/>
      <c r="I220" s="4"/>
      <c r="J220" s="4"/>
      <c r="K220" s="4"/>
      <c r="L220" s="4"/>
      <c r="M220" s="4"/>
      <c r="N220" s="27">
        <f>'[5]Свод  по  МО'!N218</f>
        <v>20909</v>
      </c>
      <c r="O220" s="27">
        <f>'[5]Свод  по  МО'!O218</f>
        <v>17225.899999999998</v>
      </c>
      <c r="P220" s="27">
        <f>'[4]г. Елец '!P44+'[4]г. Липецк '!P44</f>
        <v>27179.1</v>
      </c>
      <c r="Q220" s="27">
        <f>'[4]г. Елец '!Q44+'[4]г. Липецк '!Q44</f>
        <v>15970</v>
      </c>
      <c r="R220" s="27">
        <f>'[4]г. Елец '!R44+'[4]г. Липецк '!R44</f>
        <v>3820</v>
      </c>
      <c r="S220" s="27">
        <f>'[4]г. Елец '!S44+'[4]г. Липецк '!S44</f>
        <v>3820</v>
      </c>
      <c r="T220" s="5"/>
      <c r="U220" s="13">
        <f t="shared" si="16"/>
        <v>0</v>
      </c>
    </row>
    <row r="221" spans="1:21" s="82" customFormat="1" ht="225.75">
      <c r="A221" s="15" t="s">
        <v>717</v>
      </c>
      <c r="B221" s="23" t="s">
        <v>946</v>
      </c>
      <c r="C221" s="53" t="s">
        <v>718</v>
      </c>
      <c r="D221" s="4"/>
      <c r="E221" s="4"/>
      <c r="F221" s="4"/>
      <c r="G221" s="4"/>
      <c r="H221" s="4"/>
      <c r="I221" s="4"/>
      <c r="J221" s="4"/>
      <c r="K221" s="4"/>
      <c r="L221" s="4"/>
      <c r="M221" s="4"/>
      <c r="N221" s="27">
        <f>'[5]Свод  по  МО'!N219</f>
        <v>0</v>
      </c>
      <c r="O221" s="27">
        <f>'[5]Свод  по  МО'!O219</f>
        <v>0</v>
      </c>
      <c r="P221" s="27">
        <f>'[4]г. Елец '!P45+'[4]г. Липецк '!P45</f>
        <v>0</v>
      </c>
      <c r="Q221" s="27">
        <f>'[4]г. Елец '!Q45+'[4]г. Липецк '!Q45</f>
        <v>0</v>
      </c>
      <c r="R221" s="27">
        <f>'[4]г. Елец '!R45+'[4]г. Липецк '!R45</f>
        <v>0</v>
      </c>
      <c r="S221" s="27">
        <f>'[4]г. Елец '!S45+'[4]г. Липецк '!S45</f>
        <v>0</v>
      </c>
      <c r="T221" s="5"/>
      <c r="U221" s="13">
        <f t="shared" si="16"/>
        <v>0</v>
      </c>
    </row>
    <row r="222" spans="1:21" s="82" customFormat="1" ht="295.5">
      <c r="A222" s="15" t="s">
        <v>719</v>
      </c>
      <c r="B222" s="30" t="s">
        <v>48</v>
      </c>
      <c r="C222" s="53" t="s">
        <v>720</v>
      </c>
      <c r="D222" s="39"/>
      <c r="E222" s="20"/>
      <c r="F222" s="4"/>
      <c r="G222" s="21"/>
      <c r="H222" s="4"/>
      <c r="I222" s="4"/>
      <c r="J222" s="4"/>
      <c r="K222" s="4"/>
      <c r="L222" s="4"/>
      <c r="M222" s="4"/>
      <c r="N222" s="27">
        <f>'[5]Свод  по  МО'!N220</f>
        <v>0</v>
      </c>
      <c r="O222" s="27">
        <f>'[5]Свод  по  МО'!O220</f>
        <v>0</v>
      </c>
      <c r="P222" s="27">
        <f>'[4]г. Елец '!P46+'[4]г. Липецк '!P46</f>
        <v>0</v>
      </c>
      <c r="Q222" s="27">
        <f>'[4]г. Елец '!Q46+'[4]г. Липецк '!Q46</f>
        <v>0</v>
      </c>
      <c r="R222" s="27">
        <f>'[4]г. Елец '!R46+'[4]г. Липецк '!R46</f>
        <v>0</v>
      </c>
      <c r="S222" s="27">
        <f>'[4]г. Елец '!S46+'[4]г. Липецк '!S46</f>
        <v>0</v>
      </c>
      <c r="T222" s="5"/>
      <c r="U222" s="13">
        <f t="shared" si="16"/>
        <v>0</v>
      </c>
    </row>
    <row r="223" spans="1:21" s="82" customFormat="1" ht="278.25">
      <c r="A223" s="15" t="s">
        <v>721</v>
      </c>
      <c r="B223" s="30" t="s">
        <v>49</v>
      </c>
      <c r="C223" s="53" t="s">
        <v>722</v>
      </c>
      <c r="D223" s="39"/>
      <c r="E223" s="20"/>
      <c r="F223" s="4"/>
      <c r="G223" s="21"/>
      <c r="H223" s="4"/>
      <c r="I223" s="4"/>
      <c r="J223" s="4"/>
      <c r="K223" s="4"/>
      <c r="L223" s="4"/>
      <c r="M223" s="4"/>
      <c r="N223" s="27">
        <f>'[5]Свод  по  МО'!N221</f>
        <v>0</v>
      </c>
      <c r="O223" s="27">
        <f>'[5]Свод  по  МО'!O221</f>
        <v>0</v>
      </c>
      <c r="P223" s="27"/>
      <c r="Q223" s="27"/>
      <c r="R223" s="27"/>
      <c r="S223" s="27"/>
      <c r="T223" s="5"/>
      <c r="U223" s="13">
        <f t="shared" si="16"/>
        <v>0</v>
      </c>
    </row>
    <row r="224" spans="1:21" s="82" customFormat="1" ht="104.25">
      <c r="A224" s="15" t="s">
        <v>723</v>
      </c>
      <c r="B224" s="19" t="s">
        <v>724</v>
      </c>
      <c r="C224" s="53" t="s">
        <v>725</v>
      </c>
      <c r="D224" s="4"/>
      <c r="E224" s="4"/>
      <c r="F224" s="4"/>
      <c r="G224" s="4"/>
      <c r="H224" s="4"/>
      <c r="I224" s="4"/>
      <c r="J224" s="4"/>
      <c r="K224" s="4"/>
      <c r="L224" s="4"/>
      <c r="M224" s="4"/>
      <c r="N224" s="27">
        <f>'[5]Свод  по  МО'!N222</f>
        <v>0</v>
      </c>
      <c r="O224" s="27">
        <f>'[5]Свод  по  МО'!O222</f>
        <v>0</v>
      </c>
      <c r="P224" s="27">
        <f>'[4]г. Елец '!P48+'[4]г. Липецк '!P48</f>
        <v>0</v>
      </c>
      <c r="Q224" s="27">
        <f>'[4]г. Елец '!Q48+'[4]г. Липецк '!Q48</f>
        <v>0</v>
      </c>
      <c r="R224" s="27">
        <f>'[4]г. Елец '!R48+'[4]г. Липецк '!R48</f>
        <v>0</v>
      </c>
      <c r="S224" s="27">
        <f>'[4]г. Елец '!S48+'[4]г. Липецк '!S48</f>
        <v>0</v>
      </c>
      <c r="T224" s="5"/>
      <c r="U224" s="13">
        <f t="shared" si="16"/>
        <v>0</v>
      </c>
    </row>
    <row r="225" spans="1:21" s="82" customFormat="1" ht="156">
      <c r="A225" s="15" t="s">
        <v>726</v>
      </c>
      <c r="B225" s="19" t="s">
        <v>54</v>
      </c>
      <c r="C225" s="53" t="s">
        <v>727</v>
      </c>
      <c r="D225" s="4"/>
      <c r="E225" s="4"/>
      <c r="F225" s="4"/>
      <c r="G225" s="4"/>
      <c r="H225" s="4"/>
      <c r="I225" s="4"/>
      <c r="J225" s="4"/>
      <c r="K225" s="4"/>
      <c r="L225" s="4"/>
      <c r="M225" s="4"/>
      <c r="N225" s="27">
        <f>'[5]Свод  по  МО'!N223</f>
        <v>0</v>
      </c>
      <c r="O225" s="27">
        <f>'[5]Свод  по  МО'!O223</f>
        <v>0</v>
      </c>
      <c r="P225" s="27">
        <f>'[4]г. Елец '!P49+'[4]г. Липецк '!P49</f>
        <v>0</v>
      </c>
      <c r="Q225" s="27">
        <f>'[4]г. Елец '!Q49+'[4]г. Липецк '!Q49</f>
        <v>0</v>
      </c>
      <c r="R225" s="27">
        <f>'[4]г. Елец '!R49+'[4]г. Липецк '!R49</f>
        <v>0</v>
      </c>
      <c r="S225" s="27">
        <f>'[4]г. Елец '!S49+'[4]г. Липецк '!S49</f>
        <v>0</v>
      </c>
      <c r="T225" s="5"/>
      <c r="U225" s="13">
        <f t="shared" si="16"/>
        <v>0</v>
      </c>
    </row>
    <row r="226" spans="1:21" s="82" customFormat="1" ht="104.25">
      <c r="A226" s="15" t="s">
        <v>728</v>
      </c>
      <c r="B226" s="19" t="s">
        <v>729</v>
      </c>
      <c r="C226" s="53" t="s">
        <v>730</v>
      </c>
      <c r="D226" s="4"/>
      <c r="E226" s="4"/>
      <c r="F226" s="4"/>
      <c r="G226" s="4"/>
      <c r="H226" s="4"/>
      <c r="I226" s="4"/>
      <c r="J226" s="4"/>
      <c r="K226" s="4"/>
      <c r="L226" s="4"/>
      <c r="M226" s="4"/>
      <c r="N226" s="27">
        <f>'[5]Свод  по  МО'!N224</f>
        <v>0</v>
      </c>
      <c r="O226" s="27">
        <f>'[5]Свод  по  МО'!O224</f>
        <v>0</v>
      </c>
      <c r="P226" s="27">
        <f>'[4]г. Елец '!P50+'[4]г. Липецк '!P50</f>
        <v>0</v>
      </c>
      <c r="Q226" s="27">
        <f>'[4]г. Елец '!Q50+'[4]г. Липецк '!Q50</f>
        <v>0</v>
      </c>
      <c r="R226" s="27">
        <f>'[4]г. Елец '!R50+'[4]г. Липецк '!R50</f>
        <v>0</v>
      </c>
      <c r="S226" s="27">
        <f>'[4]г. Елец '!S50+'[4]г. Липецк '!S50</f>
        <v>0</v>
      </c>
      <c r="T226" s="5"/>
      <c r="U226" s="13">
        <f t="shared" si="16"/>
        <v>0</v>
      </c>
    </row>
    <row r="227" spans="1:21" s="82" customFormat="1" ht="104.25">
      <c r="A227" s="15" t="s">
        <v>731</v>
      </c>
      <c r="B227" s="19" t="s">
        <v>67</v>
      </c>
      <c r="C227" s="53" t="s">
        <v>732</v>
      </c>
      <c r="D227" s="39" t="s">
        <v>956</v>
      </c>
      <c r="E227" s="20" t="s">
        <v>433</v>
      </c>
      <c r="F227" s="4" t="s">
        <v>15</v>
      </c>
      <c r="G227" s="21" t="s">
        <v>434</v>
      </c>
      <c r="H227" s="4"/>
      <c r="I227" s="4"/>
      <c r="J227" s="4"/>
      <c r="K227" s="4"/>
      <c r="L227" s="4"/>
      <c r="M227" s="4"/>
      <c r="N227" s="27">
        <f>'[4]г. Елец '!N51+'[4]г. Липецк '!N51</f>
        <v>1934</v>
      </c>
      <c r="O227" s="27">
        <f>'[4]г. Елец '!O51+'[4]г. Липецк '!O51</f>
        <v>1933.6</v>
      </c>
      <c r="P227" s="27">
        <f>'[4]г. Елец '!P51+'[4]г. Липецк '!P51</f>
        <v>1786</v>
      </c>
      <c r="Q227" s="27">
        <f>'[4]г. Елец '!Q51+'[4]г. Липецк '!Q51</f>
        <v>1786</v>
      </c>
      <c r="R227" s="27">
        <f>'[4]г. Елец '!R51+'[4]г. Липецк '!R51</f>
        <v>1751</v>
      </c>
      <c r="S227" s="27">
        <f>'[4]г. Елец '!S51+'[4]г. Липецк '!S51</f>
        <v>1751</v>
      </c>
      <c r="T227" s="5"/>
      <c r="U227" s="13">
        <f t="shared" si="16"/>
        <v>0</v>
      </c>
    </row>
    <row r="228" spans="1:21" s="82" customFormat="1" ht="174">
      <c r="A228" s="15" t="s">
        <v>733</v>
      </c>
      <c r="B228" s="19" t="s">
        <v>55</v>
      </c>
      <c r="C228" s="53" t="s">
        <v>734</v>
      </c>
      <c r="D228" s="39" t="s">
        <v>956</v>
      </c>
      <c r="E228" s="20" t="s">
        <v>433</v>
      </c>
      <c r="F228" s="4" t="s">
        <v>735</v>
      </c>
      <c r="G228" s="21" t="s">
        <v>434</v>
      </c>
      <c r="H228" s="4"/>
      <c r="I228" s="4"/>
      <c r="J228" s="4"/>
      <c r="K228" s="4"/>
      <c r="L228" s="4"/>
      <c r="M228" s="4"/>
      <c r="N228" s="27">
        <f>'[5]Свод  по  МО'!N226</f>
        <v>21803.7</v>
      </c>
      <c r="O228" s="27">
        <f>'[5]Свод  по  МО'!O226</f>
        <v>21375.9</v>
      </c>
      <c r="P228" s="27">
        <f>'[4]г. Елец '!P52+'[4]г. Липецк '!P52</f>
        <v>39861.899999999994</v>
      </c>
      <c r="Q228" s="27">
        <f>'[4]г. Елец '!Q52+'[4]г. Липецк '!Q52</f>
        <v>5115</v>
      </c>
      <c r="R228" s="27">
        <f>'[4]г. Елец '!R52+'[4]г. Липецк '!R52</f>
        <v>4436</v>
      </c>
      <c r="S228" s="27">
        <f>'[4]г. Елец '!S52+'[4]г. Липецк '!S52</f>
        <v>4584</v>
      </c>
      <c r="T228" s="5"/>
      <c r="U228" s="13">
        <f t="shared" si="16"/>
        <v>0</v>
      </c>
    </row>
    <row r="229" spans="1:21" s="82" customFormat="1" ht="104.25">
      <c r="A229" s="15" t="s">
        <v>736</v>
      </c>
      <c r="B229" s="19" t="s">
        <v>737</v>
      </c>
      <c r="C229" s="53" t="s">
        <v>738</v>
      </c>
      <c r="D229" s="39" t="s">
        <v>76</v>
      </c>
      <c r="E229" s="20" t="s">
        <v>433</v>
      </c>
      <c r="F229" s="4" t="s">
        <v>739</v>
      </c>
      <c r="G229" s="21" t="s">
        <v>434</v>
      </c>
      <c r="H229" s="4"/>
      <c r="I229" s="4"/>
      <c r="J229" s="4"/>
      <c r="K229" s="4"/>
      <c r="L229" s="4"/>
      <c r="M229" s="4"/>
      <c r="N229" s="27">
        <f>'[5]Свод  по  МО'!N227</f>
        <v>1800</v>
      </c>
      <c r="O229" s="27">
        <f>'[5]Свод  по  МО'!O227</f>
        <v>1743.9</v>
      </c>
      <c r="P229" s="27">
        <f>'[4]г. Елец '!P53+'[4]г. Липецк '!P53</f>
        <v>2200</v>
      </c>
      <c r="Q229" s="27">
        <f>'[4]г. Елец '!Q53+'[4]г. Липецк '!Q53</f>
        <v>2000</v>
      </c>
      <c r="R229" s="27">
        <f>'[4]г. Елец '!R53+'[4]г. Липецк '!R53</f>
        <v>1735</v>
      </c>
      <c r="S229" s="27">
        <f>'[4]г. Елец '!S53+'[4]г. Липецк '!S53</f>
        <v>1837</v>
      </c>
      <c r="T229" s="5"/>
      <c r="U229" s="13">
        <f t="shared" si="16"/>
        <v>0</v>
      </c>
    </row>
    <row r="230" spans="1:21" s="82" customFormat="1" ht="278.25">
      <c r="A230" s="15" t="s">
        <v>740</v>
      </c>
      <c r="B230" s="19" t="s">
        <v>56</v>
      </c>
      <c r="C230" s="53" t="s">
        <v>741</v>
      </c>
      <c r="D230" s="4"/>
      <c r="E230" s="4"/>
      <c r="F230" s="4"/>
      <c r="G230" s="4"/>
      <c r="H230" s="4"/>
      <c r="I230" s="4"/>
      <c r="J230" s="4"/>
      <c r="K230" s="4"/>
      <c r="L230" s="4"/>
      <c r="M230" s="4"/>
      <c r="N230" s="27">
        <f>'[5]Свод  по  МО'!N228</f>
        <v>0</v>
      </c>
      <c r="O230" s="27">
        <f>'[5]Свод  по  МО'!O228</f>
        <v>0</v>
      </c>
      <c r="P230" s="27">
        <f>'[4]г. Елец '!P54+'[4]г. Липецк '!P54</f>
        <v>0</v>
      </c>
      <c r="Q230" s="27">
        <f>'[4]г. Елец '!Q54+'[4]г. Липецк '!Q54</f>
        <v>0</v>
      </c>
      <c r="R230" s="27">
        <f>'[4]г. Елец '!R54+'[4]г. Липецк '!R54</f>
        <v>0</v>
      </c>
      <c r="S230" s="27">
        <f>'[4]г. Елец '!S54+'[4]г. Липецк '!S54</f>
        <v>0</v>
      </c>
      <c r="T230" s="5"/>
      <c r="U230" s="13">
        <f t="shared" si="16"/>
        <v>0</v>
      </c>
    </row>
    <row r="231" spans="1:21" s="82" customFormat="1" ht="87">
      <c r="A231" s="15" t="s">
        <v>742</v>
      </c>
      <c r="B231" s="30" t="s">
        <v>50</v>
      </c>
      <c r="C231" s="53" t="s">
        <v>743</v>
      </c>
      <c r="D231" s="4"/>
      <c r="E231" s="4"/>
      <c r="F231" s="4"/>
      <c r="G231" s="4"/>
      <c r="H231" s="4"/>
      <c r="I231" s="4"/>
      <c r="J231" s="4"/>
      <c r="K231" s="4"/>
      <c r="L231" s="4"/>
      <c r="M231" s="4"/>
      <c r="N231" s="27">
        <f>'[5]Свод  по  МО'!N229</f>
        <v>0</v>
      </c>
      <c r="O231" s="27">
        <f>'[5]Свод  по  МО'!O229</f>
        <v>0</v>
      </c>
      <c r="P231" s="27">
        <f>'[4]г. Елец '!P55+'[4]г. Липецк '!P55</f>
        <v>0</v>
      </c>
      <c r="Q231" s="27">
        <f>'[4]г. Елец '!Q55+'[4]г. Липецк '!Q55</f>
        <v>0</v>
      </c>
      <c r="R231" s="27">
        <f>'[4]г. Елец '!R55+'[4]г. Липецк '!R55</f>
        <v>0</v>
      </c>
      <c r="S231" s="27">
        <f>'[4]г. Елец '!S55+'[4]г. Липецк '!S55</f>
        <v>0</v>
      </c>
      <c r="T231" s="5"/>
      <c r="U231" s="13">
        <f t="shared" si="16"/>
        <v>0</v>
      </c>
    </row>
    <row r="232" spans="1:21" s="82" customFormat="1" ht="34.5">
      <c r="A232" s="15" t="s">
        <v>744</v>
      </c>
      <c r="B232" s="19" t="s">
        <v>273</v>
      </c>
      <c r="C232" s="53" t="s">
        <v>745</v>
      </c>
      <c r="D232" s="4"/>
      <c r="E232" s="4"/>
      <c r="F232" s="4"/>
      <c r="G232" s="4"/>
      <c r="H232" s="4"/>
      <c r="I232" s="4"/>
      <c r="J232" s="4"/>
      <c r="K232" s="4"/>
      <c r="L232" s="4"/>
      <c r="M232" s="4"/>
      <c r="N232" s="27">
        <f>'[5]Свод  по  МО'!N230</f>
        <v>0</v>
      </c>
      <c r="O232" s="27">
        <f>'[5]Свод  по  МО'!O230</f>
        <v>0</v>
      </c>
      <c r="P232" s="27">
        <f>'[4]г. Елец '!P56+'[4]г. Липецк '!P56</f>
        <v>0</v>
      </c>
      <c r="Q232" s="27">
        <f>'[4]г. Елец '!Q56+'[4]г. Липецк '!Q56</f>
        <v>0</v>
      </c>
      <c r="R232" s="27">
        <f>'[4]г. Елец '!R56+'[4]г. Липецк '!R56</f>
        <v>0</v>
      </c>
      <c r="S232" s="27">
        <f>'[4]г. Елец '!S56+'[4]г. Липецк '!S56</f>
        <v>0</v>
      </c>
      <c r="T232" s="5"/>
      <c r="U232" s="13">
        <f t="shared" si="16"/>
        <v>0</v>
      </c>
    </row>
    <row r="233" spans="1:21" s="82" customFormat="1" ht="51.75">
      <c r="A233" s="15" t="s">
        <v>746</v>
      </c>
      <c r="B233" s="19" t="s">
        <v>110</v>
      </c>
      <c r="C233" s="53" t="s">
        <v>747</v>
      </c>
      <c r="D233" s="4"/>
      <c r="E233" s="4"/>
      <c r="F233" s="4"/>
      <c r="G233" s="4"/>
      <c r="H233" s="4"/>
      <c r="I233" s="4"/>
      <c r="J233" s="4"/>
      <c r="K233" s="4"/>
      <c r="L233" s="4"/>
      <c r="M233" s="4"/>
      <c r="N233" s="27">
        <f>'[5]Свод  по  МО'!N231</f>
        <v>0</v>
      </c>
      <c r="O233" s="27">
        <f>'[5]Свод  по  МО'!O231</f>
        <v>0</v>
      </c>
      <c r="P233" s="27">
        <f>'[4]г. Елец '!P57+'[4]г. Липецк '!P57</f>
        <v>0</v>
      </c>
      <c r="Q233" s="27">
        <f>'[4]г. Елец '!Q57+'[4]г. Липецк '!Q57</f>
        <v>0</v>
      </c>
      <c r="R233" s="27">
        <f>'[4]г. Елец '!R57+'[4]г. Липецк '!R57</f>
        <v>0</v>
      </c>
      <c r="S233" s="27">
        <f>'[4]г. Елец '!S57+'[4]г. Липецк '!S57</f>
        <v>0</v>
      </c>
      <c r="T233" s="5"/>
      <c r="U233" s="13">
        <f t="shared" si="16"/>
        <v>0</v>
      </c>
    </row>
    <row r="234" spans="1:21" s="82" customFormat="1" ht="156">
      <c r="A234" s="15" t="s">
        <v>748</v>
      </c>
      <c r="B234" s="19" t="s">
        <v>749</v>
      </c>
      <c r="C234" s="53" t="s">
        <v>750</v>
      </c>
      <c r="D234" s="4"/>
      <c r="E234" s="4"/>
      <c r="F234" s="4"/>
      <c r="G234" s="4"/>
      <c r="H234" s="4"/>
      <c r="I234" s="4"/>
      <c r="J234" s="4"/>
      <c r="K234" s="4"/>
      <c r="L234" s="4"/>
      <c r="M234" s="4"/>
      <c r="N234" s="27">
        <f>'[5]Свод  по  МО'!N232</f>
        <v>0</v>
      </c>
      <c r="O234" s="27">
        <f>'[5]Свод  по  МО'!O232</f>
        <v>0</v>
      </c>
      <c r="P234" s="27">
        <f>'[4]г. Елец '!P58+'[4]г. Липецк '!P58</f>
        <v>0</v>
      </c>
      <c r="Q234" s="27">
        <f>'[4]г. Елец '!Q58+'[4]г. Липецк '!Q58</f>
        <v>0</v>
      </c>
      <c r="R234" s="27">
        <f>'[4]г. Елец '!R58+'[4]г. Липецк '!R58</f>
        <v>0</v>
      </c>
      <c r="S234" s="27">
        <f>'[4]г. Елец '!S58+'[4]г. Липецк '!S58</f>
        <v>0</v>
      </c>
      <c r="T234" s="5"/>
      <c r="U234" s="13">
        <f t="shared" si="16"/>
        <v>0</v>
      </c>
    </row>
    <row r="235" spans="1:21" s="82" customFormat="1" ht="51.75">
      <c r="A235" s="15" t="s">
        <v>751</v>
      </c>
      <c r="B235" s="19" t="s">
        <v>752</v>
      </c>
      <c r="C235" s="53" t="s">
        <v>753</v>
      </c>
      <c r="D235" s="4"/>
      <c r="E235" s="4"/>
      <c r="F235" s="4"/>
      <c r="G235" s="4"/>
      <c r="H235" s="4"/>
      <c r="I235" s="4"/>
      <c r="J235" s="4"/>
      <c r="K235" s="4"/>
      <c r="L235" s="4"/>
      <c r="M235" s="4"/>
      <c r="N235" s="27">
        <f>'[5]Свод  по  МО'!N233</f>
        <v>0</v>
      </c>
      <c r="O235" s="27">
        <f>'[5]Свод  по  МО'!O233</f>
        <v>0</v>
      </c>
      <c r="P235" s="27">
        <f>'[4]г. Елец '!P59+'[4]г. Липецк '!P59</f>
        <v>0</v>
      </c>
      <c r="Q235" s="27">
        <f>'[4]г. Елец '!Q59+'[4]г. Липецк '!Q59</f>
        <v>0</v>
      </c>
      <c r="R235" s="27">
        <f>'[4]г. Елец '!R59+'[4]г. Липецк '!R59</f>
        <v>0</v>
      </c>
      <c r="S235" s="27">
        <f>'[4]г. Елец '!S59+'[4]г. Липецк '!S59</f>
        <v>0</v>
      </c>
      <c r="T235" s="5"/>
      <c r="U235" s="13">
        <f t="shared" si="16"/>
        <v>0</v>
      </c>
    </row>
    <row r="236" spans="1:21" s="82" customFormat="1" ht="121.5">
      <c r="A236" s="15" t="s">
        <v>890</v>
      </c>
      <c r="B236" s="19" t="s">
        <v>891</v>
      </c>
      <c r="C236" s="53" t="s">
        <v>892</v>
      </c>
      <c r="D236" s="4"/>
      <c r="E236" s="4"/>
      <c r="F236" s="4"/>
      <c r="G236" s="4"/>
      <c r="H236" s="4"/>
      <c r="I236" s="4"/>
      <c r="J236" s="4"/>
      <c r="K236" s="4"/>
      <c r="L236" s="4"/>
      <c r="M236" s="4"/>
      <c r="N236" s="27">
        <f>'[5]Свод  по  МО'!N234</f>
        <v>0</v>
      </c>
      <c r="O236" s="27">
        <f>'[5]Свод  по  МО'!O234</f>
        <v>0</v>
      </c>
      <c r="P236" s="27">
        <f>'[4]г. Елец '!P60+'[4]г. Липецк '!P60</f>
        <v>0</v>
      </c>
      <c r="Q236" s="27">
        <f>'[4]г. Елец '!Q60+'[4]г. Липецк '!Q60</f>
        <v>0</v>
      </c>
      <c r="R236" s="27">
        <f>'[4]г. Елец '!R60+'[4]г. Липецк '!R60</f>
        <v>0</v>
      </c>
      <c r="S236" s="27">
        <f>'[4]г. Елец '!S60+'[4]г. Липецк '!S60</f>
        <v>0</v>
      </c>
      <c r="T236" s="5"/>
      <c r="U236" s="13">
        <f t="shared" si="16"/>
        <v>0</v>
      </c>
    </row>
    <row r="237" spans="1:21" s="82" customFormat="1" ht="156">
      <c r="A237" s="15" t="s">
        <v>893</v>
      </c>
      <c r="B237" s="19" t="s">
        <v>512</v>
      </c>
      <c r="C237" s="53" t="s">
        <v>894</v>
      </c>
      <c r="D237" s="4"/>
      <c r="E237" s="4"/>
      <c r="F237" s="4"/>
      <c r="G237" s="4"/>
      <c r="H237" s="4"/>
      <c r="I237" s="4"/>
      <c r="J237" s="4"/>
      <c r="K237" s="4"/>
      <c r="L237" s="4"/>
      <c r="M237" s="4"/>
      <c r="N237" s="27">
        <f>'[5]Свод  по  МО'!N235</f>
        <v>0</v>
      </c>
      <c r="O237" s="27">
        <f>'[5]Свод  по  МО'!O235</f>
        <v>0</v>
      </c>
      <c r="P237" s="27">
        <f>'[4]г. Елец '!P61+'[4]г. Липецк '!P61</f>
        <v>0</v>
      </c>
      <c r="Q237" s="27">
        <f>'[4]г. Елец '!Q61+'[4]г. Липецк '!Q61</f>
        <v>0</v>
      </c>
      <c r="R237" s="27">
        <f>'[4]г. Елец '!R61+'[4]г. Липецк '!R61</f>
        <v>0</v>
      </c>
      <c r="S237" s="27">
        <f>'[4]г. Елец '!S61+'[4]г. Липецк '!S61</f>
        <v>0</v>
      </c>
      <c r="T237" s="5"/>
      <c r="U237" s="13">
        <f t="shared" si="16"/>
        <v>0</v>
      </c>
    </row>
    <row r="238" spans="1:21" s="82" customFormat="1" ht="51.75">
      <c r="A238" s="15" t="s">
        <v>754</v>
      </c>
      <c r="B238" s="19" t="s">
        <v>116</v>
      </c>
      <c r="C238" s="53" t="s">
        <v>755</v>
      </c>
      <c r="D238" s="4"/>
      <c r="E238" s="4"/>
      <c r="F238" s="4"/>
      <c r="G238" s="4"/>
      <c r="H238" s="4"/>
      <c r="I238" s="4"/>
      <c r="J238" s="4"/>
      <c r="K238" s="4"/>
      <c r="L238" s="4"/>
      <c r="M238" s="4"/>
      <c r="N238" s="27">
        <f>'[5]Свод  по  МО'!N236</f>
        <v>0</v>
      </c>
      <c r="O238" s="27">
        <f>'[5]Свод  по  МО'!O236</f>
        <v>0</v>
      </c>
      <c r="P238" s="27">
        <f>'[4]г. Елец '!P62+'[4]г. Липецк '!P62</f>
        <v>0</v>
      </c>
      <c r="Q238" s="27">
        <f>'[4]г. Елец '!Q62+'[4]г. Липецк '!Q62</f>
        <v>0</v>
      </c>
      <c r="R238" s="27">
        <f>'[4]г. Елец '!R62+'[4]г. Липецк '!R62</f>
        <v>0</v>
      </c>
      <c r="S238" s="27">
        <f>'[4]г. Елец '!S62+'[4]г. Липецк '!S62</f>
        <v>0</v>
      </c>
      <c r="T238" s="5"/>
      <c r="U238" s="13">
        <f t="shared" si="16"/>
        <v>0</v>
      </c>
    </row>
    <row r="239" spans="1:21" s="82" customFormat="1" ht="208.5">
      <c r="A239" s="15" t="s">
        <v>756</v>
      </c>
      <c r="B239" s="19" t="s">
        <v>566</v>
      </c>
      <c r="C239" s="53" t="s">
        <v>757</v>
      </c>
      <c r="D239" s="4" t="s">
        <v>441</v>
      </c>
      <c r="E239" s="20" t="s">
        <v>433</v>
      </c>
      <c r="F239" s="4"/>
      <c r="G239" s="21" t="s">
        <v>434</v>
      </c>
      <c r="H239" s="4"/>
      <c r="I239" s="4"/>
      <c r="J239" s="4"/>
      <c r="K239" s="4"/>
      <c r="L239" s="4"/>
      <c r="M239" s="4"/>
      <c r="N239" s="27">
        <f>'[5]Свод  по  МО'!N237</f>
        <v>3782.8</v>
      </c>
      <c r="O239" s="27">
        <f>'[5]Свод  по  МО'!O237</f>
        <v>3653.2</v>
      </c>
      <c r="P239" s="27">
        <f>'[4]г. Елец '!P63+'[4]г. Липецк '!P63</f>
        <v>7577</v>
      </c>
      <c r="Q239" s="27">
        <f>'[4]г. Елец '!Q63+'[4]г. Липецк '!Q63</f>
        <v>3157</v>
      </c>
      <c r="R239" s="27">
        <f>'[4]г. Елец '!R63+'[4]г. Липецк '!R63</f>
        <v>3038</v>
      </c>
      <c r="S239" s="27">
        <f>'[4]г. Елец '!S63+'[4]г. Липецк '!S63</f>
        <v>3038</v>
      </c>
      <c r="T239" s="5"/>
      <c r="U239" s="13">
        <f t="shared" si="16"/>
        <v>0</v>
      </c>
    </row>
    <row r="240" spans="1:21" s="82" customFormat="1" ht="278.25">
      <c r="A240" s="15" t="s">
        <v>758</v>
      </c>
      <c r="B240" s="23" t="s">
        <v>547</v>
      </c>
      <c r="C240" s="53" t="s">
        <v>759</v>
      </c>
      <c r="D240" s="4" t="s">
        <v>438</v>
      </c>
      <c r="E240" s="20" t="s">
        <v>433</v>
      </c>
      <c r="F240" s="4"/>
      <c r="G240" s="21" t="s">
        <v>434</v>
      </c>
      <c r="H240" s="4"/>
      <c r="I240" s="4"/>
      <c r="J240" s="4"/>
      <c r="K240" s="4"/>
      <c r="L240" s="4"/>
      <c r="M240" s="4"/>
      <c r="N240" s="27">
        <f>'[5]Свод  по  МО'!N238</f>
        <v>73641</v>
      </c>
      <c r="O240" s="27">
        <f>'[5]Свод  по  МО'!O238</f>
        <v>57182.8</v>
      </c>
      <c r="P240" s="27">
        <f>'[4]г. Елец '!P64+'[4]г. Липецк '!P64</f>
        <v>52948.799999999996</v>
      </c>
      <c r="Q240" s="27">
        <f>'[4]г. Елец '!Q64+'[4]г. Липецк '!Q64</f>
        <v>22308</v>
      </c>
      <c r="R240" s="27">
        <f>'[4]г. Елец '!R64+'[4]г. Липецк '!R64</f>
        <v>19934</v>
      </c>
      <c r="S240" s="27">
        <f>'[4]г. Елец '!S64+'[4]г. Липецк '!S64</f>
        <v>15551</v>
      </c>
      <c r="T240" s="5"/>
      <c r="U240" s="13">
        <f t="shared" si="16"/>
        <v>0</v>
      </c>
    </row>
    <row r="241" spans="1:21" s="82" customFormat="1" ht="51.75">
      <c r="A241" s="15" t="s">
        <v>895</v>
      </c>
      <c r="B241" s="19" t="s">
        <v>515</v>
      </c>
      <c r="C241" s="53" t="s">
        <v>896</v>
      </c>
      <c r="D241" s="4"/>
      <c r="E241" s="4"/>
      <c r="F241" s="4"/>
      <c r="G241" s="4"/>
      <c r="H241" s="4"/>
      <c r="I241" s="4"/>
      <c r="J241" s="4"/>
      <c r="K241" s="4"/>
      <c r="L241" s="4"/>
      <c r="M241" s="4"/>
      <c r="N241" s="27">
        <f>'[5]Свод  по  МО'!N239</f>
        <v>0</v>
      </c>
      <c r="O241" s="27">
        <f>'[5]Свод  по  МО'!O239</f>
        <v>0</v>
      </c>
      <c r="P241" s="27">
        <f>'[4]г. Елец '!P65+'[4]г. Липецк '!P65</f>
        <v>0</v>
      </c>
      <c r="Q241" s="27">
        <f>'[4]г. Елец '!Q65+'[4]г. Липецк '!Q65</f>
        <v>0</v>
      </c>
      <c r="R241" s="27">
        <f>'[4]г. Елец '!R65+'[4]г. Липецк '!R65</f>
        <v>0</v>
      </c>
      <c r="S241" s="27">
        <f>'[4]г. Елец '!S65+'[4]г. Липецк '!S65</f>
        <v>0</v>
      </c>
      <c r="T241" s="5"/>
      <c r="U241" s="13">
        <f t="shared" si="16"/>
        <v>0</v>
      </c>
    </row>
    <row r="242" spans="1:21" s="82" customFormat="1" ht="138.75">
      <c r="A242" s="15" t="s">
        <v>897</v>
      </c>
      <c r="B242" s="19" t="s">
        <v>518</v>
      </c>
      <c r="C242" s="53" t="s">
        <v>898</v>
      </c>
      <c r="D242" s="4"/>
      <c r="E242" s="4"/>
      <c r="F242" s="4"/>
      <c r="G242" s="4"/>
      <c r="H242" s="4"/>
      <c r="I242" s="4"/>
      <c r="J242" s="4"/>
      <c r="K242" s="4"/>
      <c r="L242" s="4"/>
      <c r="M242" s="4"/>
      <c r="N242" s="27">
        <f>'[5]Свод  по  МО'!N240</f>
        <v>0</v>
      </c>
      <c r="O242" s="27">
        <f>'[5]Свод  по  МО'!O240</f>
        <v>0</v>
      </c>
      <c r="P242" s="27">
        <f>'[4]г. Елец '!P66+'[4]г. Липецк '!P66</f>
        <v>0</v>
      </c>
      <c r="Q242" s="27">
        <f>'[4]г. Елец '!Q66+'[4]г. Липецк '!Q66</f>
        <v>0</v>
      </c>
      <c r="R242" s="27">
        <f>'[4]г. Елец '!R66+'[4]г. Липецк '!R66</f>
        <v>0</v>
      </c>
      <c r="S242" s="27">
        <f>'[4]г. Елец '!S66+'[4]г. Липецк '!S66</f>
        <v>0</v>
      </c>
      <c r="T242" s="5"/>
      <c r="U242" s="13">
        <f t="shared" si="16"/>
        <v>0</v>
      </c>
    </row>
    <row r="243" spans="1:21" s="82" customFormat="1" ht="87">
      <c r="A243" s="15" t="s">
        <v>899</v>
      </c>
      <c r="B243" s="19" t="s">
        <v>521</v>
      </c>
      <c r="C243" s="53" t="s">
        <v>900</v>
      </c>
      <c r="D243" s="4"/>
      <c r="E243" s="4"/>
      <c r="F243" s="4"/>
      <c r="G243" s="4"/>
      <c r="H243" s="4"/>
      <c r="I243" s="4"/>
      <c r="J243" s="4"/>
      <c r="K243" s="4"/>
      <c r="L243" s="4"/>
      <c r="M243" s="4"/>
      <c r="N243" s="27">
        <f>'[5]Свод  по  МО'!N241</f>
        <v>0</v>
      </c>
      <c r="O243" s="27">
        <f>'[5]Свод  по  МО'!O241</f>
        <v>0</v>
      </c>
      <c r="P243" s="27">
        <f>'[4]г. Елец '!P67+'[4]г. Липецк '!P67</f>
        <v>0</v>
      </c>
      <c r="Q243" s="27">
        <f>'[4]г. Елец '!Q67+'[4]г. Липецк '!Q67</f>
        <v>0</v>
      </c>
      <c r="R243" s="27">
        <f>'[4]г. Елец '!R67+'[4]г. Липецк '!R67</f>
        <v>0</v>
      </c>
      <c r="S243" s="27">
        <f>'[4]г. Елец '!S67+'[4]г. Липецк '!S67</f>
        <v>0</v>
      </c>
      <c r="T243" s="5"/>
      <c r="U243" s="13">
        <f t="shared" si="16"/>
        <v>0</v>
      </c>
    </row>
    <row r="244" spans="1:21" s="82" customFormat="1" ht="261">
      <c r="A244" s="15" t="s">
        <v>901</v>
      </c>
      <c r="B244" s="19" t="s">
        <v>524</v>
      </c>
      <c r="C244" s="53" t="s">
        <v>902</v>
      </c>
      <c r="D244" s="4"/>
      <c r="E244" s="4"/>
      <c r="F244" s="4"/>
      <c r="G244" s="4"/>
      <c r="H244" s="4"/>
      <c r="I244" s="4"/>
      <c r="J244" s="4"/>
      <c r="K244" s="4"/>
      <c r="L244" s="4"/>
      <c r="M244" s="4"/>
      <c r="N244" s="27">
        <f>'[5]Свод  по  МО'!N242</f>
        <v>0</v>
      </c>
      <c r="O244" s="27">
        <f>'[5]Свод  по  МО'!O242</f>
        <v>0</v>
      </c>
      <c r="P244" s="27">
        <f>'[4]г. Елец '!P68+'[4]г. Липецк '!P68</f>
        <v>0</v>
      </c>
      <c r="Q244" s="27">
        <f>'[4]г. Елец '!Q68+'[4]г. Липецк '!Q68</f>
        <v>0</v>
      </c>
      <c r="R244" s="27">
        <f>'[4]г. Елец '!R68+'[4]г. Липецк '!R68</f>
        <v>0</v>
      </c>
      <c r="S244" s="27">
        <f>'[4]г. Елец '!S68+'[4]г. Липецк '!S68</f>
        <v>0</v>
      </c>
      <c r="T244" s="5"/>
      <c r="U244" s="13">
        <f t="shared" si="16"/>
        <v>0</v>
      </c>
    </row>
    <row r="245" spans="1:21" s="82" customFormat="1" ht="69">
      <c r="A245" s="15" t="s">
        <v>903</v>
      </c>
      <c r="B245" s="19" t="s">
        <v>527</v>
      </c>
      <c r="C245" s="53" t="s">
        <v>904</v>
      </c>
      <c r="D245" s="4"/>
      <c r="E245" s="4"/>
      <c r="F245" s="4"/>
      <c r="G245" s="4"/>
      <c r="H245" s="4"/>
      <c r="I245" s="4"/>
      <c r="J245" s="4"/>
      <c r="K245" s="4"/>
      <c r="L245" s="4"/>
      <c r="M245" s="4"/>
      <c r="N245" s="27">
        <f>'[5]Свод  по  МО'!N243</f>
        <v>0</v>
      </c>
      <c r="O245" s="27">
        <f>'[5]Свод  по  МО'!O243</f>
        <v>0</v>
      </c>
      <c r="P245" s="27">
        <f>'[4]г. Елец '!P69+'[4]г. Липецк '!P69</f>
        <v>0</v>
      </c>
      <c r="Q245" s="27">
        <f>'[4]г. Елец '!Q69+'[4]г. Липецк '!Q69</f>
        <v>0</v>
      </c>
      <c r="R245" s="27">
        <f>'[4]г. Елец '!R69+'[4]г. Липецк '!R69</f>
        <v>0</v>
      </c>
      <c r="S245" s="27">
        <f>'[4]г. Елец '!S69+'[4]г. Липецк '!S69</f>
        <v>0</v>
      </c>
      <c r="T245" s="5"/>
      <c r="U245" s="13">
        <f t="shared" si="16"/>
        <v>0</v>
      </c>
    </row>
    <row r="246" spans="1:21" s="82" customFormat="1" ht="156">
      <c r="A246" s="17" t="s">
        <v>760</v>
      </c>
      <c r="B246" s="59" t="s">
        <v>36</v>
      </c>
      <c r="C246" s="54" t="s">
        <v>761</v>
      </c>
      <c r="D246" s="26"/>
      <c r="E246" s="26"/>
      <c r="F246" s="26"/>
      <c r="G246" s="26"/>
      <c r="H246" s="26"/>
      <c r="I246" s="26"/>
      <c r="J246" s="26"/>
      <c r="K246" s="26"/>
      <c r="L246" s="26"/>
      <c r="M246" s="26"/>
      <c r="N246" s="48">
        <f aca="true" t="shared" si="17" ref="N246:S246">N247</f>
        <v>0</v>
      </c>
      <c r="O246" s="48">
        <f t="shared" si="17"/>
        <v>0</v>
      </c>
      <c r="P246" s="48">
        <f t="shared" si="17"/>
        <v>0</v>
      </c>
      <c r="Q246" s="48">
        <f t="shared" si="17"/>
        <v>0</v>
      </c>
      <c r="R246" s="48">
        <f t="shared" si="17"/>
        <v>0</v>
      </c>
      <c r="S246" s="48">
        <f t="shared" si="17"/>
        <v>0</v>
      </c>
      <c r="T246" s="7"/>
      <c r="U246" s="13">
        <f t="shared" si="16"/>
        <v>0</v>
      </c>
    </row>
    <row r="247" spans="1:21" s="82" customFormat="1" ht="21">
      <c r="A247" s="43"/>
      <c r="B247" s="19" t="s">
        <v>51</v>
      </c>
      <c r="C247" s="53"/>
      <c r="D247" s="4"/>
      <c r="E247" s="4"/>
      <c r="F247" s="4"/>
      <c r="G247" s="4"/>
      <c r="H247" s="4"/>
      <c r="I247" s="4"/>
      <c r="J247" s="4"/>
      <c r="K247" s="4"/>
      <c r="L247" s="4"/>
      <c r="M247" s="4"/>
      <c r="N247" s="27">
        <f>'[4]г. Елец '!N71+'[4]г. Липецк '!N71</f>
        <v>0</v>
      </c>
      <c r="O247" s="27">
        <f>'[4]г. Елец '!O71+'[4]г. Липецк '!O71</f>
        <v>0</v>
      </c>
      <c r="P247" s="27">
        <f>'[4]г. Елец '!P71+'[4]г. Липецк '!P71</f>
        <v>0</v>
      </c>
      <c r="Q247" s="27">
        <f>'[4]г. Елец '!Q71+'[4]г. Липецк '!Q71</f>
        <v>0</v>
      </c>
      <c r="R247" s="27">
        <f>'[4]г. Елец '!R71+'[4]г. Липецк '!R71</f>
        <v>0</v>
      </c>
      <c r="S247" s="27">
        <f>'[4]г. Елец '!S71+'[4]г. Липецк '!S71</f>
        <v>0</v>
      </c>
      <c r="T247" s="5"/>
      <c r="U247" s="13">
        <f t="shared" si="16"/>
        <v>0</v>
      </c>
    </row>
    <row r="248" spans="1:21" s="82" customFormat="1" ht="138.75">
      <c r="A248" s="44" t="s">
        <v>762</v>
      </c>
      <c r="B248" s="59" t="s">
        <v>52</v>
      </c>
      <c r="C248" s="60" t="s">
        <v>763</v>
      </c>
      <c r="D248" s="26"/>
      <c r="E248" s="26"/>
      <c r="F248" s="26"/>
      <c r="G248" s="46"/>
      <c r="H248" s="26"/>
      <c r="I248" s="26"/>
      <c r="J248" s="26"/>
      <c r="K248" s="26"/>
      <c r="L248" s="26"/>
      <c r="M248" s="26"/>
      <c r="N248" s="48">
        <f aca="true" t="shared" si="18" ref="N248:S248">SUM(N249:N284)</f>
        <v>4028727.4</v>
      </c>
      <c r="O248" s="48">
        <f t="shared" si="18"/>
        <v>3838448.200000001</v>
      </c>
      <c r="P248" s="48">
        <f t="shared" si="18"/>
        <v>3592986.5999999996</v>
      </c>
      <c r="Q248" s="48">
        <f t="shared" si="18"/>
        <v>3770572.5</v>
      </c>
      <c r="R248" s="48">
        <f t="shared" si="18"/>
        <v>3764398.4000000004</v>
      </c>
      <c r="S248" s="48">
        <f t="shared" si="18"/>
        <v>3870665.9000000004</v>
      </c>
      <c r="T248" s="7"/>
      <c r="U248" s="13">
        <f t="shared" si="16"/>
        <v>0</v>
      </c>
    </row>
    <row r="249" spans="1:21" s="82" customFormat="1" ht="208.5">
      <c r="A249" s="25" t="s">
        <v>764</v>
      </c>
      <c r="B249" s="30" t="s">
        <v>298</v>
      </c>
      <c r="C249" s="56" t="s">
        <v>765</v>
      </c>
      <c r="D249" s="31" t="s">
        <v>553</v>
      </c>
      <c r="E249" s="34"/>
      <c r="F249" s="4"/>
      <c r="G249" s="75"/>
      <c r="H249" s="4" t="s">
        <v>432</v>
      </c>
      <c r="I249" s="4" t="s">
        <v>300</v>
      </c>
      <c r="J249" s="4" t="s">
        <v>301</v>
      </c>
      <c r="K249" s="4"/>
      <c r="L249" s="4"/>
      <c r="M249" s="4"/>
      <c r="N249" s="27">
        <f>'[5]Свод  по  МО'!N247</f>
        <v>20933.4</v>
      </c>
      <c r="O249" s="27">
        <f>'[5]Свод  по  МО'!O247</f>
        <v>20933.4</v>
      </c>
      <c r="P249" s="27">
        <v>20506.5</v>
      </c>
      <c r="Q249" s="27">
        <v>20135</v>
      </c>
      <c r="R249" s="27">
        <v>19428</v>
      </c>
      <c r="S249" s="27">
        <v>20095.9</v>
      </c>
      <c r="T249" s="12"/>
      <c r="U249" s="13">
        <f t="shared" si="16"/>
        <v>0</v>
      </c>
    </row>
    <row r="250" spans="1:21" s="82" customFormat="1" ht="104.25">
      <c r="A250" s="25" t="s">
        <v>766</v>
      </c>
      <c r="B250" s="30" t="s">
        <v>303</v>
      </c>
      <c r="C250" s="56" t="s">
        <v>767</v>
      </c>
      <c r="D250" s="32" t="s">
        <v>294</v>
      </c>
      <c r="E250" s="24"/>
      <c r="F250" s="4"/>
      <c r="G250" s="75"/>
      <c r="H250" s="4" t="s">
        <v>305</v>
      </c>
      <c r="I250" s="4" t="s">
        <v>306</v>
      </c>
      <c r="J250" s="4" t="s">
        <v>307</v>
      </c>
      <c r="K250" s="4"/>
      <c r="L250" s="4"/>
      <c r="M250" s="4"/>
      <c r="N250" s="27">
        <f>'[5]Свод  по  МО'!N248</f>
        <v>9075.7</v>
      </c>
      <c r="O250" s="27">
        <f>'[5]Свод  по  МО'!O248</f>
        <v>9067.6</v>
      </c>
      <c r="P250" s="27">
        <v>9880.3</v>
      </c>
      <c r="Q250" s="27">
        <v>10213.5</v>
      </c>
      <c r="R250" s="27">
        <v>10213.5</v>
      </c>
      <c r="S250" s="27">
        <v>10213.5</v>
      </c>
      <c r="T250" s="12"/>
      <c r="U250" s="13">
        <f t="shared" si="16"/>
        <v>0</v>
      </c>
    </row>
    <row r="251" spans="1:21" s="82" customFormat="1" ht="191.25">
      <c r="A251" s="25" t="s">
        <v>768</v>
      </c>
      <c r="B251" s="30" t="s">
        <v>309</v>
      </c>
      <c r="C251" s="56" t="s">
        <v>769</v>
      </c>
      <c r="D251" s="32" t="s">
        <v>294</v>
      </c>
      <c r="E251" s="24"/>
      <c r="F251" s="4"/>
      <c r="G251" s="75"/>
      <c r="H251" s="4" t="s">
        <v>852</v>
      </c>
      <c r="I251" s="4" t="s">
        <v>311</v>
      </c>
      <c r="J251" s="4" t="s">
        <v>312</v>
      </c>
      <c r="K251" s="4"/>
      <c r="L251" s="4"/>
      <c r="M251" s="4"/>
      <c r="N251" s="27">
        <f>'[5]Свод  по  МО'!N249</f>
        <v>6135</v>
      </c>
      <c r="O251" s="27">
        <f>'[5]Свод  по  МО'!O249</f>
        <v>6106.8</v>
      </c>
      <c r="P251" s="27">
        <v>6522</v>
      </c>
      <c r="Q251" s="27">
        <v>6420</v>
      </c>
      <c r="R251" s="27">
        <v>6526</v>
      </c>
      <c r="S251" s="27">
        <v>6526</v>
      </c>
      <c r="T251" s="12"/>
      <c r="U251" s="13">
        <f t="shared" si="16"/>
        <v>0</v>
      </c>
    </row>
    <row r="252" spans="1:21" s="82" customFormat="1" ht="208.5">
      <c r="A252" s="25" t="s">
        <v>770</v>
      </c>
      <c r="B252" s="30" t="s">
        <v>314</v>
      </c>
      <c r="C252" s="56" t="s">
        <v>771</v>
      </c>
      <c r="D252" s="32" t="s">
        <v>294</v>
      </c>
      <c r="E252" s="24"/>
      <c r="F252" s="4"/>
      <c r="G252" s="75"/>
      <c r="H252" s="4" t="s">
        <v>853</v>
      </c>
      <c r="I252" s="4" t="s">
        <v>316</v>
      </c>
      <c r="J252" s="4" t="s">
        <v>317</v>
      </c>
      <c r="K252" s="4"/>
      <c r="L252" s="4"/>
      <c r="M252" s="4"/>
      <c r="N252" s="27">
        <f>'[5]Свод  по  МО'!N250</f>
        <v>4260</v>
      </c>
      <c r="O252" s="27">
        <f>'[5]Свод  по  МО'!O250</f>
        <v>4260</v>
      </c>
      <c r="P252" s="27">
        <v>5740.9</v>
      </c>
      <c r="Q252" s="27">
        <v>5740.9</v>
      </c>
      <c r="R252" s="27">
        <v>5740.9</v>
      </c>
      <c r="S252" s="27">
        <v>5740.9</v>
      </c>
      <c r="T252" s="12"/>
      <c r="U252" s="13">
        <f t="shared" si="16"/>
        <v>0</v>
      </c>
    </row>
    <row r="253" spans="1:21" s="82" customFormat="1" ht="138.75">
      <c r="A253" s="25" t="s">
        <v>772</v>
      </c>
      <c r="B253" s="30" t="s">
        <v>319</v>
      </c>
      <c r="C253" s="56" t="s">
        <v>773</v>
      </c>
      <c r="D253" s="33" t="s">
        <v>321</v>
      </c>
      <c r="E253" s="24"/>
      <c r="F253" s="4"/>
      <c r="G253" s="75"/>
      <c r="H253" s="4" t="s">
        <v>322</v>
      </c>
      <c r="I253" s="4" t="s">
        <v>323</v>
      </c>
      <c r="J253" s="4" t="s">
        <v>324</v>
      </c>
      <c r="K253" s="4"/>
      <c r="L253" s="4"/>
      <c r="M253" s="4"/>
      <c r="N253" s="27">
        <f>'[5]Свод  по  МО'!N251</f>
        <v>31550</v>
      </c>
      <c r="O253" s="27">
        <f>'[5]Свод  по  МО'!O251</f>
        <v>31550</v>
      </c>
      <c r="P253" s="27">
        <v>0</v>
      </c>
      <c r="Q253" s="27">
        <v>0</v>
      </c>
      <c r="R253" s="27">
        <v>0</v>
      </c>
      <c r="S253" s="27">
        <v>0</v>
      </c>
      <c r="T253" s="12"/>
      <c r="U253" s="13">
        <f t="shared" si="16"/>
        <v>0</v>
      </c>
    </row>
    <row r="254" spans="1:21" s="82" customFormat="1" ht="87">
      <c r="A254" s="25" t="s">
        <v>774</v>
      </c>
      <c r="B254" s="30" t="s">
        <v>326</v>
      </c>
      <c r="C254" s="56" t="s">
        <v>775</v>
      </c>
      <c r="D254" s="31" t="s">
        <v>321</v>
      </c>
      <c r="E254" s="24"/>
      <c r="F254" s="4"/>
      <c r="G254" s="75"/>
      <c r="H254" s="4" t="s">
        <v>328</v>
      </c>
      <c r="I254" s="4" t="s">
        <v>329</v>
      </c>
      <c r="J254" s="4" t="s">
        <v>330</v>
      </c>
      <c r="K254" s="4"/>
      <c r="L254" s="4"/>
      <c r="M254" s="4"/>
      <c r="N254" s="27">
        <f>'[5]Свод  по  МО'!N252</f>
        <v>1717145.4</v>
      </c>
      <c r="O254" s="27">
        <f>'[5]Свод  по  МО'!O252</f>
        <v>1717145.3</v>
      </c>
      <c r="P254" s="27">
        <v>1821447.2</v>
      </c>
      <c r="Q254" s="27">
        <v>1822927</v>
      </c>
      <c r="R254" s="27">
        <v>1830690</v>
      </c>
      <c r="S254" s="27">
        <v>1909658</v>
      </c>
      <c r="T254" s="12"/>
      <c r="U254" s="13">
        <f t="shared" si="16"/>
        <v>0</v>
      </c>
    </row>
    <row r="255" spans="1:21" s="82" customFormat="1" ht="104.25">
      <c r="A255" s="25" t="s">
        <v>776</v>
      </c>
      <c r="B255" s="30" t="s">
        <v>332</v>
      </c>
      <c r="C255" s="56" t="s">
        <v>777</v>
      </c>
      <c r="D255" s="33" t="s">
        <v>334</v>
      </c>
      <c r="E255" s="24"/>
      <c r="F255" s="4"/>
      <c r="G255" s="75"/>
      <c r="H255" s="4" t="s">
        <v>335</v>
      </c>
      <c r="I255" s="4" t="s">
        <v>336</v>
      </c>
      <c r="J255" s="4" t="s">
        <v>337</v>
      </c>
      <c r="K255" s="4"/>
      <c r="L255" s="4"/>
      <c r="M255" s="4"/>
      <c r="N255" s="27">
        <f>'[5]Свод  по  МО'!N253</f>
        <v>32678</v>
      </c>
      <c r="O255" s="27">
        <f>'[5]Свод  по  МО'!O253</f>
        <v>32678</v>
      </c>
      <c r="P255" s="27">
        <v>34414.8</v>
      </c>
      <c r="Q255" s="27">
        <v>34325.1</v>
      </c>
      <c r="R255" s="27">
        <v>34325.1</v>
      </c>
      <c r="S255" s="27">
        <v>34325.1</v>
      </c>
      <c r="T255" s="12"/>
      <c r="U255" s="13">
        <f t="shared" si="16"/>
        <v>0</v>
      </c>
    </row>
    <row r="256" spans="1:21" s="82" customFormat="1" ht="295.5">
      <c r="A256" s="25" t="s">
        <v>778</v>
      </c>
      <c r="B256" s="30" t="s">
        <v>339</v>
      </c>
      <c r="C256" s="56" t="s">
        <v>779</v>
      </c>
      <c r="D256" s="24">
        <v>1003</v>
      </c>
      <c r="E256" s="24"/>
      <c r="F256" s="4"/>
      <c r="G256" s="75"/>
      <c r="H256" s="4" t="s">
        <v>554</v>
      </c>
      <c r="I256" s="4" t="s">
        <v>555</v>
      </c>
      <c r="J256" s="4" t="s">
        <v>556</v>
      </c>
      <c r="K256" s="4"/>
      <c r="L256" s="4"/>
      <c r="M256" s="4"/>
      <c r="N256" s="27">
        <f>'[5]Свод  по  МО'!N254</f>
        <v>41429.3</v>
      </c>
      <c r="O256" s="27">
        <f>'[5]Свод  по  МО'!O254</f>
        <v>41143.5</v>
      </c>
      <c r="P256" s="27">
        <f>16580.3+16167.9</f>
        <v>32748.199999999997</v>
      </c>
      <c r="Q256" s="27">
        <f>14665.3+25101.8</f>
        <v>39767.1</v>
      </c>
      <c r="R256" s="27">
        <v>25671</v>
      </c>
      <c r="S256" s="27">
        <v>25117.7</v>
      </c>
      <c r="T256" s="12"/>
      <c r="U256" s="13">
        <f t="shared" si="16"/>
        <v>0</v>
      </c>
    </row>
    <row r="257" spans="1:21" s="82" customFormat="1" ht="156">
      <c r="A257" s="25" t="s">
        <v>780</v>
      </c>
      <c r="B257" s="30" t="s">
        <v>342</v>
      </c>
      <c r="C257" s="56" t="s">
        <v>781</v>
      </c>
      <c r="D257" s="34">
        <v>1003</v>
      </c>
      <c r="E257" s="34"/>
      <c r="F257" s="34"/>
      <c r="G257" s="34"/>
      <c r="H257" s="4" t="s">
        <v>149</v>
      </c>
      <c r="I257" s="4" t="s">
        <v>344</v>
      </c>
      <c r="J257" s="4" t="s">
        <v>94</v>
      </c>
      <c r="K257" s="4"/>
      <c r="L257" s="4"/>
      <c r="M257" s="4"/>
      <c r="N257" s="27">
        <f>'[5]Свод  по  МО'!N255</f>
        <v>42344</v>
      </c>
      <c r="O257" s="27">
        <f>'[5]Свод  по  МО'!O255</f>
        <v>42344</v>
      </c>
      <c r="P257" s="27">
        <v>0</v>
      </c>
      <c r="Q257" s="27">
        <v>0</v>
      </c>
      <c r="R257" s="27">
        <v>0</v>
      </c>
      <c r="S257" s="27">
        <v>0</v>
      </c>
      <c r="T257" s="12"/>
      <c r="U257" s="13">
        <f t="shared" si="16"/>
        <v>0</v>
      </c>
    </row>
    <row r="258" spans="1:21" s="82" customFormat="1" ht="156">
      <c r="A258" s="25" t="s">
        <v>782</v>
      </c>
      <c r="B258" s="30" t="s">
        <v>346</v>
      </c>
      <c r="C258" s="56" t="s">
        <v>783</v>
      </c>
      <c r="D258" s="24">
        <v>1003</v>
      </c>
      <c r="E258" s="24"/>
      <c r="F258" s="24"/>
      <c r="G258" s="51"/>
      <c r="H258" s="4" t="s">
        <v>149</v>
      </c>
      <c r="I258" s="4" t="s">
        <v>150</v>
      </c>
      <c r="J258" s="4" t="s">
        <v>94</v>
      </c>
      <c r="K258" s="4"/>
      <c r="L258" s="4"/>
      <c r="M258" s="4"/>
      <c r="N258" s="27">
        <f>'[5]Свод  по  МО'!N256</f>
        <v>596472.8</v>
      </c>
      <c r="O258" s="27">
        <f>'[5]Свод  по  МО'!O256</f>
        <v>595917.8</v>
      </c>
      <c r="P258" s="27">
        <v>0</v>
      </c>
      <c r="Q258" s="27">
        <v>0</v>
      </c>
      <c r="R258" s="27">
        <v>0</v>
      </c>
      <c r="S258" s="27">
        <v>0</v>
      </c>
      <c r="T258" s="12"/>
      <c r="U258" s="13">
        <f t="shared" si="16"/>
        <v>0</v>
      </c>
    </row>
    <row r="259" spans="1:21" s="82" customFormat="1" ht="156">
      <c r="A259" s="25" t="s">
        <v>784</v>
      </c>
      <c r="B259" s="30" t="s">
        <v>349</v>
      </c>
      <c r="C259" s="56" t="s">
        <v>785</v>
      </c>
      <c r="D259" s="24">
        <v>1003</v>
      </c>
      <c r="E259" s="24"/>
      <c r="F259" s="24"/>
      <c r="G259" s="51"/>
      <c r="H259" s="4" t="s">
        <v>149</v>
      </c>
      <c r="I259" s="4" t="s">
        <v>150</v>
      </c>
      <c r="J259" s="4" t="s">
        <v>94</v>
      </c>
      <c r="K259" s="4"/>
      <c r="L259" s="4"/>
      <c r="M259" s="4"/>
      <c r="N259" s="27">
        <f>'[5]Свод  по  МО'!N257</f>
        <v>30735.2</v>
      </c>
      <c r="O259" s="27">
        <f>'[5]Свод  по  МО'!O257</f>
        <v>30674.2</v>
      </c>
      <c r="P259" s="27">
        <v>0</v>
      </c>
      <c r="Q259" s="27">
        <v>0</v>
      </c>
      <c r="R259" s="27">
        <v>0</v>
      </c>
      <c r="S259" s="27">
        <v>0</v>
      </c>
      <c r="T259" s="12"/>
      <c r="U259" s="13">
        <f t="shared" si="16"/>
        <v>0</v>
      </c>
    </row>
    <row r="260" spans="1:21" s="82" customFormat="1" ht="156">
      <c r="A260" s="25" t="s">
        <v>787</v>
      </c>
      <c r="B260" s="30" t="s">
        <v>351</v>
      </c>
      <c r="C260" s="56" t="s">
        <v>786</v>
      </c>
      <c r="D260" s="24">
        <v>1003</v>
      </c>
      <c r="E260" s="24"/>
      <c r="F260" s="24"/>
      <c r="G260" s="51"/>
      <c r="H260" s="4" t="s">
        <v>149</v>
      </c>
      <c r="I260" s="4" t="s">
        <v>150</v>
      </c>
      <c r="J260" s="4" t="s">
        <v>94</v>
      </c>
      <c r="K260" s="4"/>
      <c r="L260" s="4"/>
      <c r="M260" s="4"/>
      <c r="N260" s="27">
        <f>'[5]Свод  по  МО'!N258</f>
        <v>14052</v>
      </c>
      <c r="O260" s="27">
        <f>'[5]Свод  по  МО'!O258</f>
        <v>13890.1</v>
      </c>
      <c r="P260" s="27">
        <v>0</v>
      </c>
      <c r="Q260" s="27">
        <v>0</v>
      </c>
      <c r="R260" s="27">
        <v>0</v>
      </c>
      <c r="S260" s="27">
        <v>0</v>
      </c>
      <c r="T260" s="12"/>
      <c r="U260" s="13">
        <f t="shared" si="16"/>
        <v>0</v>
      </c>
    </row>
    <row r="261" spans="1:21" s="82" customFormat="1" ht="104.25">
      <c r="A261" s="25" t="s">
        <v>789</v>
      </c>
      <c r="B261" s="30" t="s">
        <v>354</v>
      </c>
      <c r="C261" s="56" t="s">
        <v>788</v>
      </c>
      <c r="D261" s="47" t="s">
        <v>321</v>
      </c>
      <c r="E261" s="24"/>
      <c r="F261" s="24"/>
      <c r="G261" s="51"/>
      <c r="H261" s="4" t="s">
        <v>335</v>
      </c>
      <c r="I261" s="4" t="s">
        <v>356</v>
      </c>
      <c r="J261" s="4" t="s">
        <v>357</v>
      </c>
      <c r="K261" s="4"/>
      <c r="L261" s="4"/>
      <c r="M261" s="4"/>
      <c r="N261" s="27">
        <f>'[5]Свод  по  МО'!N259</f>
        <v>15018.2</v>
      </c>
      <c r="O261" s="27">
        <f>'[5]Свод  по  МО'!O259</f>
        <v>15018.2</v>
      </c>
      <c r="P261" s="27">
        <v>18672</v>
      </c>
      <c r="Q261" s="27">
        <v>19223.4</v>
      </c>
      <c r="R261" s="27">
        <v>19223.4</v>
      </c>
      <c r="S261" s="27">
        <v>19223.4</v>
      </c>
      <c r="T261" s="12"/>
      <c r="U261" s="13">
        <f t="shared" si="16"/>
        <v>0</v>
      </c>
    </row>
    <row r="262" spans="1:21" s="82" customFormat="1" ht="174">
      <c r="A262" s="25" t="s">
        <v>791</v>
      </c>
      <c r="B262" s="30" t="s">
        <v>854</v>
      </c>
      <c r="C262" s="56" t="s">
        <v>790</v>
      </c>
      <c r="D262" s="35" t="s">
        <v>148</v>
      </c>
      <c r="E262" s="34"/>
      <c r="F262" s="34"/>
      <c r="G262" s="51"/>
      <c r="H262" s="4" t="s">
        <v>149</v>
      </c>
      <c r="I262" s="4" t="s">
        <v>150</v>
      </c>
      <c r="J262" s="4" t="s">
        <v>94</v>
      </c>
      <c r="K262" s="4"/>
      <c r="L262" s="4"/>
      <c r="M262" s="4"/>
      <c r="N262" s="27">
        <f>'[5]Свод  по  МО'!N260</f>
        <v>122</v>
      </c>
      <c r="O262" s="27">
        <f>'[5]Свод  по  МО'!O260</f>
        <v>108.3</v>
      </c>
      <c r="P262" s="27">
        <v>0</v>
      </c>
      <c r="Q262" s="27">
        <v>0</v>
      </c>
      <c r="R262" s="27">
        <v>0</v>
      </c>
      <c r="S262" s="27">
        <v>0</v>
      </c>
      <c r="T262" s="12"/>
      <c r="U262" s="13">
        <f t="shared" si="16"/>
        <v>0</v>
      </c>
    </row>
    <row r="263" spans="1:21" s="82" customFormat="1" ht="156">
      <c r="A263" s="25" t="s">
        <v>793</v>
      </c>
      <c r="B263" s="30" t="s">
        <v>361</v>
      </c>
      <c r="C263" s="56" t="s">
        <v>792</v>
      </c>
      <c r="D263" s="24">
        <v>1003</v>
      </c>
      <c r="E263" s="24"/>
      <c r="F263" s="24"/>
      <c r="G263" s="51"/>
      <c r="H263" s="4" t="s">
        <v>149</v>
      </c>
      <c r="I263" s="4" t="s">
        <v>150</v>
      </c>
      <c r="J263" s="4" t="s">
        <v>94</v>
      </c>
      <c r="K263" s="4"/>
      <c r="L263" s="4"/>
      <c r="M263" s="4"/>
      <c r="N263" s="27">
        <f>'[5]Свод  по  МО'!N261</f>
        <v>16458</v>
      </c>
      <c r="O263" s="27">
        <f>'[5]Свод  по  МО'!O261</f>
        <v>16119.4</v>
      </c>
      <c r="P263" s="27">
        <v>0</v>
      </c>
      <c r="Q263" s="27">
        <v>0</v>
      </c>
      <c r="R263" s="27">
        <v>0</v>
      </c>
      <c r="S263" s="27">
        <v>0</v>
      </c>
      <c r="T263" s="12"/>
      <c r="U263" s="13">
        <f t="shared" si="16"/>
        <v>0</v>
      </c>
    </row>
    <row r="264" spans="1:21" s="82" customFormat="1" ht="156">
      <c r="A264" s="25" t="s">
        <v>795</v>
      </c>
      <c r="B264" s="30" t="s">
        <v>364</v>
      </c>
      <c r="C264" s="56" t="s">
        <v>794</v>
      </c>
      <c r="D264" s="24">
        <v>1002</v>
      </c>
      <c r="E264" s="24"/>
      <c r="F264" s="24"/>
      <c r="G264" s="51"/>
      <c r="H264" s="4" t="s">
        <v>149</v>
      </c>
      <c r="I264" s="4" t="s">
        <v>150</v>
      </c>
      <c r="J264" s="4" t="s">
        <v>94</v>
      </c>
      <c r="K264" s="4"/>
      <c r="L264" s="4"/>
      <c r="M264" s="4"/>
      <c r="N264" s="27">
        <f>'[5]Свод  по  МО'!N262</f>
        <v>121153.4</v>
      </c>
      <c r="O264" s="27">
        <f>'[5]Свод  по  МО'!O262</f>
        <v>121153.4</v>
      </c>
      <c r="P264" s="27">
        <v>0</v>
      </c>
      <c r="Q264" s="27">
        <v>0</v>
      </c>
      <c r="R264" s="27">
        <v>0</v>
      </c>
      <c r="S264" s="27">
        <v>0</v>
      </c>
      <c r="T264" s="12"/>
      <c r="U264" s="13">
        <f t="shared" si="16"/>
        <v>0</v>
      </c>
    </row>
    <row r="265" spans="1:21" s="82" customFormat="1" ht="156">
      <c r="A265" s="25" t="s">
        <v>797</v>
      </c>
      <c r="B265" s="30" t="s">
        <v>367</v>
      </c>
      <c r="C265" s="56" t="s">
        <v>796</v>
      </c>
      <c r="D265" s="24">
        <v>1006</v>
      </c>
      <c r="E265" s="24"/>
      <c r="F265" s="24"/>
      <c r="G265" s="51"/>
      <c r="H265" s="4" t="s">
        <v>149</v>
      </c>
      <c r="I265" s="4" t="s">
        <v>150</v>
      </c>
      <c r="J265" s="4" t="s">
        <v>94</v>
      </c>
      <c r="K265" s="4"/>
      <c r="L265" s="4"/>
      <c r="M265" s="4"/>
      <c r="N265" s="27">
        <f>'[5]Свод  по  МО'!N263</f>
        <v>100162</v>
      </c>
      <c r="O265" s="27">
        <f>'[5]Свод  по  МО'!O263</f>
        <v>100162</v>
      </c>
      <c r="P265" s="27">
        <v>0</v>
      </c>
      <c r="Q265" s="27">
        <v>0</v>
      </c>
      <c r="R265" s="27">
        <v>0</v>
      </c>
      <c r="S265" s="27">
        <v>0</v>
      </c>
      <c r="T265" s="12"/>
      <c r="U265" s="13">
        <f t="shared" si="16"/>
        <v>0</v>
      </c>
    </row>
    <row r="266" spans="1:21" s="82" customFormat="1" ht="156">
      <c r="A266" s="25" t="s">
        <v>799</v>
      </c>
      <c r="B266" s="30" t="s">
        <v>370</v>
      </c>
      <c r="C266" s="56" t="s">
        <v>798</v>
      </c>
      <c r="D266" s="24">
        <v>1003</v>
      </c>
      <c r="E266" s="24"/>
      <c r="F266" s="24"/>
      <c r="G266" s="51"/>
      <c r="H266" s="4" t="s">
        <v>149</v>
      </c>
      <c r="I266" s="4" t="s">
        <v>150</v>
      </c>
      <c r="J266" s="4" t="s">
        <v>94</v>
      </c>
      <c r="K266" s="4"/>
      <c r="L266" s="4"/>
      <c r="M266" s="4"/>
      <c r="N266" s="27">
        <f>'[5]Свод  по  МО'!N264</f>
        <v>19927</v>
      </c>
      <c r="O266" s="27">
        <f>'[5]Свод  по  МО'!O264</f>
        <v>19671</v>
      </c>
      <c r="P266" s="27">
        <v>0</v>
      </c>
      <c r="Q266" s="27">
        <v>0</v>
      </c>
      <c r="R266" s="27">
        <v>0</v>
      </c>
      <c r="S266" s="27">
        <v>0</v>
      </c>
      <c r="T266" s="12"/>
      <c r="U266" s="13">
        <f t="shared" si="16"/>
        <v>0</v>
      </c>
    </row>
    <row r="267" spans="1:21" s="82" customFormat="1" ht="156">
      <c r="A267" s="25" t="s">
        <v>801</v>
      </c>
      <c r="B267" s="30" t="s">
        <v>373</v>
      </c>
      <c r="C267" s="56" t="s">
        <v>800</v>
      </c>
      <c r="D267" s="24">
        <v>1003</v>
      </c>
      <c r="E267" s="24"/>
      <c r="F267" s="24"/>
      <c r="G267" s="51"/>
      <c r="H267" s="4" t="s">
        <v>149</v>
      </c>
      <c r="I267" s="4" t="s">
        <v>150</v>
      </c>
      <c r="J267" s="4" t="s">
        <v>94</v>
      </c>
      <c r="K267" s="4"/>
      <c r="L267" s="4"/>
      <c r="M267" s="4"/>
      <c r="N267" s="27">
        <f>'[5]Свод  по  МО'!N265</f>
        <v>57</v>
      </c>
      <c r="O267" s="27">
        <f>'[5]Свод  по  МО'!O265</f>
        <v>56</v>
      </c>
      <c r="P267" s="27">
        <v>0</v>
      </c>
      <c r="Q267" s="27">
        <v>0</v>
      </c>
      <c r="R267" s="27">
        <v>0</v>
      </c>
      <c r="S267" s="27">
        <v>0</v>
      </c>
      <c r="T267" s="12"/>
      <c r="U267" s="13">
        <f aca="true" t="shared" si="19" ref="U267:U288">IF(O267&gt;N267,O267-N267,0)</f>
        <v>0</v>
      </c>
    </row>
    <row r="268" spans="1:21" s="82" customFormat="1" ht="156">
      <c r="A268" s="25" t="s">
        <v>803</v>
      </c>
      <c r="B268" s="36" t="s">
        <v>551</v>
      </c>
      <c r="C268" s="56" t="s">
        <v>802</v>
      </c>
      <c r="D268" s="24">
        <v>1003</v>
      </c>
      <c r="E268" s="24"/>
      <c r="F268" s="24"/>
      <c r="G268" s="51"/>
      <c r="H268" s="4" t="s">
        <v>149</v>
      </c>
      <c r="I268" s="4" t="s">
        <v>150</v>
      </c>
      <c r="J268" s="4" t="s">
        <v>94</v>
      </c>
      <c r="K268" s="4"/>
      <c r="L268" s="4"/>
      <c r="M268" s="4"/>
      <c r="N268" s="27">
        <f>'[5]Свод  по  МО'!N266</f>
        <v>23660</v>
      </c>
      <c r="O268" s="27">
        <f>'[5]Свод  по  МО'!O266</f>
        <v>23660</v>
      </c>
      <c r="P268" s="27">
        <v>0</v>
      </c>
      <c r="Q268" s="27">
        <v>0</v>
      </c>
      <c r="R268" s="27">
        <v>0</v>
      </c>
      <c r="S268" s="27">
        <v>0</v>
      </c>
      <c r="T268" s="12"/>
      <c r="U268" s="13">
        <f t="shared" si="19"/>
        <v>0</v>
      </c>
    </row>
    <row r="269" spans="1:21" s="82" customFormat="1" ht="138.75">
      <c r="A269" s="25" t="s">
        <v>805</v>
      </c>
      <c r="B269" s="30" t="s">
        <v>53</v>
      </c>
      <c r="C269" s="56" t="s">
        <v>804</v>
      </c>
      <c r="D269" s="33" t="s">
        <v>321</v>
      </c>
      <c r="E269" s="24"/>
      <c r="F269" s="24"/>
      <c r="G269" s="51"/>
      <c r="H269" s="4" t="s">
        <v>335</v>
      </c>
      <c r="I269" s="4" t="s">
        <v>379</v>
      </c>
      <c r="J269" s="4" t="s">
        <v>380</v>
      </c>
      <c r="K269" s="4"/>
      <c r="L269" s="4"/>
      <c r="M269" s="4"/>
      <c r="N269" s="27">
        <f>'[5]Свод  по  МО'!N267</f>
        <v>114887.1</v>
      </c>
      <c r="O269" s="27">
        <f>'[5]Свод  по  МО'!O267</f>
        <v>114887.1</v>
      </c>
      <c r="P269" s="27">
        <v>115459</v>
      </c>
      <c r="Q269" s="27">
        <v>134444</v>
      </c>
      <c r="R269" s="27">
        <v>134444</v>
      </c>
      <c r="S269" s="27">
        <v>134444</v>
      </c>
      <c r="T269" s="12"/>
      <c r="U269" s="13">
        <f t="shared" si="19"/>
        <v>0</v>
      </c>
    </row>
    <row r="270" spans="1:21" s="82" customFormat="1" ht="138.75">
      <c r="A270" s="25" t="s">
        <v>807</v>
      </c>
      <c r="B270" s="36" t="s">
        <v>874</v>
      </c>
      <c r="C270" s="56" t="s">
        <v>806</v>
      </c>
      <c r="D270" s="47" t="s">
        <v>383</v>
      </c>
      <c r="E270" s="24"/>
      <c r="F270" s="24"/>
      <c r="G270" s="51"/>
      <c r="H270" s="4" t="s">
        <v>384</v>
      </c>
      <c r="I270" s="4" t="s">
        <v>385</v>
      </c>
      <c r="J270" s="4" t="s">
        <v>380</v>
      </c>
      <c r="K270" s="4"/>
      <c r="L270" s="4"/>
      <c r="M270" s="4"/>
      <c r="N270" s="27">
        <f>'[5]Свод  по  МО'!N268</f>
        <v>86352.2</v>
      </c>
      <c r="O270" s="27">
        <f>'[5]Свод  по  МО'!O268</f>
        <v>86352.2</v>
      </c>
      <c r="P270" s="27">
        <v>91736.6</v>
      </c>
      <c r="Q270" s="27">
        <v>100634.9</v>
      </c>
      <c r="R270" s="27">
        <v>100634.9</v>
      </c>
      <c r="S270" s="27">
        <v>100634.9</v>
      </c>
      <c r="T270" s="12"/>
      <c r="U270" s="13">
        <f t="shared" si="19"/>
        <v>0</v>
      </c>
    </row>
    <row r="271" spans="1:21" s="82" customFormat="1" ht="138.75">
      <c r="A271" s="25" t="s">
        <v>810</v>
      </c>
      <c r="B271" s="23" t="s">
        <v>388</v>
      </c>
      <c r="C271" s="56" t="s">
        <v>808</v>
      </c>
      <c r="D271" s="37" t="s">
        <v>809</v>
      </c>
      <c r="E271" s="24"/>
      <c r="F271" s="24"/>
      <c r="G271" s="4"/>
      <c r="H271" s="4" t="s">
        <v>387</v>
      </c>
      <c r="I271" s="4" t="s">
        <v>390</v>
      </c>
      <c r="J271" s="40" t="s">
        <v>380</v>
      </c>
      <c r="K271" s="4"/>
      <c r="L271" s="4"/>
      <c r="M271" s="4"/>
      <c r="N271" s="27">
        <f>'[5]Свод  по  МО'!N269</f>
        <v>15989</v>
      </c>
      <c r="O271" s="27">
        <f>'[5]Свод  по  МО'!O269</f>
        <v>15989</v>
      </c>
      <c r="P271" s="27">
        <v>17837.8</v>
      </c>
      <c r="Q271" s="27">
        <v>22081</v>
      </c>
      <c r="R271" s="27">
        <v>22081</v>
      </c>
      <c r="S271" s="27">
        <v>22081</v>
      </c>
      <c r="T271" s="12"/>
      <c r="U271" s="13">
        <f t="shared" si="19"/>
        <v>0</v>
      </c>
    </row>
    <row r="272" spans="1:21" s="82" customFormat="1" ht="156">
      <c r="A272" s="25" t="s">
        <v>812</v>
      </c>
      <c r="B272" s="30" t="s">
        <v>12</v>
      </c>
      <c r="C272" s="56" t="s">
        <v>811</v>
      </c>
      <c r="D272" s="24">
        <v>1003</v>
      </c>
      <c r="E272" s="24"/>
      <c r="F272" s="24"/>
      <c r="G272" s="4"/>
      <c r="H272" s="4" t="s">
        <v>557</v>
      </c>
      <c r="I272" s="4" t="s">
        <v>392</v>
      </c>
      <c r="J272" s="4" t="s">
        <v>380</v>
      </c>
      <c r="K272" s="4"/>
      <c r="L272" s="4"/>
      <c r="M272" s="4"/>
      <c r="N272" s="27">
        <f>'[5]Свод  по  МО'!N270</f>
        <v>40</v>
      </c>
      <c r="O272" s="27">
        <f>'[5]Свод  по  МО'!O270</f>
        <v>35.5</v>
      </c>
      <c r="P272" s="27">
        <v>44</v>
      </c>
      <c r="Q272" s="27">
        <v>24</v>
      </c>
      <c r="R272" s="27">
        <v>24</v>
      </c>
      <c r="S272" s="27">
        <v>24</v>
      </c>
      <c r="T272" s="12"/>
      <c r="U272" s="13">
        <f t="shared" si="19"/>
        <v>0</v>
      </c>
    </row>
    <row r="273" spans="1:21" s="82" customFormat="1" ht="138.75">
      <c r="A273" s="25" t="s">
        <v>814</v>
      </c>
      <c r="B273" s="36" t="s">
        <v>571</v>
      </c>
      <c r="C273" s="56" t="s">
        <v>813</v>
      </c>
      <c r="D273" s="34">
        <v>1004</v>
      </c>
      <c r="E273" s="24"/>
      <c r="F273" s="24"/>
      <c r="G273" s="4"/>
      <c r="H273" s="4" t="s">
        <v>335</v>
      </c>
      <c r="I273" s="4" t="s">
        <v>573</v>
      </c>
      <c r="J273" s="4" t="s">
        <v>574</v>
      </c>
      <c r="K273" s="4"/>
      <c r="L273" s="4"/>
      <c r="M273" s="4"/>
      <c r="N273" s="27">
        <f>'[5]Свод  по  МО'!N271</f>
        <v>61902.8</v>
      </c>
      <c r="O273" s="27">
        <f>'[5]Свод  по  МО'!O271</f>
        <v>61828.1</v>
      </c>
      <c r="P273" s="27">
        <v>66122</v>
      </c>
      <c r="Q273" s="27">
        <v>91573.2</v>
      </c>
      <c r="R273" s="27">
        <v>91573.2</v>
      </c>
      <c r="S273" s="27">
        <v>91573.2</v>
      </c>
      <c r="T273" s="12"/>
      <c r="U273" s="13">
        <f t="shared" si="19"/>
        <v>0</v>
      </c>
    </row>
    <row r="274" spans="1:21" s="82" customFormat="1" ht="156">
      <c r="A274" s="25" t="s">
        <v>816</v>
      </c>
      <c r="B274" s="30" t="s">
        <v>876</v>
      </c>
      <c r="C274" s="56" t="s">
        <v>815</v>
      </c>
      <c r="D274" s="24">
        <v>1003</v>
      </c>
      <c r="E274" s="24"/>
      <c r="F274" s="24"/>
      <c r="G274" s="4"/>
      <c r="H274" s="4" t="s">
        <v>577</v>
      </c>
      <c r="I274" s="4" t="s">
        <v>578</v>
      </c>
      <c r="J274" s="4" t="s">
        <v>94</v>
      </c>
      <c r="K274" s="4"/>
      <c r="L274" s="4"/>
      <c r="M274" s="4"/>
      <c r="N274" s="27">
        <f>'[5]Свод  по  МО'!N272</f>
        <v>138845</v>
      </c>
      <c r="O274" s="27">
        <f>'[5]Свод  по  МО'!O272</f>
        <v>137885</v>
      </c>
      <c r="P274" s="27">
        <v>0</v>
      </c>
      <c r="Q274" s="27">
        <v>0</v>
      </c>
      <c r="R274" s="27">
        <v>0</v>
      </c>
      <c r="S274" s="27">
        <v>0</v>
      </c>
      <c r="T274" s="12"/>
      <c r="U274" s="13">
        <f t="shared" si="19"/>
        <v>0</v>
      </c>
    </row>
    <row r="275" spans="1:21" s="82" customFormat="1" ht="138.75">
      <c r="A275" s="25" t="s">
        <v>818</v>
      </c>
      <c r="B275" s="30" t="s">
        <v>57</v>
      </c>
      <c r="C275" s="56" t="s">
        <v>817</v>
      </c>
      <c r="D275" s="24">
        <v>1003</v>
      </c>
      <c r="E275" s="24"/>
      <c r="F275" s="24"/>
      <c r="G275" s="4"/>
      <c r="H275" s="4" t="s">
        <v>58</v>
      </c>
      <c r="I275" s="4" t="s">
        <v>59</v>
      </c>
      <c r="J275" s="40" t="s">
        <v>60</v>
      </c>
      <c r="K275" s="4"/>
      <c r="L275" s="4"/>
      <c r="M275" s="4"/>
      <c r="N275" s="27">
        <f>'[5]Свод  по  МО'!N273</f>
        <v>1238</v>
      </c>
      <c r="O275" s="27">
        <f>'[5]Свод  по  МО'!O273</f>
        <v>1233</v>
      </c>
      <c r="P275" s="27">
        <v>814.1</v>
      </c>
      <c r="Q275" s="27">
        <v>904.6</v>
      </c>
      <c r="R275" s="27">
        <v>904.6</v>
      </c>
      <c r="S275" s="27">
        <v>904.6</v>
      </c>
      <c r="T275" s="12"/>
      <c r="U275" s="13">
        <f t="shared" si="19"/>
        <v>0</v>
      </c>
    </row>
    <row r="276" spans="1:21" s="82" customFormat="1" ht="156">
      <c r="A276" s="25" t="s">
        <v>820</v>
      </c>
      <c r="B276" s="30" t="s">
        <v>593</v>
      </c>
      <c r="C276" s="56" t="s">
        <v>819</v>
      </c>
      <c r="D276" s="24">
        <v>1003</v>
      </c>
      <c r="E276" s="24"/>
      <c r="F276" s="24"/>
      <c r="G276" s="4"/>
      <c r="H276" s="4" t="s">
        <v>577</v>
      </c>
      <c r="I276" s="4" t="s">
        <v>578</v>
      </c>
      <c r="J276" s="4" t="s">
        <v>94</v>
      </c>
      <c r="K276" s="4"/>
      <c r="L276" s="4"/>
      <c r="M276" s="4"/>
      <c r="N276" s="27">
        <f>'[5]Свод  по  МО'!N274</f>
        <v>619925.7</v>
      </c>
      <c r="O276" s="27">
        <f>'[5]Свод  по  МО'!O274</f>
        <v>472356.5</v>
      </c>
      <c r="P276" s="27">
        <v>0</v>
      </c>
      <c r="Q276" s="27">
        <v>0</v>
      </c>
      <c r="R276" s="27">
        <v>0</v>
      </c>
      <c r="S276" s="27">
        <v>0</v>
      </c>
      <c r="T276" s="12"/>
      <c r="U276" s="13">
        <f t="shared" si="19"/>
        <v>0</v>
      </c>
    </row>
    <row r="277" spans="1:21" s="82" customFormat="1" ht="156">
      <c r="A277" s="25" t="s">
        <v>822</v>
      </c>
      <c r="B277" s="30" t="s">
        <v>596</v>
      </c>
      <c r="C277" s="56" t="s">
        <v>821</v>
      </c>
      <c r="D277" s="24">
        <v>1003</v>
      </c>
      <c r="E277" s="24"/>
      <c r="F277" s="24"/>
      <c r="G277" s="4"/>
      <c r="H277" s="4" t="s">
        <v>577</v>
      </c>
      <c r="I277" s="4" t="s">
        <v>578</v>
      </c>
      <c r="J277" s="4" t="s">
        <v>94</v>
      </c>
      <c r="K277" s="4"/>
      <c r="L277" s="4"/>
      <c r="M277" s="4"/>
      <c r="N277" s="27">
        <f>'[5]Свод  по  МО'!N275</f>
        <v>3684</v>
      </c>
      <c r="O277" s="27">
        <f>'[5]Свод  по  МО'!O275</f>
        <v>3674</v>
      </c>
      <c r="P277" s="27">
        <v>0</v>
      </c>
      <c r="Q277" s="27">
        <v>0</v>
      </c>
      <c r="R277" s="27">
        <v>0</v>
      </c>
      <c r="S277" s="27">
        <v>0</v>
      </c>
      <c r="T277" s="12"/>
      <c r="U277" s="13">
        <f t="shared" si="19"/>
        <v>0</v>
      </c>
    </row>
    <row r="278" spans="1:21" s="82" customFormat="1" ht="225.75">
      <c r="A278" s="25" t="s">
        <v>825</v>
      </c>
      <c r="B278" s="30" t="s">
        <v>16</v>
      </c>
      <c r="C278" s="56" t="s">
        <v>823</v>
      </c>
      <c r="D278" s="24">
        <v>1003</v>
      </c>
      <c r="E278" s="24"/>
      <c r="F278" s="24"/>
      <c r="G278" s="4"/>
      <c r="H278" s="4" t="s">
        <v>560</v>
      </c>
      <c r="I278" s="4" t="s">
        <v>824</v>
      </c>
      <c r="J278" s="40" t="s">
        <v>589</v>
      </c>
      <c r="K278" s="4"/>
      <c r="L278" s="4"/>
      <c r="M278" s="4"/>
      <c r="N278" s="27">
        <f>'[5]Свод  по  МО'!N276</f>
        <v>8017.6</v>
      </c>
      <c r="O278" s="27">
        <f>'[5]Свод  по  МО'!O276</f>
        <v>7945.7</v>
      </c>
      <c r="P278" s="27">
        <v>8547.9</v>
      </c>
      <c r="Q278" s="27">
        <v>8000</v>
      </c>
      <c r="R278" s="27">
        <v>8000</v>
      </c>
      <c r="S278" s="27">
        <v>8000</v>
      </c>
      <c r="T278" s="12"/>
      <c r="U278" s="13">
        <f t="shared" si="19"/>
        <v>0</v>
      </c>
    </row>
    <row r="279" spans="1:21" s="82" customFormat="1" ht="174">
      <c r="A279" s="25" t="s">
        <v>829</v>
      </c>
      <c r="B279" s="36" t="s">
        <v>905</v>
      </c>
      <c r="C279" s="56" t="s">
        <v>826</v>
      </c>
      <c r="D279" s="33" t="s">
        <v>321</v>
      </c>
      <c r="E279" s="24"/>
      <c r="F279" s="24"/>
      <c r="G279" s="4"/>
      <c r="H279" s="4" t="s">
        <v>858</v>
      </c>
      <c r="I279" s="4" t="s">
        <v>827</v>
      </c>
      <c r="J279" s="4" t="s">
        <v>828</v>
      </c>
      <c r="K279" s="4"/>
      <c r="L279" s="4"/>
      <c r="M279" s="4"/>
      <c r="N279" s="27">
        <f>'[5]Свод  по  МО'!N277</f>
        <v>73533</v>
      </c>
      <c r="O279" s="27">
        <f>'[5]Свод  по  МО'!O277</f>
        <v>73533</v>
      </c>
      <c r="P279" s="27">
        <v>77436</v>
      </c>
      <c r="Q279" s="27">
        <v>81697</v>
      </c>
      <c r="R279" s="27">
        <v>81697</v>
      </c>
      <c r="S279" s="27">
        <v>81697</v>
      </c>
      <c r="T279" s="12"/>
      <c r="U279" s="13">
        <f t="shared" si="19"/>
        <v>0</v>
      </c>
    </row>
    <row r="280" spans="1:21" s="82" customFormat="1" ht="121.5">
      <c r="A280" s="25" t="s">
        <v>834</v>
      </c>
      <c r="B280" s="23" t="s">
        <v>830</v>
      </c>
      <c r="C280" s="56" t="s">
        <v>831</v>
      </c>
      <c r="D280" s="39" t="s">
        <v>442</v>
      </c>
      <c r="E280" s="4" t="s">
        <v>832</v>
      </c>
      <c r="F280" s="4" t="s">
        <v>833</v>
      </c>
      <c r="G280" s="40">
        <v>38224</v>
      </c>
      <c r="H280" s="4"/>
      <c r="I280" s="4"/>
      <c r="J280" s="4"/>
      <c r="K280" s="4"/>
      <c r="L280" s="4"/>
      <c r="M280" s="4"/>
      <c r="N280" s="27">
        <f>'[5]Свод  по  МО'!N278</f>
        <v>634.8</v>
      </c>
      <c r="O280" s="27">
        <f>'[5]Свод  по  МО'!O278</f>
        <v>71</v>
      </c>
      <c r="P280" s="27">
        <v>538.5</v>
      </c>
      <c r="Q280" s="27">
        <v>0</v>
      </c>
      <c r="R280" s="27">
        <v>760</v>
      </c>
      <c r="S280" s="27">
        <v>0</v>
      </c>
      <c r="T280" s="12"/>
      <c r="U280" s="13">
        <f t="shared" si="19"/>
        <v>0</v>
      </c>
    </row>
    <row r="281" spans="1:21" s="82" customFormat="1" ht="295.5">
      <c r="A281" s="25" t="s">
        <v>906</v>
      </c>
      <c r="B281" s="30" t="s">
        <v>601</v>
      </c>
      <c r="C281" s="56" t="s">
        <v>835</v>
      </c>
      <c r="D281" s="39">
        <v>1003</v>
      </c>
      <c r="E281" s="4"/>
      <c r="F281" s="4"/>
      <c r="G281" s="40"/>
      <c r="H281" s="4" t="s">
        <v>554</v>
      </c>
      <c r="I281" s="4" t="s">
        <v>555</v>
      </c>
      <c r="J281" s="4" t="s">
        <v>556</v>
      </c>
      <c r="K281" s="4"/>
      <c r="L281" s="4"/>
      <c r="M281" s="4"/>
      <c r="N281" s="27">
        <f>'[5]Свод  по  МО'!N279</f>
        <v>9500</v>
      </c>
      <c r="O281" s="27">
        <f>'[5]Свод  по  МО'!O279</f>
        <v>3268.1</v>
      </c>
      <c r="P281" s="27">
        <v>0</v>
      </c>
      <c r="Q281" s="27">
        <v>0</v>
      </c>
      <c r="R281" s="27">
        <v>0</v>
      </c>
      <c r="S281" s="27">
        <v>0</v>
      </c>
      <c r="T281" s="12"/>
      <c r="U281" s="13">
        <f t="shared" si="19"/>
        <v>0</v>
      </c>
    </row>
    <row r="282" spans="1:21" s="82" customFormat="1" ht="121.5">
      <c r="A282" s="25" t="s">
        <v>907</v>
      </c>
      <c r="B282" s="30" t="s">
        <v>44</v>
      </c>
      <c r="C282" s="56" t="s">
        <v>908</v>
      </c>
      <c r="D282" s="39" t="s">
        <v>885</v>
      </c>
      <c r="E282" s="4"/>
      <c r="F282" s="4"/>
      <c r="G282" s="40"/>
      <c r="H282" s="4" t="s">
        <v>558</v>
      </c>
      <c r="I282" s="4" t="s">
        <v>502</v>
      </c>
      <c r="J282" s="40">
        <v>41275</v>
      </c>
      <c r="K282" s="4"/>
      <c r="L282" s="4"/>
      <c r="M282" s="4"/>
      <c r="N282" s="27">
        <f>'[5]Свод  по  МО'!N280</f>
        <v>1986.5</v>
      </c>
      <c r="O282" s="27">
        <f>'[5]Свод  по  МО'!O280</f>
        <v>1896.8</v>
      </c>
      <c r="P282" s="27">
        <v>1986.5</v>
      </c>
      <c r="Q282" s="27">
        <v>1986.5</v>
      </c>
      <c r="R282" s="27">
        <v>1986.5</v>
      </c>
      <c r="S282" s="27">
        <v>1986.5</v>
      </c>
      <c r="T282" s="12"/>
      <c r="U282" s="13">
        <f t="shared" si="19"/>
        <v>0</v>
      </c>
    </row>
    <row r="283" spans="1:21" s="82" customFormat="1" ht="156">
      <c r="A283" s="25" t="s">
        <v>909</v>
      </c>
      <c r="B283" s="30" t="s">
        <v>887</v>
      </c>
      <c r="C283" s="56" t="s">
        <v>910</v>
      </c>
      <c r="D283" s="39">
        <v>1003</v>
      </c>
      <c r="E283" s="4"/>
      <c r="F283" s="4"/>
      <c r="G283" s="40"/>
      <c r="H283" s="4" t="s">
        <v>889</v>
      </c>
      <c r="I283" s="4" t="s">
        <v>600</v>
      </c>
      <c r="J283" s="4" t="s">
        <v>94</v>
      </c>
      <c r="K283" s="4"/>
      <c r="L283" s="4"/>
      <c r="M283" s="4"/>
      <c r="N283" s="27">
        <f>'[5]Свод  по  МО'!N281</f>
        <v>48823.3</v>
      </c>
      <c r="O283" s="27">
        <f>'[5]Свод  по  МО'!O281</f>
        <v>15834.2</v>
      </c>
      <c r="P283" s="27">
        <v>0</v>
      </c>
      <c r="Q283" s="27">
        <v>0</v>
      </c>
      <c r="R283" s="27">
        <v>0</v>
      </c>
      <c r="S283" s="27">
        <v>0</v>
      </c>
      <c r="T283" s="12"/>
      <c r="U283" s="13">
        <f t="shared" si="19"/>
        <v>0</v>
      </c>
    </row>
    <row r="284" spans="1:21" s="82" customFormat="1" ht="87">
      <c r="A284" s="25" t="s">
        <v>107</v>
      </c>
      <c r="B284" s="30" t="s">
        <v>97</v>
      </c>
      <c r="C284" s="56" t="s">
        <v>108</v>
      </c>
      <c r="D284" s="39" t="s">
        <v>334</v>
      </c>
      <c r="E284" s="4"/>
      <c r="F284" s="4"/>
      <c r="G284" s="40"/>
      <c r="H284" s="4" t="s">
        <v>559</v>
      </c>
      <c r="I284" s="4" t="s">
        <v>99</v>
      </c>
      <c r="J284" s="40">
        <v>41640</v>
      </c>
      <c r="K284" s="4"/>
      <c r="L284" s="4"/>
      <c r="M284" s="4"/>
      <c r="N284" s="27">
        <f>'[5]Свод  по  МО'!N282</f>
        <v>0</v>
      </c>
      <c r="O284" s="27">
        <f>'[5]Свод  по  МО'!O282</f>
        <v>0</v>
      </c>
      <c r="P284" s="27">
        <v>1262532.3</v>
      </c>
      <c r="Q284" s="27">
        <v>1370475.3</v>
      </c>
      <c r="R284" s="27">
        <v>1370475.3</v>
      </c>
      <c r="S284" s="27">
        <v>1398420.2</v>
      </c>
      <c r="T284" s="12"/>
      <c r="U284" s="13"/>
    </row>
    <row r="285" spans="1:21" s="82" customFormat="1" ht="191.25">
      <c r="A285" s="17" t="s">
        <v>836</v>
      </c>
      <c r="B285" s="18" t="s">
        <v>570</v>
      </c>
      <c r="C285" s="54" t="s">
        <v>837</v>
      </c>
      <c r="D285" s="26"/>
      <c r="E285" s="26"/>
      <c r="F285" s="26"/>
      <c r="G285" s="26"/>
      <c r="H285" s="26"/>
      <c r="I285" s="26"/>
      <c r="J285" s="26"/>
      <c r="K285" s="26"/>
      <c r="L285" s="26"/>
      <c r="M285" s="26"/>
      <c r="N285" s="48">
        <f aca="true" t="shared" si="20" ref="N285:S285">SUM(N286:N287)</f>
        <v>0</v>
      </c>
      <c r="O285" s="48">
        <f t="shared" si="20"/>
        <v>0</v>
      </c>
      <c r="P285" s="48">
        <f t="shared" si="20"/>
        <v>0</v>
      </c>
      <c r="Q285" s="48">
        <f t="shared" si="20"/>
        <v>0</v>
      </c>
      <c r="R285" s="48">
        <f t="shared" si="20"/>
        <v>0</v>
      </c>
      <c r="S285" s="48">
        <f t="shared" si="20"/>
        <v>0</v>
      </c>
      <c r="T285" s="7"/>
      <c r="U285" s="13">
        <f t="shared" si="19"/>
        <v>0</v>
      </c>
    </row>
    <row r="286" spans="1:21" s="82" customFormat="1" ht="21">
      <c r="A286" s="15"/>
      <c r="B286" s="28"/>
      <c r="C286" s="53"/>
      <c r="D286" s="4"/>
      <c r="E286" s="4"/>
      <c r="F286" s="4"/>
      <c r="G286" s="4"/>
      <c r="H286" s="4"/>
      <c r="I286" s="4"/>
      <c r="J286" s="4"/>
      <c r="K286" s="4"/>
      <c r="L286" s="4"/>
      <c r="M286" s="4"/>
      <c r="N286" s="27"/>
      <c r="O286" s="27"/>
      <c r="P286" s="27"/>
      <c r="Q286" s="27"/>
      <c r="R286" s="27"/>
      <c r="S286" s="27"/>
      <c r="T286" s="5"/>
      <c r="U286" s="13">
        <f t="shared" si="19"/>
        <v>0</v>
      </c>
    </row>
    <row r="287" spans="1:21" s="82" customFormat="1" ht="21">
      <c r="A287" s="15"/>
      <c r="B287" s="19"/>
      <c r="C287" s="53"/>
      <c r="D287" s="4"/>
      <c r="E287" s="4"/>
      <c r="F287" s="4"/>
      <c r="G287" s="4"/>
      <c r="H287" s="4"/>
      <c r="I287" s="4"/>
      <c r="J287" s="4"/>
      <c r="K287" s="4"/>
      <c r="L287" s="4"/>
      <c r="M287" s="4"/>
      <c r="N287" s="27"/>
      <c r="O287" s="27"/>
      <c r="P287" s="27"/>
      <c r="Q287" s="27"/>
      <c r="R287" s="27"/>
      <c r="S287" s="27"/>
      <c r="T287" s="5"/>
      <c r="U287" s="13">
        <f t="shared" si="19"/>
        <v>0</v>
      </c>
    </row>
    <row r="288" spans="1:21" s="82" customFormat="1" ht="34.5">
      <c r="A288" s="86"/>
      <c r="B288" s="18" t="s">
        <v>838</v>
      </c>
      <c r="C288" s="54" t="s">
        <v>839</v>
      </c>
      <c r="D288" s="26"/>
      <c r="E288" s="26"/>
      <c r="F288" s="26"/>
      <c r="G288" s="26"/>
      <c r="H288" s="26"/>
      <c r="I288" s="26"/>
      <c r="J288" s="26"/>
      <c r="K288" s="26"/>
      <c r="L288" s="26"/>
      <c r="M288" s="26"/>
      <c r="N288" s="48">
        <f aca="true" t="shared" si="21" ref="N288:S288">N186+N246+N248+N285</f>
        <v>12424932.999999998</v>
      </c>
      <c r="O288" s="48">
        <f t="shared" si="21"/>
        <v>11478359.900000002</v>
      </c>
      <c r="P288" s="48">
        <f t="shared" si="21"/>
        <v>10899429.100000001</v>
      </c>
      <c r="Q288" s="48">
        <f t="shared" si="21"/>
        <v>9777177.9</v>
      </c>
      <c r="R288" s="48">
        <f t="shared" si="21"/>
        <v>9436911.8</v>
      </c>
      <c r="S288" s="48">
        <f t="shared" si="21"/>
        <v>9531434.3</v>
      </c>
      <c r="T288" s="7"/>
      <c r="U288" s="13">
        <f t="shared" si="19"/>
        <v>0</v>
      </c>
    </row>
    <row r="289" spans="1:21" ht="20.25">
      <c r="A289" s="87"/>
      <c r="B289" s="57"/>
      <c r="C289" s="88"/>
      <c r="D289" s="87"/>
      <c r="E289" s="87"/>
      <c r="F289" s="87"/>
      <c r="G289" s="87"/>
      <c r="H289" s="87"/>
      <c r="I289" s="87"/>
      <c r="J289" s="87"/>
      <c r="K289" s="87"/>
      <c r="L289" s="87"/>
      <c r="M289" s="87"/>
      <c r="N289" s="89"/>
      <c r="O289" s="89"/>
      <c r="P289" s="89"/>
      <c r="Q289" s="89"/>
      <c r="R289" s="89"/>
      <c r="S289" s="89"/>
      <c r="T289" s="90"/>
      <c r="U289" s="94">
        <f>SUM(U8:U288)</f>
        <v>0</v>
      </c>
    </row>
    <row r="290" spans="1:21" ht="20.25">
      <c r="A290" s="87"/>
      <c r="B290" s="57"/>
      <c r="C290" s="88"/>
      <c r="D290" s="87"/>
      <c r="E290" s="87"/>
      <c r="F290" s="87"/>
      <c r="G290" s="87"/>
      <c r="H290" s="87"/>
      <c r="I290" s="87"/>
      <c r="J290" s="87"/>
      <c r="K290" s="87"/>
      <c r="L290" s="87"/>
      <c r="M290" s="87"/>
      <c r="N290" s="89"/>
      <c r="O290" s="89"/>
      <c r="P290" s="89"/>
      <c r="Q290" s="89"/>
      <c r="R290" s="89"/>
      <c r="S290" s="89"/>
      <c r="T290" s="90"/>
      <c r="U290" s="94"/>
    </row>
    <row r="291" spans="1:21" s="82" customFormat="1" ht="34.5">
      <c r="A291" s="91"/>
      <c r="B291" s="18" t="s">
        <v>61</v>
      </c>
      <c r="C291" s="54"/>
      <c r="D291" s="26"/>
      <c r="E291" s="26"/>
      <c r="F291" s="26"/>
      <c r="G291" s="26"/>
      <c r="H291" s="26"/>
      <c r="I291" s="26"/>
      <c r="J291" s="26"/>
      <c r="K291" s="26"/>
      <c r="L291" s="26"/>
      <c r="M291" s="26"/>
      <c r="N291" s="48">
        <f aca="true" t="shared" si="22" ref="N291:S291">N288+N78+N184</f>
        <v>26249500.79</v>
      </c>
      <c r="O291" s="48">
        <f t="shared" si="22"/>
        <v>24558881.540000007</v>
      </c>
      <c r="P291" s="48">
        <f t="shared" si="22"/>
        <v>23012897.3</v>
      </c>
      <c r="Q291" s="48">
        <f t="shared" si="22"/>
        <v>19668553.4</v>
      </c>
      <c r="R291" s="48">
        <f t="shared" si="22"/>
        <v>18092456.800000004</v>
      </c>
      <c r="S291" s="48">
        <f t="shared" si="22"/>
        <v>18370930.700000003</v>
      </c>
      <c r="T291" s="7"/>
      <c r="U291" s="13">
        <f>IF(O291&gt;N291,O291-N291,0)</f>
        <v>0</v>
      </c>
    </row>
  </sheetData>
  <sheetProtection/>
  <mergeCells count="12">
    <mergeCell ref="A5:C7"/>
    <mergeCell ref="D5:D7"/>
    <mergeCell ref="E5:M5"/>
    <mergeCell ref="N5:S5"/>
    <mergeCell ref="T5:T7"/>
    <mergeCell ref="E6:G6"/>
    <mergeCell ref="H6:J6"/>
    <mergeCell ref="K6:M6"/>
    <mergeCell ref="N6:O6"/>
    <mergeCell ref="P6:P7"/>
    <mergeCell ref="Q6:Q7"/>
    <mergeCell ref="R6:S6"/>
  </mergeCells>
  <printOptions/>
  <pageMargins left="0.7874015748031497" right="0.3937007874015748" top="0.7086614173228347" bottom="0.7874015748031497" header="0.5118110236220472" footer="0.5118110236220472"/>
  <pageSetup fitToHeight="40" fitToWidth="1" horizontalDpi="600" verticalDpi="600" orientation="landscape" paperSize="8" scale="37"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belanin</cp:lastModifiedBy>
  <cp:lastPrinted>2015-02-04T04:17:59Z</cp:lastPrinted>
  <dcterms:created xsi:type="dcterms:W3CDTF">2012-02-10T07:16:16Z</dcterms:created>
  <dcterms:modified xsi:type="dcterms:W3CDTF">2015-02-04T04:18:48Z</dcterms:modified>
  <cp:category/>
  <cp:version/>
  <cp:contentType/>
  <cp:contentStatus/>
</cp:coreProperties>
</file>