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3920" windowHeight="8352" activeTab="0"/>
  </bookViews>
  <sheets>
    <sheet name="Свод  по  МО" sheetId="1" r:id="rId1"/>
  </sheets>
  <externalReferences>
    <externalReference r:id="rId4"/>
    <externalReference r:id="rId5"/>
    <externalReference r:id="rId6"/>
  </externalReferences>
  <definedNames>
    <definedName name="_xlnm.Print_Titles" localSheetId="0">'Свод  по  МО'!$5:$8</definedName>
    <definedName name="_xlnm.Print_Area" localSheetId="0">'Свод  по  МО'!$A$1:$T$289</definedName>
  </definedNames>
  <calcPr fullCalcOnLoad="1"/>
</workbook>
</file>

<file path=xl/sharedStrings.xml><?xml version="1.0" encoding="utf-8"?>
<sst xmlns="http://schemas.openxmlformats.org/spreadsheetml/2006/main" count="1403" uniqueCount="968">
  <si>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</si>
  <si>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</si>
  <si>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</si>
  <si>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</si>
  <si>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</si>
  <si>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1101,  1102</t>
  </si>
  <si>
    <t xml:space="preserve">подпункт 14  пункта  1  статьи  14 </t>
  </si>
  <si>
    <t>1.1.24.</t>
  </si>
  <si>
    <t>РП-А-2400</t>
  </si>
  <si>
    <t>0503</t>
  </si>
  <si>
    <t xml:space="preserve">подпункт 15  пункта  1  статьи  14 </t>
  </si>
  <si>
    <t>1.1.26.</t>
  </si>
  <si>
    <t>формирование архивных фондов поселения</t>
  </si>
  <si>
    <t>РП-А-2600</t>
  </si>
  <si>
    <t>1.1.27.</t>
  </si>
  <si>
    <t>организация сбора и вывоза бытовых отходов и мусора</t>
  </si>
  <si>
    <t>РП-А-2700</t>
  </si>
  <si>
    <t>0502,  0503</t>
  </si>
  <si>
    <t xml:space="preserve">подпункт 18  пункта  1  статьи  14 </t>
  </si>
  <si>
    <t>1.1.28.</t>
  </si>
  <si>
    <t>РП-А-2800</t>
  </si>
  <si>
    <t xml:space="preserve">подпункт 19  пункта  1  статьи  14 </t>
  </si>
  <si>
    <t>1.1.29.</t>
  </si>
  <si>
    <t>РП-А-2900</t>
  </si>
  <si>
    <t xml:space="preserve">подпункт 20  пункта  1  статьи  14 </t>
  </si>
  <si>
    <t>1.1.30.</t>
  </si>
  <si>
    <t>РП-А-3000</t>
  </si>
  <si>
    <t xml:space="preserve">подпункт 21  пункта  1  статьи  14 </t>
  </si>
  <si>
    <t>1.1.31.</t>
  </si>
  <si>
    <t>организация ритуальных услуг и содержание мест захоронения</t>
  </si>
  <si>
    <t>РП-А-3100</t>
  </si>
  <si>
    <t xml:space="preserve">подпункт 22  пункта  1  статьи  14 </t>
  </si>
  <si>
    <t>1.1.32.</t>
  </si>
  <si>
    <t>25.06.2002, не установлен</t>
  </si>
  <si>
    <t>финансирование расходов на содержание органов местного самоуправления поселений</t>
  </si>
  <si>
    <t>РП-А-0100</t>
  </si>
  <si>
    <t>п.9  ст. 34</t>
  </si>
  <si>
    <t>1.1.2.</t>
  </si>
  <si>
    <t>РП-А-0200</t>
  </si>
  <si>
    <t>1.1.3.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</si>
  <si>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</si>
  <si>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</si>
  <si>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</si>
  <si>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РП-А-0400</t>
  </si>
  <si>
    <t>0107</t>
  </si>
  <si>
    <t>п.14 ст.20</t>
  </si>
  <si>
    <t>1.1.5.</t>
  </si>
  <si>
    <t>РП-А-0500</t>
  </si>
  <si>
    <t>1.1.6.</t>
  </si>
  <si>
    <t xml:space="preserve">ст. 3 </t>
  </si>
  <si>
    <t>1.1.47.</t>
  </si>
  <si>
    <t>осуществление мер по противодействию коррупции в границах поселения</t>
  </si>
  <si>
    <t>РП-А-4700</t>
  </si>
  <si>
    <t>1.1.48.</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</si>
  <si>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</si>
  <si>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0103, 0104, 0106,  0111</t>
  </si>
  <si>
    <t>0103, 0104, 0106, 0111,  0113, 0709, 0804, 1006</t>
  </si>
  <si>
    <t>РП-А-4800</t>
  </si>
  <si>
    <t>1.1.49.</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</si>
  <si>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</si>
  <si>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РП-А-4900</t>
  </si>
  <si>
    <t>1.1.83.</t>
  </si>
  <si>
    <t>установление официальных символов муниципального образования</t>
  </si>
  <si>
    <t>РП-А-8300</t>
  </si>
  <si>
    <t>1.1.84.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</si>
  <si>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</si>
  <si>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РП-А-8400</t>
  </si>
  <si>
    <t>1.1.85.</t>
  </si>
  <si>
    <t>полномочиями в сфере водоснабжения и водоотведения, предусмотренными Федеральным законом "О водоснабжении и водоотведении</t>
  </si>
  <si>
    <t>РП-А-8500</t>
  </si>
  <si>
    <t>1.1.86.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</si>
  <si>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</si>
  <si>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РП-А-8600</t>
  </si>
  <si>
    <t>1.1.87.</t>
  </si>
  <si>
    <t>осуществление международных и внешнеэкономических связей в соответствии с федеральными законами</t>
  </si>
  <si>
    <t>РП-А-8700</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</si>
  <si>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</si>
  <si>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</si>
  <si>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</si>
  <si>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</si>
  <si>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2.1.45.</t>
  </si>
  <si>
    <t>РМ-А-4500</t>
  </si>
  <si>
    <t>2.1.83.</t>
  </si>
  <si>
    <t>РМ-А-8300</t>
  </si>
  <si>
    <t>2.1.84.</t>
  </si>
  <si>
    <t>РМ-А-8400</t>
  </si>
  <si>
    <t>2.1.85.</t>
  </si>
  <si>
    <t>РМ-А-8500</t>
  </si>
  <si>
    <t>2.1.86.</t>
  </si>
  <si>
    <t>РМ-А-8600</t>
  </si>
  <si>
    <t>2.1.87.</t>
  </si>
  <si>
    <t>РМ-А-8700</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</si>
  <si>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</si>
  <si>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</si>
  <si>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</si>
  <si>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</si>
  <si>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</si>
  <si>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государственные  полномочия  по  оказанию  государственной  социальной  помощи  (с  учетом предоставления мер социальной поддержки лицам, награжденным орденом "Родительская слава")</t>
  </si>
  <si>
    <t>государственные  полномочия  по  ежемесячной  социальной  выплате  малоимущим  семьям  на  ребенка  (детей)  от  полутора  до  трех  лет</t>
  </si>
  <si>
    <t>0901, 0902,  0903,  0904,  0905,  0909</t>
  </si>
  <si>
    <t>0304</t>
  </si>
  <si>
    <t xml:space="preserve">1) Закон  Липецкой  области  от 02.12.2004  года  № 143 - 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                        2) Закон  Липецкой  области  от 15  января  2014  года  № 246-ОЗ  "О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  </t>
  </si>
  <si>
    <t>1) п.1, ст.2  2) ст. 1</t>
  </si>
  <si>
    <t>1) 01.01.2005 г.- 31.12.2013 г.                     2) 01.01.2014 года, бессрочно</t>
  </si>
  <si>
    <t>Закон  Липецкой  области  от  04.02.2008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работникам  культуры  и  искусства"</t>
  </si>
  <si>
    <t>Закон  Липецкой  области  от  08.11.2012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</si>
  <si>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 xml:space="preserve">Закон  Липецкой  области  от  11.12.2013  года  № 217-ОЗ  "О  нормативах  финансирования  муниципальных  дошкольных  образовательных  организаций" </t>
  </si>
  <si>
    <t>Закон  Липецкой  области  от  15.10.2009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областным  целевым  программам  "Ипотечное  жилищное  кредитование"  и  "Ипотечное  жилищное  кредитование на 2011-2015 годы"</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</si>
  <si>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</si>
  <si>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</si>
  <si>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1.1.34.</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</si>
  <si>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</si>
  <si>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РП-А-3400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</si>
  <si>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</si>
  <si>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РП-Б-0800</t>
  </si>
  <si>
    <t xml:space="preserve">подпункты 5 и 19  пункта  1  статьи  14 </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</si>
  <si>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</si>
  <si>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</si>
  <si>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государственные  полномочия  по  компенсации  части  родительской  платы  за  содержание  ребенка  (детей)  в  муниципальных  образовательных  учреждениях,  реализующих  основную  общеобразовательную  программу  дошкольного  образования</t>
  </si>
  <si>
    <t>РМ-В-3300</t>
  </si>
  <si>
    <t>ч.3, п.1</t>
  </si>
  <si>
    <t>01.01.2008 не определен</t>
  </si>
  <si>
    <t>2.3.33.</t>
  </si>
  <si>
    <t>РМ-В-3400</t>
  </si>
  <si>
    <t xml:space="preserve">Закон  Липецкой  области  от 02.12.2004  года  № 143 - 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  </t>
  </si>
  <si>
    <t>п. 1 ст. 2</t>
  </si>
  <si>
    <t>2.3.34.</t>
  </si>
  <si>
    <t>РМ-В-4000</t>
  </si>
  <si>
    <t>РМ-В-4100</t>
  </si>
  <si>
    <t>РМ-В-4200</t>
  </si>
  <si>
    <t>РМ-В-4300</t>
  </si>
  <si>
    <t>РМ-В-4400</t>
  </si>
  <si>
    <t>РМ-В-4500</t>
  </si>
  <si>
    <t>2.3.40.</t>
  </si>
  <si>
    <t xml:space="preserve">государственные  полномочия  по  сбору  информации  от  поселений,  входящих  в  муниципальный  район,  необходимой  для  ведения  регистра  муниципальных  нормативных  правовых  актов </t>
  </si>
  <si>
    <t>РМ-В-4600</t>
  </si>
  <si>
    <t>01.01.2010,  бессрочно</t>
  </si>
  <si>
    <t>2.3.41.</t>
  </si>
  <si>
    <t>РМ-В-4700</t>
  </si>
  <si>
    <t>2.3.42.</t>
  </si>
  <si>
    <t>государственные  полномочия  по  оплате  жилого  помещения  и  коммунальных  услуг  гражданам  в  денежной  форме</t>
  </si>
  <si>
    <t>РМ-В-4800</t>
  </si>
  <si>
    <t>2.3.43.</t>
  </si>
  <si>
    <t>государственные  полномочия  по  предоставлению  материальной  помощи  гражданам,  находящимся  в  трудной  жизненной  ситуации</t>
  </si>
  <si>
    <t>РМ-В-4900</t>
  </si>
  <si>
    <t>2.3.44.</t>
  </si>
  <si>
    <t>2.3.45.</t>
  </si>
  <si>
    <t>ст. 2</t>
  </si>
  <si>
    <t>государственные  полномочия  по  обеспечению  жилыми  помещениями  граждан,  уволенных  с  военной  службы  и  некоторых  других  категорий  граждан</t>
  </si>
  <si>
    <t>2.4.</t>
  </si>
  <si>
    <t>РМ-Г</t>
  </si>
  <si>
    <t>ИТОГО расходные обязательства муниципальных районов</t>
  </si>
  <si>
    <t>РМ-И-9999</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</si>
  <si>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</si>
  <si>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</si>
  <si>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</si>
  <si>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</si>
  <si>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</si>
  <si>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</si>
  <si>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</si>
  <si>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</si>
  <si>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</si>
  <si>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</si>
  <si>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</si>
  <si>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ст.16,ч.1,п.3</t>
  </si>
  <si>
    <t>3.1.3.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</si>
  <si>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</si>
  <si>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РГ-А-0300</t>
  </si>
  <si>
    <t>3.1.4.</t>
  </si>
  <si>
    <t>РГ-А-0400</t>
  </si>
  <si>
    <t>3.1.5.</t>
  </si>
  <si>
    <t>РГ-А-0500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</si>
  <si>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</si>
  <si>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</si>
  <si>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</si>
  <si>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 xml:space="preserve">п.7 ч.1 ст.17 </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</si>
  <si>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</si>
  <si>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</si>
  <si>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</si>
  <si>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</si>
  <si>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</si>
  <si>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</si>
  <si>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</si>
  <si>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</si>
  <si>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</si>
  <si>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</si>
  <si>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</si>
  <si>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</si>
  <si>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</si>
  <si>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РГ-А-1100</t>
  </si>
  <si>
    <t xml:space="preserve">подпункт 4  пункта  1  статьи  16 </t>
  </si>
  <si>
    <t>3.1.12.</t>
  </si>
  <si>
    <t>РГ-А-1200</t>
  </si>
  <si>
    <t>0409, 0503</t>
  </si>
  <si>
    <t xml:space="preserve">подпункт 5  пункта  1  статьи  16 </t>
  </si>
  <si>
    <t>3.1.13.</t>
  </si>
  <si>
    <t>РГ-А-1300</t>
  </si>
  <si>
    <t xml:space="preserve">подпункт 6  пункта  1  статьи  16 </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</si>
  <si>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</si>
  <si>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</si>
  <si>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</si>
  <si>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 xml:space="preserve">подпункт 7  пункта  1  статьи  16 </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</si>
  <si>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</si>
  <si>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</si>
  <si>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</si>
  <si>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</si>
  <si>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</si>
  <si>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</si>
  <si>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 xml:space="preserve">подпункт 8  пункта  1  статьи  16 </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</si>
  <si>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</si>
  <si>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</si>
  <si>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</si>
  <si>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</si>
  <si>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</si>
  <si>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</si>
  <si>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</si>
  <si>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</si>
  <si>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</si>
  <si>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подпункт 11  пункта  1  статьи  16</t>
  </si>
  <si>
    <t>3.1.20.</t>
  </si>
  <si>
    <t>РГ-А-2000</t>
  </si>
  <si>
    <t>подпункт 13  пункта  1  статьи  16</t>
  </si>
  <si>
    <t>3.1.21.</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</si>
  <si>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</si>
  <si>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</si>
  <si>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</si>
  <si>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</si>
  <si>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подпункт 15  пункта  1  статьи  16</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</si>
  <si>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</si>
  <si>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</si>
  <si>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</si>
  <si>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подпункт 16  пункта  1  статьи  16</t>
  </si>
  <si>
    <t>3.1.24.</t>
  </si>
  <si>
    <t>создание условий для организации досуга и обеспечения жителей городского округа услугами организаций культуры</t>
  </si>
  <si>
    <t>РГ-А-2400</t>
  </si>
  <si>
    <t>подпункт 17  пункта  1  статьи  16</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</si>
  <si>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</si>
  <si>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</si>
  <si>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</si>
  <si>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</si>
  <si>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</si>
  <si>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</si>
  <si>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</si>
  <si>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</si>
  <si>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подпункт 19  пункта  1  статьи  16</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</si>
  <si>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</si>
  <si>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</si>
  <si>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</si>
  <si>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3.1.30.</t>
  </si>
  <si>
    <t>РГ-А-3000</t>
  </si>
  <si>
    <t>подпункт 22  пункта  1  статьи  16</t>
  </si>
  <si>
    <t>3.1.31.</t>
  </si>
  <si>
    <t>РГ-А-3100</t>
  </si>
  <si>
    <t>подпункт 23  пункта  1  статьи  16</t>
  </si>
  <si>
    <t>3.1.32.</t>
  </si>
  <si>
    <t>организация сбора, вывоза, утилизации и переработки бытовых и промышленных отходов</t>
  </si>
  <si>
    <t>РГ-А-3200</t>
  </si>
  <si>
    <t>подпункт 24  пункта  1  статьи  16</t>
  </si>
  <si>
    <t>3.1.33.</t>
  </si>
  <si>
    <t>РГ-А-3300</t>
  </si>
  <si>
    <t>0412,  0503</t>
  </si>
  <si>
    <t>подпункт 25  пункта  1  статьи  16</t>
  </si>
  <si>
    <t>3.1.34.</t>
  </si>
  <si>
    <t>РГ-А-3400</t>
  </si>
  <si>
    <t>подпункт 26  пункта  1  статьи  16</t>
  </si>
  <si>
    <t>3.1.35.</t>
  </si>
  <si>
    <t>РГ-А-3500</t>
  </si>
  <si>
    <t>3.1.36.</t>
  </si>
  <si>
    <t>РГ-А-3600</t>
  </si>
  <si>
    <t>3.1.37.</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</si>
  <si>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</si>
  <si>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</si>
  <si>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</si>
  <si>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</si>
  <si>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</si>
  <si>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</si>
  <si>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</si>
  <si>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</si>
  <si>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</si>
  <si>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</si>
  <si>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</si>
  <si>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</si>
  <si>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РГ-А-4200</t>
  </si>
  <si>
    <t>подпункт 33  пункта  1  статьи  16</t>
  </si>
  <si>
    <t>3.1.43.</t>
  </si>
  <si>
    <t>организация и осуществление мероприятий по работе с детьми и молодежью в городском округе</t>
  </si>
  <si>
    <t>РГ-А-4300</t>
  </si>
  <si>
    <t>подпункт 34  пункта  1  статьи  16</t>
  </si>
  <si>
    <t>3.1.45.</t>
  </si>
  <si>
    <t>РГ-А-4500</t>
  </si>
  <si>
    <t>3.1.46.</t>
  </si>
  <si>
    <t>РГ-А-4600</t>
  </si>
  <si>
    <t>3.1.47.</t>
  </si>
  <si>
    <t>РГ-А-4700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</si>
  <si>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</si>
  <si>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</si>
  <si>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</si>
  <si>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</si>
  <si>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</si>
  <si>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</si>
  <si>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</si>
  <si>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</si>
  <si>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</si>
  <si>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</si>
  <si>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</si>
  <si>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</si>
  <si>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</si>
  <si>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</si>
  <si>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3.2.</t>
  </si>
  <si>
    <t>РГ-Б</t>
  </si>
  <si>
    <t>3.3.</t>
  </si>
  <si>
    <t>РГ-В</t>
  </si>
  <si>
    <t>3.3.1.</t>
  </si>
  <si>
    <t>РГ-В-0100</t>
  </si>
  <si>
    <t>3.3.2.</t>
  </si>
  <si>
    <t>РГ-В-0200</t>
  </si>
  <si>
    <t>3.3.3.</t>
  </si>
  <si>
    <t>РГ-В-0300</t>
  </si>
  <si>
    <t>3.3.4.</t>
  </si>
  <si>
    <t>РГ-В-0400</t>
  </si>
  <si>
    <t>3.3.5.</t>
  </si>
  <si>
    <t>РГ-В-0500</t>
  </si>
  <si>
    <t>3.3.6.</t>
  </si>
  <si>
    <t>РГ-В-0600</t>
  </si>
  <si>
    <t>3.3.7.</t>
  </si>
  <si>
    <t>РГ-В-0700</t>
  </si>
  <si>
    <t>3.3.11.</t>
  </si>
  <si>
    <t>РГ-В-1100</t>
  </si>
  <si>
    <t>3.3.12.</t>
  </si>
  <si>
    <t>РГ-В-1200</t>
  </si>
  <si>
    <t>3.3.13.</t>
  </si>
  <si>
    <t>РГ-В-1300</t>
  </si>
  <si>
    <t>3.3.14.</t>
  </si>
  <si>
    <t>РГ-В-1400</t>
  </si>
  <si>
    <t>РГ-В-1600</t>
  </si>
  <si>
    <t>3.3.16.</t>
  </si>
  <si>
    <t>РГ-В-1700</t>
  </si>
  <si>
    <t>3.3.17.</t>
  </si>
  <si>
    <t>РГ-В-1800</t>
  </si>
  <si>
    <t>3.3.18.</t>
  </si>
  <si>
    <t>РГ-В-1900</t>
  </si>
  <si>
    <t>3.3.19.</t>
  </si>
  <si>
    <t>РГ-В-2000</t>
  </si>
  <si>
    <t>3.3.20.</t>
  </si>
  <si>
    <t>РГ-В-2100</t>
  </si>
  <si>
    <t>3.3.21.</t>
  </si>
  <si>
    <t>РГ-В-2200</t>
  </si>
  <si>
    <t>3.3.22.</t>
  </si>
  <si>
    <t>РГ-В-2300</t>
  </si>
  <si>
    <t>3.3.23.</t>
  </si>
  <si>
    <t>РГ-В-2400</t>
  </si>
  <si>
    <t>3.3.24.</t>
  </si>
  <si>
    <t>РГ-В-2500</t>
  </si>
  <si>
    <t>3.3.25.</t>
  </si>
  <si>
    <t>РГ-В-2600</t>
  </si>
  <si>
    <t>3.3.26.</t>
  </si>
  <si>
    <t>РГ-В-2900</t>
  </si>
  <si>
    <t>0709,  1006</t>
  </si>
  <si>
    <t>3.3.29.</t>
  </si>
  <si>
    <t>РГ-В-3000</t>
  </si>
  <si>
    <t>3.3.30.</t>
  </si>
  <si>
    <t>РГ-В-3200</t>
  </si>
  <si>
    <t>3.3.32.</t>
  </si>
  <si>
    <t>РГ-В-3300</t>
  </si>
  <si>
    <t>3.3.33.</t>
  </si>
  <si>
    <t>РГ-В-3400</t>
  </si>
  <si>
    <t>3.3.34.</t>
  </si>
  <si>
    <t>РГ-В-3500</t>
  </si>
  <si>
    <t>3.3.35.</t>
  </si>
  <si>
    <t>РГ-В-3600</t>
  </si>
  <si>
    <t>3.3.36.</t>
  </si>
  <si>
    <t>государственные  полномочия  по  предоставлению  социальной  выплаты  на  приобретение  или  строительство  жилья  по  областной  целевой  программе  "Ипотечное  жилищное  кредитование"</t>
  </si>
  <si>
    <t>РГ-В-3700</t>
  </si>
  <si>
    <t>ст. 5</t>
  </si>
  <si>
    <t>3.3.37.</t>
  </si>
  <si>
    <t>РГ-В-3800</t>
  </si>
  <si>
    <t>ст.4, п.1</t>
  </si>
  <si>
    <t>01.01.2007 бессрочно</t>
  </si>
  <si>
    <t>3.3.38.</t>
  </si>
  <si>
    <t>государственные  полномочия  по  составлению (изменению и дополнению) списков кандидатов в присяжные заседатели федеральных судов общей юрисдикции в Российской Федерации</t>
  </si>
  <si>
    <t>РГ-В-4000</t>
  </si>
  <si>
    <t>Федеральный  закон  от  20.08.2004  года  № 113-ФЗ  "О  присяжных  заседателях  федеральных  судов  общей  юрисдикции  в  Российской  Федерации"</t>
  </si>
  <si>
    <t>п. 14  ст. 5</t>
  </si>
  <si>
    <t>3.3.40.</t>
  </si>
  <si>
    <t>РГ-В-4300</t>
  </si>
  <si>
    <t>3.4.</t>
  </si>
  <si>
    <t>РГ-Г</t>
  </si>
  <si>
    <t>ИТОГО расходные обязательства городских округов</t>
  </si>
  <si>
    <t>РГ-И-9999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</si>
  <si>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</si>
  <si>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</si>
  <si>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</si>
  <si>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</si>
  <si>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</si>
  <si>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</si>
  <si>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</si>
  <si>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</si>
  <si>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</si>
  <si>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</si>
  <si>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</si>
  <si>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</si>
  <si>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Закон  Липецкой  области  от  31.08.2004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</si>
  <si>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 xml:space="preserve">Закон  Липецкой  области  от  30.12.2004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</si>
  <si>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государственные  полномочия  по  выплате  компенсации  учащимся    муниципальных  общеобразовательных  учреждений,  учащимся  и  студентам  учреждений  профессионального  образования  области,  пользующимся  транспортом  общего  пользования  межмуниципального  сообщения</t>
  </si>
  <si>
    <t xml:space="preserve">Закон  Липецкой  области  от  07.12.2005  года  № 233-ОЗ  "О  наделении  органов  местного  самоуправления  муниципальных  районов  Липецкой  области  государственными  полномочиями  по  расчету  и  предоставлению  дотаций  бюджетам  поселений  за  счет  средств  областного  бюджета"  </t>
  </si>
  <si>
    <t>Закон  Липецкой  области  от  31.12.2009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</si>
  <si>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тыс.руб.</t>
  </si>
  <si>
    <t xml:space="preserve">Закон  Липецкой  области  от  14.02.2007  года  № 24-ОЗ "О  наделении  органов  местного  самоуправления  государственными  полномочиями  по  организации  предоставления  общедоступного  и  бесплатного  образования  обучающимся,  воспитанникам  с  ограниченными  возможностями  здоровья"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</si>
  <si>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</si>
  <si>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</si>
  <si>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 xml:space="preserve">II. Свод  реестров  расходных  обязательств  муниципальных  образований  области </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</si>
  <si>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</si>
  <si>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</si>
  <si>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</si>
  <si>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</si>
  <si>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</si>
  <si>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0709</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</si>
  <si>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</si>
  <si>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</si>
  <si>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</si>
  <si>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</si>
  <si>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</si>
  <si>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</si>
  <si>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государственные  полномочия  по  содержанию  ребенка  в  семье  опекуна  и  приемной  семье,  а  также  вознаграждение,  причитающееся  приемному  родителю</t>
  </si>
  <si>
    <t xml:space="preserve"> 2.3.29.</t>
  </si>
  <si>
    <t>государственные  полномочия  по  предоставлению  субсидий  гражданам  на  оплату  жилых  помещений  и  коммунальных  услуг  (с  учетом  полномочий  на  оплату  топлива,  приобретаемого  в  пределах   норм,  установленных  для  продажи  населению)</t>
  </si>
  <si>
    <t>2.3.46.</t>
  </si>
  <si>
    <t>2.3.47.</t>
  </si>
  <si>
    <t>2.3.48.</t>
  </si>
  <si>
    <t>2.3.49.</t>
  </si>
  <si>
    <t>2.3.55.</t>
  </si>
  <si>
    <t>РМ-В-5500</t>
  </si>
  <si>
    <t>2.3.56.</t>
  </si>
  <si>
    <t>РМ-В-5600</t>
  </si>
  <si>
    <t>0401</t>
  </si>
  <si>
    <t>2.3.57.</t>
  </si>
  <si>
    <t>государственные  полномочия  по  ежемесячной денежной выплате в связи с рождением третьего и последующих детей до достижения ребенком возраста трех лет</t>
  </si>
  <si>
    <t>РМ-В-5700</t>
  </si>
  <si>
    <t>Закон  Липецкой  области  от 02.12.2004  года  № 143 - 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t>
  </si>
  <si>
    <t>3.1.52.</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</si>
  <si>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</si>
  <si>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РГ-А-5200</t>
  </si>
  <si>
    <t>3.1.53.</t>
  </si>
  <si>
    <t>РГ-А-5300</t>
  </si>
  <si>
    <t>3.1.83.</t>
  </si>
  <si>
    <t>РГ-А-8300</t>
  </si>
  <si>
    <t>3.1.84.</t>
  </si>
  <si>
    <t>РГ-А-8400</t>
  </si>
  <si>
    <t>3.1.85.</t>
  </si>
  <si>
    <t>РГ-А-8500</t>
  </si>
  <si>
    <t>3.1.86.</t>
  </si>
  <si>
    <t>РГ-А-8600</t>
  </si>
  <si>
    <t>3.1.87.</t>
  </si>
  <si>
    <t>РГ-А-8700</t>
  </si>
  <si>
    <t>государственные  полномочия  по  организации  предоставления  общедоступного  и  бесплатного  образования  обучающимся,  воспитанникам  с  ограниченными  возможностями  здоровья</t>
  </si>
  <si>
    <t>3.3.43.</t>
  </si>
  <si>
    <t>3.3.44.</t>
  </si>
  <si>
    <t>РГ-В-4400</t>
  </si>
  <si>
    <t>3.3.45.</t>
  </si>
  <si>
    <t>РГ-В-4500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</si>
  <si>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</si>
  <si>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</si>
  <si>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</si>
  <si>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</si>
  <si>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</si>
  <si>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</si>
  <si>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</si>
  <si>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</si>
  <si>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</si>
  <si>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</si>
  <si>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</si>
  <si>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</si>
  <si>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</si>
  <si>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</si>
  <si>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РП-А-1100</t>
  </si>
  <si>
    <t>0502</t>
  </si>
  <si>
    <t xml:space="preserve">подпункт 4  пункта  1  статьи  14 </t>
  </si>
  <si>
    <t>1.1.12.</t>
  </si>
  <si>
    <t>РП-А-1200</t>
  </si>
  <si>
    <t>0409,  0503</t>
  </si>
  <si>
    <t xml:space="preserve">подпункт 5  пункта  1  статьи  14 </t>
  </si>
  <si>
    <t>1.1.13.</t>
  </si>
  <si>
    <t>РП-А-1300</t>
  </si>
  <si>
    <t>0501, 1003</t>
  </si>
  <si>
    <t xml:space="preserve">подпункт 6  пункта  1  статьи  14 </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</si>
  <si>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</si>
  <si>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</si>
  <si>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</si>
  <si>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0408</t>
  </si>
  <si>
    <t xml:space="preserve">подпункт 7  пункта  1  статьи  14 </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</si>
  <si>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</si>
  <si>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</si>
  <si>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</si>
  <si>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</si>
  <si>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РП-А-1600</t>
  </si>
  <si>
    <t>0309</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</si>
  <si>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</si>
  <si>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 xml:space="preserve">подпункт 8  пункта  1  статьи  14 </t>
  </si>
  <si>
    <t>1.1.17.</t>
  </si>
  <si>
    <t>обеспечение первичных мер пожарной безопасности в границах населенных пунктов поселения</t>
  </si>
  <si>
    <t>РП-А-1700</t>
  </si>
  <si>
    <t>0310,  0314</t>
  </si>
  <si>
    <t xml:space="preserve">подпункт 9  пункта  1  статьи  14 </t>
  </si>
  <si>
    <t>1.1.18.</t>
  </si>
  <si>
    <t>создание условий для обеспечения жителей поселения услугами связи, общественного питания, торговли и бытового обслуживания</t>
  </si>
  <si>
    <t>РП-А-1800</t>
  </si>
  <si>
    <t>0412</t>
  </si>
  <si>
    <t xml:space="preserve">подпункт 10  пункта  1  статьи  14 </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</si>
  <si>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</si>
  <si>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</si>
  <si>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</si>
  <si>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0801</t>
  </si>
  <si>
    <t xml:space="preserve">подпункт 11  пункта  1  статьи  14 </t>
  </si>
  <si>
    <t>1.1.20.</t>
  </si>
  <si>
    <t>создание условий для организации досуга и обеспечения жителей поселения услугами организаций культуры</t>
  </si>
  <si>
    <t>РП-А-2000</t>
  </si>
  <si>
    <t xml:space="preserve">подпункт 12  пункта  1  статьи  14 </t>
  </si>
  <si>
    <t>1.1.21.</t>
  </si>
  <si>
    <t>РП-А-2100</t>
  </si>
  <si>
    <t>0503,  0801</t>
  </si>
  <si>
    <t>1.1.22.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</si>
  <si>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</si>
  <si>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 xml:space="preserve">участие в предупреждении и ликвидации последствий чрезвычайных ситуаций в границах поселения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</si>
  <si>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</si>
  <si>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</si>
  <si>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 xml:space="preserve">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t>
  </si>
  <si>
    <t xml:space="preserve">осуществление мероприятий по обеспечению безопасности людей на водных объектах, охране их жизни и здоровья  </t>
  </si>
  <si>
    <t>содействие в развитии сельскохозяйственного производства, создание условий для развития малого и среднего предпринимательства</t>
  </si>
  <si>
    <t xml:space="preserve">оказание поддержки гражданам и их объединениям, участвующим в охране общественного порядка, создание условий для деятельности народных дружин  </t>
  </si>
  <si>
    <t xml:space="preserve">передаваемые  полномочия  по  осуществлению  контроля  за  исполнением  местного  бюджета </t>
  </si>
  <si>
    <t>передаваемые  полномочия  по  размещению  заказов  для  муниципальных  нужд</t>
  </si>
  <si>
    <t>передаваемые  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</si>
  <si>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передаваемые  полномочия  по  организации в границах поселения электро-, тепло-, газо- и водоснабжения населения, водоотведения, снабжения населения топливом</t>
  </si>
  <si>
    <t>передаваемые  полномочия  по  созданию условий для организации досуга и обеспечения жителей поселения услугами организаций культуры</t>
  </si>
  <si>
    <t>передаваемые  полномочия  по  градостроительной  деятельности</t>
  </si>
  <si>
    <t>1.2.8.</t>
  </si>
  <si>
    <t>передаваемые  полномочия  по  дорожной  деятельности  и  благоустройству  территории</t>
  </si>
  <si>
    <t xml:space="preserve">участие в предупреждении и ликвидации последствий чрезвычайных ситуаций на территории муниципального района  </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</si>
  <si>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</si>
  <si>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r>
      <t xml:space="preserve">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 </t>
    </r>
    <r>
      <rPr>
        <b/>
        <u val="single"/>
        <sz val="20"/>
        <rFont val="Arial"/>
        <family val="2"/>
      </rPr>
      <t xml:space="preserve"> </t>
    </r>
  </si>
  <si>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</si>
  <si>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</si>
  <si>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</si>
  <si>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 xml:space="preserve">передаваемые полномочия  по  осуществлению  контроля  за  исполнением  местного  бюджета  </t>
  </si>
  <si>
    <t>передаваемые полномочия  по  размещению  заказов  для  муниципальных  нужд</t>
  </si>
  <si>
    <t>передаваемые 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</si>
  <si>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передаваемые полномочия  по  организации  тепло-  водоснабжения,  водоотведения,  сбора  и  вывоза  бытовых  отходов,  содержания  жилого  фонда</t>
  </si>
  <si>
    <t>передаваемые полномочия  по  созданию условий для организации досуга и обеспечения жителей поселения услугами организаций культуры</t>
  </si>
  <si>
    <t>передаваемые полномочия  по  градостроительной  деятельности</t>
  </si>
  <si>
    <t>государственные  полномочия  в  области  охраны  труда  и  социально-трудовых  отношений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</si>
  <si>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</si>
  <si>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</si>
  <si>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формирование и содержание муниципального архива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</si>
  <si>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</si>
  <si>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</si>
  <si>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 xml:space="preserve">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</si>
  <si>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</si>
  <si>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(расшифровать)</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</si>
  <si>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</si>
  <si>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государственные  полномочия  по  социальным  выплатам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</si>
  <si>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</si>
  <si>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</si>
  <si>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</si>
  <si>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отчетный  финансовый год  (2013  год)</t>
  </si>
  <si>
    <t>текущий финансовый год (утвержденный  бюджет  на  2014  год)</t>
  </si>
  <si>
    <t>очередной финансовый год  (утвержденный  бюджет  на  2015  год)</t>
  </si>
  <si>
    <t>плановый период  (утвержденный  бюджет  на  2016  год  и  прогноз  на  2017  год)</t>
  </si>
  <si>
    <t>государственные  полномочия  по  предоставлению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</si>
  <si>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</si>
  <si>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ст. 10</t>
  </si>
  <si>
    <t xml:space="preserve">01.01.2008,  бессрочно </t>
  </si>
  <si>
    <t>ВСЕГО расходные обязательства муниципальных образований</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</si>
  <si>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</si>
  <si>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</si>
  <si>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</si>
  <si>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</si>
  <si>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1.1.35.</t>
  </si>
  <si>
    <t>осуществление мероприятий по обеспечению безопасности людей на водных объектах, охране их жизни и здоровья</t>
  </si>
  <si>
    <t>РП-А-3500</t>
  </si>
  <si>
    <t>1.1.36.</t>
  </si>
  <si>
    <t>РП-А-3600</t>
  </si>
  <si>
    <t>1.1.37.</t>
  </si>
  <si>
    <t>РП-А-3700</t>
  </si>
  <si>
    <t>1.1.39.</t>
  </si>
  <si>
    <t>организация и осуществление мероприятий по работе с детьми и молодежью в поселении</t>
  </si>
  <si>
    <t>РП-А-3900</t>
  </si>
  <si>
    <t>0707</t>
  </si>
  <si>
    <t xml:space="preserve">подпункт 30  пункта  1  статьи  14 </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</si>
  <si>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</si>
  <si>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</si>
  <si>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</si>
  <si>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</si>
  <si>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 xml:space="preserve">осуществление муниципального лесного контроля </t>
  </si>
  <si>
    <t>РП-А-4100</t>
  </si>
  <si>
    <t>1.1.42.</t>
  </si>
  <si>
    <t>РП-А-4200</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</si>
  <si>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</si>
  <si>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</si>
  <si>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</si>
  <si>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</si>
  <si>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</si>
  <si>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</si>
  <si>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РМ-А-2000</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</si>
  <si>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</si>
  <si>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01.01.2005 г.- 31.12.2013 г.</t>
  </si>
  <si>
    <t>01.01.2013, бессрочно</t>
  </si>
  <si>
    <t>2.3.58.</t>
  </si>
  <si>
    <t>государственные  полномочия  по  финансированию  муниципальных  дошкольных  образовательных  организаций</t>
  </si>
  <si>
    <t>РМ-В-5800</t>
  </si>
  <si>
    <t>ст. 1</t>
  </si>
  <si>
    <t>01.01.2014, бессрочно</t>
  </si>
  <si>
    <t>2.3.59.</t>
  </si>
  <si>
    <t>РМ-В-5900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</si>
  <si>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</si>
  <si>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3.1.29.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</si>
  <si>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</si>
  <si>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РГ-А-2900</t>
  </si>
  <si>
    <t>3.3.46.</t>
  </si>
  <si>
    <t>РГ-В-4600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</si>
  <si>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</si>
  <si>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</si>
  <si>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</si>
  <si>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</si>
  <si>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</si>
  <si>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</si>
  <si>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</si>
  <si>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</si>
  <si>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РП-А-8000</t>
  </si>
  <si>
    <t>1.1.81.</t>
  </si>
  <si>
    <t>РП-А-8100</t>
  </si>
  <si>
    <t>0103, 0104, 0106, 0113</t>
  </si>
  <si>
    <t>1.1.82.</t>
  </si>
  <si>
    <t>РП-А-8200</t>
  </si>
  <si>
    <t>0501, 0502</t>
  </si>
  <si>
    <t>1.2.</t>
  </si>
  <si>
    <t>РП-Б</t>
  </si>
  <si>
    <t>1.2.1.</t>
  </si>
  <si>
    <t>РП-Б-0100</t>
  </si>
  <si>
    <t>0106</t>
  </si>
  <si>
    <t xml:space="preserve">подпункт 1  пункта  1  статьи  14 </t>
  </si>
  <si>
    <t>1.2.2.</t>
  </si>
  <si>
    <t>РП-Б-0200</t>
  </si>
  <si>
    <t>0104</t>
  </si>
  <si>
    <t>1.2.3.</t>
  </si>
  <si>
    <t>РП-Б-0300</t>
  </si>
  <si>
    <t xml:space="preserve">подпункт 24  пункта  1  статьи  14 </t>
  </si>
  <si>
    <t>1.2.4.</t>
  </si>
  <si>
    <t>РП-Б-0400</t>
  </si>
  <si>
    <t>1.2.5.</t>
  </si>
  <si>
    <t>РП-Б-0500</t>
  </si>
  <si>
    <t>1.2.6.</t>
  </si>
  <si>
    <t>РП-Б-0600</t>
  </si>
  <si>
    <t>1.3.</t>
  </si>
  <si>
    <t>РП-В</t>
  </si>
  <si>
    <t>1.3.1.</t>
  </si>
  <si>
    <t>РП-В-0100</t>
  </si>
  <si>
    <t>0202</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</si>
  <si>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</si>
  <si>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1003</t>
  </si>
  <si>
    <t xml:space="preserve">Закон  Липецкой  области  от 02.12.2004  года  № 143 - 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 </t>
  </si>
  <si>
    <t>п. 1  ст. 4</t>
  </si>
  <si>
    <t>1.4.</t>
  </si>
  <si>
    <t>РП-Г</t>
  </si>
  <si>
    <t>ИТОГО расходные обязательства поселений</t>
  </si>
  <si>
    <t>РП-И-9999</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</si>
  <si>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</si>
  <si>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</si>
  <si>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</si>
  <si>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</si>
  <si>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</si>
  <si>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</si>
  <si>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</si>
  <si>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</si>
  <si>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</si>
  <si>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</si>
  <si>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</si>
  <si>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п.1  ст. 17</t>
  </si>
  <si>
    <t>2.1.3.</t>
  </si>
  <si>
    <t>РМ-А-0300</t>
  </si>
  <si>
    <t>2.1.4.</t>
  </si>
  <si>
    <t>РМ-А-0400</t>
  </si>
  <si>
    <t>2.1.5.</t>
  </si>
  <si>
    <t>РМ-А-0500</t>
  </si>
  <si>
    <t>2.1.6.</t>
  </si>
  <si>
    <t>РМ-А-0600</t>
  </si>
  <si>
    <t>ст. 17</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</si>
  <si>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</si>
  <si>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</si>
  <si>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</si>
  <si>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</si>
  <si>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</si>
  <si>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</si>
  <si>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</si>
  <si>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</si>
  <si>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</si>
  <si>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</si>
  <si>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</si>
  <si>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 xml:space="preserve">подпункт 3  пункта  1  статьи  15 </t>
  </si>
  <si>
    <t>2.1.11.</t>
  </si>
  <si>
    <t>РМ-А-1100</t>
  </si>
  <si>
    <t xml:space="preserve">подпункт 4  пункта  1  статьи  15 </t>
  </si>
  <si>
    <t>2.1.12.</t>
  </si>
  <si>
    <t>РМ-А-1200</t>
  </si>
  <si>
    <t xml:space="preserve">подпункт 5  пункта  1  статьи  15 </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</si>
  <si>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</si>
  <si>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</si>
  <si>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</si>
  <si>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 xml:space="preserve">подпункт 6  пункта  1  статьи  15 </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</si>
  <si>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</si>
  <si>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</si>
  <si>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</si>
  <si>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</si>
  <si>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РМ-А-1500</t>
  </si>
  <si>
    <t xml:space="preserve">подпункт 7  пункта  1  статьи  15 </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</si>
  <si>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</si>
  <si>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</si>
  <si>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</si>
  <si>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</si>
  <si>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</si>
  <si>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</si>
  <si>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0605</t>
  </si>
  <si>
    <t xml:space="preserve">подпункт 9  пункта  1  статьи  15 </t>
  </si>
  <si>
    <t>2.1.18.</t>
  </si>
  <si>
    <t>РМ-А-1800</t>
  </si>
  <si>
    <t>0701, 0702, 0707, 0709</t>
  </si>
  <si>
    <t xml:space="preserve">подпункт 11  пункта  1  статьи  15 </t>
  </si>
  <si>
    <t>2.1.19.</t>
  </si>
  <si>
    <t>РМ-А-1900</t>
  </si>
  <si>
    <t xml:space="preserve">подпункт 12  пункта  1  статьи  15 </t>
  </si>
  <si>
    <t>2.1.21.</t>
  </si>
  <si>
    <t>организация утилизации и переработки бытовых и промышленных отходов</t>
  </si>
  <si>
    <t>РМ-А-2100</t>
  </si>
  <si>
    <t xml:space="preserve">подпункт 14  пункта  1  статьи  15 </t>
  </si>
  <si>
    <t>2.1.22.</t>
  </si>
  <si>
    <t>РМ-А-2200</t>
  </si>
  <si>
    <t xml:space="preserve">подпункт 15  пункта  1  статьи  15 </t>
  </si>
  <si>
    <t>2.1.23.</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</si>
  <si>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</si>
  <si>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</si>
  <si>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</si>
  <si>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</si>
  <si>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</si>
  <si>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</si>
  <si>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</si>
  <si>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</si>
  <si>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</si>
  <si>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</si>
  <si>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 xml:space="preserve">подпункт 18  пункта  1  статьи  15 </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</si>
  <si>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</si>
  <si>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</si>
  <si>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</si>
  <si>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 xml:space="preserve">подпункт 19  пункта  1  статьи  15 </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</si>
  <si>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</si>
  <si>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</si>
  <si>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</si>
  <si>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 xml:space="preserve">подпункт 19,1  пункта  1  статьи  15 </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</si>
  <si>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</si>
  <si>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</si>
  <si>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</si>
  <si>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</si>
  <si>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</si>
  <si>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</si>
  <si>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</si>
  <si>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РМ-А-3100</t>
  </si>
  <si>
    <t>2.1.32.</t>
  </si>
  <si>
    <t>РМ-А-3200</t>
  </si>
  <si>
    <t>2.1.33.</t>
  </si>
  <si>
    <t>РМ-А-3300</t>
  </si>
  <si>
    <t>2.1.34.</t>
  </si>
  <si>
    <t>РМ-А-3400</t>
  </si>
  <si>
    <t>2.1.35.</t>
  </si>
  <si>
    <t>РМ-А-3500</t>
  </si>
  <si>
    <t xml:space="preserve">подпункт 25  пункта  1  статьи  15 </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</si>
  <si>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</si>
  <si>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</si>
  <si>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</si>
  <si>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 xml:space="preserve">подпункт 26  пункта  1  статьи  15 </t>
  </si>
  <si>
    <t>2.1.37.</t>
  </si>
  <si>
    <t>организация и осуществление мероприятий межпоселенческого характера по работе с детьми и молодежью</t>
  </si>
  <si>
    <t>РМ-А-3700</t>
  </si>
  <si>
    <t xml:space="preserve">подпункт 27  пункта  1  статьи  15 </t>
  </si>
  <si>
    <t>2.1.38.</t>
  </si>
  <si>
    <t>РМ-А-3800</t>
  </si>
  <si>
    <t>2.1.39.</t>
  </si>
  <si>
    <t>осуществление муниципального лесного контроля</t>
  </si>
  <si>
    <t>РМ-А-3900</t>
  </si>
  <si>
    <t>2.1.40.</t>
  </si>
  <si>
    <t>РМ-А-4000</t>
  </si>
  <si>
    <t>2.1.41.</t>
  </si>
  <si>
    <t>РМ-А-4100</t>
  </si>
  <si>
    <t>2.1.42.</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</si>
  <si>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</si>
  <si>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</si>
  <si>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</si>
  <si>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</si>
  <si>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</si>
  <si>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</si>
  <si>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</si>
  <si>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</si>
  <si>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</si>
  <si>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</si>
  <si>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2.2.</t>
  </si>
  <si>
    <t>РМ-Б</t>
  </si>
  <si>
    <t>2.2.1.</t>
  </si>
  <si>
    <t>расходы, производимые за счет резервных фондов администраций муниципальных районов</t>
  </si>
  <si>
    <t>РМ-Б-1000</t>
  </si>
  <si>
    <t>0113</t>
  </si>
  <si>
    <t>2.3.</t>
  </si>
  <si>
    <t>РМ-В</t>
  </si>
  <si>
    <t>2.3.1.</t>
  </si>
  <si>
    <t xml:space="preserve">государственные  полномочия  по  образованию  и  деятельности  органов  записи  актов  гражданского  состояния  </t>
  </si>
  <si>
    <t>РМ-В-0100</t>
  </si>
  <si>
    <t>ст.2 п.1,      ст.4 п.1</t>
  </si>
  <si>
    <t>18.05.2000    не установлен</t>
  </si>
  <si>
    <t>2.3.2.</t>
  </si>
  <si>
    <t xml:space="preserve">государственные  полномочия  в  сфере  архивного  дела  </t>
  </si>
  <si>
    <t>РМ-В-0200</t>
  </si>
  <si>
    <t>Закон Липецкой области от 30.11.2000 года № 117-ОЗ "О наделении органов местного самоуправления государственными полномочиями Липецкой области в сфере архивного дела"</t>
  </si>
  <si>
    <t>ст.3 ,           ст.5 п.1</t>
  </si>
  <si>
    <t>16.12.2000г. Не установлен</t>
  </si>
  <si>
    <t>2.3.3.</t>
  </si>
  <si>
    <t>государственные  полномочия  по  образованию  и  организации  деятельности  административных  комиссий</t>
  </si>
  <si>
    <t>РМ-В-0300</t>
  </si>
  <si>
    <t>ст.1 п.1, ст.7.п.1</t>
  </si>
  <si>
    <t>11.09.2004г. Не установлен</t>
  </si>
  <si>
    <t>2.3.4.</t>
  </si>
  <si>
    <t>государственные  полномочия  по  организации  деятельности  комиссий  по  делам несовершеннолетних  и  защите  их  прав</t>
  </si>
  <si>
    <t>РМ-В-0400</t>
  </si>
  <si>
    <t>ст.5 п.1,      ст.7 п.1</t>
  </si>
  <si>
    <t>01.01.2005 г. не установлен</t>
  </si>
  <si>
    <t>2.3.5.</t>
  </si>
  <si>
    <t>государственные  полномочия  по  выплате  вознаграждения  за  выполнение  функций  классного  руководителя  педагогическим  работникам  муниципальных  общеобразовательных  школ</t>
  </si>
  <si>
    <t>РМ-В-0500</t>
  </si>
  <si>
    <t>0702</t>
  </si>
  <si>
    <t>Закон  Липецкой  области  от  10.02.2006  года  № 269-ОЗ  "О  порядке,  размере  и  условиях  выплаты  вознаграждения  за  выполнение  функций  классного  руководителя  педагогическим  работникам  муниципальных  общеобразовательных  школ"</t>
  </si>
  <si>
    <t xml:space="preserve">Абз.1
</t>
  </si>
  <si>
    <t>11.02.2006     не определен</t>
  </si>
  <si>
    <t>2.3.6.</t>
  </si>
  <si>
    <t>государственные  полномочия  по  реализации  основных  общеобразовательных  программ</t>
  </si>
  <si>
    <t>РМ-В-0600</t>
  </si>
  <si>
    <t xml:space="preserve">Закон  Липецкой  области  от  19.08.2008  года  № 180-ОЗ  "О  нормативах  финансирования  общеобразовательных  учреждений" </t>
  </si>
  <si>
    <t>ст. 4</t>
  </si>
  <si>
    <t xml:space="preserve">01.09.2008 г. бессрочно                       
</t>
  </si>
  <si>
    <t>2.3.7.</t>
  </si>
  <si>
    <t xml:space="preserve">государственные  полномочия  по  воспитанию и обучению детей-инвалидов в дошкольных и общеобразовательных учреждениях </t>
  </si>
  <si>
    <t>РМ-В-0700</t>
  </si>
  <si>
    <t>0701</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</si>
  <si>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t>
  </si>
  <si>
    <t>ст.7</t>
  </si>
  <si>
    <t>01.01.2008 г., бессрочный</t>
  </si>
  <si>
    <t>2.3.11.</t>
  </si>
  <si>
    <t>государственные  полномочия  по  обеспечению  жильем  ветеранов,  инвалидов  и  семей,  имеющих  детей-инвалидов</t>
  </si>
  <si>
    <t>РМ-В-1100</t>
  </si>
  <si>
    <t>2.3.12.</t>
  </si>
  <si>
    <t xml:space="preserve">государственные  полномочия  по  ежемесячным  пособиям  на  ребенка  гражданам,  имеющим  детей  </t>
  </si>
  <si>
    <t>РМ-В-1200</t>
  </si>
  <si>
    <t>Абз.3, п.1, ст.2</t>
  </si>
  <si>
    <t>2.3.13.</t>
  </si>
  <si>
    <t>государственные  полномочия  по  обеспечению  мер  социальной  поддержки  ветеранов  труда</t>
  </si>
  <si>
    <t>РМ-В-1300</t>
  </si>
  <si>
    <t>2.3.14.</t>
  </si>
  <si>
    <t>государственные  полномочия  по  обеспечению  мер  социальной  поддержки  тружеников  тыла</t>
  </si>
  <si>
    <t>РМ-В-1400</t>
  </si>
  <si>
    <t>государственные  полномочия  по  обеспечению мер социальной поддержки реабилитированных лиц и лиц, признанных пострадавшими от политических репрессий</t>
  </si>
  <si>
    <t>РМ-В-1600</t>
  </si>
  <si>
    <t>2.3.16.</t>
  </si>
  <si>
    <t>государственные  полномочия  по  приобретению  школьной  и  спортивной  формы  детям  из  многодетных  семей</t>
  </si>
  <si>
    <t>РМ-В-1700</t>
  </si>
  <si>
    <t xml:space="preserve">п.2.4., п. 2.6.          
</t>
  </si>
  <si>
    <t xml:space="preserve">01.01.2008 г. не установлен 
</t>
  </si>
  <si>
    <t>2.3.17.</t>
  </si>
  <si>
    <t>РМ-В-1800</t>
  </si>
  <si>
    <t>2.3.18.</t>
  </si>
  <si>
    <t xml:space="preserve">государственные  полномочия  по  оказанию  государственной  социальной  помощи  </t>
  </si>
  <si>
    <t>РМ-В-1900</t>
  </si>
  <si>
    <t>2.3.19.</t>
  </si>
  <si>
    <t>государственные  полномочия  по  содержанию  комплексных  центров  социального  обслуживания  населения  и  других  учреждений</t>
  </si>
  <si>
    <t>РМ-В-2000</t>
  </si>
  <si>
    <t>2.3.20.</t>
  </si>
  <si>
    <t>государственные  полномочия  по  содержанию  аппарата  управления  органов  социальной  защиты  населения</t>
  </si>
  <si>
    <t>РМ-В-2100</t>
  </si>
  <si>
    <t>2.3.21.</t>
  </si>
  <si>
    <t>государственные  полномочия  по  предоставлению  льгот  многодетным  семьям  по  оплате  жилищно - коммунальных  услуг,  проезду  и  газификации</t>
  </si>
  <si>
    <t>РМ-В-2200</t>
  </si>
  <si>
    <t>2.3.22.</t>
  </si>
  <si>
    <t>государственные  полномочия  по  субсидированию  процентной  ставки  по  банковским  кредитам  льготной  категории  населения</t>
  </si>
  <si>
    <t>РМ-В-2300</t>
  </si>
  <si>
    <t>2.3.23.</t>
  </si>
  <si>
    <t>РМ-В-2400</t>
  </si>
  <si>
    <t>2.3.24.</t>
  </si>
  <si>
    <t>РМ-В-2500</t>
  </si>
  <si>
    <t>ст. 3 - 6</t>
  </si>
  <si>
    <t>01.01.2008 г. бессрочно</t>
  </si>
  <si>
    <t>2.3.25.</t>
  </si>
  <si>
    <t>РМ-В-2600</t>
  </si>
  <si>
    <t>1004</t>
  </si>
  <si>
    <t xml:space="preserve">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t>
  </si>
  <si>
    <t>ст.10-2</t>
  </si>
  <si>
    <t>2.3.26.</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</si>
  <si>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</si>
  <si>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государственные  полномочия  по  содержанию  численности  специалистов,  осуществляющих  деятельность  по  опеке  и  попечительству</t>
  </si>
  <si>
    <t>РМ-В-2900</t>
  </si>
  <si>
    <t>п. 1 ст. 5</t>
  </si>
  <si>
    <t>государственные  полномочия  по  оплате  жилья  и  коммунальных  услуг  педагогическим,  медицинским,  фармацевтическим,  социальным  работникам,  работникам  культуры  и  искусства</t>
  </si>
  <si>
    <t>РМ-В-3000</t>
  </si>
  <si>
    <t>п. 1 ст. 6</t>
  </si>
  <si>
    <t>2.3.30.</t>
  </si>
  <si>
    <t>государственные  полномочия  по  расчету  и  предоставлению  дотаций  бюджетам  поселений  за  счет  средств  областного  бюджета</t>
  </si>
  <si>
    <t>РМ-В-3100</t>
  </si>
  <si>
    <t>01.01.2006 г.  бессрочно</t>
  </si>
  <si>
    <t>2.3.31.</t>
  </si>
  <si>
    <t>Расходные обязательства, возникшие в результате принятия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</si>
  <si>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другого бюджета бюджетной системы Российской Федерации</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</si>
  <si>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</si>
  <si>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</si>
  <si>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</si>
  <si>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</si>
  <si>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</si>
  <si>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</si>
  <si>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</si>
  <si>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</si>
  <si>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</si>
  <si>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</si>
  <si>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</si>
  <si>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</si>
  <si>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</si>
  <si>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</si>
  <si>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</si>
  <si>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</si>
  <si>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</si>
  <si>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</si>
  <si>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</si>
  <si>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</si>
  <si>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</si>
  <si>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</si>
  <si>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</si>
  <si>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</si>
  <si>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</si>
  <si>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</si>
  <si>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</si>
  <si>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</si>
  <si>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</si>
  <si>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</si>
  <si>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</si>
  <si>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</si>
  <si>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</si>
  <si>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</si>
  <si>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Закон Липецкой области от 04.05.2000 года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</si>
  <si>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Федеральный закон Российской Федерации от 06.10.2003 года № 131–ФЗ "Об общих принципах организации местного самоуправления в Российской Федерации"</t>
  </si>
  <si>
    <t>08.10.2003, не установлен</t>
  </si>
  <si>
    <t>0113, 0701, 0702, 0801, 1201</t>
  </si>
  <si>
    <t>0113, 0412</t>
  </si>
  <si>
    <t>0103, 0104, 0106, 0113, 0701, 0702, 0709, 0801, 0804, 1006</t>
  </si>
  <si>
    <t>0113, 0501, 0502, 0701, 0702, 0801, 1002, 1101, 1105</t>
  </si>
  <si>
    <t>0113, 0409, 0502, 0503, 0801, 1003</t>
  </si>
  <si>
    <t>0501, 0502, 1003, 1004</t>
  </si>
  <si>
    <t>0103, 0104, 0106, 0113, 0505, 0701, 0702, 0709, 0801, 0804, 1006</t>
  </si>
  <si>
    <t>0105</t>
  </si>
  <si>
    <t>государственные полномочия  по  первичному  воинскому  учету  на  территориях,  где  отсутствуют  военные  комиссариаты</t>
  </si>
  <si>
    <t>19.05.2006, не установлен</t>
  </si>
  <si>
    <t>Федеральный  закон  Российской Федерации от  20.08.2004  года  № 113-ФЗ  "О  присяжных  заседателях  федеральных  судов  общей  юрисдикции  в  Российской  Федерации"</t>
  </si>
  <si>
    <t>25.08.2004, не установлен</t>
  </si>
  <si>
    <t>0103, 0104, 0106, 0111, 0113, 0309, 0408, 0412, 0505, 0709, 0804, 0909, 1006</t>
  </si>
  <si>
    <t>п. 9 ст. 34</t>
  </si>
  <si>
    <t>0113, 0412, 0505,  0801, 1002</t>
  </si>
  <si>
    <t>Федеральный закон Российской Федерации от 3 ноября 2006 года №174-ФЗ Об автономных учреждениях",  Федеральный закон Российской Федерации от 06.10.2003 года № 131–ФЗ "Об общих принципах организации местного самоуправления в Российской Федерации"</t>
  </si>
  <si>
    <t>06.01.2007 г.
не установлен, 08.10.2003 г. не установлен</t>
  </si>
  <si>
    <t>Федеральный закон Российской Федерации от 12.06.2002 года № 67-ФЗ "Об основных гарантиях избирательных прав и права на участие в референдуме граждан Российской Федерации"</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</si>
</sst>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00000"/>
    <numFmt numFmtId="174" formatCode="0.00000"/>
    <numFmt numFmtId="175" formatCode="0.0000"/>
    <numFmt numFmtId="176" formatCode="0.000"/>
    <numFmt numFmtId="177" formatCode="0.00000000"/>
    <numFmt numFmtId="178" formatCode="0.0000000"/>
    <numFmt numFmtId="179" formatCode="_-* #,##0.0_р_._-;\-* #,##0.0_р_._-;_-* &quot;-&quot;?_р_._-;_-@_-"/>
    <numFmt numFmtId="180" formatCode="_-* #,##0_р_._-;\-* #,##0_р_._-;_-* &quot;-&quot;?_р_._-;_-@_-"/>
    <numFmt numFmtId="181" formatCode="_-* #,##0.0\ _р_._-;\-* #,##0.0\ _р_._-;_-* &quot;-&quot;??\ _р_._-;_-@_-"/>
    <numFmt numFmtId="182" formatCode="_-* #,##0\ _р_._-;\-* #,##0\ _р_._-;_-* &quot;-&quot;??\ _р_._-;_-@_-"/>
    <numFmt numFmtId="183" formatCode="_-* #,##0.00\ _р_._-;\-* #,##0.00\ _р_._-;_-* &quot;-&quot;\ _р_._-;_-@_-"/>
    <numFmt numFmtId="184" formatCode="_-* #,##0.0\ _р_._-;\-* #,##0.0\ _р_._-;_-* &quot;-&quot;\ _р_._-;_-@_-"/>
    <numFmt numFmtId="185" formatCode="_-* #,##0.0_р_._-;\-* #,##0.0_р_._-;_-* &quot;-&quot;??_р_.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_ ;[Red]\-0\ "/>
    <numFmt numFmtId="191" formatCode="#,##0.0"/>
    <numFmt numFmtId="192" formatCode="_-* #,##0.00_р_._-;\-* #,##0.00_р_._-;_-* &quot;-&quot;?_р_._-;_-@_-"/>
    <numFmt numFmtId="193" formatCode="_-* #,##0.0_р_._-;\-* #,##0.0_р_._-;_-* &quot;-&quot;_р_._-;_-@_-"/>
    <numFmt numFmtId="194" formatCode="0.0%"/>
    <numFmt numFmtId="195" formatCode="mmm/yyyy"/>
    <numFmt numFmtId="196" formatCode="0000"/>
  </numFmts>
  <fonts count="22">
    <font>
      <sz val="10"/>
      <name val="Arial Cyr"/>
      <family val="0"/>
    </font>
    <font>
      <b/>
      <sz val="10"/>
      <name val="Arial Cyr"/>
      <family val="0"/>
    </font>
    <font>
      <i/>
      <sz val="10"/>
      <name val="Arial Cyr"/>
      <family val="0"/>
    </font>
    <font>
      <b/>
      <i/>
      <sz val="10"/>
      <name val="Arial Cyr"/>
      <family val="0"/>
    </font>
    <font>
      <u val="single"/>
      <sz val="8"/>
      <color indexed="12"/>
      <name val="Arial Cyr"/>
      <family val="0"/>
    </font>
    <font>
      <u val="single"/>
      <sz val="8"/>
      <color indexed="36"/>
      <name val="Arial Cyr"/>
      <family val="0"/>
    </font>
    <font>
      <b/>
      <sz val="14"/>
      <name val="Arial"/>
      <family val="2"/>
    </font>
    <font>
      <b/>
      <sz val="10"/>
      <name val="Arial"/>
      <family val="2"/>
    </font>
    <font>
      <b/>
      <sz val="12"/>
      <name val="Arial"/>
      <family val="2"/>
    </font>
    <font>
      <sz val="10"/>
      <name val="Arial"/>
      <family val="2"/>
    </font>
    <font>
      <sz val="12"/>
      <name val="Arial"/>
      <family val="2"/>
    </font>
    <font>
      <b/>
      <sz val="11"/>
      <name val="Arial"/>
      <family val="2"/>
    </font>
    <font>
      <b/>
      <sz val="13"/>
      <name val="Arial"/>
      <family val="2"/>
    </font>
    <font>
      <sz val="11"/>
      <name val="Arial"/>
      <family val="2"/>
    </font>
    <font>
      <sz val="10"/>
      <name val="Helv"/>
      <family val="0"/>
    </font>
    <font>
      <sz val="14"/>
      <name val="Arial"/>
      <family val="2"/>
    </font>
    <font>
      <b/>
      <u val="single"/>
      <sz val="14"/>
      <name val="Arial"/>
      <family val="2"/>
    </font>
    <font>
      <b/>
      <sz val="16"/>
      <name val="Arial"/>
      <family val="2"/>
    </font>
    <font>
      <b/>
      <sz val="16"/>
      <name val="Arial Cyr"/>
      <family val="0"/>
    </font>
    <font>
      <sz val="16"/>
      <name val="Arial"/>
      <family val="2"/>
    </font>
    <font>
      <b/>
      <u val="single"/>
      <sz val="20"/>
      <name val="Arial"/>
      <family val="2"/>
    </font>
    <font>
      <b/>
      <sz val="20"/>
      <name val="Arial"/>
      <family val="2"/>
    </font>
  </fonts>
  <fills count="5">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s>
  <cellStyleXfs count="23">
    <xf numFmtId="0" fontId="1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cellStyleXfs>
  <cellXfs count="98">
    <xf numFmtId="0" fontId="0" fillId="0" borderId="0" xfId="0" applyAlignment="1">
      <alignment/>
    </xf>
    <xf numFmtId="0" fontId="6" fillId="0" borderId="0" xfId="0" applyFont="1" applyBorder="1" applyAlignment="1">
      <alignment horizontal="center" vertical="center"/>
    </xf>
    <xf numFmtId="0" fontId="9" fillId="0" borderId="0" xfId="0" applyFont="1" applyAlignment="1">
      <alignment/>
    </xf>
    <xf numFmtId="0" fontId="6" fillId="0" borderId="0" xfId="0" applyFont="1" applyBorder="1" applyAlignment="1">
      <alignment horizontal="center" vertical="center" wrapText="1"/>
    </xf>
    <xf numFmtId="0" fontId="10" fillId="0" borderId="0" xfId="0" applyFont="1" applyAlignment="1">
      <alignment/>
    </xf>
    <xf numFmtId="0" fontId="11" fillId="0" borderId="0" xfId="0" applyFont="1" applyAlignment="1">
      <alignment/>
    </xf>
    <xf numFmtId="0" fontId="8" fillId="0" borderId="0" xfId="0" applyFont="1" applyAlignment="1">
      <alignment horizontal="center" vertical="center" wrapText="1"/>
    </xf>
    <xf numFmtId="0" fontId="6" fillId="0" borderId="1" xfId="0" applyNumberFormat="1" applyFont="1" applyFill="1" applyBorder="1" applyAlignment="1" applyProtection="1">
      <alignment horizontal="center" vertical="center" wrapText="1" shrinkToFit="1"/>
      <protection locked="0"/>
    </xf>
    <xf numFmtId="0" fontId="12" fillId="0" borderId="1" xfId="0" applyNumberFormat="1" applyFont="1" applyFill="1" applyBorder="1" applyAlignment="1" applyProtection="1">
      <alignment horizontal="right" vertical="center" wrapText="1" shrinkToFit="1"/>
      <protection locked="0"/>
    </xf>
    <xf numFmtId="0" fontId="9" fillId="0" borderId="0" xfId="0" applyFont="1" applyAlignment="1">
      <alignment horizontal="center" vertical="center" wrapText="1"/>
    </xf>
    <xf numFmtId="0" fontId="12" fillId="2" borderId="1" xfId="0" applyNumberFormat="1" applyFont="1" applyFill="1" applyBorder="1" applyAlignment="1" applyProtection="1">
      <alignment horizontal="right" vertical="center" wrapText="1" shrinkToFit="1"/>
      <protection locked="0"/>
    </xf>
    <xf numFmtId="0" fontId="10" fillId="0" borderId="0" xfId="0" applyFont="1" applyAlignment="1">
      <alignment horizontal="center" vertical="center" wrapText="1"/>
    </xf>
    <xf numFmtId="0" fontId="7" fillId="0" borderId="0" xfId="0" applyFont="1" applyAlignment="1">
      <alignment/>
    </xf>
    <xf numFmtId="0" fontId="13" fillId="0" borderId="0" xfId="0" applyFont="1" applyAlignment="1">
      <alignment/>
    </xf>
    <xf numFmtId="0" fontId="9" fillId="0" borderId="0" xfId="0" applyFont="1" applyFill="1" applyAlignment="1">
      <alignment/>
    </xf>
    <xf numFmtId="0" fontId="8" fillId="0" borderId="0" xfId="0" applyFont="1" applyAlignment="1">
      <alignment/>
    </xf>
    <xf numFmtId="181" fontId="12" fillId="0" borderId="1" xfId="20" applyNumberFormat="1" applyFont="1" applyFill="1" applyBorder="1" applyAlignment="1" applyProtection="1">
      <alignment horizontal="right" vertical="center" wrapText="1" shrinkToFit="1"/>
      <protection locked="0"/>
    </xf>
    <xf numFmtId="0" fontId="12" fillId="0" borderId="1" xfId="0" applyNumberFormat="1" applyFont="1" applyFill="1" applyBorder="1" applyAlignment="1" applyProtection="1">
      <alignment horizontal="left" vertical="center" wrapText="1" shrinkToFit="1"/>
      <protection locked="0"/>
    </xf>
    <xf numFmtId="0" fontId="12" fillId="0" borderId="0" xfId="0" applyFont="1" applyAlignment="1">
      <alignment horizontal="center" vertical="center" wrapText="1"/>
    </xf>
    <xf numFmtId="0" fontId="12" fillId="0" borderId="2" xfId="0" applyNumberFormat="1" applyFont="1" applyFill="1" applyBorder="1" applyAlignment="1" applyProtection="1">
      <alignment horizontal="right" vertical="center" wrapText="1" shrinkToFit="1"/>
      <protection locked="0"/>
    </xf>
    <xf numFmtId="181" fontId="6" fillId="3" borderId="0" xfId="20" applyNumberFormat="1" applyFont="1" applyFill="1" applyAlignment="1">
      <alignment horizontal="center" vertical="center" wrapText="1"/>
    </xf>
    <xf numFmtId="14" fontId="9" fillId="0" borderId="0" xfId="0" applyNumberFormat="1" applyFont="1" applyAlignment="1">
      <alignment/>
    </xf>
    <xf numFmtId="181" fontId="6" fillId="0" borderId="0" xfId="0" applyNumberFormat="1" applyFont="1" applyAlignment="1">
      <alignment/>
    </xf>
    <xf numFmtId="0" fontId="15" fillId="0" borderId="1" xfId="0" applyFont="1" applyBorder="1" applyAlignment="1">
      <alignment/>
    </xf>
    <xf numFmtId="0" fontId="9" fillId="0" borderId="1" xfId="0" applyFont="1" applyBorder="1" applyAlignment="1">
      <alignment/>
    </xf>
    <xf numFmtId="0" fontId="6" fillId="0" borderId="0" xfId="0" applyFont="1" applyAlignment="1">
      <alignment horizontal="left"/>
    </xf>
    <xf numFmtId="0" fontId="15" fillId="0" borderId="0" xfId="0" applyFont="1" applyAlignment="1">
      <alignment/>
    </xf>
    <xf numFmtId="0" fontId="6" fillId="0" borderId="0" xfId="0" applyFont="1" applyBorder="1" applyAlignment="1">
      <alignment horizontal="left" vertical="center"/>
    </xf>
    <xf numFmtId="0" fontId="9" fillId="0" borderId="0" xfId="0" applyFont="1" applyAlignment="1">
      <alignment horizontal="center"/>
    </xf>
    <xf numFmtId="0" fontId="6" fillId="0" borderId="0" xfId="0" applyFont="1" applyAlignment="1">
      <alignment horizontal="center"/>
    </xf>
    <xf numFmtId="0" fontId="6" fillId="0" borderId="1" xfId="0" applyNumberFormat="1" applyFont="1" applyFill="1" applyBorder="1" applyAlignment="1" applyProtection="1">
      <alignment horizontal="center" vertical="center" wrapText="1"/>
      <protection/>
    </xf>
    <xf numFmtId="181" fontId="6" fillId="0" borderId="1" xfId="20" applyNumberFormat="1" applyFont="1" applyFill="1" applyBorder="1" applyAlignment="1" applyProtection="1">
      <alignment horizontal="center" vertical="center" wrapText="1" shrinkToFit="1"/>
      <protection locked="0"/>
    </xf>
    <xf numFmtId="0" fontId="6" fillId="4" borderId="1" xfId="0" applyNumberFormat="1" applyFont="1" applyFill="1" applyBorder="1" applyAlignment="1" applyProtection="1">
      <alignment horizontal="center" vertical="center" wrapText="1"/>
      <protection/>
    </xf>
    <xf numFmtId="0" fontId="6" fillId="4" borderId="1"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left" vertical="center" wrapText="1"/>
      <protection/>
    </xf>
    <xf numFmtId="0" fontId="6" fillId="0" borderId="2" xfId="0" applyNumberFormat="1" applyFont="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0" borderId="1" xfId="0" applyFont="1" applyFill="1" applyBorder="1" applyAlignment="1">
      <alignment horizontal="center"/>
    </xf>
    <xf numFmtId="0" fontId="15" fillId="0" borderId="1" xfId="0" applyFont="1" applyBorder="1" applyAlignment="1">
      <alignment horizontal="center"/>
    </xf>
    <xf numFmtId="0" fontId="6" fillId="0" borderId="1" xfId="0" applyNumberFormat="1" applyFont="1" applyFill="1" applyBorder="1" applyAlignment="1" applyProtection="1">
      <alignment horizontal="left" vertical="center" wrapText="1"/>
      <protection/>
    </xf>
    <xf numFmtId="0" fontId="6" fillId="0" borderId="1" xfId="0" applyFont="1" applyFill="1" applyBorder="1" applyAlignment="1">
      <alignment horizontal="center" vertical="center" wrapText="1"/>
    </xf>
    <xf numFmtId="0" fontId="6" fillId="0" borderId="1" xfId="0" applyFont="1" applyBorder="1" applyAlignment="1">
      <alignment horizontal="center"/>
    </xf>
    <xf numFmtId="0" fontId="6" fillId="0" borderId="1" xfId="0" applyNumberFormat="1" applyFont="1" applyFill="1" applyBorder="1" applyAlignment="1" applyProtection="1">
      <alignment horizontal="center" vertical="center" wrapText="1"/>
      <protection/>
    </xf>
    <xf numFmtId="0" fontId="6" fillId="2" borderId="1" xfId="0" applyNumberFormat="1" applyFont="1" applyFill="1" applyBorder="1" applyAlignment="1" applyProtection="1">
      <alignment horizontal="center" vertical="center" wrapText="1" shrinkToFit="1"/>
      <protection locked="0"/>
    </xf>
    <xf numFmtId="181" fontId="17" fillId="0" borderId="1" xfId="20" applyNumberFormat="1" applyFont="1" applyFill="1" applyBorder="1" applyAlignment="1" applyProtection="1">
      <alignment horizontal="center" vertical="center" wrapText="1" shrinkToFit="1"/>
      <protection locked="0"/>
    </xf>
    <xf numFmtId="0" fontId="6" fillId="0" borderId="1" xfId="0" applyFont="1" applyBorder="1" applyAlignment="1">
      <alignment horizontal="left" vertical="center" wrapText="1"/>
    </xf>
    <xf numFmtId="0" fontId="15" fillId="2" borderId="1" xfId="0" applyFont="1" applyFill="1" applyBorder="1" applyAlignment="1">
      <alignment horizontal="center"/>
    </xf>
    <xf numFmtId="185" fontId="18" fillId="0" borderId="1" xfId="20" applyNumberFormat="1" applyFont="1" applyFill="1" applyBorder="1" applyAlignment="1">
      <alignment horizontal="center" vertical="center"/>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xf>
    <xf numFmtId="49" fontId="6" fillId="0" borderId="1" xfId="0" applyNumberFormat="1" applyFont="1" applyFill="1" applyBorder="1" applyAlignment="1" quotePrefix="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quotePrefix="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quotePrefix="1">
      <alignment horizontal="center" vertical="center"/>
    </xf>
    <xf numFmtId="0" fontId="6" fillId="0" borderId="2" xfId="0" applyNumberFormat="1" applyFont="1" applyFill="1" applyBorder="1" applyAlignment="1" applyProtection="1">
      <alignment horizontal="center" vertical="center" wrapText="1" shrinkToFit="1"/>
      <protection locked="0"/>
    </xf>
    <xf numFmtId="0" fontId="6" fillId="0" borderId="1" xfId="0" applyNumberFormat="1" applyFont="1" applyFill="1" applyBorder="1" applyAlignment="1" applyProtection="1" quotePrefix="1">
      <alignment horizontal="center" vertical="center" wrapText="1" shrinkToFit="1"/>
      <protection locked="0"/>
    </xf>
    <xf numFmtId="14" fontId="6" fillId="0" borderId="1" xfId="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pplyProtection="1">
      <alignment horizontal="center" vertical="center" wrapText="1" shrinkToFit="1"/>
      <protection locked="0"/>
    </xf>
    <xf numFmtId="196" fontId="6" fillId="0" borderId="1" xfId="0" applyNumberFormat="1" applyFont="1" applyFill="1" applyBorder="1" applyAlignment="1" applyProtection="1" quotePrefix="1">
      <alignment horizontal="center" vertical="center" wrapText="1" shrinkToFit="1"/>
      <protection locked="0"/>
    </xf>
    <xf numFmtId="0" fontId="16" fillId="0" borderId="1" xfId="15" applyNumberFormat="1" applyFont="1" applyFill="1" applyBorder="1" applyAlignment="1" applyProtection="1">
      <alignment horizontal="center" vertical="center" wrapText="1"/>
      <protection/>
    </xf>
    <xf numFmtId="0" fontId="6" fillId="2" borderId="3" xfId="0" applyNumberFormat="1" applyFont="1" applyFill="1" applyBorder="1" applyAlignment="1" applyProtection="1">
      <alignment horizontal="center" vertical="center" wrapText="1"/>
      <protection/>
    </xf>
    <xf numFmtId="0" fontId="6" fillId="2" borderId="1" xfId="0" applyNumberFormat="1" applyFont="1" applyFill="1" applyBorder="1" applyAlignment="1" applyProtection="1">
      <alignment horizontal="center" vertical="center" wrapText="1"/>
      <protection/>
    </xf>
    <xf numFmtId="0" fontId="6" fillId="2" borderId="2" xfId="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quotePrefix="1">
      <alignment horizontal="center" vertical="center" wrapText="1"/>
    </xf>
    <xf numFmtId="0" fontId="6" fillId="2" borderId="1" xfId="0" applyFont="1" applyFill="1" applyBorder="1" applyAlignment="1">
      <alignment/>
    </xf>
    <xf numFmtId="0" fontId="6" fillId="0" borderId="1" xfId="0" applyFont="1" applyBorder="1" applyAlignment="1">
      <alignment horizontal="left"/>
    </xf>
    <xf numFmtId="0" fontId="19" fillId="0" borderId="1" xfId="0" applyFont="1" applyBorder="1" applyAlignment="1">
      <alignment horizontal="center"/>
    </xf>
    <xf numFmtId="0" fontId="6" fillId="2" borderId="1" xfId="0" applyFont="1" applyFill="1" applyBorder="1" applyAlignment="1">
      <alignment horizontal="left"/>
    </xf>
    <xf numFmtId="181" fontId="17" fillId="2" borderId="1" xfId="20" applyNumberFormat="1" applyFont="1" applyFill="1" applyBorder="1" applyAlignment="1" applyProtection="1">
      <alignment horizontal="center" vertical="center" wrapText="1" shrinkToFit="1"/>
      <protection locked="0"/>
    </xf>
    <xf numFmtId="181" fontId="17" fillId="2" borderId="4" xfId="2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pplyProtection="1" quotePrefix="1">
      <alignment horizontal="center" vertical="center" wrapText="1" shrinkToFit="1"/>
      <protection locked="0"/>
    </xf>
    <xf numFmtId="0" fontId="6" fillId="0" borderId="1" xfId="0" applyNumberFormat="1" applyFont="1" applyFill="1" applyBorder="1" applyAlignment="1" applyProtection="1">
      <alignment horizontal="left" vertical="center" wrapText="1" shrinkToFit="1"/>
      <protection locked="0"/>
    </xf>
    <xf numFmtId="0" fontId="6" fillId="0" borderId="1" xfId="0" applyNumberFormat="1" applyFont="1" applyFill="1" applyBorder="1" applyAlignment="1" applyProtection="1">
      <alignment horizontal="center" vertical="center" wrapText="1" shrinkToFit="1"/>
      <protection locked="0"/>
    </xf>
    <xf numFmtId="14" fontId="6" fillId="0" borderId="1" xfId="0" applyNumberFormat="1" applyFont="1" applyFill="1" applyBorder="1" applyAlignment="1" applyProtection="1">
      <alignment horizontal="center" vertical="center" wrapText="1"/>
      <protection/>
    </xf>
    <xf numFmtId="181" fontId="17" fillId="2" borderId="3" xfId="20" applyNumberFormat="1" applyFont="1" applyFill="1" applyBorder="1" applyAlignment="1" applyProtection="1">
      <alignment horizontal="center" vertical="center" wrapText="1" shrinkToFit="1"/>
      <protection locked="0"/>
    </xf>
    <xf numFmtId="0" fontId="6" fillId="0" borderId="1" xfId="0" applyNumberFormat="1" applyFont="1" applyFill="1" applyBorder="1" applyAlignment="1" applyProtection="1">
      <alignment horizontal="center" vertical="top" wrapText="1" shrinkToFit="1"/>
      <protection locked="0"/>
    </xf>
    <xf numFmtId="181" fontId="6" fillId="0" borderId="0" xfId="0" applyNumberFormat="1" applyFont="1" applyAlignment="1">
      <alignment horizontal="center"/>
    </xf>
    <xf numFmtId="0" fontId="6" fillId="0" borderId="2" xfId="0" applyNumberFormat="1" applyFont="1" applyFill="1" applyBorder="1" applyAlignment="1" applyProtection="1">
      <alignment horizontal="center" vertical="center" wrapText="1"/>
      <protection/>
    </xf>
    <xf numFmtId="0" fontId="6" fillId="4" borderId="2" xfId="0" applyNumberFormat="1" applyFont="1" applyFill="1" applyBorder="1" applyAlignment="1" applyProtection="1">
      <alignment horizontal="center" vertical="center" wrapText="1"/>
      <protection/>
    </xf>
    <xf numFmtId="0" fontId="6" fillId="0" borderId="1" xfId="0" applyFont="1" applyFill="1" applyBorder="1" applyAlignment="1">
      <alignment vertical="center" wrapText="1"/>
    </xf>
    <xf numFmtId="0" fontId="6" fillId="0" borderId="2" xfId="0" applyNumberFormat="1" applyFont="1" applyFill="1" applyBorder="1" applyAlignment="1" applyProtection="1">
      <alignment horizontal="center" vertical="center" wrapText="1"/>
      <protection/>
    </xf>
    <xf numFmtId="0" fontId="6" fillId="0" borderId="1" xfId="0" applyFont="1" applyBorder="1" applyAlignment="1">
      <alignment horizontal="lef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wrapText="1"/>
    </xf>
    <xf numFmtId="0" fontId="6" fillId="2" borderId="1" xfId="0" applyFont="1" applyFill="1" applyBorder="1" applyAlignment="1">
      <alignment vertical="center" wrapText="1"/>
    </xf>
    <xf numFmtId="0" fontId="6" fillId="2" borderId="2" xfId="0" applyNumberFormat="1" applyFont="1" applyFill="1" applyBorder="1" applyAlignment="1" applyProtection="1">
      <alignment horizontal="center" vertical="center" wrapText="1"/>
      <protection/>
    </xf>
    <xf numFmtId="0" fontId="15" fillId="0" borderId="2" xfId="0" applyFont="1" applyBorder="1" applyAlignment="1">
      <alignment/>
    </xf>
    <xf numFmtId="0" fontId="21" fillId="0" borderId="0" xfId="0" applyFont="1" applyAlignment="1">
      <alignment/>
    </xf>
    <xf numFmtId="0" fontId="6" fillId="0" borderId="1"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wrapText="1"/>
      <protection/>
    </xf>
  </cellXfs>
  <cellStyles count="9">
    <cellStyle name="Normal" xfId="0"/>
    <cellStyle name="Hyperlink" xfId="15"/>
    <cellStyle name="Currency" xfId="16"/>
    <cellStyle name="Currency [0]" xfId="17"/>
    <cellStyle name="Followed Hyperlink" xfId="18"/>
    <cellStyle name="Percent" xfId="19"/>
    <cellStyle name="Comma" xfId="20"/>
    <cellStyle name="Comma [0]" xfId="21"/>
    <cellStyle name="Финансовый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ygroup\2014%20%20&#1043;&#1054;&#1044;\&#1060;&#1077;&#1076;&#1077;&#1088;&#1072;&#1083;&#1100;&#1085;&#1099;&#1077;%20%20&#1089;&#1090;&#1088;&#1091;&#1082;&#1090;&#1091;&#1088;&#1099;\&#1056;&#1077;&#1077;&#1089;&#1090;&#1088;&#1099;%20%20&#1088;&#1072;&#1089;&#1093;&#1086;&#1076;&#1085;&#1099;&#1093;%20%20&#1086;&#1073;&#1103;&#1079;&#1072;&#1090;&#1077;&#1083;&#1100;&#1089;&#1090;&#1074;\&#1060;&#1077;&#1074;&#1088;&#1072;&#1083;&#1100;\&#1056;&#1077;&#1077;&#1089;&#1090;&#1088;%20%20&#1056;&#1054;%20%20&#1085;&#1072;%20%202014_&#1092;&#1077;&#1074;&#1088;&#1072;&#1083;&#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077;&#1077;&#1089;&#1090;&#1088;%20%20&#1056;&#1054;%20%20&#1085;&#1072;%20%202014_&#1080;&#1102;&#1085;&#1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aygroup\2014%20%20&#1043;&#1054;&#1044;\&#1060;&#1077;&#1076;&#1077;&#1088;&#1072;&#1083;&#1100;&#1085;&#1099;&#1077;%20%20&#1089;&#1090;&#1088;&#1091;&#1082;&#1090;&#1091;&#1088;&#1099;\&#1052;&#1080;&#1085;&#1092;&#1080;&#1085;\&#1056;&#1077;&#1077;&#1089;&#1090;&#1088;&#1099;%20%20&#1088;&#1072;&#1089;&#1093;&#1086;&#1076;&#1085;&#1099;&#1093;%20%20&#1086;&#1073;&#1103;&#1079;&#1072;&#1090;&#1077;&#1083;&#1100;&#1089;&#1090;&#1074;\&#1060;&#1077;&#1074;&#1088;&#1072;&#1083;&#1100;\&#1056;&#1077;&#1077;&#1089;&#1090;&#1088;%20%20&#1056;&#1054;%20%20&#1085;&#1072;%20%202014_&#1092;&#1077;&#1074;&#1088;&#1072;&#1083;&#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  1.2 _2012  год"/>
      <sheetName val="п.  1.2 _2013  год"/>
      <sheetName val="п.  2.2 _2012  год"/>
      <sheetName val="п.  2.2 _2013  год "/>
      <sheetName val="Областной  бюджет"/>
      <sheetName val="Свод  по  МО"/>
      <sheetName val="Воловский "/>
      <sheetName val="Грязинский "/>
      <sheetName val="Данковский "/>
      <sheetName val="Добринский "/>
      <sheetName val="Добровский"/>
      <sheetName val="Долгоруковский "/>
      <sheetName val="Елецкий "/>
      <sheetName val="Задонский "/>
      <sheetName val="Измалковский "/>
      <sheetName val="Краснинский "/>
      <sheetName val="Лебедянский "/>
      <sheetName val="Лев- Толстовский "/>
      <sheetName val="Липецкий "/>
      <sheetName val="Становлянский "/>
      <sheetName val="Тербунский "/>
      <sheetName val="Усманский "/>
      <sheetName val="Хлевенский "/>
      <sheetName val="Чаплыгинский "/>
      <sheetName val="г. Елец "/>
      <sheetName val="г. Липецк "/>
    </sheetNames>
    <sheetDataSet>
      <sheetData sheetId="5">
        <row r="11">
          <cell r="P11">
            <v>792947.33</v>
          </cell>
          <cell r="Q11">
            <v>741872.4999999999</v>
          </cell>
          <cell r="R11">
            <v>616446.4999999999</v>
          </cell>
          <cell r="S11">
            <v>612013.7999999999</v>
          </cell>
        </row>
        <row r="12">
          <cell r="P12">
            <v>0</v>
          </cell>
          <cell r="Q12">
            <v>0</v>
          </cell>
          <cell r="R12">
            <v>0</v>
          </cell>
          <cell r="S12">
            <v>0</v>
          </cell>
        </row>
        <row r="13">
          <cell r="P13">
            <v>0</v>
          </cell>
          <cell r="Q13">
            <v>0</v>
          </cell>
          <cell r="R13">
            <v>0</v>
          </cell>
          <cell r="S13">
            <v>0</v>
          </cell>
        </row>
        <row r="14">
          <cell r="S14">
            <v>0</v>
          </cell>
        </row>
        <row r="15">
          <cell r="P15">
            <v>0</v>
          </cell>
          <cell r="Q15">
            <v>0</v>
          </cell>
          <cell r="R15">
            <v>0</v>
          </cell>
          <cell r="S15">
            <v>0</v>
          </cell>
        </row>
        <row r="16">
          <cell r="P16">
            <v>0</v>
          </cell>
          <cell r="Q16">
            <v>0</v>
          </cell>
          <cell r="R16">
            <v>0</v>
          </cell>
          <cell r="S16">
            <v>0</v>
          </cell>
        </row>
        <row r="17">
          <cell r="Q17">
            <v>0</v>
          </cell>
          <cell r="R17">
            <v>0</v>
          </cell>
          <cell r="S17">
            <v>0</v>
          </cell>
        </row>
        <row r="19">
          <cell r="P19">
            <v>0</v>
          </cell>
          <cell r="Q19">
            <v>0</v>
          </cell>
          <cell r="R19">
            <v>0</v>
          </cell>
          <cell r="S19">
            <v>0</v>
          </cell>
        </row>
        <row r="21">
          <cell r="P21">
            <v>342448.10000000003</v>
          </cell>
          <cell r="Q21">
            <v>102150.9</v>
          </cell>
          <cell r="R21">
            <v>81046.9</v>
          </cell>
          <cell r="S21">
            <v>73076</v>
          </cell>
        </row>
        <row r="22">
          <cell r="P22">
            <v>758293.1900000001</v>
          </cell>
          <cell r="Q22">
            <v>342630.1</v>
          </cell>
          <cell r="R22">
            <v>371777.30000000005</v>
          </cell>
          <cell r="S22">
            <v>391161.79999999993</v>
          </cell>
        </row>
        <row r="23">
          <cell r="P23">
            <v>511456.26000000007</v>
          </cell>
          <cell r="Q23">
            <v>44047.1</v>
          </cell>
          <cell r="R23">
            <v>40204.10000000001</v>
          </cell>
          <cell r="S23">
            <v>40209.700000000004</v>
          </cell>
        </row>
        <row r="24">
          <cell r="P24">
            <v>22076.6</v>
          </cell>
          <cell r="Q24">
            <v>22579.2</v>
          </cell>
          <cell r="R24">
            <v>22679.2</v>
          </cell>
          <cell r="S24">
            <v>22679.2</v>
          </cell>
        </row>
        <row r="26">
          <cell r="P26">
            <v>720</v>
          </cell>
          <cell r="Q26">
            <v>792.7</v>
          </cell>
          <cell r="R26">
            <v>600.5</v>
          </cell>
          <cell r="S26">
            <v>806.3</v>
          </cell>
        </row>
        <row r="27">
          <cell r="P27">
            <v>4098.999999999999</v>
          </cell>
          <cell r="Q27">
            <v>3971.1</v>
          </cell>
          <cell r="R27">
            <v>3224</v>
          </cell>
          <cell r="S27">
            <v>3153.5</v>
          </cell>
        </row>
        <row r="28">
          <cell r="P28">
            <v>10836.2</v>
          </cell>
          <cell r="Q28">
            <v>11038</v>
          </cell>
          <cell r="R28">
            <v>11748</v>
          </cell>
          <cell r="S28">
            <v>11748</v>
          </cell>
        </row>
        <row r="29">
          <cell r="P29">
            <v>25377.74</v>
          </cell>
          <cell r="Q29">
            <v>23671.899999999998</v>
          </cell>
          <cell r="R29">
            <v>18600.1</v>
          </cell>
          <cell r="S29">
            <v>18392.85</v>
          </cell>
        </row>
        <row r="30">
          <cell r="P30">
            <v>486536.38000000006</v>
          </cell>
          <cell r="Q30">
            <v>466066.4</v>
          </cell>
          <cell r="R30">
            <v>324861.1000000001</v>
          </cell>
          <cell r="S30">
            <v>320752.45000000007</v>
          </cell>
        </row>
        <row r="31">
          <cell r="P31">
            <v>521.9</v>
          </cell>
          <cell r="Q31">
            <v>558.5</v>
          </cell>
          <cell r="R31">
            <v>331.5</v>
          </cell>
          <cell r="S31">
            <v>321.5</v>
          </cell>
        </row>
        <row r="32">
          <cell r="P32">
            <v>0</v>
          </cell>
          <cell r="Q32">
            <v>0</v>
          </cell>
          <cell r="R32">
            <v>0</v>
          </cell>
          <cell r="S32">
            <v>0</v>
          </cell>
        </row>
        <row r="33">
          <cell r="P33">
            <v>12995.600000000002</v>
          </cell>
          <cell r="Q33">
            <v>12586.5</v>
          </cell>
          <cell r="R33">
            <v>8277.5</v>
          </cell>
          <cell r="S33">
            <v>8472.099999999999</v>
          </cell>
        </row>
        <row r="34">
          <cell r="P34">
            <v>9284.470000000001</v>
          </cell>
          <cell r="Q34">
            <v>7927.6</v>
          </cell>
          <cell r="R34">
            <v>7580.2</v>
          </cell>
          <cell r="S34">
            <v>7537.4</v>
          </cell>
        </row>
        <row r="35">
          <cell r="P35">
            <v>0</v>
          </cell>
          <cell r="Q35">
            <v>0</v>
          </cell>
          <cell r="R35">
            <v>0</v>
          </cell>
          <cell r="S35">
            <v>0</v>
          </cell>
        </row>
        <row r="36">
          <cell r="P36">
            <v>17551.07</v>
          </cell>
          <cell r="Q36">
            <v>25507.500000000004</v>
          </cell>
          <cell r="R36">
            <v>19886.699999999997</v>
          </cell>
          <cell r="S36">
            <v>19830.199999999997</v>
          </cell>
        </row>
        <row r="37">
          <cell r="P37">
            <v>330190.02999999997</v>
          </cell>
          <cell r="Q37">
            <v>269633.8</v>
          </cell>
          <cell r="R37">
            <v>260479.40000000002</v>
          </cell>
          <cell r="S37">
            <v>259696.80000000002</v>
          </cell>
        </row>
        <row r="38">
          <cell r="P38">
            <v>55927.950000000004</v>
          </cell>
          <cell r="Q38">
            <v>13751.5</v>
          </cell>
          <cell r="R38">
            <v>13251.1</v>
          </cell>
          <cell r="S38">
            <v>11021.2</v>
          </cell>
        </row>
        <row r="39">
          <cell r="P39">
            <v>6475.6</v>
          </cell>
          <cell r="Q39">
            <v>10512.7</v>
          </cell>
          <cell r="R39">
            <v>8944.199999999999</v>
          </cell>
          <cell r="S39">
            <v>8526</v>
          </cell>
        </row>
        <row r="40">
          <cell r="P40">
            <v>13993.21</v>
          </cell>
          <cell r="Q40">
            <v>14273.2</v>
          </cell>
          <cell r="R40">
            <v>14025.5</v>
          </cell>
          <cell r="S40">
            <v>11051.4</v>
          </cell>
        </row>
        <row r="42">
          <cell r="P42">
            <v>0</v>
          </cell>
          <cell r="R42">
            <v>0</v>
          </cell>
          <cell r="S42">
            <v>0</v>
          </cell>
        </row>
        <row r="43">
          <cell r="P43">
            <v>0</v>
          </cell>
        </row>
        <row r="45">
          <cell r="P45">
            <v>0</v>
          </cell>
          <cell r="Q45">
            <v>0</v>
          </cell>
          <cell r="R45">
            <v>0</v>
          </cell>
          <cell r="S45">
            <v>0</v>
          </cell>
        </row>
        <row r="46">
          <cell r="Q46">
            <v>0</v>
          </cell>
          <cell r="R46">
            <v>0</v>
          </cell>
          <cell r="S46">
            <v>0</v>
          </cell>
        </row>
        <row r="47">
          <cell r="P47">
            <v>255</v>
          </cell>
          <cell r="Q47">
            <v>267</v>
          </cell>
          <cell r="R47">
            <v>238.7</v>
          </cell>
          <cell r="S47">
            <v>242</v>
          </cell>
        </row>
        <row r="48">
          <cell r="P48">
            <v>0</v>
          </cell>
          <cell r="Q48">
            <v>0</v>
          </cell>
          <cell r="R48">
            <v>0</v>
          </cell>
          <cell r="S48">
            <v>0</v>
          </cell>
        </row>
        <row r="49">
          <cell r="P49">
            <v>0</v>
          </cell>
          <cell r="Q49">
            <v>0</v>
          </cell>
          <cell r="R49">
            <v>0</v>
          </cell>
          <cell r="S49">
            <v>0</v>
          </cell>
        </row>
        <row r="51">
          <cell r="P51">
            <v>0</v>
          </cell>
          <cell r="Q51">
            <v>0</v>
          </cell>
          <cell r="R51">
            <v>0</v>
          </cell>
          <cell r="S51">
            <v>0</v>
          </cell>
        </row>
        <row r="53">
          <cell r="P53">
            <v>0</v>
          </cell>
          <cell r="Q53">
            <v>0</v>
          </cell>
          <cell r="R53">
            <v>0</v>
          </cell>
          <cell r="S53">
            <v>0</v>
          </cell>
        </row>
        <row r="54">
          <cell r="P54">
            <v>0</v>
          </cell>
          <cell r="Q54">
            <v>0</v>
          </cell>
          <cell r="R54">
            <v>0</v>
          </cell>
          <cell r="S54">
            <v>0</v>
          </cell>
        </row>
        <row r="56">
          <cell r="P56">
            <v>0</v>
          </cell>
          <cell r="Q56">
            <v>0</v>
          </cell>
          <cell r="R56">
            <v>0</v>
          </cell>
          <cell r="S56">
            <v>0</v>
          </cell>
        </row>
        <row r="57">
          <cell r="P57">
            <v>0</v>
          </cell>
          <cell r="Q57">
            <v>0</v>
          </cell>
          <cell r="R57">
            <v>0</v>
          </cell>
          <cell r="S57">
            <v>0</v>
          </cell>
        </row>
        <row r="58">
          <cell r="P58">
            <v>0</v>
          </cell>
          <cell r="Q58">
            <v>0</v>
          </cell>
          <cell r="R58">
            <v>0</v>
          </cell>
          <cell r="S58">
            <v>0</v>
          </cell>
        </row>
        <row r="59">
          <cell r="P59">
            <v>1439.33</v>
          </cell>
          <cell r="Q59">
            <v>715.9</v>
          </cell>
          <cell r="R59">
            <v>572.4</v>
          </cell>
          <cell r="S59">
            <v>589.4</v>
          </cell>
        </row>
        <row r="60">
          <cell r="P60">
            <v>113741.15999999999</v>
          </cell>
          <cell r="Q60">
            <v>15748.1</v>
          </cell>
          <cell r="R60">
            <v>14255.1</v>
          </cell>
          <cell r="S60">
            <v>13957.900000000001</v>
          </cell>
        </row>
        <row r="61">
          <cell r="P61">
            <v>0</v>
          </cell>
          <cell r="Q61">
            <v>0</v>
          </cell>
          <cell r="R61">
            <v>0</v>
          </cell>
          <cell r="S61">
            <v>0</v>
          </cell>
        </row>
        <row r="62">
          <cell r="P62">
            <v>0</v>
          </cell>
          <cell r="Q62">
            <v>0</v>
          </cell>
          <cell r="R62">
            <v>0</v>
          </cell>
          <cell r="S62">
            <v>0</v>
          </cell>
        </row>
        <row r="63">
          <cell r="Q63">
            <v>0</v>
          </cell>
          <cell r="R63">
            <v>0</v>
          </cell>
          <cell r="S63">
            <v>0</v>
          </cell>
        </row>
        <row r="64">
          <cell r="P64">
            <v>0</v>
          </cell>
          <cell r="Q64">
            <v>0</v>
          </cell>
          <cell r="R64">
            <v>0</v>
          </cell>
          <cell r="S64">
            <v>0</v>
          </cell>
        </row>
        <row r="65">
          <cell r="P65">
            <v>0</v>
          </cell>
          <cell r="Q65">
            <v>0</v>
          </cell>
          <cell r="R65">
            <v>0</v>
          </cell>
          <cell r="S65">
            <v>0</v>
          </cell>
        </row>
        <row r="82">
          <cell r="P82">
            <v>825400.5399999999</v>
          </cell>
          <cell r="Q82">
            <v>734286.7999999999</v>
          </cell>
          <cell r="R82">
            <v>592097.9</v>
          </cell>
          <cell r="S82">
            <v>604038.1</v>
          </cell>
        </row>
        <row r="83">
          <cell r="P83">
            <v>81498</v>
          </cell>
          <cell r="Q83">
            <v>56604.4</v>
          </cell>
          <cell r="R83">
            <v>41513.7</v>
          </cell>
          <cell r="S83">
            <v>34051.7</v>
          </cell>
        </row>
        <row r="84">
          <cell r="Q84">
            <v>0</v>
          </cell>
          <cell r="R84">
            <v>0</v>
          </cell>
          <cell r="S84">
            <v>0</v>
          </cell>
        </row>
        <row r="85">
          <cell r="P85">
            <v>24869.2</v>
          </cell>
          <cell r="Q85">
            <v>2627</v>
          </cell>
          <cell r="R85">
            <v>2000</v>
          </cell>
          <cell r="S85">
            <v>4000</v>
          </cell>
        </row>
        <row r="86">
          <cell r="P86">
            <v>0</v>
          </cell>
          <cell r="Q86">
            <v>0</v>
          </cell>
          <cell r="R86">
            <v>0</v>
          </cell>
          <cell r="S86">
            <v>0</v>
          </cell>
        </row>
        <row r="87">
          <cell r="P87">
            <v>59466.6</v>
          </cell>
          <cell r="Q87">
            <v>48349.2</v>
          </cell>
          <cell r="R87">
            <v>36159.2</v>
          </cell>
          <cell r="S87">
            <v>39088.3</v>
          </cell>
        </row>
        <row r="90">
          <cell r="P90">
            <v>0</v>
          </cell>
          <cell r="Q90">
            <v>0</v>
          </cell>
          <cell r="R90">
            <v>0</v>
          </cell>
          <cell r="S90">
            <v>0</v>
          </cell>
        </row>
        <row r="91">
          <cell r="P91">
            <v>30299.85</v>
          </cell>
          <cell r="Q91">
            <v>16635</v>
          </cell>
          <cell r="R91">
            <v>9006</v>
          </cell>
          <cell r="S91">
            <v>10721</v>
          </cell>
        </row>
        <row r="92">
          <cell r="P92">
            <v>15300.9</v>
          </cell>
          <cell r="Q92">
            <v>300</v>
          </cell>
          <cell r="R92">
            <v>300</v>
          </cell>
          <cell r="S92">
            <v>300</v>
          </cell>
        </row>
        <row r="93">
          <cell r="P93">
            <v>16099.300000000001</v>
          </cell>
          <cell r="Q93">
            <v>115646.4</v>
          </cell>
          <cell r="R93">
            <v>132298.9</v>
          </cell>
          <cell r="S93">
            <v>141520.80000000002</v>
          </cell>
        </row>
        <row r="94">
          <cell r="P94">
            <v>83877.6</v>
          </cell>
          <cell r="Q94">
            <v>65026.6</v>
          </cell>
          <cell r="R94">
            <v>46915.6</v>
          </cell>
          <cell r="S94">
            <v>49719.7</v>
          </cell>
        </row>
        <row r="96">
          <cell r="P96">
            <v>1824.9</v>
          </cell>
          <cell r="Q96">
            <v>7160</v>
          </cell>
          <cell r="R96">
            <v>4181</v>
          </cell>
          <cell r="S96">
            <v>4181</v>
          </cell>
        </row>
        <row r="97">
          <cell r="P97">
            <v>0</v>
          </cell>
          <cell r="Q97">
            <v>0</v>
          </cell>
          <cell r="R97">
            <v>0</v>
          </cell>
          <cell r="S97">
            <v>0</v>
          </cell>
        </row>
        <row r="98">
          <cell r="P98">
            <v>260</v>
          </cell>
          <cell r="Q98">
            <v>240</v>
          </cell>
          <cell r="R98">
            <v>50</v>
          </cell>
          <cell r="S98">
            <v>50</v>
          </cell>
        </row>
        <row r="99">
          <cell r="P99">
            <v>2873867.8799999994</v>
          </cell>
          <cell r="Q99">
            <v>1450970.0000000005</v>
          </cell>
          <cell r="R99">
            <v>1007967.1000000001</v>
          </cell>
          <cell r="S99">
            <v>933784.2999999998</v>
          </cell>
        </row>
        <row r="100">
          <cell r="P100">
            <v>21183</v>
          </cell>
          <cell r="Q100">
            <v>0</v>
          </cell>
          <cell r="R100">
            <v>0</v>
          </cell>
          <cell r="S100">
            <v>0</v>
          </cell>
        </row>
        <row r="101">
          <cell r="P101">
            <v>0</v>
          </cell>
          <cell r="Q101">
            <v>0</v>
          </cell>
          <cell r="R101">
            <v>0</v>
          </cell>
          <cell r="S101">
            <v>0</v>
          </cell>
        </row>
        <row r="102">
          <cell r="P102">
            <v>27048</v>
          </cell>
          <cell r="Q102">
            <v>550</v>
          </cell>
          <cell r="R102">
            <v>550</v>
          </cell>
          <cell r="S102">
            <v>560</v>
          </cell>
        </row>
        <row r="103">
          <cell r="P103">
            <v>2963.9</v>
          </cell>
          <cell r="Q103">
            <v>2200</v>
          </cell>
          <cell r="R103">
            <v>1750</v>
          </cell>
          <cell r="S103">
            <v>1750</v>
          </cell>
        </row>
        <row r="104">
          <cell r="P104">
            <v>0</v>
          </cell>
          <cell r="Q104">
            <v>0</v>
          </cell>
          <cell r="R104">
            <v>0</v>
          </cell>
          <cell r="S104">
            <v>0</v>
          </cell>
        </row>
        <row r="105">
          <cell r="P105">
            <v>0</v>
          </cell>
          <cell r="Q105">
            <v>0</v>
          </cell>
          <cell r="R105">
            <v>0</v>
          </cell>
          <cell r="S105">
            <v>0</v>
          </cell>
        </row>
        <row r="106">
          <cell r="P106">
            <v>0</v>
          </cell>
          <cell r="Q106">
            <v>0</v>
          </cell>
          <cell r="R106">
            <v>0</v>
          </cell>
          <cell r="S106">
            <v>0</v>
          </cell>
        </row>
        <row r="107">
          <cell r="P107">
            <v>55805.67999999999</v>
          </cell>
          <cell r="Q107">
            <v>8031</v>
          </cell>
          <cell r="R107">
            <v>6294</v>
          </cell>
          <cell r="S107">
            <v>6409</v>
          </cell>
        </row>
        <row r="108">
          <cell r="P108">
            <v>76349.22</v>
          </cell>
          <cell r="Q108">
            <v>64605.299999999996</v>
          </cell>
          <cell r="R108">
            <v>53298.6</v>
          </cell>
          <cell r="S108">
            <v>51339.2</v>
          </cell>
        </row>
        <row r="109">
          <cell r="P109">
            <v>197704.50999999998</v>
          </cell>
          <cell r="Q109">
            <v>155587.5</v>
          </cell>
          <cell r="R109">
            <v>111003.50000000001</v>
          </cell>
          <cell r="S109">
            <v>112998.80000000002</v>
          </cell>
        </row>
        <row r="110">
          <cell r="R110">
            <v>0</v>
          </cell>
          <cell r="S110">
            <v>0</v>
          </cell>
        </row>
        <row r="113">
          <cell r="P113">
            <v>0</v>
          </cell>
          <cell r="Q113">
            <v>0</v>
          </cell>
          <cell r="R113">
            <v>0</v>
          </cell>
          <cell r="S113">
            <v>0</v>
          </cell>
        </row>
        <row r="114">
          <cell r="P114">
            <v>0</v>
          </cell>
          <cell r="Q114">
            <v>0</v>
          </cell>
          <cell r="R114">
            <v>0</v>
          </cell>
          <cell r="S114">
            <v>0</v>
          </cell>
        </row>
        <row r="115">
          <cell r="P115">
            <v>0</v>
          </cell>
          <cell r="Q115">
            <v>0</v>
          </cell>
          <cell r="R115">
            <v>0</v>
          </cell>
          <cell r="S115">
            <v>0</v>
          </cell>
        </row>
        <row r="116">
          <cell r="P116">
            <v>53593.35</v>
          </cell>
          <cell r="Q116">
            <v>5009.5</v>
          </cell>
          <cell r="R116">
            <v>4129.5</v>
          </cell>
          <cell r="S116">
            <v>4173.5</v>
          </cell>
        </row>
        <row r="117">
          <cell r="P117">
            <v>36086.94</v>
          </cell>
          <cell r="Q117">
            <v>27683</v>
          </cell>
          <cell r="R117">
            <v>20621</v>
          </cell>
          <cell r="S117">
            <v>20221</v>
          </cell>
        </row>
        <row r="118">
          <cell r="P118">
            <v>15299.7</v>
          </cell>
          <cell r="Q118">
            <v>7707.4</v>
          </cell>
          <cell r="R118">
            <v>6975</v>
          </cell>
          <cell r="S118">
            <v>7218.5</v>
          </cell>
        </row>
        <row r="119">
          <cell r="P119">
            <v>0</v>
          </cell>
          <cell r="Q119">
            <v>0</v>
          </cell>
          <cell r="R119">
            <v>0</v>
          </cell>
          <cell r="S119">
            <v>0</v>
          </cell>
        </row>
        <row r="120">
          <cell r="P120">
            <v>0</v>
          </cell>
          <cell r="Q120">
            <v>0</v>
          </cell>
          <cell r="R120">
            <v>0</v>
          </cell>
          <cell r="S120">
            <v>0</v>
          </cell>
        </row>
        <row r="121">
          <cell r="P121">
            <v>0</v>
          </cell>
          <cell r="Q121">
            <v>0</v>
          </cell>
          <cell r="R121">
            <v>0</v>
          </cell>
          <cell r="S121">
            <v>0</v>
          </cell>
        </row>
        <row r="122">
          <cell r="P122">
            <v>0</v>
          </cell>
          <cell r="Q122">
            <v>0</v>
          </cell>
          <cell r="R122">
            <v>0</v>
          </cell>
          <cell r="S122">
            <v>0</v>
          </cell>
        </row>
        <row r="123">
          <cell r="P123">
            <v>0</v>
          </cell>
          <cell r="Q123">
            <v>0</v>
          </cell>
          <cell r="R123">
            <v>0</v>
          </cell>
          <cell r="S123">
            <v>0</v>
          </cell>
        </row>
        <row r="124">
          <cell r="P124">
            <v>0</v>
          </cell>
        </row>
        <row r="125">
          <cell r="P125">
            <v>0</v>
          </cell>
          <cell r="Q125">
            <v>0</v>
          </cell>
          <cell r="R125">
            <v>0</v>
          </cell>
          <cell r="S125">
            <v>0</v>
          </cell>
        </row>
        <row r="126">
          <cell r="P126">
            <v>0</v>
          </cell>
          <cell r="Q126">
            <v>0</v>
          </cell>
          <cell r="R126">
            <v>0</v>
          </cell>
          <cell r="S126">
            <v>0</v>
          </cell>
        </row>
        <row r="127">
          <cell r="P127">
            <v>0</v>
          </cell>
          <cell r="Q127">
            <v>0</v>
          </cell>
          <cell r="R127">
            <v>0</v>
          </cell>
          <cell r="S127">
            <v>0</v>
          </cell>
        </row>
        <row r="128">
          <cell r="P128">
            <v>5412.9</v>
          </cell>
          <cell r="Q128">
            <v>1410</v>
          </cell>
          <cell r="R128">
            <v>839.5</v>
          </cell>
          <cell r="S128">
            <v>739.5</v>
          </cell>
        </row>
        <row r="129">
          <cell r="P129">
            <v>4099.9</v>
          </cell>
          <cell r="Q129">
            <v>4613</v>
          </cell>
          <cell r="R129">
            <v>4313</v>
          </cell>
          <cell r="S129">
            <v>3813</v>
          </cell>
        </row>
        <row r="130">
          <cell r="P130">
            <v>0</v>
          </cell>
          <cell r="Q130">
            <v>0</v>
          </cell>
          <cell r="R130">
            <v>0</v>
          </cell>
          <cell r="S130">
            <v>0</v>
          </cell>
        </row>
        <row r="131">
          <cell r="P131">
            <v>0</v>
          </cell>
          <cell r="Q131">
            <v>0</v>
          </cell>
          <cell r="R131">
            <v>0</v>
          </cell>
          <cell r="S131">
            <v>0</v>
          </cell>
        </row>
        <row r="132">
          <cell r="P132">
            <v>0</v>
          </cell>
          <cell r="Q132">
            <v>0</v>
          </cell>
          <cell r="R132">
            <v>0</v>
          </cell>
          <cell r="S132">
            <v>0</v>
          </cell>
        </row>
        <row r="133">
          <cell r="P133">
            <v>0</v>
          </cell>
          <cell r="Q133">
            <v>0</v>
          </cell>
          <cell r="R133">
            <v>0</v>
          </cell>
          <cell r="S133">
            <v>0</v>
          </cell>
        </row>
        <row r="134">
          <cell r="P134">
            <v>0</v>
          </cell>
          <cell r="Q134">
            <v>0</v>
          </cell>
          <cell r="R134">
            <v>0</v>
          </cell>
          <cell r="S134">
            <v>0</v>
          </cell>
        </row>
        <row r="136">
          <cell r="P136">
            <v>5839.1</v>
          </cell>
        </row>
        <row r="138">
          <cell r="P138">
            <v>31962</v>
          </cell>
          <cell r="Q138">
            <v>29271.5</v>
          </cell>
          <cell r="R138">
            <v>30582.5</v>
          </cell>
          <cell r="S138">
            <v>30582.5</v>
          </cell>
        </row>
        <row r="139">
          <cell r="P139">
            <v>24783</v>
          </cell>
          <cell r="Q139">
            <v>25534</v>
          </cell>
          <cell r="R139">
            <v>25534</v>
          </cell>
          <cell r="S139">
            <v>25534</v>
          </cell>
        </row>
        <row r="140">
          <cell r="P140">
            <v>9821</v>
          </cell>
          <cell r="Q140">
            <v>10011</v>
          </cell>
          <cell r="R140">
            <v>9934</v>
          </cell>
          <cell r="S140">
            <v>9948</v>
          </cell>
        </row>
        <row r="141">
          <cell r="P141">
            <v>12006</v>
          </cell>
          <cell r="Q141">
            <v>13084.5</v>
          </cell>
          <cell r="R141">
            <v>13084.5</v>
          </cell>
          <cell r="S141">
            <v>13084.5</v>
          </cell>
        </row>
        <row r="142">
          <cell r="P142">
            <v>38236.6</v>
          </cell>
          <cell r="Q142">
            <v>0</v>
          </cell>
          <cell r="R142">
            <v>0</v>
          </cell>
          <cell r="S142">
            <v>0</v>
          </cell>
        </row>
        <row r="143">
          <cell r="P143">
            <v>2822016.7</v>
          </cell>
          <cell r="Q143">
            <v>2941670</v>
          </cell>
          <cell r="R143">
            <v>2950700</v>
          </cell>
          <cell r="S143">
            <v>3172030</v>
          </cell>
        </row>
        <row r="144">
          <cell r="P144">
            <v>5805</v>
          </cell>
          <cell r="Q144">
            <v>6095.2</v>
          </cell>
          <cell r="R144">
            <v>6095.2</v>
          </cell>
          <cell r="S144">
            <v>6095.2</v>
          </cell>
        </row>
        <row r="145">
          <cell r="P145">
            <v>178083.09999999998</v>
          </cell>
          <cell r="Q145">
            <v>59734</v>
          </cell>
          <cell r="R145">
            <v>2231.6</v>
          </cell>
          <cell r="S145">
            <v>3345.6</v>
          </cell>
        </row>
        <row r="146">
          <cell r="P146">
            <v>103796</v>
          </cell>
          <cell r="Q146">
            <v>0</v>
          </cell>
          <cell r="R146">
            <v>0</v>
          </cell>
          <cell r="S146">
            <v>0</v>
          </cell>
        </row>
        <row r="147">
          <cell r="P147">
            <v>370295</v>
          </cell>
          <cell r="Q147">
            <v>0</v>
          </cell>
          <cell r="R147">
            <v>0</v>
          </cell>
          <cell r="S147">
            <v>0</v>
          </cell>
        </row>
        <row r="148">
          <cell r="P148">
            <v>79089</v>
          </cell>
          <cell r="Q148">
            <v>0</v>
          </cell>
          <cell r="R148">
            <v>0</v>
          </cell>
          <cell r="S148">
            <v>0</v>
          </cell>
        </row>
        <row r="149">
          <cell r="P149">
            <v>9029</v>
          </cell>
          <cell r="Q149">
            <v>0</v>
          </cell>
          <cell r="R149">
            <v>0</v>
          </cell>
          <cell r="S149">
            <v>0</v>
          </cell>
        </row>
        <row r="150">
          <cell r="P150">
            <v>31544.8</v>
          </cell>
          <cell r="Q150">
            <v>30573</v>
          </cell>
          <cell r="R150">
            <v>30573</v>
          </cell>
          <cell r="S150">
            <v>30573</v>
          </cell>
        </row>
        <row r="151">
          <cell r="P151">
            <v>3638</v>
          </cell>
          <cell r="Q151">
            <v>0</v>
          </cell>
          <cell r="R151">
            <v>0</v>
          </cell>
          <cell r="S151">
            <v>0</v>
          </cell>
        </row>
        <row r="152">
          <cell r="P152">
            <v>51587</v>
          </cell>
          <cell r="Q152">
            <v>0</v>
          </cell>
          <cell r="R152">
            <v>0</v>
          </cell>
          <cell r="S152">
            <v>0</v>
          </cell>
        </row>
        <row r="153">
          <cell r="P153">
            <v>505370.2</v>
          </cell>
          <cell r="Q153">
            <v>0</v>
          </cell>
          <cell r="R153">
            <v>0</v>
          </cell>
          <cell r="S153">
            <v>0</v>
          </cell>
        </row>
        <row r="154">
          <cell r="P154">
            <v>158591</v>
          </cell>
          <cell r="Q154">
            <v>0</v>
          </cell>
          <cell r="R154">
            <v>0</v>
          </cell>
          <cell r="S154">
            <v>0</v>
          </cell>
        </row>
        <row r="155">
          <cell r="P155">
            <v>28702</v>
          </cell>
          <cell r="Q155">
            <v>0</v>
          </cell>
          <cell r="R155">
            <v>0</v>
          </cell>
          <cell r="S155">
            <v>0</v>
          </cell>
        </row>
        <row r="156">
          <cell r="P156">
            <v>547</v>
          </cell>
          <cell r="Q156">
            <v>0</v>
          </cell>
          <cell r="R156">
            <v>0</v>
          </cell>
          <cell r="S156">
            <v>0</v>
          </cell>
        </row>
        <row r="157">
          <cell r="P157">
            <v>47870</v>
          </cell>
          <cell r="Q157">
            <v>0</v>
          </cell>
          <cell r="R157">
            <v>0</v>
          </cell>
          <cell r="S157">
            <v>0</v>
          </cell>
        </row>
        <row r="158">
          <cell r="P158">
            <v>136375.4</v>
          </cell>
          <cell r="Q158">
            <v>141672</v>
          </cell>
          <cell r="R158">
            <v>141672</v>
          </cell>
          <cell r="S158">
            <v>141672</v>
          </cell>
        </row>
        <row r="159">
          <cell r="P159">
            <v>158927.5</v>
          </cell>
          <cell r="Q159">
            <v>167195</v>
          </cell>
          <cell r="R159">
            <v>167195</v>
          </cell>
          <cell r="S159">
            <v>167195</v>
          </cell>
        </row>
        <row r="160">
          <cell r="P160">
            <v>27359</v>
          </cell>
          <cell r="Q160">
            <v>29003.8</v>
          </cell>
          <cell r="R160">
            <v>29003.8</v>
          </cell>
          <cell r="S160">
            <v>29003.8</v>
          </cell>
        </row>
        <row r="161">
          <cell r="P161">
            <v>50199</v>
          </cell>
          <cell r="Q161">
            <v>40599</v>
          </cell>
          <cell r="R161">
            <v>40599</v>
          </cell>
          <cell r="S161">
            <v>40599</v>
          </cell>
        </row>
        <row r="162">
          <cell r="P162">
            <v>41567.1</v>
          </cell>
          <cell r="Q162">
            <v>41601.1</v>
          </cell>
          <cell r="R162">
            <v>41601.1</v>
          </cell>
          <cell r="S162">
            <v>41601.1</v>
          </cell>
        </row>
        <row r="163">
          <cell r="P163">
            <v>39203.2</v>
          </cell>
          <cell r="Q163">
            <v>49254</v>
          </cell>
          <cell r="R163">
            <v>40998</v>
          </cell>
          <cell r="S163">
            <v>67622</v>
          </cell>
        </row>
        <row r="164">
          <cell r="P164">
            <v>148433</v>
          </cell>
          <cell r="Q164">
            <v>0</v>
          </cell>
          <cell r="R164">
            <v>0</v>
          </cell>
          <cell r="S164">
            <v>0</v>
          </cell>
        </row>
        <row r="171">
          <cell r="P171">
            <v>13013.2</v>
          </cell>
          <cell r="Q171">
            <v>13013.2</v>
          </cell>
          <cell r="R171">
            <v>13013.2</v>
          </cell>
          <cell r="S171">
            <v>13013.2</v>
          </cell>
        </row>
        <row r="172">
          <cell r="P172">
            <v>1782.6</v>
          </cell>
          <cell r="Q172">
            <v>1959.7</v>
          </cell>
          <cell r="R172">
            <v>1959.7</v>
          </cell>
          <cell r="S172">
            <v>1959.7</v>
          </cell>
        </row>
        <row r="173">
          <cell r="P173">
            <v>513490</v>
          </cell>
          <cell r="Q173">
            <v>0</v>
          </cell>
          <cell r="R173">
            <v>0</v>
          </cell>
          <cell r="S173">
            <v>0</v>
          </cell>
        </row>
        <row r="174">
          <cell r="P174">
            <v>4472</v>
          </cell>
          <cell r="Q174">
            <v>0</v>
          </cell>
          <cell r="R174">
            <v>0</v>
          </cell>
          <cell r="S174">
            <v>0</v>
          </cell>
        </row>
        <row r="176">
          <cell r="P176">
            <v>283.2</v>
          </cell>
          <cell r="Q176">
            <v>0</v>
          </cell>
          <cell r="R176">
            <v>0</v>
          </cell>
          <cell r="S176">
            <v>0</v>
          </cell>
        </row>
        <row r="177">
          <cell r="P177">
            <v>8118</v>
          </cell>
          <cell r="Q177">
            <v>8118</v>
          </cell>
          <cell r="R177">
            <v>8118</v>
          </cell>
          <cell r="S177">
            <v>8118</v>
          </cell>
        </row>
        <row r="178">
          <cell r="P178">
            <v>44893</v>
          </cell>
          <cell r="Q178">
            <v>0</v>
          </cell>
          <cell r="R178">
            <v>0</v>
          </cell>
          <cell r="S178">
            <v>0</v>
          </cell>
        </row>
        <row r="179">
          <cell r="P179">
            <v>0</v>
          </cell>
          <cell r="Q179">
            <v>773400.8</v>
          </cell>
          <cell r="R179">
            <v>875840.9</v>
          </cell>
          <cell r="S179">
            <v>969909.4</v>
          </cell>
        </row>
        <row r="187">
          <cell r="P187">
            <v>859165.6000000001</v>
          </cell>
          <cell r="Q187">
            <v>946146</v>
          </cell>
          <cell r="R187">
            <v>914464</v>
          </cell>
          <cell r="S187">
            <v>893655</v>
          </cell>
        </row>
        <row r="188">
          <cell r="P188">
            <v>306418.9</v>
          </cell>
          <cell r="Q188">
            <v>283626</v>
          </cell>
          <cell r="R188">
            <v>282513</v>
          </cell>
          <cell r="S188">
            <v>282243</v>
          </cell>
        </row>
        <row r="189">
          <cell r="P189">
            <v>0</v>
          </cell>
          <cell r="Q189">
            <v>0</v>
          </cell>
          <cell r="R189">
            <v>0</v>
          </cell>
          <cell r="S189">
            <v>0</v>
          </cell>
        </row>
        <row r="190">
          <cell r="P190">
            <v>1930</v>
          </cell>
          <cell r="Q190">
            <v>4481</v>
          </cell>
          <cell r="R190">
            <v>4471</v>
          </cell>
          <cell r="S190">
            <v>4471</v>
          </cell>
        </row>
        <row r="191">
          <cell r="P191">
            <v>0</v>
          </cell>
          <cell r="Q191">
            <v>0</v>
          </cell>
          <cell r="R191">
            <v>0</v>
          </cell>
          <cell r="S191">
            <v>0</v>
          </cell>
        </row>
        <row r="192">
          <cell r="P192">
            <v>6699</v>
          </cell>
          <cell r="Q192">
            <v>16899</v>
          </cell>
          <cell r="R192">
            <v>42482</v>
          </cell>
          <cell r="S192">
            <v>42457</v>
          </cell>
        </row>
        <row r="193">
          <cell r="P193">
            <v>11825</v>
          </cell>
          <cell r="Q193">
            <v>10156</v>
          </cell>
          <cell r="R193">
            <v>7835</v>
          </cell>
          <cell r="S193">
            <v>7695</v>
          </cell>
        </row>
        <row r="195">
          <cell r="P195">
            <v>0</v>
          </cell>
          <cell r="Q195">
            <v>0</v>
          </cell>
          <cell r="R195">
            <v>0</v>
          </cell>
          <cell r="S195">
            <v>0</v>
          </cell>
        </row>
        <row r="197">
          <cell r="P197">
            <v>170973.6</v>
          </cell>
          <cell r="Q197">
            <v>110332</v>
          </cell>
          <cell r="R197">
            <v>120123</v>
          </cell>
          <cell r="S197">
            <v>115627</v>
          </cell>
        </row>
        <row r="198">
          <cell r="P198">
            <v>926825.3999999999</v>
          </cell>
          <cell r="Q198">
            <v>256504</v>
          </cell>
          <cell r="R198">
            <v>189623.6</v>
          </cell>
          <cell r="S198">
            <v>248887.7</v>
          </cell>
        </row>
        <row r="199">
          <cell r="P199">
            <v>508172.2</v>
          </cell>
          <cell r="Q199">
            <v>302806.4</v>
          </cell>
          <cell r="R199">
            <v>253244.19999999998</v>
          </cell>
          <cell r="S199">
            <v>239306.40000000002</v>
          </cell>
        </row>
        <row r="200">
          <cell r="P200">
            <v>534416.2000000001</v>
          </cell>
          <cell r="Q200">
            <v>488371.5</v>
          </cell>
          <cell r="R200">
            <v>443159.5</v>
          </cell>
          <cell r="S200">
            <v>441033</v>
          </cell>
        </row>
        <row r="202">
          <cell r="P202">
            <v>29963</v>
          </cell>
          <cell r="Q202">
            <v>35802</v>
          </cell>
          <cell r="R202">
            <v>31130</v>
          </cell>
          <cell r="S202">
            <v>31130</v>
          </cell>
        </row>
        <row r="203">
          <cell r="P203">
            <v>0</v>
          </cell>
          <cell r="Q203">
            <v>0</v>
          </cell>
          <cell r="R203">
            <v>0</v>
          </cell>
          <cell r="S203">
            <v>0</v>
          </cell>
        </row>
        <row r="204">
          <cell r="P204">
            <v>0</v>
          </cell>
          <cell r="Q204">
            <v>0</v>
          </cell>
          <cell r="R204">
            <v>0</v>
          </cell>
          <cell r="S204">
            <v>0</v>
          </cell>
        </row>
        <row r="205">
          <cell r="P205">
            <v>7800</v>
          </cell>
          <cell r="Q205">
            <v>8863</v>
          </cell>
          <cell r="R205">
            <v>4363</v>
          </cell>
          <cell r="S205">
            <v>4363</v>
          </cell>
        </row>
        <row r="206">
          <cell r="P206">
            <v>3582619</v>
          </cell>
          <cell r="Q206">
            <v>1958767.5</v>
          </cell>
          <cell r="R206">
            <v>2045175</v>
          </cell>
          <cell r="S206">
            <v>1962135</v>
          </cell>
        </row>
        <row r="207">
          <cell r="P207">
            <v>0</v>
          </cell>
          <cell r="Q207">
            <v>0</v>
          </cell>
          <cell r="R207">
            <v>0</v>
          </cell>
          <cell r="S207">
            <v>0</v>
          </cell>
        </row>
        <row r="208">
          <cell r="P208">
            <v>3500</v>
          </cell>
          <cell r="Q208">
            <v>3500</v>
          </cell>
          <cell r="R208">
            <v>2659</v>
          </cell>
          <cell r="S208">
            <v>2608</v>
          </cell>
        </row>
        <row r="209">
          <cell r="P209">
            <v>56610.6</v>
          </cell>
          <cell r="Q209">
            <v>59243.5</v>
          </cell>
          <cell r="R209">
            <v>51174</v>
          </cell>
          <cell r="S209">
            <v>50988</v>
          </cell>
        </row>
        <row r="210">
          <cell r="P210">
            <v>278619.1</v>
          </cell>
          <cell r="Q210">
            <v>275541</v>
          </cell>
          <cell r="R210">
            <v>274106</v>
          </cell>
          <cell r="S210">
            <v>221324</v>
          </cell>
        </row>
        <row r="211">
          <cell r="P211">
            <v>0</v>
          </cell>
          <cell r="Q211">
            <v>0</v>
          </cell>
          <cell r="R211">
            <v>0</v>
          </cell>
          <cell r="S211">
            <v>0</v>
          </cell>
        </row>
        <row r="212">
          <cell r="P212">
            <v>0</v>
          </cell>
          <cell r="Q212">
            <v>0</v>
          </cell>
          <cell r="R212">
            <v>0</v>
          </cell>
          <cell r="S212">
            <v>0</v>
          </cell>
        </row>
        <row r="213">
          <cell r="P213">
            <v>217364.6</v>
          </cell>
          <cell r="Q213">
            <v>240073.5</v>
          </cell>
          <cell r="R213">
            <v>151316</v>
          </cell>
          <cell r="S213">
            <v>150937</v>
          </cell>
        </row>
        <row r="214">
          <cell r="P214">
            <v>0</v>
          </cell>
          <cell r="Q214">
            <v>0</v>
          </cell>
          <cell r="R214">
            <v>0</v>
          </cell>
          <cell r="S214">
            <v>0</v>
          </cell>
        </row>
        <row r="215">
          <cell r="P215">
            <v>0</v>
          </cell>
          <cell r="Q215">
            <v>0</v>
          </cell>
          <cell r="R215">
            <v>0</v>
          </cell>
          <cell r="S215">
            <v>0</v>
          </cell>
        </row>
        <row r="216">
          <cell r="P216">
            <v>4508</v>
          </cell>
          <cell r="Q216">
            <v>4281</v>
          </cell>
          <cell r="R216">
            <v>4271</v>
          </cell>
          <cell r="S216">
            <v>4271</v>
          </cell>
        </row>
        <row r="217">
          <cell r="P217">
            <v>15795</v>
          </cell>
          <cell r="Q217">
            <v>38609</v>
          </cell>
          <cell r="R217">
            <v>39609</v>
          </cell>
          <cell r="S217">
            <v>68609</v>
          </cell>
        </row>
        <row r="218">
          <cell r="P218">
            <v>275389</v>
          </cell>
          <cell r="Q218">
            <v>278630</v>
          </cell>
          <cell r="R218">
            <v>252630</v>
          </cell>
          <cell r="S218">
            <v>252630</v>
          </cell>
        </row>
        <row r="219">
          <cell r="P219">
            <v>451147.30000000005</v>
          </cell>
          <cell r="Q219">
            <v>368273.5</v>
          </cell>
          <cell r="R219">
            <v>334853.5</v>
          </cell>
          <cell r="S219">
            <v>323455</v>
          </cell>
        </row>
        <row r="220">
          <cell r="P220">
            <v>20909</v>
          </cell>
          <cell r="Q220">
            <v>6799</v>
          </cell>
          <cell r="R220">
            <v>4818</v>
          </cell>
          <cell r="S220">
            <v>5408</v>
          </cell>
        </row>
        <row r="221">
          <cell r="P221">
            <v>0</v>
          </cell>
          <cell r="Q221">
            <v>0</v>
          </cell>
          <cell r="R221">
            <v>0</v>
          </cell>
          <cell r="S221">
            <v>0</v>
          </cell>
        </row>
        <row r="222">
          <cell r="P222">
            <v>0</v>
          </cell>
          <cell r="Q222">
            <v>0</v>
          </cell>
          <cell r="R222">
            <v>0</v>
          </cell>
          <cell r="S222">
            <v>0</v>
          </cell>
        </row>
        <row r="224">
          <cell r="P224">
            <v>0</v>
          </cell>
          <cell r="Q224">
            <v>0</v>
          </cell>
          <cell r="R224">
            <v>0</v>
          </cell>
          <cell r="S224">
            <v>0</v>
          </cell>
        </row>
        <row r="225">
          <cell r="P225">
            <v>0</v>
          </cell>
          <cell r="Q225">
            <v>0</v>
          </cell>
          <cell r="R225">
            <v>0</v>
          </cell>
          <cell r="S225">
            <v>0</v>
          </cell>
        </row>
        <row r="226">
          <cell r="P226">
            <v>0</v>
          </cell>
          <cell r="Q226">
            <v>0</v>
          </cell>
          <cell r="R226">
            <v>0</v>
          </cell>
          <cell r="S226">
            <v>0</v>
          </cell>
        </row>
        <row r="228">
          <cell r="P228">
            <v>21803.7</v>
          </cell>
          <cell r="Q228">
            <v>16855.1</v>
          </cell>
          <cell r="R228">
            <v>5981.4</v>
          </cell>
          <cell r="S228">
            <v>5509</v>
          </cell>
        </row>
        <row r="229">
          <cell r="P229">
            <v>1800</v>
          </cell>
          <cell r="Q229">
            <v>2200</v>
          </cell>
          <cell r="R229">
            <v>2000</v>
          </cell>
          <cell r="S229">
            <v>2000</v>
          </cell>
        </row>
        <row r="230">
          <cell r="P230">
            <v>0</v>
          </cell>
          <cell r="Q230">
            <v>0</v>
          </cell>
          <cell r="R230">
            <v>0</v>
          </cell>
          <cell r="S230">
            <v>0</v>
          </cell>
        </row>
        <row r="231">
          <cell r="P231">
            <v>0</v>
          </cell>
          <cell r="Q231">
            <v>0</v>
          </cell>
          <cell r="R231">
            <v>0</v>
          </cell>
          <cell r="S231">
            <v>0</v>
          </cell>
        </row>
        <row r="232">
          <cell r="P232">
            <v>0</v>
          </cell>
          <cell r="Q232">
            <v>0</v>
          </cell>
          <cell r="R232">
            <v>0</v>
          </cell>
          <cell r="S232">
            <v>0</v>
          </cell>
        </row>
        <row r="234">
          <cell r="P234">
            <v>0</v>
          </cell>
          <cell r="Q234">
            <v>0</v>
          </cell>
          <cell r="R234">
            <v>0</v>
          </cell>
          <cell r="S234">
            <v>0</v>
          </cell>
        </row>
        <row r="235">
          <cell r="P235">
            <v>0</v>
          </cell>
          <cell r="Q235">
            <v>0</v>
          </cell>
          <cell r="R235">
            <v>0</v>
          </cell>
          <cell r="S235">
            <v>0</v>
          </cell>
        </row>
        <row r="236">
          <cell r="P236">
            <v>0</v>
          </cell>
          <cell r="Q236">
            <v>0</v>
          </cell>
          <cell r="R236">
            <v>0</v>
          </cell>
          <cell r="S236">
            <v>0</v>
          </cell>
        </row>
        <row r="237">
          <cell r="P237">
            <v>0</v>
          </cell>
          <cell r="Q237">
            <v>0</v>
          </cell>
          <cell r="R237">
            <v>0</v>
          </cell>
          <cell r="S237">
            <v>0</v>
          </cell>
        </row>
        <row r="238">
          <cell r="P238">
            <v>0</v>
          </cell>
          <cell r="Q238">
            <v>0</v>
          </cell>
          <cell r="R238">
            <v>0</v>
          </cell>
          <cell r="S238">
            <v>0</v>
          </cell>
        </row>
        <row r="239">
          <cell r="P239">
            <v>0</v>
          </cell>
          <cell r="Q239">
            <v>0</v>
          </cell>
          <cell r="R239">
            <v>0</v>
          </cell>
          <cell r="S239">
            <v>0</v>
          </cell>
        </row>
        <row r="240">
          <cell r="P240">
            <v>3782.8</v>
          </cell>
          <cell r="Q240">
            <v>1856.5</v>
          </cell>
          <cell r="R240">
            <v>1704</v>
          </cell>
          <cell r="S240">
            <v>1189</v>
          </cell>
        </row>
        <row r="241">
          <cell r="P241">
            <v>73641</v>
          </cell>
          <cell r="Q241">
            <v>27736</v>
          </cell>
          <cell r="R241">
            <v>27214</v>
          </cell>
          <cell r="S241">
            <v>27162</v>
          </cell>
        </row>
        <row r="242">
          <cell r="P242">
            <v>0</v>
          </cell>
          <cell r="Q242">
            <v>0</v>
          </cell>
          <cell r="R242">
            <v>0</v>
          </cell>
          <cell r="S242">
            <v>0</v>
          </cell>
        </row>
        <row r="243">
          <cell r="P243">
            <v>0</v>
          </cell>
          <cell r="Q243">
            <v>0</v>
          </cell>
          <cell r="R243">
            <v>0</v>
          </cell>
          <cell r="S243">
            <v>0</v>
          </cell>
        </row>
        <row r="244">
          <cell r="P244">
            <v>0</v>
          </cell>
          <cell r="Q244">
            <v>0</v>
          </cell>
          <cell r="R244">
            <v>0</v>
          </cell>
          <cell r="S244">
            <v>0</v>
          </cell>
        </row>
        <row r="245">
          <cell r="P245">
            <v>0</v>
          </cell>
          <cell r="Q245">
            <v>0</v>
          </cell>
          <cell r="R245">
            <v>0</v>
          </cell>
          <cell r="S245">
            <v>0</v>
          </cell>
        </row>
        <row r="246">
          <cell r="P246">
            <v>0</v>
          </cell>
          <cell r="Q246">
            <v>0</v>
          </cell>
          <cell r="R246">
            <v>0</v>
          </cell>
          <cell r="S246">
            <v>0</v>
          </cell>
        </row>
        <row r="250">
          <cell r="P250">
            <v>20933.4</v>
          </cell>
          <cell r="Q250">
            <v>20356.5</v>
          </cell>
          <cell r="R250">
            <v>20590.5</v>
          </cell>
          <cell r="S250">
            <v>20590.5</v>
          </cell>
        </row>
        <row r="251">
          <cell r="P251">
            <v>9075.7</v>
          </cell>
          <cell r="Q251">
            <v>9880.3</v>
          </cell>
          <cell r="R251">
            <v>9880.3</v>
          </cell>
          <cell r="S251">
            <v>9880.3</v>
          </cell>
        </row>
        <row r="252">
          <cell r="P252">
            <v>6135</v>
          </cell>
          <cell r="Q252">
            <v>6522</v>
          </cell>
          <cell r="R252">
            <v>6562</v>
          </cell>
          <cell r="S252">
            <v>6668</v>
          </cell>
        </row>
        <row r="253">
          <cell r="P253">
            <v>4260</v>
          </cell>
          <cell r="Q253">
            <v>5740.9</v>
          </cell>
          <cell r="R253">
            <v>5740.9</v>
          </cell>
          <cell r="S253">
            <v>5740.9</v>
          </cell>
        </row>
        <row r="254">
          <cell r="P254">
            <v>31550</v>
          </cell>
          <cell r="Q254">
            <v>0</v>
          </cell>
          <cell r="R254">
            <v>0</v>
          </cell>
          <cell r="S254">
            <v>0</v>
          </cell>
        </row>
        <row r="255">
          <cell r="P255">
            <v>1717145.4000000001</v>
          </cell>
          <cell r="Q255">
            <v>1867594</v>
          </cell>
          <cell r="R255">
            <v>1872723.5</v>
          </cell>
          <cell r="S255">
            <v>1969926.7</v>
          </cell>
        </row>
        <row r="256">
          <cell r="P256">
            <v>32678</v>
          </cell>
          <cell r="Q256">
            <v>34311.8</v>
          </cell>
          <cell r="R256">
            <v>34311.8</v>
          </cell>
          <cell r="S256">
            <v>34311.8</v>
          </cell>
        </row>
        <row r="260">
          <cell r="P260">
            <v>41429.3</v>
          </cell>
          <cell r="Q260">
            <v>32765.6</v>
          </cell>
          <cell r="R260">
            <v>18409.2</v>
          </cell>
          <cell r="S260">
            <v>17285</v>
          </cell>
        </row>
        <row r="261">
          <cell r="P261">
            <v>42344</v>
          </cell>
          <cell r="Q261">
            <v>0</v>
          </cell>
          <cell r="R261">
            <v>0</v>
          </cell>
          <cell r="S261">
            <v>0</v>
          </cell>
        </row>
        <row r="262">
          <cell r="P262">
            <v>596472.8</v>
          </cell>
          <cell r="Q262">
            <v>0</v>
          </cell>
          <cell r="R262">
            <v>0</v>
          </cell>
          <cell r="S262">
            <v>0</v>
          </cell>
        </row>
        <row r="263">
          <cell r="P263">
            <v>30735.2</v>
          </cell>
          <cell r="Q263">
            <v>0</v>
          </cell>
          <cell r="R263">
            <v>0</v>
          </cell>
          <cell r="S263">
            <v>0</v>
          </cell>
        </row>
        <row r="264">
          <cell r="P264">
            <v>14052</v>
          </cell>
          <cell r="Q264">
            <v>0</v>
          </cell>
          <cell r="R264">
            <v>0</v>
          </cell>
          <cell r="S264">
            <v>0</v>
          </cell>
        </row>
        <row r="265">
          <cell r="P265">
            <v>15018.2</v>
          </cell>
          <cell r="Q265">
            <v>13109</v>
          </cell>
          <cell r="R265">
            <v>13109</v>
          </cell>
          <cell r="S265">
            <v>13109</v>
          </cell>
        </row>
        <row r="266">
          <cell r="P266">
            <v>122</v>
          </cell>
          <cell r="Q266">
            <v>0</v>
          </cell>
          <cell r="R266">
            <v>0</v>
          </cell>
          <cell r="S266">
            <v>0</v>
          </cell>
        </row>
        <row r="267">
          <cell r="P267">
            <v>16458</v>
          </cell>
          <cell r="Q267">
            <v>0</v>
          </cell>
          <cell r="R267">
            <v>0</v>
          </cell>
          <cell r="S267">
            <v>0</v>
          </cell>
        </row>
        <row r="268">
          <cell r="P268">
            <v>121153.4</v>
          </cell>
          <cell r="Q268">
            <v>0</v>
          </cell>
          <cell r="R268">
            <v>0</v>
          </cell>
          <cell r="S268">
            <v>0</v>
          </cell>
        </row>
        <row r="269">
          <cell r="P269">
            <v>100162</v>
          </cell>
          <cell r="Q269">
            <v>0</v>
          </cell>
          <cell r="R269">
            <v>0</v>
          </cell>
          <cell r="S269">
            <v>0</v>
          </cell>
        </row>
        <row r="270">
          <cell r="P270">
            <v>19927</v>
          </cell>
          <cell r="Q270">
            <v>0</v>
          </cell>
          <cell r="R270">
            <v>0</v>
          </cell>
          <cell r="S270">
            <v>0</v>
          </cell>
        </row>
        <row r="271">
          <cell r="P271">
            <v>57</v>
          </cell>
          <cell r="Q271">
            <v>0</v>
          </cell>
          <cell r="R271">
            <v>0</v>
          </cell>
          <cell r="S271">
            <v>0</v>
          </cell>
        </row>
        <row r="272">
          <cell r="P272">
            <v>23660</v>
          </cell>
          <cell r="Q272">
            <v>0</v>
          </cell>
          <cell r="R272">
            <v>0</v>
          </cell>
          <cell r="S272">
            <v>0</v>
          </cell>
        </row>
        <row r="273">
          <cell r="P273">
            <v>114887.1</v>
          </cell>
          <cell r="Q273">
            <v>131228</v>
          </cell>
          <cell r="R273">
            <v>131228</v>
          </cell>
          <cell r="S273">
            <v>131228</v>
          </cell>
        </row>
        <row r="274">
          <cell r="P274">
            <v>86352.2</v>
          </cell>
          <cell r="Q274">
            <v>97049.3</v>
          </cell>
          <cell r="R274">
            <v>97049.3</v>
          </cell>
          <cell r="S274">
            <v>97049.3</v>
          </cell>
        </row>
        <row r="275">
          <cell r="P275">
            <v>15989</v>
          </cell>
          <cell r="Q275">
            <v>17837.8</v>
          </cell>
          <cell r="R275">
            <v>17837.8</v>
          </cell>
          <cell r="S275">
            <v>17837.8</v>
          </cell>
        </row>
        <row r="276">
          <cell r="P276">
            <v>40</v>
          </cell>
          <cell r="Q276">
            <v>44</v>
          </cell>
          <cell r="R276">
            <v>44</v>
          </cell>
          <cell r="S276">
            <v>44</v>
          </cell>
        </row>
        <row r="278">
          <cell r="P278">
            <v>61902.8</v>
          </cell>
          <cell r="Q278">
            <v>66534</v>
          </cell>
          <cell r="R278">
            <v>54250</v>
          </cell>
          <cell r="S278">
            <v>97626</v>
          </cell>
        </row>
        <row r="279">
          <cell r="P279">
            <v>138845</v>
          </cell>
          <cell r="Q279">
            <v>0</v>
          </cell>
          <cell r="R279">
            <v>0</v>
          </cell>
          <cell r="S279">
            <v>0</v>
          </cell>
        </row>
        <row r="280">
          <cell r="P280">
            <v>1238</v>
          </cell>
          <cell r="Q280">
            <v>1055.3</v>
          </cell>
          <cell r="R280">
            <v>1055.3</v>
          </cell>
          <cell r="S280">
            <v>1055.3</v>
          </cell>
        </row>
        <row r="281">
          <cell r="P281">
            <v>619925.7</v>
          </cell>
          <cell r="Q281">
            <v>0</v>
          </cell>
          <cell r="R281">
            <v>0</v>
          </cell>
          <cell r="S281">
            <v>0</v>
          </cell>
        </row>
        <row r="282">
          <cell r="P282">
            <v>3684</v>
          </cell>
          <cell r="Q282">
            <v>0</v>
          </cell>
          <cell r="R282">
            <v>0</v>
          </cell>
          <cell r="S282">
            <v>0</v>
          </cell>
        </row>
        <row r="283">
          <cell r="P283">
            <v>8017.6</v>
          </cell>
          <cell r="Q283">
            <v>8000</v>
          </cell>
          <cell r="R283">
            <v>8000</v>
          </cell>
          <cell r="S283">
            <v>0</v>
          </cell>
        </row>
        <row r="284">
          <cell r="P284">
            <v>73533</v>
          </cell>
          <cell r="Q284">
            <v>77209</v>
          </cell>
          <cell r="R284">
            <v>77209</v>
          </cell>
          <cell r="S284">
            <v>77209</v>
          </cell>
        </row>
        <row r="285">
          <cell r="P285">
            <v>634.8</v>
          </cell>
          <cell r="Q285">
            <v>0</v>
          </cell>
          <cell r="R285">
            <v>0</v>
          </cell>
          <cell r="S285">
            <v>1412.9</v>
          </cell>
        </row>
        <row r="286">
          <cell r="P286">
            <v>9500</v>
          </cell>
          <cell r="Q286">
            <v>0</v>
          </cell>
          <cell r="R286">
            <v>0</v>
          </cell>
          <cell r="S286">
            <v>0</v>
          </cell>
        </row>
        <row r="287">
          <cell r="P287">
            <v>1986.5</v>
          </cell>
          <cell r="Q287">
            <v>1986.5</v>
          </cell>
          <cell r="R287">
            <v>1986.5</v>
          </cell>
          <cell r="S287">
            <v>1986.5</v>
          </cell>
        </row>
        <row r="288">
          <cell r="P288">
            <v>48823.299999999996</v>
          </cell>
          <cell r="Q288">
            <v>0</v>
          </cell>
          <cell r="R288">
            <v>0</v>
          </cell>
          <cell r="S288">
            <v>0</v>
          </cell>
        </row>
        <row r="289">
          <cell r="P289">
            <v>0</v>
          </cell>
          <cell r="Q289">
            <v>1285211.7</v>
          </cell>
          <cell r="R289">
            <v>1417845.3</v>
          </cell>
          <cell r="S289">
            <v>1561818.5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  1.2 _2013  год"/>
      <sheetName val="п.  2.2 _2013  год "/>
      <sheetName val="Областной  бюджет"/>
      <sheetName val="Свод  по  МО"/>
      <sheetName val="Воловский "/>
      <sheetName val="Грязинский "/>
      <sheetName val="Данковский "/>
      <sheetName val="Добринский "/>
      <sheetName val="Добровский"/>
      <sheetName val="Долгоруковский "/>
      <sheetName val="Елецкий "/>
      <sheetName val="Задонский "/>
      <sheetName val="Измалковский "/>
      <sheetName val="Краснинский "/>
      <sheetName val="Лебедянский "/>
      <sheetName val="Лев- Толстовский "/>
      <sheetName val="Липецкий "/>
      <sheetName val="Становлянский "/>
      <sheetName val="Тербунский "/>
      <sheetName val="Усманский "/>
      <sheetName val="Хлевенский "/>
      <sheetName val="Чаплыгинский "/>
      <sheetName val="г. Елец "/>
      <sheetName val="г. Липецк "/>
    </sheetNames>
    <sheetDataSet>
      <sheetData sheetId="4">
        <row r="11">
          <cell r="O11">
            <v>25864.7</v>
          </cell>
        </row>
        <row r="21">
          <cell r="O21">
            <v>4494.9</v>
          </cell>
        </row>
        <row r="22">
          <cell r="O22">
            <v>13352.3</v>
          </cell>
        </row>
        <row r="23">
          <cell r="O23">
            <v>524.5</v>
          </cell>
        </row>
        <row r="30">
          <cell r="O30">
            <v>20742.4</v>
          </cell>
        </row>
        <row r="33">
          <cell r="O33">
            <v>46.4</v>
          </cell>
        </row>
        <row r="36">
          <cell r="O36">
            <v>35</v>
          </cell>
        </row>
        <row r="37">
          <cell r="O37">
            <v>3960.7</v>
          </cell>
        </row>
        <row r="39">
          <cell r="O39">
            <v>1509.8</v>
          </cell>
        </row>
        <row r="40">
          <cell r="O40">
            <v>118.4</v>
          </cell>
        </row>
        <row r="58">
          <cell r="O58">
            <v>161.8</v>
          </cell>
        </row>
        <row r="81">
          <cell r="O81">
            <v>36946</v>
          </cell>
        </row>
        <row r="84">
          <cell r="O84">
            <v>700</v>
          </cell>
        </row>
        <row r="86">
          <cell r="O86">
            <v>3401.1</v>
          </cell>
        </row>
        <row r="92">
          <cell r="O92">
            <v>65.2</v>
          </cell>
        </row>
        <row r="93">
          <cell r="O93">
            <v>3160</v>
          </cell>
        </row>
        <row r="98">
          <cell r="O98">
            <v>91717.3</v>
          </cell>
        </row>
        <row r="106">
          <cell r="O106">
            <v>1343.4</v>
          </cell>
        </row>
        <row r="107">
          <cell r="O107">
            <v>3844.8</v>
          </cell>
        </row>
        <row r="108">
          <cell r="O108">
            <v>3043</v>
          </cell>
        </row>
        <row r="116">
          <cell r="O116">
            <v>298.8</v>
          </cell>
        </row>
        <row r="117">
          <cell r="O117">
            <v>1072.8</v>
          </cell>
        </row>
        <row r="127">
          <cell r="O127">
            <v>98.1</v>
          </cell>
        </row>
        <row r="128">
          <cell r="O128">
            <v>372.8</v>
          </cell>
        </row>
      </sheetData>
      <sheetData sheetId="5">
        <row r="11">
          <cell r="O11">
            <v>71787.9</v>
          </cell>
        </row>
        <row r="21">
          <cell r="O21">
            <v>54497.4</v>
          </cell>
        </row>
        <row r="22">
          <cell r="O22">
            <v>76214.8</v>
          </cell>
        </row>
        <row r="23">
          <cell r="O23">
            <v>47708.8</v>
          </cell>
        </row>
        <row r="24">
          <cell r="O24">
            <v>8001</v>
          </cell>
        </row>
        <row r="27">
          <cell r="O27">
            <v>225.3</v>
          </cell>
        </row>
        <row r="28">
          <cell r="O28">
            <v>713</v>
          </cell>
        </row>
        <row r="30">
          <cell r="O30">
            <v>34802.4</v>
          </cell>
        </row>
        <row r="33">
          <cell r="O33">
            <v>1882.8</v>
          </cell>
        </row>
        <row r="36">
          <cell r="O36">
            <v>4310.1</v>
          </cell>
        </row>
        <row r="37">
          <cell r="O37">
            <v>40116.5</v>
          </cell>
        </row>
        <row r="38">
          <cell r="O38">
            <v>3580</v>
          </cell>
        </row>
        <row r="40">
          <cell r="O40">
            <v>691.6</v>
          </cell>
        </row>
        <row r="58">
          <cell r="O58">
            <v>42</v>
          </cell>
        </row>
        <row r="59">
          <cell r="O59">
            <v>10103</v>
          </cell>
        </row>
        <row r="81">
          <cell r="O81">
            <v>73715.1</v>
          </cell>
        </row>
        <row r="84">
          <cell r="O84">
            <v>2270</v>
          </cell>
        </row>
        <row r="86">
          <cell r="O86">
            <v>3000</v>
          </cell>
        </row>
        <row r="90">
          <cell r="O90">
            <v>5830</v>
          </cell>
        </row>
        <row r="92">
          <cell r="O92">
            <v>169.9</v>
          </cell>
        </row>
        <row r="93">
          <cell r="O93">
            <v>12800</v>
          </cell>
        </row>
        <row r="98">
          <cell r="O98">
            <v>233732.2</v>
          </cell>
        </row>
        <row r="106">
          <cell r="O106">
            <v>1148.5</v>
          </cell>
        </row>
        <row r="108">
          <cell r="O108">
            <v>14935.3</v>
          </cell>
        </row>
        <row r="116">
          <cell r="O116">
            <v>7357.6</v>
          </cell>
        </row>
        <row r="117">
          <cell r="O117">
            <v>522.6</v>
          </cell>
        </row>
        <row r="127">
          <cell r="O127">
            <v>1721.5</v>
          </cell>
        </row>
      </sheetData>
      <sheetData sheetId="6">
        <row r="11">
          <cell r="O11">
            <v>37122.03</v>
          </cell>
        </row>
        <row r="21">
          <cell r="O21">
            <v>8920.9</v>
          </cell>
        </row>
        <row r="22">
          <cell r="O22">
            <v>66699.53</v>
          </cell>
        </row>
        <row r="23">
          <cell r="O23">
            <v>35259.99</v>
          </cell>
        </row>
        <row r="24">
          <cell r="O24">
            <v>2359.04</v>
          </cell>
        </row>
        <row r="27">
          <cell r="O27">
            <v>99.71</v>
          </cell>
        </row>
        <row r="28">
          <cell r="O28">
            <v>948</v>
          </cell>
        </row>
        <row r="29">
          <cell r="O29">
            <v>8535.44</v>
          </cell>
        </row>
        <row r="30">
          <cell r="O30">
            <v>33679.53</v>
          </cell>
        </row>
        <row r="33">
          <cell r="O33">
            <v>330.59</v>
          </cell>
        </row>
        <row r="34">
          <cell r="O34">
            <v>1054.38</v>
          </cell>
        </row>
        <row r="36">
          <cell r="O36">
            <v>336.47</v>
          </cell>
        </row>
        <row r="37">
          <cell r="O37">
            <v>12586.43</v>
          </cell>
        </row>
        <row r="38">
          <cell r="O38">
            <v>1351.9</v>
          </cell>
        </row>
        <row r="40">
          <cell r="O40">
            <v>418.31</v>
          </cell>
        </row>
        <row r="47">
          <cell r="O47">
            <v>92.99</v>
          </cell>
        </row>
        <row r="58">
          <cell r="O58">
            <v>49.24</v>
          </cell>
        </row>
        <row r="59">
          <cell r="O59">
            <v>31864.56</v>
          </cell>
        </row>
        <row r="81">
          <cell r="O81">
            <v>34077.950000000004</v>
          </cell>
        </row>
        <row r="84">
          <cell r="O84">
            <v>2000</v>
          </cell>
        </row>
        <row r="86">
          <cell r="O86">
            <v>2360</v>
          </cell>
        </row>
        <row r="90">
          <cell r="O90">
            <v>5951.45</v>
          </cell>
        </row>
        <row r="92">
          <cell r="O92">
            <v>1700.37</v>
          </cell>
        </row>
        <row r="93">
          <cell r="O93">
            <v>4067.42</v>
          </cell>
        </row>
        <row r="97">
          <cell r="O97">
            <v>190</v>
          </cell>
        </row>
        <row r="98">
          <cell r="O98">
            <v>202602.31</v>
          </cell>
        </row>
        <row r="106">
          <cell r="O106">
            <v>8473.06</v>
          </cell>
        </row>
        <row r="107">
          <cell r="O107">
            <v>2515.2</v>
          </cell>
        </row>
        <row r="108">
          <cell r="O108">
            <v>10063.03</v>
          </cell>
        </row>
        <row r="115">
          <cell r="O115">
            <v>299.49</v>
          </cell>
        </row>
        <row r="116">
          <cell r="O116">
            <v>1162.08</v>
          </cell>
        </row>
        <row r="117">
          <cell r="O117">
            <v>216.48</v>
          </cell>
        </row>
        <row r="127">
          <cell r="O127">
            <v>342</v>
          </cell>
        </row>
      </sheetData>
      <sheetData sheetId="7">
        <row r="11">
          <cell r="O11">
            <v>42059.8</v>
          </cell>
        </row>
        <row r="21">
          <cell r="O21">
            <v>14352.4</v>
          </cell>
        </row>
        <row r="22">
          <cell r="O22">
            <v>36370.8</v>
          </cell>
        </row>
        <row r="23">
          <cell r="O23">
            <v>24794</v>
          </cell>
        </row>
        <row r="24">
          <cell r="O24">
            <v>705.8</v>
          </cell>
        </row>
        <row r="27">
          <cell r="O27">
            <v>420.6</v>
          </cell>
        </row>
        <row r="29">
          <cell r="O29">
            <v>7127.7</v>
          </cell>
        </row>
        <row r="30">
          <cell r="O30">
            <v>23371.3</v>
          </cell>
        </row>
        <row r="33">
          <cell r="O33">
            <v>2035.3</v>
          </cell>
        </row>
        <row r="34">
          <cell r="O34">
            <v>959.1</v>
          </cell>
        </row>
        <row r="36">
          <cell r="O36">
            <v>708.2</v>
          </cell>
        </row>
        <row r="37">
          <cell r="O37">
            <v>19119.2</v>
          </cell>
        </row>
        <row r="38">
          <cell r="O38">
            <v>3450</v>
          </cell>
        </row>
        <row r="40">
          <cell r="O40">
            <v>523.4</v>
          </cell>
        </row>
        <row r="59">
          <cell r="O59">
            <v>347.2</v>
          </cell>
        </row>
        <row r="81">
          <cell r="O81">
            <v>76072.2</v>
          </cell>
        </row>
        <row r="84">
          <cell r="O84">
            <v>2080.5</v>
          </cell>
        </row>
        <row r="86">
          <cell r="O86">
            <v>2402.2</v>
          </cell>
        </row>
        <row r="92">
          <cell r="O92">
            <v>3639.1</v>
          </cell>
        </row>
        <row r="93">
          <cell r="O93">
            <v>5653.8</v>
          </cell>
        </row>
        <row r="98">
          <cell r="O98">
            <v>153495.7</v>
          </cell>
        </row>
        <row r="106">
          <cell r="O106">
            <v>9431.6</v>
          </cell>
        </row>
        <row r="107">
          <cell r="O107">
            <v>5981.7</v>
          </cell>
        </row>
        <row r="108">
          <cell r="O108">
            <v>7880.2</v>
          </cell>
        </row>
        <row r="115">
          <cell r="O115">
            <v>10439.5</v>
          </cell>
        </row>
        <row r="116">
          <cell r="O116">
            <v>1269.2</v>
          </cell>
        </row>
        <row r="117">
          <cell r="O117">
            <v>94.2</v>
          </cell>
        </row>
        <row r="127">
          <cell r="O127">
            <v>223.6</v>
          </cell>
        </row>
      </sheetData>
      <sheetData sheetId="8">
        <row r="11">
          <cell r="O11">
            <v>40373.8</v>
          </cell>
        </row>
        <row r="21">
          <cell r="O21">
            <v>13934.8</v>
          </cell>
        </row>
        <row r="22">
          <cell r="O22">
            <v>35750.8</v>
          </cell>
        </row>
        <row r="23">
          <cell r="O23">
            <v>4278.3</v>
          </cell>
        </row>
        <row r="24">
          <cell r="O24">
            <v>697.1</v>
          </cell>
        </row>
        <row r="27">
          <cell r="O27">
            <v>144.6</v>
          </cell>
        </row>
        <row r="29">
          <cell r="O29">
            <v>4346.8</v>
          </cell>
        </row>
        <row r="30">
          <cell r="O30">
            <v>24633.5</v>
          </cell>
        </row>
        <row r="33">
          <cell r="O33">
            <v>1275.1</v>
          </cell>
        </row>
        <row r="36">
          <cell r="O36">
            <v>1211.4</v>
          </cell>
        </row>
        <row r="37">
          <cell r="O37">
            <v>23812.7</v>
          </cell>
        </row>
        <row r="38">
          <cell r="O38">
            <v>7796.5</v>
          </cell>
        </row>
        <row r="40">
          <cell r="O40">
            <v>678.9</v>
          </cell>
        </row>
        <row r="58">
          <cell r="O58">
            <v>63.6</v>
          </cell>
        </row>
        <row r="59">
          <cell r="O59">
            <v>153.4</v>
          </cell>
        </row>
        <row r="81">
          <cell r="O81">
            <v>54642.4</v>
          </cell>
        </row>
        <row r="84">
          <cell r="O84">
            <v>755.9</v>
          </cell>
        </row>
        <row r="86">
          <cell r="O86">
            <v>3857</v>
          </cell>
        </row>
        <row r="92">
          <cell r="O92">
            <v>131</v>
          </cell>
        </row>
        <row r="93">
          <cell r="O93">
            <v>3539.5</v>
          </cell>
        </row>
        <row r="98">
          <cell r="O98">
            <v>127383</v>
          </cell>
        </row>
        <row r="101">
          <cell r="O101">
            <v>3324.6</v>
          </cell>
        </row>
        <row r="106">
          <cell r="O106">
            <v>2670.5</v>
          </cell>
        </row>
        <row r="107">
          <cell r="O107">
            <v>5770.3</v>
          </cell>
        </row>
        <row r="108">
          <cell r="O108">
            <v>4027.9</v>
          </cell>
        </row>
        <row r="116">
          <cell r="O116">
            <v>511</v>
          </cell>
        </row>
        <row r="117">
          <cell r="O117">
            <v>98</v>
          </cell>
        </row>
      </sheetData>
      <sheetData sheetId="9">
        <row r="11">
          <cell r="O11">
            <v>25420.6</v>
          </cell>
        </row>
        <row r="22">
          <cell r="O22">
            <v>19696</v>
          </cell>
        </row>
        <row r="23">
          <cell r="O23">
            <v>22465</v>
          </cell>
        </row>
        <row r="26">
          <cell r="O26">
            <v>68</v>
          </cell>
        </row>
        <row r="27">
          <cell r="O27">
            <v>74</v>
          </cell>
        </row>
        <row r="29">
          <cell r="O29">
            <v>3261</v>
          </cell>
        </row>
        <row r="30">
          <cell r="O30">
            <v>18018</v>
          </cell>
        </row>
        <row r="31">
          <cell r="O31">
            <v>188</v>
          </cell>
        </row>
        <row r="33">
          <cell r="O33">
            <v>1072</v>
          </cell>
        </row>
        <row r="37">
          <cell r="O37">
            <v>18018</v>
          </cell>
        </row>
        <row r="38">
          <cell r="O38">
            <v>2123</v>
          </cell>
        </row>
        <row r="40">
          <cell r="O40">
            <v>163</v>
          </cell>
        </row>
        <row r="58">
          <cell r="O58">
            <v>117</v>
          </cell>
        </row>
        <row r="59">
          <cell r="O59">
            <v>758</v>
          </cell>
        </row>
        <row r="81">
          <cell r="O81">
            <v>40530.3</v>
          </cell>
        </row>
        <row r="84">
          <cell r="O84">
            <v>850</v>
          </cell>
        </row>
        <row r="86">
          <cell r="O86">
            <v>3000</v>
          </cell>
        </row>
        <row r="92">
          <cell r="O92">
            <v>315</v>
          </cell>
        </row>
        <row r="93">
          <cell r="O93">
            <v>4177</v>
          </cell>
        </row>
        <row r="98">
          <cell r="O98">
            <v>87429</v>
          </cell>
        </row>
        <row r="101">
          <cell r="O101">
            <v>1499</v>
          </cell>
        </row>
        <row r="106">
          <cell r="O106">
            <v>6149</v>
          </cell>
        </row>
        <row r="107">
          <cell r="O107">
            <v>3294</v>
          </cell>
        </row>
        <row r="108">
          <cell r="O108">
            <v>7678</v>
          </cell>
        </row>
        <row r="116">
          <cell r="O116">
            <v>908</v>
          </cell>
        </row>
        <row r="117">
          <cell r="O117">
            <v>115</v>
          </cell>
        </row>
        <row r="127">
          <cell r="O127">
            <v>118</v>
          </cell>
        </row>
        <row r="128">
          <cell r="O128">
            <v>575</v>
          </cell>
        </row>
      </sheetData>
      <sheetData sheetId="10">
        <row r="11">
          <cell r="O11">
            <v>57532.4</v>
          </cell>
        </row>
        <row r="21">
          <cell r="O21">
            <v>2152</v>
          </cell>
        </row>
        <row r="22">
          <cell r="O22">
            <v>39611.9</v>
          </cell>
        </row>
        <row r="23">
          <cell r="O23">
            <v>39791</v>
          </cell>
        </row>
        <row r="26">
          <cell r="O26">
            <v>185.5</v>
          </cell>
        </row>
        <row r="27">
          <cell r="O27">
            <v>814</v>
          </cell>
        </row>
        <row r="30">
          <cell r="O30">
            <v>32815.5</v>
          </cell>
        </row>
        <row r="33">
          <cell r="O33">
            <v>2007</v>
          </cell>
        </row>
        <row r="37">
          <cell r="O37">
            <v>21873</v>
          </cell>
        </row>
        <row r="38">
          <cell r="O38">
            <v>1564.6</v>
          </cell>
        </row>
        <row r="40">
          <cell r="O40">
            <v>298.4</v>
          </cell>
        </row>
        <row r="81">
          <cell r="O81">
            <v>53776</v>
          </cell>
        </row>
        <row r="82">
          <cell r="O82">
            <v>13824.6</v>
          </cell>
        </row>
        <row r="84">
          <cell r="O84">
            <v>1600</v>
          </cell>
        </row>
        <row r="86">
          <cell r="O86">
            <v>4566.3</v>
          </cell>
        </row>
        <row r="90">
          <cell r="O90">
            <v>31.12</v>
          </cell>
        </row>
        <row r="92">
          <cell r="O92">
            <v>949.3</v>
          </cell>
        </row>
        <row r="98">
          <cell r="O98">
            <v>284359.6</v>
          </cell>
        </row>
        <row r="106">
          <cell r="O106">
            <v>5271.4</v>
          </cell>
        </row>
        <row r="107">
          <cell r="O107">
            <v>12538.3</v>
          </cell>
        </row>
        <row r="108">
          <cell r="O108">
            <v>1328.9</v>
          </cell>
        </row>
        <row r="116">
          <cell r="O116">
            <v>470.3</v>
          </cell>
        </row>
        <row r="117">
          <cell r="O117">
            <v>125.5</v>
          </cell>
        </row>
        <row r="127">
          <cell r="O127">
            <v>98.6</v>
          </cell>
        </row>
      </sheetData>
      <sheetData sheetId="11">
        <row r="11">
          <cell r="O11">
            <v>46957.7</v>
          </cell>
        </row>
        <row r="21">
          <cell r="O21">
            <v>5997.2</v>
          </cell>
        </row>
        <row r="22">
          <cell r="O22">
            <v>58597.9</v>
          </cell>
        </row>
        <row r="23">
          <cell r="O23">
            <v>24884.6</v>
          </cell>
        </row>
        <row r="24">
          <cell r="O24">
            <v>250</v>
          </cell>
        </row>
        <row r="27">
          <cell r="O27">
            <v>343.3</v>
          </cell>
        </row>
        <row r="30">
          <cell r="O30">
            <v>33020.6</v>
          </cell>
        </row>
        <row r="31">
          <cell r="O31">
            <v>253.5</v>
          </cell>
        </row>
        <row r="33">
          <cell r="O33">
            <v>272.3</v>
          </cell>
        </row>
        <row r="34">
          <cell r="O34">
            <v>3109.8</v>
          </cell>
        </row>
        <row r="36">
          <cell r="O36">
            <v>1539.4</v>
          </cell>
        </row>
        <row r="37">
          <cell r="O37">
            <v>10732.5</v>
          </cell>
        </row>
        <row r="38">
          <cell r="O38">
            <v>7506.1</v>
          </cell>
        </row>
        <row r="40">
          <cell r="O40">
            <v>765.1</v>
          </cell>
        </row>
        <row r="58">
          <cell r="O58">
            <v>490.2</v>
          </cell>
        </row>
        <row r="59">
          <cell r="O59">
            <v>608.5</v>
          </cell>
        </row>
        <row r="81">
          <cell r="O81">
            <v>57087.3</v>
          </cell>
        </row>
        <row r="84">
          <cell r="O84">
            <v>2000</v>
          </cell>
        </row>
        <row r="90">
          <cell r="O90">
            <v>1432.8</v>
          </cell>
        </row>
        <row r="91">
          <cell r="O91">
            <v>2895.3</v>
          </cell>
        </row>
        <row r="92">
          <cell r="O92">
            <v>878.5</v>
          </cell>
        </row>
        <row r="93">
          <cell r="O93">
            <v>5019.6</v>
          </cell>
        </row>
        <row r="95">
          <cell r="O95">
            <v>617.6</v>
          </cell>
        </row>
        <row r="98">
          <cell r="O98">
            <v>145489.24</v>
          </cell>
        </row>
        <row r="101">
          <cell r="O101">
            <v>333</v>
          </cell>
        </row>
        <row r="102">
          <cell r="O102">
            <v>762.7</v>
          </cell>
        </row>
        <row r="106">
          <cell r="O106">
            <v>4846.4</v>
          </cell>
        </row>
        <row r="107">
          <cell r="O107">
            <v>792</v>
          </cell>
        </row>
        <row r="108">
          <cell r="O108">
            <v>12135.8</v>
          </cell>
        </row>
        <row r="116">
          <cell r="O116">
            <v>1362</v>
          </cell>
        </row>
        <row r="117">
          <cell r="O117">
            <v>390</v>
          </cell>
        </row>
        <row r="127">
          <cell r="O127">
            <v>251.7</v>
          </cell>
        </row>
        <row r="128">
          <cell r="O128">
            <v>235</v>
          </cell>
        </row>
      </sheetData>
      <sheetData sheetId="12">
        <row r="11">
          <cell r="O11">
            <v>27914.9</v>
          </cell>
        </row>
        <row r="21">
          <cell r="O21">
            <v>2208.2</v>
          </cell>
        </row>
        <row r="22">
          <cell r="O22">
            <v>15727.1</v>
          </cell>
        </row>
        <row r="23">
          <cell r="O23">
            <v>8854.8</v>
          </cell>
        </row>
        <row r="24">
          <cell r="O24">
            <v>85</v>
          </cell>
        </row>
        <row r="26">
          <cell r="O26">
            <v>57.3</v>
          </cell>
        </row>
        <row r="27">
          <cell r="O27">
            <v>9</v>
          </cell>
        </row>
        <row r="30">
          <cell r="O30">
            <v>18943.9</v>
          </cell>
        </row>
        <row r="33">
          <cell r="O33">
            <v>118.6</v>
          </cell>
        </row>
        <row r="36">
          <cell r="O36">
            <v>255.7</v>
          </cell>
        </row>
        <row r="37">
          <cell r="O37">
            <v>14117.3</v>
          </cell>
        </row>
        <row r="38">
          <cell r="O38">
            <v>282.5</v>
          </cell>
        </row>
        <row r="40">
          <cell r="O40">
            <v>169</v>
          </cell>
        </row>
        <row r="59">
          <cell r="O59">
            <v>91.9</v>
          </cell>
        </row>
        <row r="81">
          <cell r="O81">
            <v>43669</v>
          </cell>
        </row>
        <row r="82">
          <cell r="O82">
            <v>6367.5</v>
          </cell>
        </row>
        <row r="84">
          <cell r="O84">
            <v>1070</v>
          </cell>
        </row>
        <row r="86">
          <cell r="O86">
            <v>2850.7</v>
          </cell>
        </row>
        <row r="90">
          <cell r="O90">
            <v>721.8</v>
          </cell>
        </row>
        <row r="92">
          <cell r="O92">
            <v>212.3</v>
          </cell>
        </row>
        <row r="93">
          <cell r="O93">
            <v>4732.7</v>
          </cell>
        </row>
        <row r="95">
          <cell r="O95">
            <v>38</v>
          </cell>
        </row>
        <row r="98">
          <cell r="O98">
            <v>89679</v>
          </cell>
        </row>
        <row r="106">
          <cell r="O106">
            <v>934.6</v>
          </cell>
        </row>
        <row r="107">
          <cell r="O107">
            <v>3580.9</v>
          </cell>
        </row>
        <row r="108">
          <cell r="O108">
            <v>7551.4</v>
          </cell>
        </row>
        <row r="115">
          <cell r="O115">
            <v>4299.2</v>
          </cell>
        </row>
        <row r="116">
          <cell r="O116">
            <v>2793.7</v>
          </cell>
        </row>
        <row r="117">
          <cell r="O117">
            <v>1248.1</v>
          </cell>
        </row>
        <row r="127">
          <cell r="O127">
            <v>62.9</v>
          </cell>
        </row>
        <row r="128">
          <cell r="O128">
            <v>244.3</v>
          </cell>
        </row>
      </sheetData>
      <sheetData sheetId="13">
        <row r="11">
          <cell r="O11">
            <v>21136</v>
          </cell>
        </row>
        <row r="21">
          <cell r="O21">
            <v>3202.4</v>
          </cell>
        </row>
        <row r="22">
          <cell r="O22">
            <v>17242</v>
          </cell>
        </row>
        <row r="23">
          <cell r="O23">
            <v>4997.1</v>
          </cell>
        </row>
        <row r="26">
          <cell r="O26">
            <v>73</v>
          </cell>
        </row>
        <row r="27">
          <cell r="O27">
            <v>467</v>
          </cell>
        </row>
        <row r="30">
          <cell r="O30">
            <v>18032.2</v>
          </cell>
        </row>
        <row r="31">
          <cell r="O31">
            <v>61.5</v>
          </cell>
        </row>
        <row r="33">
          <cell r="O33">
            <v>434.6</v>
          </cell>
        </row>
        <row r="36">
          <cell r="O36">
            <v>1316.4</v>
          </cell>
        </row>
        <row r="37">
          <cell r="O37">
            <v>13579.4</v>
          </cell>
        </row>
        <row r="38">
          <cell r="O38">
            <v>20</v>
          </cell>
        </row>
        <row r="39">
          <cell r="O39">
            <v>0</v>
          </cell>
        </row>
        <row r="40">
          <cell r="O40">
            <v>321.5</v>
          </cell>
        </row>
        <row r="58">
          <cell r="O58">
            <v>47.7</v>
          </cell>
        </row>
        <row r="59">
          <cell r="O59">
            <v>228.9</v>
          </cell>
        </row>
        <row r="81">
          <cell r="O81">
            <v>21974.9</v>
          </cell>
        </row>
        <row r="82">
          <cell r="O82">
            <v>3834.6</v>
          </cell>
        </row>
        <row r="84">
          <cell r="O84">
            <v>1200</v>
          </cell>
        </row>
        <row r="86">
          <cell r="O86">
            <v>2190</v>
          </cell>
        </row>
        <row r="90">
          <cell r="O90">
            <v>611.8</v>
          </cell>
        </row>
        <row r="92">
          <cell r="O92">
            <v>207</v>
          </cell>
        </row>
        <row r="93">
          <cell r="O93">
            <v>4300</v>
          </cell>
        </row>
        <row r="98">
          <cell r="O98">
            <v>88266.4</v>
          </cell>
        </row>
        <row r="106">
          <cell r="O106">
            <v>1007.4</v>
          </cell>
        </row>
        <row r="107">
          <cell r="O107">
            <v>3102.8</v>
          </cell>
        </row>
        <row r="108">
          <cell r="O108">
            <v>11173.7</v>
          </cell>
        </row>
        <row r="115">
          <cell r="O115">
            <v>1452.2</v>
          </cell>
        </row>
        <row r="116">
          <cell r="O116">
            <v>7324.3</v>
          </cell>
        </row>
        <row r="117">
          <cell r="O117">
            <v>228.9</v>
          </cell>
        </row>
        <row r="127">
          <cell r="O127">
            <v>230.5</v>
          </cell>
        </row>
        <row r="128">
          <cell r="O128">
            <v>99.6</v>
          </cell>
        </row>
      </sheetData>
      <sheetData sheetId="14">
        <row r="11">
          <cell r="O11">
            <v>61233.8</v>
          </cell>
        </row>
        <row r="21">
          <cell r="O21">
            <v>13226.9</v>
          </cell>
        </row>
        <row r="22">
          <cell r="O22">
            <v>81543.9</v>
          </cell>
        </row>
        <row r="23">
          <cell r="O23">
            <v>66519</v>
          </cell>
        </row>
        <row r="24">
          <cell r="O24">
            <v>4249.2</v>
          </cell>
        </row>
        <row r="27">
          <cell r="O27">
            <v>26</v>
          </cell>
        </row>
        <row r="28">
          <cell r="O28">
            <v>3917.7</v>
          </cell>
        </row>
        <row r="30">
          <cell r="O30">
            <v>37480.6</v>
          </cell>
        </row>
        <row r="33">
          <cell r="O33">
            <v>1600.2</v>
          </cell>
        </row>
        <row r="34">
          <cell r="O34">
            <v>3390.7</v>
          </cell>
        </row>
        <row r="36">
          <cell r="O36">
            <v>1165.7</v>
          </cell>
        </row>
        <row r="37">
          <cell r="O37">
            <v>25705.6</v>
          </cell>
        </row>
        <row r="38">
          <cell r="O38">
            <v>53</v>
          </cell>
        </row>
        <row r="40">
          <cell r="O40">
            <v>250</v>
          </cell>
        </row>
        <row r="58">
          <cell r="O58">
            <v>100</v>
          </cell>
        </row>
        <row r="59">
          <cell r="O59">
            <v>77791</v>
          </cell>
        </row>
        <row r="81">
          <cell r="O81">
            <v>57394</v>
          </cell>
        </row>
        <row r="82">
          <cell r="O82">
            <v>11550.6</v>
          </cell>
        </row>
        <row r="84">
          <cell r="O84">
            <v>1700</v>
          </cell>
        </row>
        <row r="86">
          <cell r="O86">
            <v>4666.7</v>
          </cell>
        </row>
        <row r="90">
          <cell r="O90">
            <v>174.4</v>
          </cell>
        </row>
        <row r="92">
          <cell r="O92">
            <v>3677.9</v>
          </cell>
        </row>
        <row r="93">
          <cell r="O93">
            <v>4992.7</v>
          </cell>
        </row>
        <row r="98">
          <cell r="O98">
            <v>231693.5</v>
          </cell>
        </row>
        <row r="102">
          <cell r="O102">
            <v>835.8</v>
          </cell>
        </row>
        <row r="106">
          <cell r="O106">
            <v>720.1</v>
          </cell>
        </row>
        <row r="107">
          <cell r="O107">
            <v>5035</v>
          </cell>
        </row>
        <row r="108">
          <cell r="O108">
            <v>9826.8</v>
          </cell>
        </row>
        <row r="115">
          <cell r="O115">
            <v>5945.2</v>
          </cell>
        </row>
        <row r="116">
          <cell r="O116">
            <v>643</v>
          </cell>
        </row>
        <row r="117">
          <cell r="O117">
            <v>110.8</v>
          </cell>
        </row>
        <row r="127">
          <cell r="O127">
            <v>280.8</v>
          </cell>
        </row>
        <row r="128">
          <cell r="O128">
            <v>320.5</v>
          </cell>
        </row>
      </sheetData>
      <sheetData sheetId="15">
        <row r="11">
          <cell r="O11">
            <v>19955.4</v>
          </cell>
        </row>
        <row r="21">
          <cell r="O21">
            <v>3792.9</v>
          </cell>
        </row>
        <row r="22">
          <cell r="O22">
            <v>22327</v>
          </cell>
        </row>
        <row r="24">
          <cell r="O24">
            <v>550</v>
          </cell>
        </row>
        <row r="30">
          <cell r="O30">
            <v>16852.8</v>
          </cell>
        </row>
        <row r="33">
          <cell r="O33">
            <v>257.2</v>
          </cell>
        </row>
        <row r="34">
          <cell r="O34">
            <v>199.5</v>
          </cell>
        </row>
        <row r="37">
          <cell r="O37">
            <v>8655.4</v>
          </cell>
        </row>
        <row r="38">
          <cell r="O38">
            <v>4450</v>
          </cell>
        </row>
        <row r="40">
          <cell r="O40">
            <v>114.5</v>
          </cell>
        </row>
        <row r="81">
          <cell r="O81">
            <v>23079.7</v>
          </cell>
        </row>
        <row r="86">
          <cell r="O86">
            <v>3000</v>
          </cell>
        </row>
        <row r="93">
          <cell r="O93">
            <v>5775</v>
          </cell>
        </row>
        <row r="95">
          <cell r="O95">
            <v>100</v>
          </cell>
        </row>
        <row r="98">
          <cell r="O98">
            <v>138637</v>
          </cell>
        </row>
        <row r="107">
          <cell r="O107">
            <v>4667.7</v>
          </cell>
        </row>
        <row r="108">
          <cell r="O108">
            <v>7721.9</v>
          </cell>
        </row>
        <row r="116">
          <cell r="O116">
            <v>7238.2</v>
          </cell>
        </row>
        <row r="117">
          <cell r="O117">
            <v>1712.9</v>
          </cell>
        </row>
      </sheetData>
      <sheetData sheetId="16">
        <row r="11">
          <cell r="O11">
            <v>62320.3</v>
          </cell>
        </row>
        <row r="21">
          <cell r="O21">
            <v>23165.7</v>
          </cell>
        </row>
        <row r="22">
          <cell r="O22">
            <v>95781.1</v>
          </cell>
        </row>
        <row r="23">
          <cell r="O23">
            <v>14303.9</v>
          </cell>
        </row>
        <row r="27">
          <cell r="O27">
            <v>258.4</v>
          </cell>
        </row>
        <row r="30">
          <cell r="O30">
            <v>33196.5</v>
          </cell>
        </row>
        <row r="33">
          <cell r="O33">
            <v>236.7</v>
          </cell>
        </row>
        <row r="37">
          <cell r="O37">
            <v>35849.6</v>
          </cell>
        </row>
        <row r="38">
          <cell r="O38">
            <v>9856.8</v>
          </cell>
        </row>
        <row r="40">
          <cell r="O40">
            <v>366.8</v>
          </cell>
        </row>
        <row r="81">
          <cell r="O81">
            <v>36165.2</v>
          </cell>
        </row>
        <row r="82">
          <cell r="O82">
            <v>11010.2</v>
          </cell>
        </row>
        <row r="84">
          <cell r="O84">
            <v>2000</v>
          </cell>
        </row>
        <row r="86">
          <cell r="O86">
            <v>4155</v>
          </cell>
        </row>
        <row r="90">
          <cell r="O90">
            <v>539.5</v>
          </cell>
        </row>
        <row r="91">
          <cell r="O91">
            <v>10642.8</v>
          </cell>
        </row>
        <row r="92">
          <cell r="O92">
            <v>207.5</v>
          </cell>
        </row>
        <row r="97">
          <cell r="O97">
            <v>0</v>
          </cell>
        </row>
        <row r="98">
          <cell r="O98">
            <v>203105.4</v>
          </cell>
        </row>
        <row r="107">
          <cell r="O107">
            <v>2460.2</v>
          </cell>
        </row>
        <row r="108">
          <cell r="O108">
            <v>3039.2</v>
          </cell>
        </row>
        <row r="116">
          <cell r="O116">
            <v>208</v>
          </cell>
        </row>
        <row r="117">
          <cell r="O117">
            <v>2744.2</v>
          </cell>
        </row>
      </sheetData>
      <sheetData sheetId="17">
        <row r="11">
          <cell r="O11">
            <v>35390.4</v>
          </cell>
        </row>
        <row r="21">
          <cell r="O21">
            <v>4552.9</v>
          </cell>
        </row>
        <row r="22">
          <cell r="O22">
            <v>18970.9</v>
          </cell>
        </row>
        <row r="23">
          <cell r="O23">
            <v>627.4</v>
          </cell>
        </row>
        <row r="27">
          <cell r="O27">
            <v>62.9</v>
          </cell>
        </row>
        <row r="30">
          <cell r="O30">
            <v>27930.5</v>
          </cell>
        </row>
        <row r="33">
          <cell r="O33">
            <v>84</v>
          </cell>
        </row>
        <row r="37">
          <cell r="O37">
            <v>10071.7</v>
          </cell>
        </row>
        <row r="38">
          <cell r="O38">
            <v>6570.1</v>
          </cell>
        </row>
        <row r="40">
          <cell r="O40">
            <v>229.4</v>
          </cell>
        </row>
        <row r="47">
          <cell r="O47">
            <v>99.4</v>
          </cell>
        </row>
        <row r="59">
          <cell r="O59">
            <v>179.3</v>
          </cell>
        </row>
        <row r="81">
          <cell r="O81">
            <v>52541.2</v>
          </cell>
        </row>
        <row r="82">
          <cell r="O82">
            <v>3298.4</v>
          </cell>
        </row>
        <row r="84">
          <cell r="O84">
            <v>1035</v>
          </cell>
        </row>
        <row r="86">
          <cell r="O86">
            <v>4100</v>
          </cell>
        </row>
        <row r="92">
          <cell r="O92">
            <v>371.2</v>
          </cell>
        </row>
        <row r="93">
          <cell r="O93">
            <v>4602.5</v>
          </cell>
        </row>
        <row r="98">
          <cell r="O98">
            <v>111642.2</v>
          </cell>
        </row>
        <row r="106">
          <cell r="O106">
            <v>560.9</v>
          </cell>
        </row>
        <row r="107">
          <cell r="O107">
            <v>4694.4</v>
          </cell>
        </row>
        <row r="108">
          <cell r="O108">
            <v>11627.2</v>
          </cell>
        </row>
        <row r="115">
          <cell r="O115">
            <v>3167.1</v>
          </cell>
        </row>
        <row r="116">
          <cell r="O116">
            <v>534.4</v>
          </cell>
        </row>
        <row r="117">
          <cell r="O117">
            <v>299.9</v>
          </cell>
        </row>
        <row r="127">
          <cell r="O127">
            <v>669.9</v>
          </cell>
        </row>
        <row r="128">
          <cell r="O128">
            <v>514.3</v>
          </cell>
        </row>
      </sheetData>
      <sheetData sheetId="18">
        <row r="11">
          <cell r="O11">
            <v>39571.7</v>
          </cell>
        </row>
        <row r="21">
          <cell r="O21">
            <v>36800.5</v>
          </cell>
        </row>
        <row r="22">
          <cell r="O22">
            <v>30520.5</v>
          </cell>
        </row>
        <row r="23">
          <cell r="O23">
            <v>38868.4</v>
          </cell>
        </row>
        <row r="26">
          <cell r="O26">
            <v>79.1</v>
          </cell>
        </row>
        <row r="30">
          <cell r="O30">
            <v>17397.7</v>
          </cell>
        </row>
        <row r="33">
          <cell r="O33">
            <v>27.9</v>
          </cell>
        </row>
        <row r="37">
          <cell r="O37">
            <v>14557.9</v>
          </cell>
        </row>
        <row r="38">
          <cell r="O38">
            <v>0</v>
          </cell>
        </row>
        <row r="40">
          <cell r="O40">
            <v>0</v>
          </cell>
        </row>
        <row r="81">
          <cell r="O81">
            <v>37758.8</v>
          </cell>
        </row>
        <row r="82">
          <cell r="O82">
            <v>21903.2</v>
          </cell>
        </row>
        <row r="84">
          <cell r="O84">
            <v>800</v>
          </cell>
        </row>
        <row r="86">
          <cell r="O86">
            <v>3800</v>
          </cell>
        </row>
        <row r="92">
          <cell r="O92">
            <v>166.8</v>
          </cell>
        </row>
        <row r="93">
          <cell r="O93">
            <v>4924</v>
          </cell>
        </row>
        <row r="98">
          <cell r="O98">
            <v>104096.2</v>
          </cell>
        </row>
        <row r="99">
          <cell r="O99">
            <v>8220.3</v>
          </cell>
        </row>
        <row r="101">
          <cell r="O101">
            <v>21548.5</v>
          </cell>
        </row>
        <row r="106">
          <cell r="O106">
            <v>916.2</v>
          </cell>
        </row>
        <row r="107">
          <cell r="O107">
            <v>3752.7</v>
          </cell>
        </row>
        <row r="108">
          <cell r="O108">
            <v>15375.2</v>
          </cell>
        </row>
        <row r="115">
          <cell r="O115">
            <v>6841.2</v>
          </cell>
        </row>
        <row r="116">
          <cell r="O116">
            <v>586.1</v>
          </cell>
        </row>
        <row r="117">
          <cell r="O117">
            <v>1448.6</v>
          </cell>
        </row>
        <row r="127">
          <cell r="O127">
            <v>618.1</v>
          </cell>
        </row>
        <row r="128">
          <cell r="O128">
            <v>100</v>
          </cell>
        </row>
      </sheetData>
      <sheetData sheetId="19">
        <row r="11">
          <cell r="O11">
            <v>71040.2</v>
          </cell>
        </row>
        <row r="21">
          <cell r="O21">
            <v>70262.7</v>
          </cell>
        </row>
        <row r="22">
          <cell r="O22">
            <v>36316.6</v>
          </cell>
        </row>
        <row r="23">
          <cell r="O23">
            <v>21294.2</v>
          </cell>
        </row>
        <row r="24">
          <cell r="O24">
            <v>2520</v>
          </cell>
        </row>
        <row r="28">
          <cell r="O28">
            <v>1045</v>
          </cell>
        </row>
        <row r="30">
          <cell r="O30">
            <v>39294.1</v>
          </cell>
        </row>
        <row r="33">
          <cell r="O33">
            <v>398.3</v>
          </cell>
        </row>
        <row r="36">
          <cell r="O36">
            <v>130</v>
          </cell>
        </row>
        <row r="37">
          <cell r="O37">
            <v>15881.2</v>
          </cell>
        </row>
        <row r="38">
          <cell r="O38">
            <v>3968.1</v>
          </cell>
        </row>
        <row r="40">
          <cell r="O40">
            <v>89.4</v>
          </cell>
        </row>
        <row r="58">
          <cell r="O58">
            <v>13.6</v>
          </cell>
        </row>
        <row r="59">
          <cell r="O59">
            <v>2580.9</v>
          </cell>
        </row>
        <row r="81">
          <cell r="O81">
            <v>58988.3</v>
          </cell>
        </row>
        <row r="82">
          <cell r="O82">
            <v>3454.6</v>
          </cell>
        </row>
        <row r="84">
          <cell r="O84">
            <v>850</v>
          </cell>
        </row>
        <row r="86">
          <cell r="O86">
            <v>2250.5</v>
          </cell>
        </row>
        <row r="90">
          <cell r="O90">
            <v>648.7</v>
          </cell>
        </row>
        <row r="92">
          <cell r="O92">
            <v>71.1</v>
          </cell>
        </row>
        <row r="93">
          <cell r="O93">
            <v>5096.4</v>
          </cell>
        </row>
        <row r="98">
          <cell r="O98">
            <v>220594</v>
          </cell>
        </row>
        <row r="99">
          <cell r="O99">
            <v>12960.3</v>
          </cell>
        </row>
        <row r="106">
          <cell r="O106">
            <v>8230.5</v>
          </cell>
        </row>
        <row r="107">
          <cell r="O107">
            <v>4455.6</v>
          </cell>
        </row>
        <row r="108">
          <cell r="O108">
            <v>13088.3</v>
          </cell>
        </row>
        <row r="116">
          <cell r="O116">
            <v>1153</v>
          </cell>
        </row>
        <row r="117">
          <cell r="O117">
            <v>3657.8</v>
          </cell>
        </row>
        <row r="127">
          <cell r="O127">
            <v>129.4</v>
          </cell>
        </row>
      </sheetData>
      <sheetData sheetId="20">
        <row r="11">
          <cell r="O11">
            <v>29993.4</v>
          </cell>
        </row>
        <row r="21">
          <cell r="O21">
            <v>723.1</v>
          </cell>
        </row>
        <row r="22">
          <cell r="O22">
            <v>31148.9</v>
          </cell>
        </row>
        <row r="23">
          <cell r="O23">
            <v>4291.8</v>
          </cell>
        </row>
        <row r="28">
          <cell r="O28">
            <v>1300</v>
          </cell>
        </row>
        <row r="30">
          <cell r="O30">
            <v>20159</v>
          </cell>
        </row>
        <row r="33">
          <cell r="O33">
            <v>83.8</v>
          </cell>
        </row>
        <row r="37">
          <cell r="O37">
            <v>13382.7</v>
          </cell>
        </row>
        <row r="40">
          <cell r="O40">
            <v>812.3</v>
          </cell>
        </row>
        <row r="58">
          <cell r="O58">
            <v>205.5</v>
          </cell>
        </row>
        <row r="81">
          <cell r="O81">
            <v>33503.1</v>
          </cell>
        </row>
        <row r="82">
          <cell r="O82">
            <v>3896.4</v>
          </cell>
        </row>
        <row r="84">
          <cell r="O84">
            <v>600</v>
          </cell>
        </row>
        <row r="86">
          <cell r="O86">
            <v>4027.9</v>
          </cell>
        </row>
        <row r="92">
          <cell r="O92">
            <v>224.1</v>
          </cell>
        </row>
        <row r="93">
          <cell r="O93">
            <v>6043</v>
          </cell>
        </row>
        <row r="98">
          <cell r="O98">
            <v>67668.1</v>
          </cell>
        </row>
        <row r="101">
          <cell r="O101">
            <v>215.9</v>
          </cell>
        </row>
        <row r="106">
          <cell r="O106">
            <v>1476.5</v>
          </cell>
        </row>
        <row r="107">
          <cell r="O107">
            <v>3658.2</v>
          </cell>
        </row>
        <row r="108">
          <cell r="O108">
            <v>8897.4</v>
          </cell>
        </row>
        <row r="115">
          <cell r="O115">
            <v>7018.3</v>
          </cell>
        </row>
        <row r="116">
          <cell r="O116">
            <v>506</v>
          </cell>
        </row>
        <row r="117">
          <cell r="O117">
            <v>50</v>
          </cell>
        </row>
        <row r="127">
          <cell r="O127">
            <v>119</v>
          </cell>
        </row>
        <row r="128">
          <cell r="O128">
            <v>350</v>
          </cell>
        </row>
      </sheetData>
      <sheetData sheetId="21">
        <row r="11">
          <cell r="O11">
            <v>47268.4</v>
          </cell>
        </row>
        <row r="21">
          <cell r="O21">
            <v>6004.2</v>
          </cell>
        </row>
        <row r="22">
          <cell r="O22">
            <v>41122.9</v>
          </cell>
        </row>
        <row r="23">
          <cell r="O23">
            <v>8741.1</v>
          </cell>
        </row>
        <row r="24">
          <cell r="O24">
            <v>2013</v>
          </cell>
        </row>
        <row r="26">
          <cell r="O26">
            <v>5.3</v>
          </cell>
        </row>
        <row r="27">
          <cell r="O27">
            <v>126.5</v>
          </cell>
        </row>
        <row r="28">
          <cell r="O28">
            <v>2246.7</v>
          </cell>
        </row>
        <row r="29">
          <cell r="O29">
            <v>1974.9</v>
          </cell>
        </row>
        <row r="30">
          <cell r="O30">
            <v>21009</v>
          </cell>
        </row>
        <row r="33">
          <cell r="O33">
            <v>94.1</v>
          </cell>
        </row>
        <row r="37">
          <cell r="O37">
            <v>11136.6</v>
          </cell>
        </row>
        <row r="39">
          <cell r="O39">
            <v>4837.8</v>
          </cell>
        </row>
        <row r="40">
          <cell r="O40">
            <v>802.6</v>
          </cell>
        </row>
        <row r="59">
          <cell r="O59">
            <v>181</v>
          </cell>
        </row>
        <row r="81">
          <cell r="O81">
            <v>49648.8</v>
          </cell>
        </row>
        <row r="84">
          <cell r="O84">
            <v>1700</v>
          </cell>
        </row>
        <row r="86">
          <cell r="O86">
            <v>3129.4</v>
          </cell>
        </row>
        <row r="90">
          <cell r="O90">
            <v>13773.5</v>
          </cell>
        </row>
        <row r="92">
          <cell r="O92">
            <v>323</v>
          </cell>
        </row>
        <row r="93">
          <cell r="O93">
            <v>3000</v>
          </cell>
        </row>
        <row r="98">
          <cell r="O98">
            <v>181729.5</v>
          </cell>
        </row>
        <row r="107">
          <cell r="O107">
            <v>4969.1</v>
          </cell>
        </row>
        <row r="108">
          <cell r="O108">
            <v>26863.3</v>
          </cell>
        </row>
        <row r="115">
          <cell r="O115">
            <v>14076</v>
          </cell>
        </row>
        <row r="116">
          <cell r="O116">
            <v>641.7</v>
          </cell>
        </row>
        <row r="117">
          <cell r="O117">
            <v>236.2</v>
          </cell>
        </row>
        <row r="127">
          <cell r="O127">
            <v>50.6</v>
          </cell>
        </row>
        <row r="128">
          <cell r="O128">
            <v>183.9</v>
          </cell>
        </row>
      </sheetData>
      <sheetData sheetId="22">
        <row r="11">
          <cell r="O11">
            <v>68124.8</v>
          </cell>
        </row>
        <row r="12">
          <cell r="O12">
            <v>38553.5</v>
          </cell>
        </row>
        <row r="16">
          <cell r="O16">
            <v>1699</v>
          </cell>
        </row>
        <row r="17">
          <cell r="O17">
            <v>11802.8</v>
          </cell>
        </row>
        <row r="21">
          <cell r="O21">
            <v>7143.4</v>
          </cell>
        </row>
        <row r="22">
          <cell r="O22">
            <v>185908.7</v>
          </cell>
        </row>
        <row r="23">
          <cell r="O23">
            <v>64885</v>
          </cell>
        </row>
        <row r="24">
          <cell r="O24">
            <v>43044.4</v>
          </cell>
        </row>
        <row r="30">
          <cell r="O30">
            <v>502231.3</v>
          </cell>
        </row>
        <row r="32">
          <cell r="O32">
            <v>3500</v>
          </cell>
        </row>
        <row r="33">
          <cell r="O33">
            <v>15314.8</v>
          </cell>
        </row>
        <row r="34">
          <cell r="O34">
            <v>64732.9</v>
          </cell>
        </row>
        <row r="37">
          <cell r="O37">
            <v>26509.8</v>
          </cell>
        </row>
        <row r="41">
          <cell r="O41">
            <v>3788</v>
          </cell>
        </row>
        <row r="42">
          <cell r="O42">
            <v>13352.9</v>
          </cell>
        </row>
        <row r="43">
          <cell r="O43">
            <v>54486.8</v>
          </cell>
        </row>
        <row r="44">
          <cell r="O44">
            <v>821.3</v>
          </cell>
        </row>
        <row r="52">
          <cell r="O52">
            <v>8691.9</v>
          </cell>
        </row>
        <row r="53">
          <cell r="O53">
            <v>1743.9</v>
          </cell>
        </row>
        <row r="63">
          <cell r="O63">
            <v>1458.3</v>
          </cell>
        </row>
        <row r="64">
          <cell r="O64">
            <v>1965.4</v>
          </cell>
        </row>
      </sheetData>
      <sheetData sheetId="23">
        <row r="11">
          <cell r="O11">
            <v>540850.9</v>
          </cell>
        </row>
        <row r="12">
          <cell r="O12">
            <v>256705.6</v>
          </cell>
        </row>
        <row r="14">
          <cell r="O14">
            <v>1849.5</v>
          </cell>
        </row>
        <row r="16">
          <cell r="O16">
            <v>5000</v>
          </cell>
        </row>
        <row r="21">
          <cell r="O21">
            <v>103747.1</v>
          </cell>
        </row>
        <row r="22">
          <cell r="O22">
            <v>626605.7</v>
          </cell>
        </row>
        <row r="23">
          <cell r="O23">
            <v>309092.2</v>
          </cell>
        </row>
        <row r="24">
          <cell r="O24">
            <v>467024.3</v>
          </cell>
        </row>
        <row r="26">
          <cell r="O26">
            <v>29413.6</v>
          </cell>
        </row>
        <row r="29">
          <cell r="O29">
            <v>5932.7</v>
          </cell>
        </row>
        <row r="30">
          <cell r="O30">
            <v>3024350.9</v>
          </cell>
        </row>
        <row r="33">
          <cell r="O33">
            <v>41005.1</v>
          </cell>
        </row>
        <row r="34">
          <cell r="O34">
            <v>206057.8</v>
          </cell>
        </row>
        <row r="37">
          <cell r="O37">
            <v>153334</v>
          </cell>
        </row>
        <row r="40">
          <cell r="O40">
            <v>4508</v>
          </cell>
        </row>
        <row r="41">
          <cell r="O41">
            <v>10213.4</v>
          </cell>
        </row>
        <row r="42">
          <cell r="O42">
            <v>258758.7</v>
          </cell>
        </row>
        <row r="43">
          <cell r="O43">
            <v>354016.3</v>
          </cell>
        </row>
        <row r="44">
          <cell r="O44">
            <v>16404.6</v>
          </cell>
        </row>
        <row r="52">
          <cell r="O52">
            <v>12684</v>
          </cell>
        </row>
        <row r="63">
          <cell r="O63">
            <v>2194.9</v>
          </cell>
        </row>
        <row r="64">
          <cell r="O64">
            <v>55217.4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  1.2 _2012  год"/>
      <sheetName val="п.  1.2 _2013  год"/>
      <sheetName val="п.  2.2 _2012  год"/>
      <sheetName val="п.  2.2 _2013  год "/>
      <sheetName val="Областной  бюджет"/>
      <sheetName val="Свод  по  МО"/>
      <sheetName val="Воловский "/>
      <sheetName val="Грязинский "/>
      <sheetName val="Данковский "/>
      <sheetName val="Добринский "/>
      <sheetName val="Добровский"/>
      <sheetName val="Долгоруковский "/>
      <sheetName val="Елецкий "/>
      <sheetName val="Задонский "/>
      <sheetName val="Измалковский "/>
      <sheetName val="Краснинский "/>
      <sheetName val="Лебедянский "/>
      <sheetName val="Лев- Толстовский "/>
      <sheetName val="Липецкий "/>
      <sheetName val="Становлянский "/>
      <sheetName val="Тербунский "/>
      <sheetName val="Усманский "/>
      <sheetName val="Хлевенский "/>
      <sheetName val="Чаплыгинский "/>
      <sheetName val="г. Елец "/>
      <sheetName val="г. Липецк "/>
    </sheetNames>
    <sheetDataSet>
      <sheetData sheetId="5">
        <row r="67">
          <cell r="P67">
            <v>12716.5</v>
          </cell>
          <cell r="Q67">
            <v>15176.900000000001</v>
          </cell>
          <cell r="R67">
            <v>11782.800000000001</v>
          </cell>
          <cell r="S67">
            <v>11799.5</v>
          </cell>
        </row>
        <row r="68">
          <cell r="P68">
            <v>1212.9</v>
          </cell>
          <cell r="Q68">
            <v>904</v>
          </cell>
          <cell r="R68">
            <v>904</v>
          </cell>
          <cell r="S68">
            <v>904</v>
          </cell>
        </row>
        <row r="69">
          <cell r="P69">
            <v>6322</v>
          </cell>
          <cell r="Q69">
            <v>2492.3</v>
          </cell>
          <cell r="R69">
            <v>1200</v>
          </cell>
          <cell r="S69">
            <v>0</v>
          </cell>
        </row>
        <row r="70">
          <cell r="P70">
            <v>0</v>
          </cell>
          <cell r="Q70">
            <v>61.8</v>
          </cell>
          <cell r="R70">
            <v>61.8</v>
          </cell>
          <cell r="S70">
            <v>61.8</v>
          </cell>
        </row>
        <row r="71">
          <cell r="P71">
            <v>8250.2</v>
          </cell>
          <cell r="Q71">
            <v>9444.4</v>
          </cell>
          <cell r="R71">
            <v>1850</v>
          </cell>
          <cell r="S71">
            <v>1850</v>
          </cell>
        </row>
        <row r="72">
          <cell r="P72">
            <v>3186.8</v>
          </cell>
          <cell r="Q72">
            <v>3725.4</v>
          </cell>
          <cell r="R72">
            <v>2109.2</v>
          </cell>
          <cell r="S72">
            <v>2109.2</v>
          </cell>
        </row>
        <row r="73">
          <cell r="Q73">
            <v>9815.6</v>
          </cell>
          <cell r="R73">
            <v>6310.6</v>
          </cell>
          <cell r="S73">
            <v>6310.6</v>
          </cell>
        </row>
        <row r="75">
          <cell r="P75">
            <v>22556.2</v>
          </cell>
          <cell r="Q75">
            <v>23359.8</v>
          </cell>
          <cell r="R75">
            <v>23425.4</v>
          </cell>
          <cell r="S75">
            <v>23425.4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V292"/>
  <sheetViews>
    <sheetView tabSelected="1" zoomScale="47" zoomScaleNormal="47" workbookViewId="0" topLeftCell="A2">
      <pane xSplit="3" ySplit="7" topLeftCell="M284" activePane="bottomRight" state="frozen"/>
      <selection pane="topLeft" activeCell="A2" sqref="A2"/>
      <selection pane="topRight" activeCell="D2" sqref="D2"/>
      <selection pane="bottomLeft" activeCell="A9" sqref="A9"/>
      <selection pane="bottomRight" activeCell="O291" sqref="O291"/>
    </sheetView>
  </sheetViews>
  <sheetFormatPr defaultColWidth="9.00390625" defaultRowHeight="12.75"/>
  <cols>
    <col min="1" max="1" width="11.375" style="26" customWidth="1"/>
    <col min="2" max="2" width="50.625" style="25" customWidth="1"/>
    <col min="3" max="3" width="17.00390625" style="26" customWidth="1"/>
    <col min="4" max="4" width="25.50390625" style="26" customWidth="1"/>
    <col min="5" max="5" width="50.875" style="26" customWidth="1"/>
    <col min="6" max="6" width="18.50390625" style="26" customWidth="1"/>
    <col min="7" max="7" width="17.375" style="26" customWidth="1"/>
    <col min="8" max="8" width="50.625" style="26" customWidth="1"/>
    <col min="9" max="9" width="16.00390625" style="26" customWidth="1"/>
    <col min="10" max="10" width="17.625" style="26" customWidth="1"/>
    <col min="11" max="11" width="26.375" style="26" customWidth="1"/>
    <col min="12" max="12" width="17.875" style="26" customWidth="1"/>
    <col min="13" max="13" width="20.375" style="26" customWidth="1"/>
    <col min="14" max="14" width="26.125" style="28" bestFit="1" customWidth="1"/>
    <col min="15" max="15" width="25.875" style="28" customWidth="1"/>
    <col min="16" max="16" width="26.125" style="28" customWidth="1"/>
    <col min="17" max="17" width="25.625" style="28" customWidth="1"/>
    <col min="18" max="18" width="25.50390625" style="28" customWidth="1"/>
    <col min="19" max="19" width="25.875" style="28" customWidth="1"/>
    <col min="20" max="20" width="21.00390625" style="2" customWidth="1"/>
    <col min="21" max="21" width="21.625" style="2" customWidth="1"/>
    <col min="22" max="16384" width="9.125" style="2" customWidth="1"/>
  </cols>
  <sheetData>
    <row r="2" spans="1:7" ht="17.25">
      <c r="A2" s="1"/>
      <c r="C2" s="1"/>
      <c r="D2" s="1"/>
      <c r="F2" s="1"/>
      <c r="G2" s="27" t="s">
        <v>410</v>
      </c>
    </row>
    <row r="3" spans="1:9" ht="17.25">
      <c r="A3" s="3"/>
      <c r="C3" s="3"/>
      <c r="D3" s="3"/>
      <c r="F3" s="3"/>
      <c r="I3" s="27"/>
    </row>
    <row r="4" ht="17.25">
      <c r="S4" s="29" t="s">
        <v>406</v>
      </c>
    </row>
    <row r="5" spans="1:20" s="6" customFormat="1" ht="46.5" customHeight="1">
      <c r="A5" s="92" t="s">
        <v>411</v>
      </c>
      <c r="B5" s="92"/>
      <c r="C5" s="92"/>
      <c r="D5" s="92" t="s">
        <v>412</v>
      </c>
      <c r="E5" s="93" t="s">
        <v>413</v>
      </c>
      <c r="F5" s="94"/>
      <c r="G5" s="94"/>
      <c r="H5" s="94"/>
      <c r="I5" s="94"/>
      <c r="J5" s="94"/>
      <c r="K5" s="94"/>
      <c r="L5" s="94"/>
      <c r="M5" s="95"/>
      <c r="N5" s="93" t="s">
        <v>414</v>
      </c>
      <c r="O5" s="94"/>
      <c r="P5" s="94"/>
      <c r="Q5" s="94"/>
      <c r="R5" s="94"/>
      <c r="S5" s="95"/>
      <c r="T5" s="92" t="s">
        <v>415</v>
      </c>
    </row>
    <row r="6" spans="1:20" s="6" customFormat="1" ht="51.75" customHeight="1">
      <c r="A6" s="92"/>
      <c r="B6" s="92"/>
      <c r="C6" s="92"/>
      <c r="D6" s="92"/>
      <c r="E6" s="93" t="s">
        <v>417</v>
      </c>
      <c r="F6" s="94"/>
      <c r="G6" s="95"/>
      <c r="H6" s="93" t="s">
        <v>418</v>
      </c>
      <c r="I6" s="94"/>
      <c r="J6" s="95"/>
      <c r="K6" s="93" t="s">
        <v>419</v>
      </c>
      <c r="L6" s="94"/>
      <c r="M6" s="95"/>
      <c r="N6" s="92" t="s">
        <v>563</v>
      </c>
      <c r="O6" s="92"/>
      <c r="P6" s="96" t="s">
        <v>564</v>
      </c>
      <c r="Q6" s="92" t="s">
        <v>565</v>
      </c>
      <c r="R6" s="92" t="s">
        <v>566</v>
      </c>
      <c r="S6" s="92"/>
      <c r="T6" s="92"/>
    </row>
    <row r="7" spans="1:20" s="6" customFormat="1" ht="104.25">
      <c r="A7" s="92"/>
      <c r="B7" s="92"/>
      <c r="C7" s="92"/>
      <c r="D7" s="92"/>
      <c r="E7" s="30" t="s">
        <v>420</v>
      </c>
      <c r="F7" s="30" t="s">
        <v>421</v>
      </c>
      <c r="G7" s="30" t="s">
        <v>422</v>
      </c>
      <c r="H7" s="30" t="s">
        <v>420</v>
      </c>
      <c r="I7" s="30" t="s">
        <v>421</v>
      </c>
      <c r="J7" s="30" t="s">
        <v>422</v>
      </c>
      <c r="K7" s="30" t="s">
        <v>420</v>
      </c>
      <c r="L7" s="30" t="s">
        <v>421</v>
      </c>
      <c r="M7" s="30" t="s">
        <v>422</v>
      </c>
      <c r="N7" s="30" t="s">
        <v>916</v>
      </c>
      <c r="O7" s="30" t="s">
        <v>917</v>
      </c>
      <c r="P7" s="97"/>
      <c r="Q7" s="92"/>
      <c r="R7" s="30" t="s">
        <v>918</v>
      </c>
      <c r="S7" s="30" t="s">
        <v>919</v>
      </c>
      <c r="T7" s="92"/>
    </row>
    <row r="8" spans="1:20" s="18" customFormat="1" ht="17.25">
      <c r="A8" s="30" t="s">
        <v>920</v>
      </c>
      <c r="B8" s="30" t="s">
        <v>921</v>
      </c>
      <c r="C8" s="30" t="s">
        <v>922</v>
      </c>
      <c r="D8" s="30" t="s">
        <v>923</v>
      </c>
      <c r="E8" s="30" t="s">
        <v>924</v>
      </c>
      <c r="F8" s="30" t="s">
        <v>925</v>
      </c>
      <c r="G8" s="30" t="s">
        <v>926</v>
      </c>
      <c r="H8" s="30" t="s">
        <v>927</v>
      </c>
      <c r="I8" s="30" t="s">
        <v>928</v>
      </c>
      <c r="J8" s="30" t="s">
        <v>929</v>
      </c>
      <c r="K8" s="30" t="s">
        <v>930</v>
      </c>
      <c r="L8" s="30" t="s">
        <v>931</v>
      </c>
      <c r="M8" s="30" t="s">
        <v>932</v>
      </c>
      <c r="N8" s="30" t="s">
        <v>933</v>
      </c>
      <c r="O8" s="30" t="s">
        <v>934</v>
      </c>
      <c r="P8" s="30" t="s">
        <v>935</v>
      </c>
      <c r="Q8" s="30" t="s">
        <v>936</v>
      </c>
      <c r="R8" s="30" t="s">
        <v>937</v>
      </c>
      <c r="S8" s="30" t="s">
        <v>938</v>
      </c>
      <c r="T8" s="30" t="s">
        <v>939</v>
      </c>
    </row>
    <row r="9" spans="1:20" s="9" customFormat="1" ht="17.25">
      <c r="A9" s="30" t="s">
        <v>940</v>
      </c>
      <c r="B9" s="34" t="s">
        <v>941</v>
      </c>
      <c r="C9" s="81" t="s">
        <v>942</v>
      </c>
      <c r="D9" s="7"/>
      <c r="E9" s="7"/>
      <c r="F9" s="7"/>
      <c r="G9" s="7"/>
      <c r="H9" s="7"/>
      <c r="I9" s="7"/>
      <c r="J9" s="7"/>
      <c r="K9" s="7"/>
      <c r="L9" s="7"/>
      <c r="M9" s="7"/>
      <c r="N9" s="7"/>
      <c r="O9" s="7"/>
      <c r="P9" s="7"/>
      <c r="Q9" s="7"/>
      <c r="R9" s="31"/>
      <c r="S9" s="31"/>
      <c r="T9" s="8"/>
    </row>
    <row r="10" spans="1:21" s="11" customFormat="1" ht="104.25">
      <c r="A10" s="32" t="s">
        <v>943</v>
      </c>
      <c r="B10" s="33" t="s">
        <v>944</v>
      </c>
      <c r="C10" s="82" t="s">
        <v>945</v>
      </c>
      <c r="D10" s="44"/>
      <c r="E10" s="44"/>
      <c r="F10" s="44"/>
      <c r="G10" s="44"/>
      <c r="H10" s="44"/>
      <c r="I10" s="44"/>
      <c r="J10" s="44"/>
      <c r="K10" s="44"/>
      <c r="L10" s="44"/>
      <c r="M10" s="44"/>
      <c r="N10" s="72">
        <f aca="true" t="shared" si="0" ref="N10:S10">SUM(N11:N64)</f>
        <v>3518944.720000001</v>
      </c>
      <c r="O10" s="72">
        <f>SUM(O11:O64)</f>
        <v>3267052.8400000003</v>
      </c>
      <c r="P10" s="72">
        <f t="shared" si="0"/>
        <v>2132068.3000000003</v>
      </c>
      <c r="Q10" s="72">
        <f t="shared" si="0"/>
        <v>1840550.8000000003</v>
      </c>
      <c r="R10" s="72">
        <f t="shared" si="0"/>
        <v>1836762.1999999995</v>
      </c>
      <c r="S10" s="72">
        <f t="shared" si="0"/>
        <v>1836762.1999999995</v>
      </c>
      <c r="T10" s="10"/>
      <c r="U10" s="20">
        <f>IF(O10&gt;N10,O10-N10,0)</f>
        <v>0</v>
      </c>
    </row>
    <row r="11" spans="1:21" s="9" customFormat="1" ht="104.25">
      <c r="A11" s="30" t="s">
        <v>946</v>
      </c>
      <c r="B11" s="34" t="s">
        <v>34</v>
      </c>
      <c r="C11" s="81" t="s">
        <v>35</v>
      </c>
      <c r="D11" s="7" t="s">
        <v>55</v>
      </c>
      <c r="E11" s="35" t="s">
        <v>948</v>
      </c>
      <c r="F11" s="7" t="s">
        <v>36</v>
      </c>
      <c r="G11" s="36" t="s">
        <v>949</v>
      </c>
      <c r="H11" s="7"/>
      <c r="I11" s="7"/>
      <c r="J11" s="60"/>
      <c r="K11" s="37"/>
      <c r="L11" s="37"/>
      <c r="M11" s="37"/>
      <c r="N11" s="45">
        <f>'[1]Свод  по  МО'!P11</f>
        <v>792947.33</v>
      </c>
      <c r="O11" s="45">
        <f>'[2]Воловский '!O11+'[2]Грязинский '!O11+'[2]Данковский '!O11+'[2]Добринский '!O11+'[2]Добровский'!O11+'[2]Долгоруковский '!O11+'[2]Елецкий '!O11+'[2]Задонский '!O11+'[2]Измалковский '!O11+'[2]Краснинский '!O11+'[2]Лебедянский '!O11+'[2]Лев- Толстовский '!O11+'[2]Липецкий '!O11+'[2]Становлянский '!O11+'[2]Тербунский '!O11+'[2]Усманский '!O11+'[2]Хлевенский '!O11+'[2]Чаплыгинский '!O11</f>
        <v>762943.43</v>
      </c>
      <c r="P11" s="45">
        <f>'[1]Свод  по  МО'!Q11</f>
        <v>741872.4999999999</v>
      </c>
      <c r="Q11" s="45">
        <f>'[1]Свод  по  МО'!R11</f>
        <v>616446.4999999999</v>
      </c>
      <c r="R11" s="45">
        <f>'[1]Свод  по  МО'!S11</f>
        <v>612013.7999999999</v>
      </c>
      <c r="S11" s="45">
        <f>R11</f>
        <v>612013.7999999999</v>
      </c>
      <c r="T11" s="8"/>
      <c r="U11" s="20">
        <f aca="true" t="shared" si="1" ref="U11:U74">IF(O11&gt;N11,O11-N11,0)</f>
        <v>0</v>
      </c>
    </row>
    <row r="12" spans="1:21" s="9" customFormat="1" ht="225.75">
      <c r="A12" s="30" t="s">
        <v>37</v>
      </c>
      <c r="B12" s="83" t="s">
        <v>521</v>
      </c>
      <c r="C12" s="81" t="s">
        <v>38</v>
      </c>
      <c r="D12" s="7"/>
      <c r="E12" s="7"/>
      <c r="F12" s="7"/>
      <c r="G12" s="7"/>
      <c r="H12" s="7"/>
      <c r="I12" s="7"/>
      <c r="J12" s="7"/>
      <c r="K12" s="7"/>
      <c r="L12" s="7"/>
      <c r="M12" s="7"/>
      <c r="N12" s="45">
        <f>'[1]Свод  по  МО'!P12</f>
        <v>0</v>
      </c>
      <c r="O12" s="45"/>
      <c r="P12" s="45">
        <f>'[1]Свод  по  МО'!Q12</f>
        <v>0</v>
      </c>
      <c r="Q12" s="45">
        <f>'[1]Свод  по  МО'!R12</f>
        <v>0</v>
      </c>
      <c r="R12" s="45">
        <f>'[1]Свод  по  МО'!S12</f>
        <v>0</v>
      </c>
      <c r="S12" s="45">
        <f aca="true" t="shared" si="2" ref="S12:S74">R12</f>
        <v>0</v>
      </c>
      <c r="T12" s="8"/>
      <c r="U12" s="20">
        <f t="shared" si="1"/>
        <v>0</v>
      </c>
    </row>
    <row r="13" spans="1:21" s="9" customFormat="1" ht="156">
      <c r="A13" s="30" t="s">
        <v>39</v>
      </c>
      <c r="B13" s="34" t="s">
        <v>40</v>
      </c>
      <c r="C13" s="81" t="s">
        <v>41</v>
      </c>
      <c r="D13" s="59"/>
      <c r="E13" s="7"/>
      <c r="F13" s="7"/>
      <c r="G13" s="7"/>
      <c r="H13" s="7"/>
      <c r="I13" s="7"/>
      <c r="J13" s="7"/>
      <c r="K13" s="7"/>
      <c r="L13" s="7"/>
      <c r="M13" s="7"/>
      <c r="N13" s="45">
        <f>'[1]Свод  по  МО'!P13</f>
        <v>0</v>
      </c>
      <c r="O13" s="45"/>
      <c r="P13" s="45">
        <f>'[1]Свод  по  МО'!Q13</f>
        <v>0</v>
      </c>
      <c r="Q13" s="45">
        <f>'[1]Свод  по  МО'!R13</f>
        <v>0</v>
      </c>
      <c r="R13" s="45">
        <f>'[1]Свод  по  МО'!S13</f>
        <v>0</v>
      </c>
      <c r="S13" s="45">
        <f t="shared" si="2"/>
        <v>0</v>
      </c>
      <c r="T13" s="8"/>
      <c r="U13" s="20">
        <f t="shared" si="1"/>
        <v>0</v>
      </c>
    </row>
    <row r="14" spans="1:21" ht="225.75">
      <c r="A14" s="30" t="s">
        <v>42</v>
      </c>
      <c r="B14" s="34" t="s">
        <v>389</v>
      </c>
      <c r="C14" s="81" t="s">
        <v>43</v>
      </c>
      <c r="D14" s="59"/>
      <c r="E14" s="7"/>
      <c r="F14" s="7"/>
      <c r="G14" s="7"/>
      <c r="H14" s="7"/>
      <c r="I14" s="7"/>
      <c r="J14" s="7"/>
      <c r="K14" s="38"/>
      <c r="L14" s="38"/>
      <c r="M14" s="38"/>
      <c r="N14" s="45"/>
      <c r="O14" s="45"/>
      <c r="P14" s="45"/>
      <c r="Q14" s="45"/>
      <c r="R14" s="45">
        <f>'[1]Свод  по  МО'!S14</f>
        <v>0</v>
      </c>
      <c r="S14" s="45">
        <f t="shared" si="2"/>
        <v>0</v>
      </c>
      <c r="T14" s="8"/>
      <c r="U14" s="20">
        <f t="shared" si="1"/>
        <v>0</v>
      </c>
    </row>
    <row r="15" spans="1:21" ht="121.5">
      <c r="A15" s="30" t="s">
        <v>46</v>
      </c>
      <c r="B15" s="34" t="s">
        <v>92</v>
      </c>
      <c r="C15" s="81" t="s">
        <v>47</v>
      </c>
      <c r="D15" s="59"/>
      <c r="E15" s="7"/>
      <c r="F15" s="7"/>
      <c r="G15" s="7"/>
      <c r="H15" s="7"/>
      <c r="I15" s="7"/>
      <c r="J15" s="7"/>
      <c r="K15" s="39"/>
      <c r="L15" s="39"/>
      <c r="M15" s="39"/>
      <c r="N15" s="45">
        <f>'[1]Свод  по  МО'!P15</f>
        <v>0</v>
      </c>
      <c r="O15" s="45"/>
      <c r="P15" s="45">
        <f>'[1]Свод  по  МО'!Q15</f>
        <v>0</v>
      </c>
      <c r="Q15" s="45">
        <f>'[1]Свод  по  МО'!R15</f>
        <v>0</v>
      </c>
      <c r="R15" s="45">
        <f>'[1]Свод  по  МО'!S15</f>
        <v>0</v>
      </c>
      <c r="S15" s="45">
        <f t="shared" si="2"/>
        <v>0</v>
      </c>
      <c r="T15" s="8"/>
      <c r="U15" s="20"/>
    </row>
    <row r="16" spans="1:21" ht="121.5">
      <c r="A16" s="30" t="s">
        <v>48</v>
      </c>
      <c r="B16" s="34" t="s">
        <v>460</v>
      </c>
      <c r="C16" s="81" t="s">
        <v>461</v>
      </c>
      <c r="D16" s="7"/>
      <c r="E16" s="7"/>
      <c r="F16" s="7"/>
      <c r="G16" s="7"/>
      <c r="H16" s="7"/>
      <c r="I16" s="7"/>
      <c r="J16" s="7"/>
      <c r="K16" s="7"/>
      <c r="L16" s="7"/>
      <c r="M16" s="7"/>
      <c r="N16" s="45">
        <f>'[1]Свод  по  МО'!P16</f>
        <v>0</v>
      </c>
      <c r="O16" s="45"/>
      <c r="P16" s="45">
        <f>'[1]Свод  по  МО'!Q16</f>
        <v>0</v>
      </c>
      <c r="Q16" s="45">
        <f>'[1]Свод  по  МО'!R16</f>
        <v>0</v>
      </c>
      <c r="R16" s="45">
        <f>'[1]Свод  по  МО'!S16</f>
        <v>0</v>
      </c>
      <c r="S16" s="45">
        <f t="shared" si="2"/>
        <v>0</v>
      </c>
      <c r="T16" s="8"/>
      <c r="U16" s="20">
        <f t="shared" si="1"/>
        <v>0</v>
      </c>
    </row>
    <row r="17" spans="1:21" ht="156">
      <c r="A17" s="30" t="s">
        <v>462</v>
      </c>
      <c r="B17" s="34" t="s">
        <v>108</v>
      </c>
      <c r="C17" s="81" t="s">
        <v>463</v>
      </c>
      <c r="D17" s="7"/>
      <c r="E17" s="7"/>
      <c r="F17" s="7"/>
      <c r="G17" s="7"/>
      <c r="H17" s="7"/>
      <c r="I17" s="7"/>
      <c r="J17" s="7"/>
      <c r="K17" s="7"/>
      <c r="L17" s="7"/>
      <c r="M17" s="7"/>
      <c r="N17" s="45"/>
      <c r="O17" s="45"/>
      <c r="P17" s="45">
        <f>'[1]Свод  по  МО'!Q17</f>
        <v>0</v>
      </c>
      <c r="Q17" s="45">
        <f>'[1]Свод  по  МО'!R17</f>
        <v>0</v>
      </c>
      <c r="R17" s="45">
        <f>'[1]Свод  по  МО'!S17</f>
        <v>0</v>
      </c>
      <c r="S17" s="45">
        <f t="shared" si="2"/>
        <v>0</v>
      </c>
      <c r="T17" s="8"/>
      <c r="U17" s="20">
        <f t="shared" si="1"/>
        <v>0</v>
      </c>
    </row>
    <row r="18" spans="1:21" ht="69">
      <c r="A18" s="30" t="s">
        <v>464</v>
      </c>
      <c r="B18" s="34" t="s">
        <v>465</v>
      </c>
      <c r="C18" s="81" t="s">
        <v>466</v>
      </c>
      <c r="D18" s="7"/>
      <c r="E18" s="7"/>
      <c r="F18" s="7"/>
      <c r="G18" s="7"/>
      <c r="H18" s="7"/>
      <c r="I18" s="7"/>
      <c r="J18" s="7"/>
      <c r="K18" s="7"/>
      <c r="L18" s="7"/>
      <c r="M18" s="7"/>
      <c r="N18" s="45"/>
      <c r="O18" s="45"/>
      <c r="P18" s="45"/>
      <c r="Q18" s="45"/>
      <c r="R18" s="45"/>
      <c r="S18" s="45">
        <f t="shared" si="2"/>
        <v>0</v>
      </c>
      <c r="T18" s="8"/>
      <c r="U18" s="20">
        <f t="shared" si="1"/>
        <v>0</v>
      </c>
    </row>
    <row r="19" spans="1:21" ht="51.75">
      <c r="A19" s="30" t="s">
        <v>467</v>
      </c>
      <c r="B19" s="34" t="s">
        <v>468</v>
      </c>
      <c r="C19" s="81" t="s">
        <v>469</v>
      </c>
      <c r="D19" s="7"/>
      <c r="E19" s="7"/>
      <c r="F19" s="7"/>
      <c r="G19" s="7"/>
      <c r="H19" s="7"/>
      <c r="I19" s="7"/>
      <c r="J19" s="7"/>
      <c r="K19" s="7"/>
      <c r="L19" s="7"/>
      <c r="M19" s="7"/>
      <c r="N19" s="45">
        <f>'[1]Свод  по  МО'!P19</f>
        <v>0</v>
      </c>
      <c r="O19" s="45"/>
      <c r="P19" s="45">
        <f>'[1]Свод  по  МО'!Q19</f>
        <v>0</v>
      </c>
      <c r="Q19" s="45">
        <f>'[1]Свод  по  МО'!R19</f>
        <v>0</v>
      </c>
      <c r="R19" s="45">
        <f>'[1]Свод  по  МО'!S19</f>
        <v>0</v>
      </c>
      <c r="S19" s="45">
        <f t="shared" si="2"/>
        <v>0</v>
      </c>
      <c r="T19" s="8"/>
      <c r="U19" s="20">
        <f t="shared" si="1"/>
        <v>0</v>
      </c>
    </row>
    <row r="20" spans="1:21" ht="69">
      <c r="A20" s="30" t="s">
        <v>470</v>
      </c>
      <c r="B20" s="34" t="s">
        <v>471</v>
      </c>
      <c r="C20" s="81" t="s">
        <v>472</v>
      </c>
      <c r="D20" s="7"/>
      <c r="E20" s="7"/>
      <c r="F20" s="7"/>
      <c r="G20" s="7"/>
      <c r="H20" s="7"/>
      <c r="I20" s="7"/>
      <c r="J20" s="7"/>
      <c r="K20" s="7"/>
      <c r="L20" s="7"/>
      <c r="M20" s="7"/>
      <c r="N20" s="45"/>
      <c r="O20" s="45"/>
      <c r="P20" s="45"/>
      <c r="Q20" s="45"/>
      <c r="R20" s="45"/>
      <c r="S20" s="45">
        <f t="shared" si="2"/>
        <v>0</v>
      </c>
      <c r="T20" s="8"/>
      <c r="U20" s="20">
        <f t="shared" si="1"/>
        <v>0</v>
      </c>
    </row>
    <row r="21" spans="1:21" ht="138.75">
      <c r="A21" s="30" t="s">
        <v>473</v>
      </c>
      <c r="B21" s="34" t="s">
        <v>109</v>
      </c>
      <c r="C21" s="81" t="s">
        <v>474</v>
      </c>
      <c r="D21" s="59" t="s">
        <v>475</v>
      </c>
      <c r="E21" s="35" t="s">
        <v>948</v>
      </c>
      <c r="F21" s="7" t="s">
        <v>476</v>
      </c>
      <c r="G21" s="36" t="s">
        <v>949</v>
      </c>
      <c r="H21" s="7"/>
      <c r="I21" s="7"/>
      <c r="J21" s="7"/>
      <c r="K21" s="39"/>
      <c r="L21" s="39"/>
      <c r="M21" s="39"/>
      <c r="N21" s="45">
        <f>'[1]Свод  по  МО'!P21</f>
        <v>342448.10000000003</v>
      </c>
      <c r="O21" s="45">
        <f>'[2]Воловский '!O21+'[2]Грязинский '!O21+'[2]Данковский '!O21+'[2]Добринский '!O21+'[2]Добровский'!O21+'[2]Долгоруковский '!O21+'[2]Елецкий '!O21+'[2]Задонский '!O21+'[2]Измалковский '!O21+'[2]Краснинский '!O21+'[2]Лебедянский '!O21+'[2]Лев- Толстовский '!O21+'[2]Липецкий '!O21+'[2]Становлянский '!O21+'[2]Тербунский '!O21+'[2]Усманский '!O21+'[2]Хлевенский '!O21+'[2]Чаплыгинский '!O21</f>
        <v>268289.1</v>
      </c>
      <c r="P21" s="45">
        <f>'[1]Свод  по  МО'!Q21</f>
        <v>102150.9</v>
      </c>
      <c r="Q21" s="45">
        <f>'[1]Свод  по  МО'!R21</f>
        <v>81046.9</v>
      </c>
      <c r="R21" s="45">
        <f>'[1]Свод  по  МО'!S21</f>
        <v>73076</v>
      </c>
      <c r="S21" s="45">
        <f t="shared" si="2"/>
        <v>73076</v>
      </c>
      <c r="T21" s="8"/>
      <c r="U21" s="20">
        <f t="shared" si="1"/>
        <v>0</v>
      </c>
    </row>
    <row r="22" spans="1:21" ht="348">
      <c r="A22" s="30" t="s">
        <v>477</v>
      </c>
      <c r="B22" s="34" t="s">
        <v>390</v>
      </c>
      <c r="C22" s="81" t="s">
        <v>478</v>
      </c>
      <c r="D22" s="59" t="s">
        <v>479</v>
      </c>
      <c r="E22" s="35" t="s">
        <v>948</v>
      </c>
      <c r="F22" s="7" t="s">
        <v>480</v>
      </c>
      <c r="G22" s="36" t="s">
        <v>949</v>
      </c>
      <c r="H22" s="39"/>
      <c r="I22" s="39"/>
      <c r="J22" s="7"/>
      <c r="K22" s="7"/>
      <c r="L22" s="7"/>
      <c r="M22" s="7"/>
      <c r="N22" s="45">
        <f>'[1]Свод  по  МО'!P22</f>
        <v>758293.1900000001</v>
      </c>
      <c r="O22" s="45">
        <f>'[2]Воловский '!O22+'[2]Грязинский '!O22+'[2]Данковский '!O22+'[2]Добринский '!O22+'[2]Добровский'!O22+'[2]Долгоруковский '!O22+'[2]Елецкий '!O22+'[2]Задонский '!O22+'[2]Измалковский '!O22+'[2]Краснинский '!O22+'[2]Лебедянский '!O22+'[2]Лев- Толстовский '!O22+'[2]Липецкий '!O22+'[2]Становлянский '!O22+'[2]Тербунский '!O22+'[2]Усманский '!O22+'[2]Хлевенский '!O22+'[2]Чаплыгинский '!O22</f>
        <v>736994.93</v>
      </c>
      <c r="P22" s="45">
        <f>'[1]Свод  по  МО'!Q22</f>
        <v>342630.1</v>
      </c>
      <c r="Q22" s="45">
        <f>'[1]Свод  по  МО'!R22</f>
        <v>371777.30000000005</v>
      </c>
      <c r="R22" s="45">
        <f>'[1]Свод  по  МО'!S22</f>
        <v>391161.79999999993</v>
      </c>
      <c r="S22" s="45">
        <f t="shared" si="2"/>
        <v>391161.79999999993</v>
      </c>
      <c r="T22" s="8"/>
      <c r="U22" s="20">
        <f t="shared" si="1"/>
        <v>0</v>
      </c>
    </row>
    <row r="23" spans="1:21" ht="225.75">
      <c r="A23" s="30" t="s">
        <v>481</v>
      </c>
      <c r="B23" s="40" t="s">
        <v>93</v>
      </c>
      <c r="C23" s="81" t="s">
        <v>482</v>
      </c>
      <c r="D23" s="59" t="s">
        <v>483</v>
      </c>
      <c r="E23" s="35" t="s">
        <v>948</v>
      </c>
      <c r="F23" s="7" t="s">
        <v>484</v>
      </c>
      <c r="G23" s="36" t="s">
        <v>949</v>
      </c>
      <c r="H23" s="7"/>
      <c r="I23" s="7"/>
      <c r="J23" s="7"/>
      <c r="K23" s="39"/>
      <c r="L23" s="39"/>
      <c r="M23" s="39"/>
      <c r="N23" s="45">
        <f>'[1]Свод  по  МО'!P23</f>
        <v>511456.26000000007</v>
      </c>
      <c r="O23" s="45">
        <f>'[2]Воловский '!O23+'[2]Грязинский '!O23+'[2]Данковский '!O23+'[2]Добринский '!O23+'[2]Добровский'!O23+'[2]Долгоруковский '!O23+'[2]Елецкий '!O23+'[2]Задонский '!O23+'[2]Измалковский '!O23+'[2]Краснинский '!O23+'[2]Лебедянский '!O23+'[2]Лев- Толстовский '!O23+'[2]Липецкий '!O23+'[2]Становлянский '!O23+'[2]Тербунский '!O23+'[2]Усманский '!O23+'[2]Хлевенский '!O23+'[2]Чаплыгинский '!O23+70777.7</f>
        <v>438981.5900000001</v>
      </c>
      <c r="P23" s="45">
        <f>'[1]Свод  по  МО'!Q23</f>
        <v>44047.1</v>
      </c>
      <c r="Q23" s="45">
        <f>'[1]Свод  по  МО'!R23</f>
        <v>40204.10000000001</v>
      </c>
      <c r="R23" s="45">
        <f>'[1]Свод  по  МО'!S23</f>
        <v>40209.700000000004</v>
      </c>
      <c r="S23" s="45">
        <f t="shared" si="2"/>
        <v>40209.700000000004</v>
      </c>
      <c r="T23" s="8"/>
      <c r="U23" s="20">
        <f t="shared" si="1"/>
        <v>0</v>
      </c>
    </row>
    <row r="24" spans="1:21" ht="104.25">
      <c r="A24" s="30" t="s">
        <v>485</v>
      </c>
      <c r="B24" s="34" t="s">
        <v>486</v>
      </c>
      <c r="C24" s="81" t="s">
        <v>487</v>
      </c>
      <c r="D24" s="59" t="s">
        <v>488</v>
      </c>
      <c r="E24" s="35" t="s">
        <v>948</v>
      </c>
      <c r="F24" s="7" t="s">
        <v>489</v>
      </c>
      <c r="G24" s="36" t="s">
        <v>949</v>
      </c>
      <c r="H24" s="7"/>
      <c r="I24" s="7"/>
      <c r="J24" s="7"/>
      <c r="K24" s="39"/>
      <c r="L24" s="39"/>
      <c r="M24" s="39"/>
      <c r="N24" s="45">
        <f>'[1]Свод  по  МО'!P24</f>
        <v>22076.6</v>
      </c>
      <c r="O24" s="45">
        <f>'[2]Воловский '!O24+'[2]Грязинский '!O24+'[2]Данковский '!O24+'[2]Добринский '!O24+'[2]Добровский'!O24+'[2]Долгоруковский '!O24+'[2]Елецкий '!O24+'[2]Задонский '!O24+'[2]Измалковский '!O24+'[2]Краснинский '!O24+'[2]Лебедянский '!O24+'[2]Лев- Толстовский '!O24+'[2]Липецкий '!O24+'[2]Становлянский '!O24+'[2]Тербунский '!O24+'[2]Усманский '!O24+'[2]Хлевенский '!O24+'[2]Чаплыгинский '!O24</f>
        <v>21430.14</v>
      </c>
      <c r="P24" s="45">
        <f>'[1]Свод  по  МО'!Q24</f>
        <v>22579.2</v>
      </c>
      <c r="Q24" s="45">
        <f>'[1]Свод  по  МО'!R24</f>
        <v>22679.2</v>
      </c>
      <c r="R24" s="45">
        <f>'[1]Свод  по  МО'!S24</f>
        <v>22679.2</v>
      </c>
      <c r="S24" s="45">
        <f t="shared" si="2"/>
        <v>22679.2</v>
      </c>
      <c r="T24" s="8"/>
      <c r="U24" s="20">
        <f t="shared" si="1"/>
        <v>0</v>
      </c>
    </row>
    <row r="25" spans="1:21" ht="104.25">
      <c r="A25" s="30" t="s">
        <v>490</v>
      </c>
      <c r="B25" s="34" t="s">
        <v>491</v>
      </c>
      <c r="C25" s="81" t="s">
        <v>492</v>
      </c>
      <c r="D25" s="7"/>
      <c r="E25" s="7"/>
      <c r="F25" s="7"/>
      <c r="G25" s="7"/>
      <c r="H25" s="7"/>
      <c r="I25" s="7"/>
      <c r="J25" s="7"/>
      <c r="K25" s="39"/>
      <c r="L25" s="39"/>
      <c r="M25" s="39"/>
      <c r="N25" s="45"/>
      <c r="O25" s="45"/>
      <c r="P25" s="45"/>
      <c r="Q25" s="45"/>
      <c r="R25" s="45"/>
      <c r="S25" s="45">
        <f t="shared" si="2"/>
        <v>0</v>
      </c>
      <c r="T25" s="8"/>
      <c r="U25" s="20">
        <f t="shared" si="1"/>
        <v>0</v>
      </c>
    </row>
    <row r="26" spans="1:21" ht="104.25">
      <c r="A26" s="30" t="s">
        <v>493</v>
      </c>
      <c r="B26" s="40" t="s">
        <v>522</v>
      </c>
      <c r="C26" s="81" t="s">
        <v>494</v>
      </c>
      <c r="D26" s="59" t="s">
        <v>495</v>
      </c>
      <c r="E26" s="35" t="s">
        <v>948</v>
      </c>
      <c r="F26" s="7" t="s">
        <v>497</v>
      </c>
      <c r="G26" s="36" t="s">
        <v>949</v>
      </c>
      <c r="H26" s="7"/>
      <c r="I26" s="39"/>
      <c r="J26" s="60"/>
      <c r="K26" s="39"/>
      <c r="L26" s="39"/>
      <c r="M26" s="39"/>
      <c r="N26" s="45">
        <f>'[1]Свод  по  МО'!P26+1653.6+55+70</f>
        <v>2498.6</v>
      </c>
      <c r="O26" s="45">
        <f>'[2]Воловский '!O26+'[2]Грязинский '!O26+'[2]Данковский '!O26+'[2]Добринский '!O26+'[2]Добровский'!O26+'[2]Долгоруковский '!O26+'[2]Елецкий '!O26+'[2]Задонский '!O26+'[2]Измалковский '!O26+'[2]Краснинский '!O26+'[2]Лебедянский '!O26+'[2]Лев- Толстовский '!O26+'[2]Липецкий '!O26+'[2]Становлянский '!O26+'[2]Тербунский '!O26+'[2]Усманский '!O26+'[2]Хлевенский '!O26+'[2]Чаплыгинский '!O26+1368.5+44.7+70</f>
        <v>1951.4</v>
      </c>
      <c r="P26" s="45">
        <f>'[1]Свод  по  МО'!Q26+1614.1+82+70</f>
        <v>2558.8</v>
      </c>
      <c r="Q26" s="45">
        <f>'[1]Свод  по  МО'!R26+1385.8+65+70</f>
        <v>2121.3</v>
      </c>
      <c r="R26" s="45">
        <f>'[1]Свод  по  МО'!S26+1387.7+65+70</f>
        <v>2329</v>
      </c>
      <c r="S26" s="45">
        <f t="shared" si="2"/>
        <v>2329</v>
      </c>
      <c r="T26" s="8"/>
      <c r="U26" s="20">
        <f t="shared" si="1"/>
        <v>0</v>
      </c>
    </row>
    <row r="27" spans="1:21" ht="104.25">
      <c r="A27" s="30" t="s">
        <v>498</v>
      </c>
      <c r="B27" s="34" t="s">
        <v>499</v>
      </c>
      <c r="C27" s="81" t="s">
        <v>500</v>
      </c>
      <c r="D27" s="59" t="s">
        <v>501</v>
      </c>
      <c r="E27" s="35" t="s">
        <v>948</v>
      </c>
      <c r="F27" s="7" t="s">
        <v>502</v>
      </c>
      <c r="G27" s="36" t="s">
        <v>949</v>
      </c>
      <c r="H27" s="7"/>
      <c r="I27" s="7"/>
      <c r="J27" s="7"/>
      <c r="K27" s="39"/>
      <c r="L27" s="39"/>
      <c r="M27" s="39"/>
      <c r="N27" s="45">
        <f>'[1]Свод  по  МО'!P27</f>
        <v>4098.999999999999</v>
      </c>
      <c r="O27" s="45">
        <f>'[2]Воловский '!O27+'[2]Грязинский '!O27+'[2]Данковский '!O27+'[2]Добринский '!O27+'[2]Добровский'!O27+'[2]Долгоруковский '!O27+'[2]Елецкий '!O27+'[2]Задонский '!O27+'[2]Измалковский '!O27+'[2]Краснинский '!O27+'[2]Лебедянский '!O27+'[2]Лев- Толстовский '!O27+'[2]Липецкий '!O27+'[2]Становлянский '!O27+'[2]Тербунский '!O27+'[2]Усманский '!O27+'[2]Хлевенский '!O27+'[2]Чаплыгинский '!O27</f>
        <v>3071.3100000000004</v>
      </c>
      <c r="P27" s="45">
        <f>'[1]Свод  по  МО'!Q27</f>
        <v>3971.1</v>
      </c>
      <c r="Q27" s="45">
        <f>'[1]Свод  по  МО'!R27</f>
        <v>3224</v>
      </c>
      <c r="R27" s="45">
        <f>'[1]Свод  по  МО'!S27</f>
        <v>3153.5</v>
      </c>
      <c r="S27" s="45">
        <f t="shared" si="2"/>
        <v>3153.5</v>
      </c>
      <c r="T27" s="8"/>
      <c r="U27" s="20">
        <f t="shared" si="1"/>
        <v>0</v>
      </c>
    </row>
    <row r="28" spans="1:21" ht="104.25">
      <c r="A28" s="30" t="s">
        <v>503</v>
      </c>
      <c r="B28" s="34" t="s">
        <v>504</v>
      </c>
      <c r="C28" s="81" t="s">
        <v>505</v>
      </c>
      <c r="D28" s="59" t="s">
        <v>506</v>
      </c>
      <c r="E28" s="35" t="s">
        <v>948</v>
      </c>
      <c r="F28" s="7" t="s">
        <v>507</v>
      </c>
      <c r="G28" s="36" t="s">
        <v>949</v>
      </c>
      <c r="H28" s="7"/>
      <c r="I28" s="7"/>
      <c r="J28" s="7"/>
      <c r="K28" s="39"/>
      <c r="L28" s="39"/>
      <c r="M28" s="39"/>
      <c r="N28" s="45">
        <f>'[1]Свод  по  МО'!P28</f>
        <v>10836.2</v>
      </c>
      <c r="O28" s="45">
        <f>'[2]Воловский '!O28+'[2]Грязинский '!O28+'[2]Данковский '!O28+'[2]Добринский '!O28+'[2]Добровский'!O28+'[2]Долгоруковский '!O28+'[2]Елецкий '!O28+'[2]Задонский '!O28+'[2]Измалковский '!O28+'[2]Краснинский '!O28+'[2]Лебедянский '!O28+'[2]Лев- Толстовский '!O28+'[2]Липецкий '!O28+'[2]Становлянский '!O28+'[2]Тербунский '!O28+'[2]Усманский '!O28+'[2]Хлевенский '!O28+'[2]Чаплыгинский '!O28</f>
        <v>10170.4</v>
      </c>
      <c r="P28" s="45">
        <f>'[1]Свод  по  МО'!Q28</f>
        <v>11038</v>
      </c>
      <c r="Q28" s="45">
        <f>'[1]Свод  по  МО'!R28</f>
        <v>11748</v>
      </c>
      <c r="R28" s="45">
        <f>'[1]Свод  по  МО'!S28</f>
        <v>11748</v>
      </c>
      <c r="S28" s="45">
        <f t="shared" si="2"/>
        <v>11748</v>
      </c>
      <c r="T28" s="8"/>
      <c r="U28" s="20">
        <f t="shared" si="1"/>
        <v>0</v>
      </c>
    </row>
    <row r="29" spans="1:21" ht="104.25">
      <c r="A29" s="30" t="s">
        <v>508</v>
      </c>
      <c r="B29" s="34" t="s">
        <v>509</v>
      </c>
      <c r="C29" s="81" t="s">
        <v>510</v>
      </c>
      <c r="D29" s="59" t="s">
        <v>511</v>
      </c>
      <c r="E29" s="35" t="s">
        <v>948</v>
      </c>
      <c r="F29" s="7" t="s">
        <v>512</v>
      </c>
      <c r="G29" s="36" t="s">
        <v>949</v>
      </c>
      <c r="H29" s="7"/>
      <c r="I29" s="7"/>
      <c r="J29" s="7"/>
      <c r="K29" s="39"/>
      <c r="L29" s="39"/>
      <c r="M29" s="39"/>
      <c r="N29" s="45">
        <f>'[1]Свод  по  МО'!P29</f>
        <v>25377.74</v>
      </c>
      <c r="O29" s="45">
        <f>'[2]Воловский '!O29+'[2]Грязинский '!O29+'[2]Данковский '!O29+'[2]Добринский '!O29+'[2]Добровский'!O29+'[2]Долгоруковский '!O29+'[2]Елецкий '!O29+'[2]Задонский '!O29+'[2]Измалковский '!O29+'[2]Краснинский '!O29+'[2]Лебедянский '!O29+'[2]Лев- Толстовский '!O29+'[2]Липецкий '!O29+'[2]Становлянский '!O29+'[2]Тербунский '!O29+'[2]Усманский '!O29+'[2]Хлевенский '!O29+'[2]Чаплыгинский '!O29</f>
        <v>25245.84</v>
      </c>
      <c r="P29" s="45">
        <f>'[1]Свод  по  МО'!Q29</f>
        <v>23671.899999999998</v>
      </c>
      <c r="Q29" s="45">
        <f>'[1]Свод  по  МО'!R29</f>
        <v>18600.1</v>
      </c>
      <c r="R29" s="45">
        <f>'[1]Свод  по  МО'!S29</f>
        <v>18392.85</v>
      </c>
      <c r="S29" s="45">
        <f t="shared" si="2"/>
        <v>18392.85</v>
      </c>
      <c r="T29" s="8"/>
      <c r="U29" s="20">
        <f t="shared" si="1"/>
        <v>0</v>
      </c>
    </row>
    <row r="30" spans="1:21" ht="104.25">
      <c r="A30" s="30" t="s">
        <v>513</v>
      </c>
      <c r="B30" s="34" t="s">
        <v>514</v>
      </c>
      <c r="C30" s="81" t="s">
        <v>515</v>
      </c>
      <c r="D30" s="59" t="s">
        <v>511</v>
      </c>
      <c r="E30" s="35" t="s">
        <v>948</v>
      </c>
      <c r="F30" s="7" t="s">
        <v>516</v>
      </c>
      <c r="G30" s="36" t="s">
        <v>949</v>
      </c>
      <c r="H30" s="7"/>
      <c r="I30" s="7"/>
      <c r="J30" s="7"/>
      <c r="K30" s="39"/>
      <c r="L30" s="39"/>
      <c r="M30" s="39"/>
      <c r="N30" s="45">
        <f>'[1]Свод  по  МО'!P30</f>
        <v>486536.38000000006</v>
      </c>
      <c r="O30" s="45">
        <f>'[2]Воловский '!O30+'[2]Грязинский '!O30+'[2]Данковский '!O30+'[2]Добринский '!O30+'[2]Добровский'!O30+'[2]Долгоруковский '!O30+'[2]Елецкий '!O30+'[2]Задонский '!O30+'[2]Измалковский '!O30+'[2]Краснинский '!O30+'[2]Лебедянский '!O30+'[2]Лев- Толстовский '!O30+'[2]Липецкий '!O30+'[2]Становлянский '!O30+'[2]Тербунский '!O30+'[2]Усманский '!O30+'[2]Хлевенский '!O30+'[2]Чаплыгинский '!O30</f>
        <v>471379.52999999997</v>
      </c>
      <c r="P30" s="45">
        <f>'[1]Свод  по  МО'!Q30</f>
        <v>466066.4</v>
      </c>
      <c r="Q30" s="45">
        <f>'[1]Свод  по  МО'!R30</f>
        <v>324861.1000000001</v>
      </c>
      <c r="R30" s="45">
        <f>'[1]Свод  по  МО'!S30</f>
        <v>320752.45000000007</v>
      </c>
      <c r="S30" s="45">
        <f t="shared" si="2"/>
        <v>320752.45000000007</v>
      </c>
      <c r="T30" s="8"/>
      <c r="U30" s="20">
        <f t="shared" si="1"/>
        <v>0</v>
      </c>
    </row>
    <row r="31" spans="1:21" ht="174">
      <c r="A31" s="30" t="s">
        <v>517</v>
      </c>
      <c r="B31" s="34" t="s">
        <v>391</v>
      </c>
      <c r="C31" s="81" t="s">
        <v>518</v>
      </c>
      <c r="D31" s="59" t="s">
        <v>519</v>
      </c>
      <c r="E31" s="35" t="s">
        <v>948</v>
      </c>
      <c r="F31" s="7" t="s">
        <v>516</v>
      </c>
      <c r="G31" s="36" t="s">
        <v>949</v>
      </c>
      <c r="H31" s="7"/>
      <c r="I31" s="7"/>
      <c r="J31" s="7"/>
      <c r="K31" s="39"/>
      <c r="L31" s="39"/>
      <c r="M31" s="39"/>
      <c r="N31" s="45">
        <f>'[1]Свод  по  МО'!P31</f>
        <v>521.9</v>
      </c>
      <c r="O31" s="45">
        <f>'[2]Воловский '!O31+'[2]Грязинский '!O31+'[2]Данковский '!O31+'[2]Добринский '!O31+'[2]Добровский'!O31+'[2]Долгоруковский '!O31+'[2]Елецкий '!O31+'[2]Задонский '!O31+'[2]Измалковский '!O31+'[2]Краснинский '!O31+'[2]Лебедянский '!O31+'[2]Лев- Толстовский '!O31+'[2]Липецкий '!O31+'[2]Становлянский '!O31+'[2]Тербунский '!O31+'[2]Усманский '!O31+'[2]Хлевенский '!O31+'[2]Чаплыгинский '!O31</f>
        <v>503</v>
      </c>
      <c r="P31" s="45">
        <f>'[1]Свод  по  МО'!Q31</f>
        <v>558.5</v>
      </c>
      <c r="Q31" s="45">
        <f>'[1]Свод  по  МО'!R31</f>
        <v>331.5</v>
      </c>
      <c r="R31" s="45">
        <f>'[1]Свод  по  МО'!S31</f>
        <v>321.5</v>
      </c>
      <c r="S31" s="45">
        <f t="shared" si="2"/>
        <v>321.5</v>
      </c>
      <c r="T31" s="8"/>
      <c r="U31" s="20">
        <f t="shared" si="1"/>
        <v>0</v>
      </c>
    </row>
    <row r="32" spans="1:21" ht="104.25">
      <c r="A32" s="30" t="s">
        <v>520</v>
      </c>
      <c r="B32" s="34" t="s">
        <v>0</v>
      </c>
      <c r="C32" s="81" t="s">
        <v>1</v>
      </c>
      <c r="D32" s="7"/>
      <c r="E32" s="7"/>
      <c r="F32" s="7"/>
      <c r="G32" s="7"/>
      <c r="H32" s="7"/>
      <c r="I32" s="7"/>
      <c r="J32" s="7"/>
      <c r="K32" s="39"/>
      <c r="L32" s="39"/>
      <c r="M32" s="39"/>
      <c r="N32" s="45">
        <f>'[1]Свод  по  МО'!P32</f>
        <v>0</v>
      </c>
      <c r="O32" s="45"/>
      <c r="P32" s="45">
        <f>'[1]Свод  по  МО'!Q32</f>
        <v>0</v>
      </c>
      <c r="Q32" s="45">
        <f>'[1]Свод  по  МО'!R32</f>
        <v>0</v>
      </c>
      <c r="R32" s="45">
        <f>'[1]Свод  по  МО'!S32</f>
        <v>0</v>
      </c>
      <c r="S32" s="45">
        <f t="shared" si="2"/>
        <v>0</v>
      </c>
      <c r="T32" s="8"/>
      <c r="U32" s="20">
        <f t="shared" si="1"/>
        <v>0</v>
      </c>
    </row>
    <row r="33" spans="1:21" ht="121.5">
      <c r="A33" s="30" t="s">
        <v>2</v>
      </c>
      <c r="B33" s="34" t="s">
        <v>3</v>
      </c>
      <c r="C33" s="81" t="s">
        <v>4</v>
      </c>
      <c r="D33" s="7" t="s">
        <v>5</v>
      </c>
      <c r="E33" s="35" t="s">
        <v>948</v>
      </c>
      <c r="F33" s="7" t="s">
        <v>6</v>
      </c>
      <c r="G33" s="36" t="s">
        <v>949</v>
      </c>
      <c r="H33" s="41"/>
      <c r="I33" s="7"/>
      <c r="J33" s="60"/>
      <c r="K33" s="39"/>
      <c r="L33" s="39"/>
      <c r="M33" s="39"/>
      <c r="N33" s="45">
        <f>'[1]Свод  по  МО'!P33</f>
        <v>12995.600000000002</v>
      </c>
      <c r="O33" s="45">
        <f>'[2]Воловский '!O33+'[2]Грязинский '!O33+'[2]Данковский '!O33+'[2]Добринский '!O33+'[2]Добровский'!O33+'[2]Долгоруковский '!O33+'[2]Елецкий '!O33+'[2]Задонский '!O33+'[2]Измалковский '!O33+'[2]Краснинский '!O33+'[2]Лебедянский '!O33+'[2]Лев- Толстовский '!O33+'[2]Липецкий '!O33+'[2]Становлянский '!O33+'[2]Тербунский '!O33+'[2]Усманский '!O33+'[2]Хлевенский '!O33+'[2]Чаплыгинский '!O33</f>
        <v>12256.890000000001</v>
      </c>
      <c r="P33" s="45">
        <f>'[1]Свод  по  МО'!Q33</f>
        <v>12586.5</v>
      </c>
      <c r="Q33" s="45">
        <f>'[1]Свод  по  МО'!R33</f>
        <v>8277.5</v>
      </c>
      <c r="R33" s="45">
        <f>'[1]Свод  по  МО'!S33</f>
        <v>8472.099999999999</v>
      </c>
      <c r="S33" s="45">
        <f t="shared" si="2"/>
        <v>8472.099999999999</v>
      </c>
      <c r="T33" s="8"/>
      <c r="U33" s="20">
        <f t="shared" si="1"/>
        <v>0</v>
      </c>
    </row>
    <row r="34" spans="1:21" ht="138.75">
      <c r="A34" s="30" t="s">
        <v>7</v>
      </c>
      <c r="B34" s="34" t="s">
        <v>409</v>
      </c>
      <c r="C34" s="81" t="s">
        <v>8</v>
      </c>
      <c r="D34" s="59" t="s">
        <v>9</v>
      </c>
      <c r="E34" s="35" t="s">
        <v>948</v>
      </c>
      <c r="F34" s="7" t="s">
        <v>10</v>
      </c>
      <c r="G34" s="36" t="s">
        <v>949</v>
      </c>
      <c r="H34" s="7"/>
      <c r="I34" s="7"/>
      <c r="J34" s="7"/>
      <c r="K34" s="39"/>
      <c r="L34" s="39"/>
      <c r="M34" s="39"/>
      <c r="N34" s="45">
        <f>'[1]Свод  по  МО'!P34</f>
        <v>9284.470000000001</v>
      </c>
      <c r="O34" s="45">
        <f>'[2]Воловский '!O34+'[2]Грязинский '!O34+'[2]Данковский '!O34+'[2]Добринский '!O34+'[2]Добровский'!O34+'[2]Долгоруковский '!O34+'[2]Елецкий '!O34+'[2]Задонский '!O34+'[2]Измалковский '!O34+'[2]Краснинский '!O34+'[2]Лебедянский '!O34+'[2]Лев- Толстовский '!O34+'[2]Липецкий '!O34+'[2]Становлянский '!O34+'[2]Тербунский '!O34+'[2]Усманский '!O34+'[2]Хлевенский '!O34+'[2]Чаплыгинский '!O34</f>
        <v>8713.48</v>
      </c>
      <c r="P34" s="45">
        <f>'[1]Свод  по  МО'!Q34</f>
        <v>7927.6</v>
      </c>
      <c r="Q34" s="45">
        <f>'[1]Свод  по  МО'!R34</f>
        <v>7580.2</v>
      </c>
      <c r="R34" s="45">
        <f>'[1]Свод  по  МО'!S34</f>
        <v>7537.4</v>
      </c>
      <c r="S34" s="45">
        <f t="shared" si="2"/>
        <v>7537.4</v>
      </c>
      <c r="T34" s="8"/>
      <c r="U34" s="20">
        <f t="shared" si="1"/>
        <v>0</v>
      </c>
    </row>
    <row r="35" spans="1:21" ht="34.5">
      <c r="A35" s="30" t="s">
        <v>11</v>
      </c>
      <c r="B35" s="34" t="s">
        <v>12</v>
      </c>
      <c r="C35" s="81" t="s">
        <v>13</v>
      </c>
      <c r="D35" s="7"/>
      <c r="E35" s="7"/>
      <c r="F35" s="7"/>
      <c r="G35" s="7"/>
      <c r="H35" s="7"/>
      <c r="I35" s="7"/>
      <c r="J35" s="7"/>
      <c r="K35" s="39"/>
      <c r="L35" s="39"/>
      <c r="M35" s="39"/>
      <c r="N35" s="45">
        <f>'[1]Свод  по  МО'!P35</f>
        <v>0</v>
      </c>
      <c r="O35" s="45"/>
      <c r="P35" s="45">
        <f>'[1]Свод  по  МО'!Q35</f>
        <v>0</v>
      </c>
      <c r="Q35" s="45">
        <f>'[1]Свод  по  МО'!R35</f>
        <v>0</v>
      </c>
      <c r="R35" s="45">
        <f>'[1]Свод  по  МО'!S35</f>
        <v>0</v>
      </c>
      <c r="S35" s="45">
        <f t="shared" si="2"/>
        <v>0</v>
      </c>
      <c r="T35" s="8"/>
      <c r="U35" s="20">
        <f t="shared" si="1"/>
        <v>0</v>
      </c>
    </row>
    <row r="36" spans="1:21" ht="104.25">
      <c r="A36" s="30" t="s">
        <v>14</v>
      </c>
      <c r="B36" s="34" t="s">
        <v>15</v>
      </c>
      <c r="C36" s="81" t="s">
        <v>16</v>
      </c>
      <c r="D36" s="59" t="s">
        <v>17</v>
      </c>
      <c r="E36" s="35" t="s">
        <v>948</v>
      </c>
      <c r="F36" s="7" t="s">
        <v>18</v>
      </c>
      <c r="G36" s="36" t="s">
        <v>949</v>
      </c>
      <c r="H36" s="7"/>
      <c r="I36" s="7"/>
      <c r="J36" s="7"/>
      <c r="K36" s="39"/>
      <c r="L36" s="39"/>
      <c r="M36" s="39"/>
      <c r="N36" s="45">
        <f>'[1]Свод  по  МО'!P36</f>
        <v>17551.07</v>
      </c>
      <c r="O36" s="45">
        <f>'[2]Воловский '!O36+'[2]Грязинский '!O36+'[2]Данковский '!O36+'[2]Добринский '!O36+'[2]Добровский'!O36+'[2]Долгоруковский '!O36+'[2]Елецкий '!O36+'[2]Задонский '!O36+'[2]Измалковский '!O36+'[2]Краснинский '!O36+'[2]Лебедянский '!O36+'[2]Лев- Толстовский '!O36+'[2]Липецкий '!O36+'[2]Становлянский '!O36+'[2]Тербунский '!O36+'[2]Усманский '!O36+'[2]Хлевенский '!O36+'[2]Чаплыгинский '!O36</f>
        <v>11008.37</v>
      </c>
      <c r="P36" s="45">
        <f>'[1]Свод  по  МО'!Q36</f>
        <v>25507.500000000004</v>
      </c>
      <c r="Q36" s="45">
        <f>'[1]Свод  по  МО'!R36</f>
        <v>19886.699999999997</v>
      </c>
      <c r="R36" s="45">
        <f>'[1]Свод  по  МО'!S36</f>
        <v>19830.199999999997</v>
      </c>
      <c r="S36" s="45">
        <f t="shared" si="2"/>
        <v>19830.199999999997</v>
      </c>
      <c r="T36" s="8"/>
      <c r="U36" s="20">
        <f t="shared" si="1"/>
        <v>0</v>
      </c>
    </row>
    <row r="37" spans="1:21" ht="409.5">
      <c r="A37" s="30" t="s">
        <v>19</v>
      </c>
      <c r="B37" s="40" t="s">
        <v>392</v>
      </c>
      <c r="C37" s="81" t="s">
        <v>20</v>
      </c>
      <c r="D37" s="59" t="s">
        <v>9</v>
      </c>
      <c r="E37" s="35" t="s">
        <v>948</v>
      </c>
      <c r="F37" s="7" t="s">
        <v>21</v>
      </c>
      <c r="G37" s="36" t="s">
        <v>949</v>
      </c>
      <c r="H37" s="7"/>
      <c r="I37" s="7"/>
      <c r="J37" s="7"/>
      <c r="K37" s="39"/>
      <c r="L37" s="39"/>
      <c r="M37" s="39"/>
      <c r="N37" s="45">
        <f>'[1]Свод  по  МО'!P37</f>
        <v>330190.02999999997</v>
      </c>
      <c r="O37" s="45">
        <f>'[2]Воловский '!O37+'[2]Грязинский '!O37+'[2]Данковский '!O37+'[2]Добринский '!O37+'[2]Добровский'!O37+'[2]Долгоруковский '!O37+'[2]Елецкий '!O37+'[2]Задонский '!O37+'[2]Измалковский '!O37+'[2]Краснинский '!O37+'[2]Лебедянский '!O37+'[2]Лев- Толстовский '!O37+'[2]Липецкий '!O37+'[2]Становлянский '!O37+'[2]Тербунский '!O37+'[2]Усманский '!O37+'[2]Хлевенский '!O37+'[2]Чаплыгинский '!O37</f>
        <v>313156.43</v>
      </c>
      <c r="P37" s="45">
        <f>'[1]Свод  по  МО'!Q37</f>
        <v>269633.8</v>
      </c>
      <c r="Q37" s="45">
        <f>'[1]Свод  по  МО'!R37</f>
        <v>260479.40000000002</v>
      </c>
      <c r="R37" s="45">
        <f>'[1]Свод  по  МО'!S37</f>
        <v>259696.80000000002</v>
      </c>
      <c r="S37" s="45">
        <f t="shared" si="2"/>
        <v>259696.80000000002</v>
      </c>
      <c r="T37" s="8"/>
      <c r="U37" s="20">
        <f t="shared" si="1"/>
        <v>0</v>
      </c>
    </row>
    <row r="38" spans="1:21" ht="409.5">
      <c r="A38" s="30" t="s">
        <v>22</v>
      </c>
      <c r="B38" s="83" t="s">
        <v>523</v>
      </c>
      <c r="C38" s="81" t="s">
        <v>23</v>
      </c>
      <c r="D38" s="59" t="s">
        <v>506</v>
      </c>
      <c r="E38" s="35" t="s">
        <v>948</v>
      </c>
      <c r="F38" s="7" t="s">
        <v>24</v>
      </c>
      <c r="G38" s="36" t="s">
        <v>949</v>
      </c>
      <c r="H38" s="7"/>
      <c r="I38" s="7"/>
      <c r="J38" s="7"/>
      <c r="K38" s="39"/>
      <c r="L38" s="39"/>
      <c r="M38" s="39"/>
      <c r="N38" s="45">
        <f>'[1]Свод  по  МО'!P38</f>
        <v>55927.950000000004</v>
      </c>
      <c r="O38" s="45">
        <f>'[2]Воловский '!O38+'[2]Грязинский '!O38+'[2]Данковский '!O38+'[2]Добринский '!O38+'[2]Добровский'!O38+'[2]Долгоруковский '!O38+'[2]Елецкий '!O38+'[2]Задонский '!O38+'[2]Измалковский '!O38+'[2]Краснинский '!O38+'[2]Лебедянский '!O38+'[2]Лев- Толстовский '!O38+'[2]Липецкий '!O38+'[2]Становлянский '!O38+'[2]Тербунский '!O38+'[2]Усманский '!O38+'[2]Хлевенский '!O38+'[2]Чаплыгинский '!O38</f>
        <v>52572.59999999999</v>
      </c>
      <c r="P38" s="45">
        <f>'[1]Свод  по  МО'!Q38</f>
        <v>13751.5</v>
      </c>
      <c r="Q38" s="45">
        <f>'[1]Свод  по  МО'!R38</f>
        <v>13251.1</v>
      </c>
      <c r="R38" s="45">
        <f>'[1]Свод  по  МО'!S38</f>
        <v>11021.2</v>
      </c>
      <c r="S38" s="45">
        <f t="shared" si="2"/>
        <v>11021.2</v>
      </c>
      <c r="T38" s="8"/>
      <c r="U38" s="20">
        <f t="shared" si="1"/>
        <v>0</v>
      </c>
    </row>
    <row r="39" spans="1:21" ht="278.25">
      <c r="A39" s="30" t="s">
        <v>25</v>
      </c>
      <c r="B39" s="83" t="s">
        <v>524</v>
      </c>
      <c r="C39" s="81" t="s">
        <v>26</v>
      </c>
      <c r="D39" s="59" t="s">
        <v>9</v>
      </c>
      <c r="E39" s="35" t="s">
        <v>948</v>
      </c>
      <c r="F39" s="7" t="s">
        <v>27</v>
      </c>
      <c r="G39" s="36" t="s">
        <v>949</v>
      </c>
      <c r="H39" s="7"/>
      <c r="I39" s="7"/>
      <c r="J39" s="7"/>
      <c r="K39" s="39"/>
      <c r="L39" s="39"/>
      <c r="M39" s="39"/>
      <c r="N39" s="45">
        <f>'[1]Свод  по  МО'!P39</f>
        <v>6475.6</v>
      </c>
      <c r="O39" s="45">
        <f>'[2]Воловский '!O39+'[2]Грязинский '!O39+'[2]Данковский '!O39+'[2]Добринский '!O39+'[2]Добровский'!O39+'[2]Долгоруковский '!O39+'[2]Елецкий '!O39+'[2]Задонский '!O39+'[2]Измалковский '!O39+'[2]Краснинский '!O39+'[2]Лебедянский '!O39+'[2]Лев- Толстовский '!O39+'[2]Липецкий '!O39+'[2]Становлянский '!O39+'[2]Тербунский '!O39+'[2]Усманский '!O39+'[2]Хлевенский '!O39+'[2]Чаплыгинский '!O39</f>
        <v>6347.6</v>
      </c>
      <c r="P39" s="45">
        <f>'[1]Свод  по  МО'!Q39</f>
        <v>10512.7</v>
      </c>
      <c r="Q39" s="45">
        <f>'[1]Свод  по  МО'!R39</f>
        <v>8944.199999999999</v>
      </c>
      <c r="R39" s="45">
        <f>'[1]Свод  по  МО'!S39</f>
        <v>8526</v>
      </c>
      <c r="S39" s="45">
        <f t="shared" si="2"/>
        <v>8526</v>
      </c>
      <c r="T39" s="8"/>
      <c r="U39" s="20">
        <f t="shared" si="1"/>
        <v>0</v>
      </c>
    </row>
    <row r="40" spans="1:21" ht="104.25">
      <c r="A40" s="30" t="s">
        <v>28</v>
      </c>
      <c r="B40" s="34" t="s">
        <v>29</v>
      </c>
      <c r="C40" s="81" t="s">
        <v>30</v>
      </c>
      <c r="D40" s="59" t="s">
        <v>9</v>
      </c>
      <c r="E40" s="35" t="s">
        <v>948</v>
      </c>
      <c r="F40" s="7" t="s">
        <v>31</v>
      </c>
      <c r="G40" s="36" t="s">
        <v>949</v>
      </c>
      <c r="H40" s="7"/>
      <c r="I40" s="7"/>
      <c r="J40" s="7"/>
      <c r="K40" s="39"/>
      <c r="L40" s="39"/>
      <c r="M40" s="39"/>
      <c r="N40" s="45">
        <f>'[1]Свод  по  МО'!P40</f>
        <v>13993.21</v>
      </c>
      <c r="O40" s="45">
        <f>'[2]Воловский '!O40+'[2]Грязинский '!O40+'[2]Данковский '!O40+'[2]Добринский '!O40+'[2]Добровский'!O40+'[2]Долгоруковский '!O40+'[2]Елецкий '!O40+'[2]Задонский '!O40+'[2]Измалковский '!O40+'[2]Краснинский '!O40+'[2]Лебедянский '!O40+'[2]Лев- Толстовский '!O40+'[2]Липецкий '!O40+'[2]Становлянский '!O40+'[2]Тербунский '!O40+'[2]Усманский '!O40+'[2]Хлевенский '!O40+'[2]Чаплыгинский '!O40</f>
        <v>6812.610000000001</v>
      </c>
      <c r="P40" s="45">
        <f>'[1]Свод  по  МО'!Q40</f>
        <v>14273.2</v>
      </c>
      <c r="Q40" s="45">
        <f>'[1]Свод  по  МО'!R40</f>
        <v>14025.5</v>
      </c>
      <c r="R40" s="45">
        <f>'[1]Свод  по  МО'!S40</f>
        <v>11051.4</v>
      </c>
      <c r="S40" s="45">
        <f t="shared" si="2"/>
        <v>11051.4</v>
      </c>
      <c r="T40" s="8"/>
      <c r="U40" s="20">
        <f t="shared" si="1"/>
        <v>0</v>
      </c>
    </row>
    <row r="41" spans="1:21" ht="121.5">
      <c r="A41" s="30" t="s">
        <v>32</v>
      </c>
      <c r="B41" s="83" t="s">
        <v>525</v>
      </c>
      <c r="C41" s="81" t="s">
        <v>572</v>
      </c>
      <c r="D41" s="59"/>
      <c r="E41" s="35"/>
      <c r="F41" s="7"/>
      <c r="G41" s="36"/>
      <c r="H41" s="7"/>
      <c r="I41" s="7"/>
      <c r="J41" s="7"/>
      <c r="K41" s="39"/>
      <c r="L41" s="39"/>
      <c r="M41" s="39"/>
      <c r="N41" s="45"/>
      <c r="O41" s="45"/>
      <c r="P41" s="45"/>
      <c r="Q41" s="45"/>
      <c r="R41" s="45"/>
      <c r="S41" s="45">
        <f t="shared" si="2"/>
        <v>0</v>
      </c>
      <c r="T41" s="8"/>
      <c r="U41" s="20">
        <f t="shared" si="1"/>
        <v>0</v>
      </c>
    </row>
    <row r="42" spans="1:21" ht="104.25">
      <c r="A42" s="30" t="s">
        <v>573</v>
      </c>
      <c r="B42" s="34" t="s">
        <v>574</v>
      </c>
      <c r="C42" s="81" t="s">
        <v>575</v>
      </c>
      <c r="D42" s="59"/>
      <c r="E42" s="7"/>
      <c r="F42" s="7"/>
      <c r="G42" s="7"/>
      <c r="H42" s="7"/>
      <c r="I42" s="7"/>
      <c r="J42" s="7"/>
      <c r="K42" s="39"/>
      <c r="L42" s="39"/>
      <c r="M42" s="39"/>
      <c r="N42" s="45">
        <f>'[1]Свод  по  МО'!P42</f>
        <v>0</v>
      </c>
      <c r="O42" s="45"/>
      <c r="P42" s="45"/>
      <c r="Q42" s="45">
        <f>'[1]Свод  по  МО'!R42</f>
        <v>0</v>
      </c>
      <c r="R42" s="45">
        <f>'[1]Свод  по  МО'!S42</f>
        <v>0</v>
      </c>
      <c r="S42" s="45">
        <f t="shared" si="2"/>
        <v>0</v>
      </c>
      <c r="T42" s="8"/>
      <c r="U42" s="20">
        <f t="shared" si="1"/>
        <v>0</v>
      </c>
    </row>
    <row r="43" spans="1:21" ht="191.25">
      <c r="A43" s="30" t="s">
        <v>110</v>
      </c>
      <c r="B43" s="34" t="s">
        <v>111</v>
      </c>
      <c r="C43" s="81" t="s">
        <v>112</v>
      </c>
      <c r="D43" s="59"/>
      <c r="E43" s="58"/>
      <c r="F43" s="7"/>
      <c r="G43" s="7"/>
      <c r="H43" s="7"/>
      <c r="I43" s="7"/>
      <c r="J43" s="7"/>
      <c r="K43" s="39"/>
      <c r="L43" s="39"/>
      <c r="M43" s="39"/>
      <c r="N43" s="45">
        <f>'[1]Свод  по  МО'!P43</f>
        <v>0</v>
      </c>
      <c r="O43" s="45"/>
      <c r="P43" s="45"/>
      <c r="Q43" s="45"/>
      <c r="R43" s="45"/>
      <c r="S43" s="45">
        <f t="shared" si="2"/>
        <v>0</v>
      </c>
      <c r="T43" s="8"/>
      <c r="U43" s="20">
        <f>IF(O43&gt;N43,O43-N43,0)</f>
        <v>0</v>
      </c>
    </row>
    <row r="44" spans="1:21" s="12" customFormat="1" ht="69">
      <c r="A44" s="30" t="s">
        <v>576</v>
      </c>
      <c r="B44" s="40" t="s">
        <v>526</v>
      </c>
      <c r="C44" s="81" t="s">
        <v>578</v>
      </c>
      <c r="D44" s="59"/>
      <c r="E44" s="35"/>
      <c r="F44" s="7"/>
      <c r="G44" s="36"/>
      <c r="H44" s="7"/>
      <c r="I44" s="7"/>
      <c r="J44" s="7"/>
      <c r="K44" s="42"/>
      <c r="L44" s="42"/>
      <c r="M44" s="42"/>
      <c r="N44" s="45"/>
      <c r="O44" s="45"/>
      <c r="P44" s="45"/>
      <c r="Q44" s="45"/>
      <c r="R44" s="45"/>
      <c r="S44" s="45">
        <f t="shared" si="2"/>
        <v>0</v>
      </c>
      <c r="T44" s="8"/>
      <c r="U44" s="20">
        <f t="shared" si="1"/>
        <v>0</v>
      </c>
    </row>
    <row r="45" spans="1:21" s="9" customFormat="1" ht="156">
      <c r="A45" s="30" t="s">
        <v>579</v>
      </c>
      <c r="B45" s="40" t="s">
        <v>393</v>
      </c>
      <c r="C45" s="81" t="s">
        <v>580</v>
      </c>
      <c r="D45" s="7"/>
      <c r="E45" s="7"/>
      <c r="F45" s="7"/>
      <c r="G45" s="7"/>
      <c r="H45" s="7"/>
      <c r="I45" s="7"/>
      <c r="J45" s="7"/>
      <c r="K45" s="37"/>
      <c r="L45" s="37"/>
      <c r="M45" s="37"/>
      <c r="N45" s="45">
        <f>'[1]Свод  по  МО'!P45</f>
        <v>0</v>
      </c>
      <c r="O45" s="45"/>
      <c r="P45" s="45">
        <f>'[1]Свод  по  МО'!Q45</f>
        <v>0</v>
      </c>
      <c r="Q45" s="45">
        <f>'[1]Свод  по  МО'!R45</f>
        <v>0</v>
      </c>
      <c r="R45" s="45">
        <f>'[1]Свод  по  МО'!S45</f>
        <v>0</v>
      </c>
      <c r="S45" s="45">
        <f t="shared" si="2"/>
        <v>0</v>
      </c>
      <c r="T45" s="8"/>
      <c r="U45" s="20">
        <f t="shared" si="1"/>
        <v>0</v>
      </c>
    </row>
    <row r="46" spans="1:21" s="9" customFormat="1" ht="87">
      <c r="A46" s="30" t="s">
        <v>581</v>
      </c>
      <c r="B46" s="83" t="s">
        <v>527</v>
      </c>
      <c r="C46" s="81" t="s">
        <v>582</v>
      </c>
      <c r="D46" s="59"/>
      <c r="E46" s="7"/>
      <c r="F46" s="7"/>
      <c r="G46" s="7"/>
      <c r="H46" s="7"/>
      <c r="I46" s="7"/>
      <c r="J46" s="7"/>
      <c r="K46" s="37"/>
      <c r="L46" s="37"/>
      <c r="M46" s="37"/>
      <c r="N46" s="45"/>
      <c r="O46" s="45"/>
      <c r="P46" s="45">
        <f>'[1]Свод  по  МО'!Q46</f>
        <v>0</v>
      </c>
      <c r="Q46" s="45">
        <f>'[1]Свод  по  МО'!R46</f>
        <v>0</v>
      </c>
      <c r="R46" s="45">
        <f>'[1]Свод  по  МО'!S46</f>
        <v>0</v>
      </c>
      <c r="S46" s="45">
        <f t="shared" si="2"/>
        <v>0</v>
      </c>
      <c r="T46" s="8"/>
      <c r="U46" s="20">
        <f t="shared" si="1"/>
        <v>0</v>
      </c>
    </row>
    <row r="47" spans="1:21" ht="104.25">
      <c r="A47" s="30" t="s">
        <v>583</v>
      </c>
      <c r="B47" s="34" t="s">
        <v>584</v>
      </c>
      <c r="C47" s="81" t="s">
        <v>585</v>
      </c>
      <c r="D47" s="59" t="s">
        <v>586</v>
      </c>
      <c r="E47" s="35" t="s">
        <v>948</v>
      </c>
      <c r="F47" s="7" t="s">
        <v>587</v>
      </c>
      <c r="G47" s="36" t="s">
        <v>949</v>
      </c>
      <c r="H47" s="7"/>
      <c r="I47" s="7"/>
      <c r="J47" s="7"/>
      <c r="K47" s="39"/>
      <c r="L47" s="39"/>
      <c r="M47" s="39"/>
      <c r="N47" s="45">
        <f>'[1]Свод  по  МО'!P47</f>
        <v>255</v>
      </c>
      <c r="O47" s="45">
        <f>'[2]Воловский '!O47+'[2]Грязинский '!O47+'[2]Данковский '!O47+'[2]Добринский '!O47+'[2]Добровский'!O47+'[2]Долгоруковский '!O47+'[2]Елецкий '!O47+'[2]Задонский '!O47+'[2]Измалковский '!O47+'[2]Краснинский '!O47+'[2]Лебедянский '!O47+'[2]Лев- Толстовский '!O47+'[2]Липецкий '!O47+'[2]Становлянский '!O47+'[2]Тербунский '!O47+'[2]Усманский '!O47+'[2]Хлевенский '!O47+'[2]Чаплыгинский '!O47</f>
        <v>192.39</v>
      </c>
      <c r="P47" s="45">
        <f>'[1]Свод  по  МО'!Q47</f>
        <v>267</v>
      </c>
      <c r="Q47" s="45">
        <f>'[1]Свод  по  МО'!R47</f>
        <v>238.7</v>
      </c>
      <c r="R47" s="45">
        <f>'[1]Свод  по  МО'!S47</f>
        <v>242</v>
      </c>
      <c r="S47" s="45">
        <f t="shared" si="2"/>
        <v>242</v>
      </c>
      <c r="T47" s="8"/>
      <c r="U47" s="20">
        <f t="shared" si="1"/>
        <v>0</v>
      </c>
    </row>
    <row r="48" spans="1:21" ht="121.5">
      <c r="A48" s="30" t="s">
        <v>588</v>
      </c>
      <c r="B48" s="34" t="s">
        <v>589</v>
      </c>
      <c r="C48" s="81" t="s">
        <v>590</v>
      </c>
      <c r="D48" s="7"/>
      <c r="E48" s="7"/>
      <c r="F48" s="7"/>
      <c r="G48" s="7"/>
      <c r="H48" s="7"/>
      <c r="I48" s="7"/>
      <c r="J48" s="7"/>
      <c r="K48" s="39"/>
      <c r="L48" s="39"/>
      <c r="M48" s="39"/>
      <c r="N48" s="45">
        <f>'[1]Свод  по  МО'!P48</f>
        <v>0</v>
      </c>
      <c r="O48" s="45"/>
      <c r="P48" s="45">
        <f>'[1]Свод  по  МО'!Q48</f>
        <v>0</v>
      </c>
      <c r="Q48" s="45">
        <f>'[1]Свод  по  МО'!R48</f>
        <v>0</v>
      </c>
      <c r="R48" s="45">
        <f>'[1]Свод  по  МО'!S48</f>
        <v>0</v>
      </c>
      <c r="S48" s="45">
        <f t="shared" si="2"/>
        <v>0</v>
      </c>
      <c r="T48" s="8"/>
      <c r="U48" s="20">
        <f t="shared" si="1"/>
        <v>0</v>
      </c>
    </row>
    <row r="49" spans="1:21" ht="34.5">
      <c r="A49" s="30" t="s">
        <v>591</v>
      </c>
      <c r="B49" s="34" t="s">
        <v>592</v>
      </c>
      <c r="C49" s="81" t="s">
        <v>593</v>
      </c>
      <c r="D49" s="7"/>
      <c r="E49" s="7"/>
      <c r="F49" s="7"/>
      <c r="G49" s="7"/>
      <c r="H49" s="7"/>
      <c r="I49" s="7"/>
      <c r="J49" s="7"/>
      <c r="K49" s="39"/>
      <c r="L49" s="39"/>
      <c r="M49" s="39"/>
      <c r="N49" s="45">
        <f>'[1]Свод  по  МО'!P49</f>
        <v>0</v>
      </c>
      <c r="O49" s="45"/>
      <c r="P49" s="45">
        <f>'[1]Свод  по  МО'!Q49</f>
        <v>0</v>
      </c>
      <c r="Q49" s="45">
        <f>'[1]Свод  по  МО'!R49</f>
        <v>0</v>
      </c>
      <c r="R49" s="45">
        <f>'[1]Свод  по  МО'!S49</f>
        <v>0</v>
      </c>
      <c r="S49" s="45">
        <f t="shared" si="2"/>
        <v>0</v>
      </c>
      <c r="T49" s="8"/>
      <c r="U49" s="20">
        <f t="shared" si="1"/>
        <v>0</v>
      </c>
    </row>
    <row r="50" spans="1:21" ht="87">
      <c r="A50" s="30" t="s">
        <v>594</v>
      </c>
      <c r="B50" s="83" t="s">
        <v>528</v>
      </c>
      <c r="C50" s="81" t="s">
        <v>595</v>
      </c>
      <c r="D50" s="59"/>
      <c r="E50" s="35"/>
      <c r="F50" s="7"/>
      <c r="G50" s="36"/>
      <c r="H50" s="7"/>
      <c r="I50" s="7"/>
      <c r="J50" s="7"/>
      <c r="K50" s="39"/>
      <c r="L50" s="39"/>
      <c r="M50" s="39"/>
      <c r="N50" s="45"/>
      <c r="O50" s="45"/>
      <c r="P50" s="45"/>
      <c r="Q50" s="45"/>
      <c r="R50" s="45"/>
      <c r="S50" s="45">
        <f t="shared" si="2"/>
        <v>0</v>
      </c>
      <c r="T50" s="8"/>
      <c r="U50" s="20">
        <f t="shared" si="1"/>
        <v>0</v>
      </c>
    </row>
    <row r="51" spans="1:21" ht="121.5">
      <c r="A51" s="43" t="s">
        <v>596</v>
      </c>
      <c r="B51" s="40" t="s">
        <v>597</v>
      </c>
      <c r="C51" s="84" t="s">
        <v>598</v>
      </c>
      <c r="D51" s="59"/>
      <c r="E51" s="7"/>
      <c r="F51" s="7"/>
      <c r="G51" s="7"/>
      <c r="H51" s="7"/>
      <c r="I51" s="7"/>
      <c r="J51" s="7"/>
      <c r="K51" s="39"/>
      <c r="L51" s="39"/>
      <c r="M51" s="39"/>
      <c r="N51" s="45">
        <f>'[1]Свод  по  МО'!P51</f>
        <v>0</v>
      </c>
      <c r="O51" s="45"/>
      <c r="P51" s="45">
        <f>'[1]Свод  по  МО'!Q51</f>
        <v>0</v>
      </c>
      <c r="Q51" s="45">
        <f>'[1]Свод  по  МО'!R51</f>
        <v>0</v>
      </c>
      <c r="R51" s="45">
        <f>'[1]Свод  по  МО'!S51</f>
        <v>0</v>
      </c>
      <c r="S51" s="45">
        <f t="shared" si="2"/>
        <v>0</v>
      </c>
      <c r="T51" s="8"/>
      <c r="U51" s="20">
        <f t="shared" si="1"/>
        <v>0</v>
      </c>
    </row>
    <row r="52" spans="1:21" ht="51.75">
      <c r="A52" s="43" t="s">
        <v>619</v>
      </c>
      <c r="B52" s="40" t="s">
        <v>620</v>
      </c>
      <c r="C52" s="84" t="s">
        <v>621</v>
      </c>
      <c r="D52" s="59"/>
      <c r="E52" s="7"/>
      <c r="F52" s="7"/>
      <c r="G52" s="7"/>
      <c r="H52" s="7"/>
      <c r="I52" s="7"/>
      <c r="J52" s="7"/>
      <c r="K52" s="39"/>
      <c r="L52" s="39"/>
      <c r="M52" s="39"/>
      <c r="N52" s="45">
        <f>'[1]Свод  по  МО'!P53</f>
        <v>0</v>
      </c>
      <c r="O52" s="45"/>
      <c r="P52" s="45">
        <f>'[1]Свод  по  МО'!Q53</f>
        <v>0</v>
      </c>
      <c r="Q52" s="45">
        <f>'[1]Свод  по  МО'!R53</f>
        <v>0</v>
      </c>
      <c r="R52" s="45">
        <f>'[1]Свод  по  МО'!S53</f>
        <v>0</v>
      </c>
      <c r="S52" s="45">
        <f t="shared" si="2"/>
        <v>0</v>
      </c>
      <c r="T52" s="8"/>
      <c r="U52" s="20">
        <f t="shared" si="1"/>
        <v>0</v>
      </c>
    </row>
    <row r="53" spans="1:21" ht="156">
      <c r="A53" s="43" t="s">
        <v>622</v>
      </c>
      <c r="B53" s="40" t="s">
        <v>623</v>
      </c>
      <c r="C53" s="84" t="s">
        <v>624</v>
      </c>
      <c r="D53" s="59"/>
      <c r="E53" s="7"/>
      <c r="F53" s="7"/>
      <c r="G53" s="7"/>
      <c r="H53" s="7"/>
      <c r="I53" s="7"/>
      <c r="J53" s="7"/>
      <c r="K53" s="39"/>
      <c r="L53" s="39"/>
      <c r="M53" s="39"/>
      <c r="N53" s="45">
        <f>'[1]Свод  по  МО'!P54</f>
        <v>0</v>
      </c>
      <c r="O53" s="45"/>
      <c r="P53" s="45">
        <f>'[1]Свод  по  МО'!Q54</f>
        <v>0</v>
      </c>
      <c r="Q53" s="45">
        <f>'[1]Свод  по  МО'!R54</f>
        <v>0</v>
      </c>
      <c r="R53" s="45">
        <f>'[1]Свод  по  МО'!S54</f>
        <v>0</v>
      </c>
      <c r="S53" s="45">
        <f t="shared" si="2"/>
        <v>0</v>
      </c>
      <c r="T53" s="8"/>
      <c r="U53" s="20">
        <f t="shared" si="1"/>
        <v>0</v>
      </c>
    </row>
    <row r="54" spans="1:21" ht="51.75">
      <c r="A54" s="43" t="s">
        <v>50</v>
      </c>
      <c r="B54" s="40" t="s">
        <v>51</v>
      </c>
      <c r="C54" s="84" t="s">
        <v>52</v>
      </c>
      <c r="D54" s="59"/>
      <c r="E54" s="7"/>
      <c r="F54" s="7"/>
      <c r="G54" s="7"/>
      <c r="H54" s="7"/>
      <c r="I54" s="7"/>
      <c r="J54" s="7"/>
      <c r="K54" s="39"/>
      <c r="L54" s="39"/>
      <c r="M54" s="39"/>
      <c r="N54" s="45"/>
      <c r="O54" s="45"/>
      <c r="P54" s="45"/>
      <c r="Q54" s="45"/>
      <c r="R54" s="45"/>
      <c r="S54" s="45">
        <f t="shared" si="2"/>
        <v>0</v>
      </c>
      <c r="T54" s="8"/>
      <c r="U54" s="20">
        <f t="shared" si="1"/>
        <v>0</v>
      </c>
    </row>
    <row r="55" spans="1:21" ht="121.5">
      <c r="A55" s="43" t="s">
        <v>53</v>
      </c>
      <c r="B55" s="40" t="s">
        <v>54</v>
      </c>
      <c r="C55" s="84" t="s">
        <v>57</v>
      </c>
      <c r="D55" s="59"/>
      <c r="E55" s="7"/>
      <c r="F55" s="7"/>
      <c r="G55" s="7"/>
      <c r="H55" s="7"/>
      <c r="I55" s="7"/>
      <c r="J55" s="7"/>
      <c r="K55" s="39"/>
      <c r="L55" s="39"/>
      <c r="M55" s="39"/>
      <c r="N55" s="45">
        <f>'[1]Свод  по  МО'!P56</f>
        <v>0</v>
      </c>
      <c r="O55" s="45"/>
      <c r="P55" s="45">
        <f>'[1]Свод  по  МО'!Q56</f>
        <v>0</v>
      </c>
      <c r="Q55" s="45">
        <f>'[1]Свод  по  МО'!R56</f>
        <v>0</v>
      </c>
      <c r="R55" s="45">
        <f>'[1]Свод  по  МО'!S56</f>
        <v>0</v>
      </c>
      <c r="S55" s="45">
        <f t="shared" si="2"/>
        <v>0</v>
      </c>
      <c r="T55" s="8"/>
      <c r="U55" s="20">
        <f t="shared" si="1"/>
        <v>0</v>
      </c>
    </row>
    <row r="56" spans="1:21" ht="138.75">
      <c r="A56" s="43" t="s">
        <v>58</v>
      </c>
      <c r="B56" s="40" t="s">
        <v>59</v>
      </c>
      <c r="C56" s="84" t="s">
        <v>60</v>
      </c>
      <c r="D56" s="59"/>
      <c r="E56" s="7"/>
      <c r="F56" s="7"/>
      <c r="G56" s="7"/>
      <c r="H56" s="7"/>
      <c r="I56" s="7"/>
      <c r="J56" s="7"/>
      <c r="K56" s="39"/>
      <c r="L56" s="39"/>
      <c r="M56" s="39"/>
      <c r="N56" s="45">
        <f>'[1]Свод  по  МО'!P57</f>
        <v>0</v>
      </c>
      <c r="O56" s="45"/>
      <c r="P56" s="45">
        <f>'[1]Свод  по  МО'!Q57</f>
        <v>0</v>
      </c>
      <c r="Q56" s="45">
        <f>'[1]Свод  по  МО'!R57</f>
        <v>0</v>
      </c>
      <c r="R56" s="45">
        <f>'[1]Свод  по  МО'!S57</f>
        <v>0</v>
      </c>
      <c r="S56" s="45">
        <f t="shared" si="2"/>
        <v>0</v>
      </c>
      <c r="T56" s="8"/>
      <c r="U56" s="20">
        <f t="shared" si="1"/>
        <v>0</v>
      </c>
    </row>
    <row r="57" spans="1:21" ht="51.75">
      <c r="A57" s="43" t="s">
        <v>625</v>
      </c>
      <c r="B57" s="40" t="s">
        <v>626</v>
      </c>
      <c r="C57" s="84" t="s">
        <v>627</v>
      </c>
      <c r="D57" s="59"/>
      <c r="E57" s="7"/>
      <c r="F57" s="7"/>
      <c r="G57" s="7"/>
      <c r="H57" s="7"/>
      <c r="I57" s="7"/>
      <c r="J57" s="7"/>
      <c r="K57" s="39"/>
      <c r="L57" s="39"/>
      <c r="M57" s="39"/>
      <c r="N57" s="45">
        <f>'[1]Свод  по  МО'!P58</f>
        <v>0</v>
      </c>
      <c r="O57" s="45"/>
      <c r="P57" s="45">
        <f>'[1]Свод  по  МО'!Q58</f>
        <v>0</v>
      </c>
      <c r="Q57" s="45">
        <f>'[1]Свод  по  МО'!R58</f>
        <v>0</v>
      </c>
      <c r="R57" s="45">
        <f>'[1]Свод  по  МО'!S58</f>
        <v>0</v>
      </c>
      <c r="S57" s="45">
        <f t="shared" si="2"/>
        <v>0</v>
      </c>
      <c r="T57" s="8"/>
      <c r="U57" s="20">
        <f t="shared" si="1"/>
        <v>0</v>
      </c>
    </row>
    <row r="58" spans="1:21" ht="208.5">
      <c r="A58" s="43" t="s">
        <v>628</v>
      </c>
      <c r="B58" s="40" t="s">
        <v>113</v>
      </c>
      <c r="C58" s="84" t="s">
        <v>629</v>
      </c>
      <c r="D58" s="7" t="s">
        <v>630</v>
      </c>
      <c r="E58" s="35" t="s">
        <v>948</v>
      </c>
      <c r="F58" s="7"/>
      <c r="G58" s="36" t="s">
        <v>949</v>
      </c>
      <c r="H58" s="7"/>
      <c r="I58" s="7"/>
      <c r="J58" s="7"/>
      <c r="K58" s="39"/>
      <c r="L58" s="39"/>
      <c r="M58" s="39"/>
      <c r="N58" s="45">
        <f>'[1]Свод  по  МО'!P59</f>
        <v>1439.33</v>
      </c>
      <c r="O58" s="45">
        <f>'[2]Воловский '!O58+'[2]Грязинский '!O58+'[2]Данковский '!O58+'[2]Добринский '!O58+'[2]Добровский'!O58+'[2]Долгоруковский '!O58+'[2]Елецкий '!O58+'[2]Задонский '!O58+'[2]Измалковский '!O58+'[2]Краснинский '!O58+'[2]Лебедянский '!O58+'[2]Лев- Толстовский '!O58+'[2]Липецкий '!O58+'[2]Становлянский '!O58+'[2]Тербунский '!O58+'[2]Усманский '!O58+'[2]Хлевенский '!O58+'[2]Чаплыгинский '!O58</f>
        <v>1290.6399999999999</v>
      </c>
      <c r="P58" s="45">
        <f>'[1]Свод  по  МО'!Q59</f>
        <v>715.9</v>
      </c>
      <c r="Q58" s="45">
        <f>'[1]Свод  по  МО'!R59</f>
        <v>572.4</v>
      </c>
      <c r="R58" s="45">
        <f>'[1]Свод  по  МО'!S59</f>
        <v>589.4</v>
      </c>
      <c r="S58" s="45">
        <f t="shared" si="2"/>
        <v>589.4</v>
      </c>
      <c r="T58" s="8"/>
      <c r="U58" s="20">
        <f t="shared" si="1"/>
        <v>0</v>
      </c>
    </row>
    <row r="59" spans="1:21" ht="278.25">
      <c r="A59" s="43" t="s">
        <v>631</v>
      </c>
      <c r="B59" s="40" t="s">
        <v>94</v>
      </c>
      <c r="C59" s="84" t="s">
        <v>632</v>
      </c>
      <c r="D59" s="7" t="s">
        <v>633</v>
      </c>
      <c r="E59" s="35" t="s">
        <v>948</v>
      </c>
      <c r="F59" s="7"/>
      <c r="G59" s="36" t="s">
        <v>949</v>
      </c>
      <c r="H59" s="7"/>
      <c r="I59" s="7"/>
      <c r="J59" s="7"/>
      <c r="K59" s="39"/>
      <c r="L59" s="39"/>
      <c r="M59" s="39"/>
      <c r="N59" s="45">
        <f>'[1]Свод  по  МО'!P60</f>
        <v>113741.15999999999</v>
      </c>
      <c r="O59" s="45">
        <f>'[2]Воловский '!O59+'[2]Грязинский '!O59+'[2]Данковский '!O59+'[2]Добринский '!O59+'[2]Добровский'!O59+'[2]Долгоруковский '!O59+'[2]Елецкий '!O59+'[2]Задонский '!O59+'[2]Измалковский '!O59+'[2]Краснинский '!O59+'[2]Лебедянский '!O59+'[2]Лев- Толстовский '!O59+'[2]Липецкий '!O59+'[2]Становлянский '!O59+'[2]Тербунский '!O59+'[2]Усманский '!O59+'[2]Хлевенский '!O59+'[2]Чаплыгинский '!O59-11146.5</f>
        <v>113741.15999999999</v>
      </c>
      <c r="P59" s="45">
        <f>'[1]Свод  по  МО'!Q60</f>
        <v>15748.1</v>
      </c>
      <c r="Q59" s="45">
        <f>'[1]Свод  по  МО'!R60</f>
        <v>14255.1</v>
      </c>
      <c r="R59" s="45">
        <f>'[1]Свод  по  МО'!S60</f>
        <v>13957.900000000001</v>
      </c>
      <c r="S59" s="45">
        <f t="shared" si="2"/>
        <v>13957.900000000001</v>
      </c>
      <c r="T59" s="8"/>
      <c r="U59" s="20">
        <f t="shared" si="1"/>
        <v>0</v>
      </c>
    </row>
    <row r="60" spans="1:21" ht="51.75">
      <c r="A60" s="43" t="s">
        <v>61</v>
      </c>
      <c r="B60" s="40" t="s">
        <v>62</v>
      </c>
      <c r="C60" s="84" t="s">
        <v>63</v>
      </c>
      <c r="D60" s="7"/>
      <c r="E60" s="7"/>
      <c r="F60" s="7"/>
      <c r="G60" s="7"/>
      <c r="H60" s="7"/>
      <c r="I60" s="7"/>
      <c r="J60" s="7"/>
      <c r="K60" s="39"/>
      <c r="L60" s="39"/>
      <c r="M60" s="39"/>
      <c r="N60" s="45">
        <f>'[1]Свод  по  МО'!P61</f>
        <v>0</v>
      </c>
      <c r="O60" s="45"/>
      <c r="P60" s="45">
        <f>'[1]Свод  по  МО'!Q61</f>
        <v>0</v>
      </c>
      <c r="Q60" s="45">
        <f>'[1]Свод  по  МО'!R61</f>
        <v>0</v>
      </c>
      <c r="R60" s="45">
        <f>'[1]Свод  по  МО'!S61</f>
        <v>0</v>
      </c>
      <c r="S60" s="45">
        <f t="shared" si="2"/>
        <v>0</v>
      </c>
      <c r="T60" s="8"/>
      <c r="U60" s="20">
        <f t="shared" si="1"/>
        <v>0</v>
      </c>
    </row>
    <row r="61" spans="1:21" ht="138.75">
      <c r="A61" s="43" t="s">
        <v>64</v>
      </c>
      <c r="B61" s="40" t="s">
        <v>65</v>
      </c>
      <c r="C61" s="84" t="s">
        <v>66</v>
      </c>
      <c r="D61" s="7"/>
      <c r="E61" s="7"/>
      <c r="F61" s="7"/>
      <c r="G61" s="7"/>
      <c r="H61" s="7"/>
      <c r="I61" s="7"/>
      <c r="J61" s="7"/>
      <c r="K61" s="39"/>
      <c r="L61" s="39"/>
      <c r="M61" s="39"/>
      <c r="N61" s="45">
        <f>'[1]Свод  по  МО'!P62</f>
        <v>0</v>
      </c>
      <c r="O61" s="45"/>
      <c r="P61" s="45">
        <f>'[1]Свод  по  МО'!Q62</f>
        <v>0</v>
      </c>
      <c r="Q61" s="45">
        <f>'[1]Свод  по  МО'!R62</f>
        <v>0</v>
      </c>
      <c r="R61" s="45">
        <f>'[1]Свод  по  МО'!S62</f>
        <v>0</v>
      </c>
      <c r="S61" s="45">
        <f t="shared" si="2"/>
        <v>0</v>
      </c>
      <c r="T61" s="8"/>
      <c r="U61" s="20">
        <f t="shared" si="1"/>
        <v>0</v>
      </c>
    </row>
    <row r="62" spans="1:22" ht="87">
      <c r="A62" s="43" t="s">
        <v>67</v>
      </c>
      <c r="B62" s="40" t="s">
        <v>68</v>
      </c>
      <c r="C62" s="84" t="s">
        <v>69</v>
      </c>
      <c r="D62" s="7"/>
      <c r="E62" s="7"/>
      <c r="F62" s="7"/>
      <c r="G62" s="7"/>
      <c r="H62" s="7"/>
      <c r="I62" s="7"/>
      <c r="J62" s="7"/>
      <c r="K62" s="39"/>
      <c r="L62" s="39"/>
      <c r="M62" s="39"/>
      <c r="N62" s="45"/>
      <c r="O62" s="45"/>
      <c r="P62" s="45">
        <f>'[1]Свод  по  МО'!Q63</f>
        <v>0</v>
      </c>
      <c r="Q62" s="45">
        <f>'[1]Свод  по  МО'!R63</f>
        <v>0</v>
      </c>
      <c r="R62" s="45">
        <f>'[1]Свод  по  МО'!S63</f>
        <v>0</v>
      </c>
      <c r="S62" s="45">
        <f t="shared" si="2"/>
        <v>0</v>
      </c>
      <c r="T62" s="8"/>
      <c r="U62" s="20">
        <f t="shared" si="1"/>
        <v>0</v>
      </c>
      <c r="V62" s="21"/>
    </row>
    <row r="63" spans="1:21" ht="243">
      <c r="A63" s="43" t="s">
        <v>70</v>
      </c>
      <c r="B63" s="40" t="s">
        <v>71</v>
      </c>
      <c r="C63" s="84" t="s">
        <v>72</v>
      </c>
      <c r="D63" s="7"/>
      <c r="E63" s="7"/>
      <c r="F63" s="7"/>
      <c r="G63" s="7"/>
      <c r="H63" s="7"/>
      <c r="I63" s="7"/>
      <c r="J63" s="7"/>
      <c r="K63" s="39"/>
      <c r="L63" s="39"/>
      <c r="M63" s="39"/>
      <c r="N63" s="45">
        <f>'[1]Свод  по  МО'!P64</f>
        <v>0</v>
      </c>
      <c r="O63" s="45"/>
      <c r="P63" s="45">
        <f>'[1]Свод  по  МО'!Q64</f>
        <v>0</v>
      </c>
      <c r="Q63" s="45">
        <f>'[1]Свод  по  МО'!R64</f>
        <v>0</v>
      </c>
      <c r="R63" s="45">
        <f>'[1]Свод  по  МО'!S64</f>
        <v>0</v>
      </c>
      <c r="S63" s="45">
        <f t="shared" si="2"/>
        <v>0</v>
      </c>
      <c r="T63" s="8"/>
      <c r="U63" s="20">
        <f t="shared" si="1"/>
        <v>0</v>
      </c>
    </row>
    <row r="64" spans="1:21" ht="69">
      <c r="A64" s="43" t="s">
        <v>73</v>
      </c>
      <c r="B64" s="40" t="s">
        <v>74</v>
      </c>
      <c r="C64" s="84" t="s">
        <v>75</v>
      </c>
      <c r="D64" s="7"/>
      <c r="E64" s="7"/>
      <c r="F64" s="7"/>
      <c r="G64" s="7"/>
      <c r="H64" s="7"/>
      <c r="I64" s="7"/>
      <c r="J64" s="7"/>
      <c r="K64" s="39"/>
      <c r="L64" s="39"/>
      <c r="M64" s="39"/>
      <c r="N64" s="45">
        <f>'[1]Свод  по  МО'!P65</f>
        <v>0</v>
      </c>
      <c r="O64" s="45"/>
      <c r="P64" s="45">
        <f>'[1]Свод  по  МО'!Q65</f>
        <v>0</v>
      </c>
      <c r="Q64" s="45">
        <f>'[1]Свод  по  МО'!R65</f>
        <v>0</v>
      </c>
      <c r="R64" s="45">
        <f>'[1]Свод  по  МО'!S65</f>
        <v>0</v>
      </c>
      <c r="S64" s="45">
        <f t="shared" si="2"/>
        <v>0</v>
      </c>
      <c r="T64" s="8"/>
      <c r="U64" s="20">
        <f t="shared" si="1"/>
        <v>0</v>
      </c>
    </row>
    <row r="65" spans="1:21" s="4" customFormat="1" ht="156">
      <c r="A65" s="32" t="s">
        <v>634</v>
      </c>
      <c r="B65" s="33" t="s">
        <v>911</v>
      </c>
      <c r="C65" s="82" t="s">
        <v>635</v>
      </c>
      <c r="D65" s="44"/>
      <c r="E65" s="44"/>
      <c r="F65" s="44"/>
      <c r="G65" s="44"/>
      <c r="H65" s="44"/>
      <c r="I65" s="44"/>
      <c r="J65" s="44"/>
      <c r="K65" s="44"/>
      <c r="L65" s="44"/>
      <c r="M65" s="44"/>
      <c r="N65" s="72">
        <f aca="true" t="shared" si="3" ref="N65:S65">SUM(N66:N72)</f>
        <v>31688.4</v>
      </c>
      <c r="O65" s="72">
        <f t="shared" si="3"/>
        <v>31528</v>
      </c>
      <c r="P65" s="72">
        <f t="shared" si="3"/>
        <v>41620.4</v>
      </c>
      <c r="Q65" s="72">
        <f t="shared" si="3"/>
        <v>24218.4</v>
      </c>
      <c r="R65" s="72">
        <f t="shared" si="3"/>
        <v>23035.1</v>
      </c>
      <c r="S65" s="72">
        <f t="shared" si="3"/>
        <v>23035.1</v>
      </c>
      <c r="T65" s="8"/>
      <c r="U65" s="20">
        <f t="shared" si="1"/>
        <v>0</v>
      </c>
    </row>
    <row r="66" spans="1:21" s="13" customFormat="1" ht="104.25">
      <c r="A66" s="30" t="s">
        <v>636</v>
      </c>
      <c r="B66" s="46" t="s">
        <v>529</v>
      </c>
      <c r="C66" s="81" t="s">
        <v>637</v>
      </c>
      <c r="D66" s="59" t="s">
        <v>638</v>
      </c>
      <c r="E66" s="35" t="s">
        <v>948</v>
      </c>
      <c r="F66" s="7" t="s">
        <v>639</v>
      </c>
      <c r="G66" s="36" t="s">
        <v>949</v>
      </c>
      <c r="H66" s="7"/>
      <c r="I66" s="7"/>
      <c r="J66" s="7"/>
      <c r="K66" s="39"/>
      <c r="L66" s="39"/>
      <c r="M66" s="39"/>
      <c r="N66" s="45">
        <f>'[3]Свод  по  МО'!P67</f>
        <v>12716.5</v>
      </c>
      <c r="O66" s="45">
        <v>12573.2</v>
      </c>
      <c r="P66" s="45">
        <f>'[3]Свод  по  МО'!Q67</f>
        <v>15176.900000000001</v>
      </c>
      <c r="Q66" s="45">
        <f>'[3]Свод  по  МО'!R67</f>
        <v>11782.800000000001</v>
      </c>
      <c r="R66" s="45">
        <f>'[3]Свод  по  МО'!S67</f>
        <v>11799.5</v>
      </c>
      <c r="S66" s="45">
        <f t="shared" si="2"/>
        <v>11799.5</v>
      </c>
      <c r="T66" s="8"/>
      <c r="U66" s="20">
        <f t="shared" si="1"/>
        <v>0</v>
      </c>
    </row>
    <row r="67" spans="1:21" s="13" customFormat="1" ht="104.25">
      <c r="A67" s="30" t="s">
        <v>640</v>
      </c>
      <c r="B67" s="46" t="s">
        <v>530</v>
      </c>
      <c r="C67" s="81" t="s">
        <v>641</v>
      </c>
      <c r="D67" s="59" t="s">
        <v>642</v>
      </c>
      <c r="E67" s="35" t="s">
        <v>948</v>
      </c>
      <c r="F67" s="7" t="s">
        <v>639</v>
      </c>
      <c r="G67" s="36" t="s">
        <v>949</v>
      </c>
      <c r="H67" s="7"/>
      <c r="I67" s="7"/>
      <c r="J67" s="7"/>
      <c r="K67" s="39"/>
      <c r="L67" s="39"/>
      <c r="M67" s="39"/>
      <c r="N67" s="45">
        <f>'[3]Свод  по  МО'!P68</f>
        <v>1212.9</v>
      </c>
      <c r="O67" s="45">
        <v>1212.9</v>
      </c>
      <c r="P67" s="45">
        <f>'[3]Свод  по  МО'!Q68</f>
        <v>904</v>
      </c>
      <c r="Q67" s="45">
        <f>'[3]Свод  по  МО'!R68</f>
        <v>904</v>
      </c>
      <c r="R67" s="45">
        <f>'[3]Свод  по  МО'!S68</f>
        <v>904</v>
      </c>
      <c r="S67" s="45">
        <f t="shared" si="2"/>
        <v>904</v>
      </c>
      <c r="T67" s="8"/>
      <c r="U67" s="20">
        <f t="shared" si="1"/>
        <v>0</v>
      </c>
    </row>
    <row r="68" spans="1:21" s="13" customFormat="1" ht="121.5">
      <c r="A68" s="30" t="s">
        <v>643</v>
      </c>
      <c r="B68" s="46" t="s">
        <v>531</v>
      </c>
      <c r="C68" s="81" t="s">
        <v>644</v>
      </c>
      <c r="D68" s="59" t="s">
        <v>495</v>
      </c>
      <c r="E68" s="35" t="s">
        <v>948</v>
      </c>
      <c r="F68" s="7" t="s">
        <v>645</v>
      </c>
      <c r="G68" s="36" t="s">
        <v>949</v>
      </c>
      <c r="H68" s="7"/>
      <c r="I68" s="7"/>
      <c r="J68" s="7"/>
      <c r="K68" s="39"/>
      <c r="L68" s="39"/>
      <c r="M68" s="39"/>
      <c r="N68" s="45">
        <f>'[3]Свод  по  МО'!P69</f>
        <v>6322</v>
      </c>
      <c r="O68" s="45">
        <v>6310.7</v>
      </c>
      <c r="P68" s="45">
        <f>'[3]Свод  по  МО'!Q69</f>
        <v>2492.3</v>
      </c>
      <c r="Q68" s="45">
        <f>'[3]Свод  по  МО'!R69</f>
        <v>1200</v>
      </c>
      <c r="R68" s="45">
        <f>'[3]Свод  по  МО'!S69</f>
        <v>0</v>
      </c>
      <c r="S68" s="45">
        <f t="shared" si="2"/>
        <v>0</v>
      </c>
      <c r="T68" s="8"/>
      <c r="U68" s="20">
        <f t="shared" si="1"/>
        <v>0</v>
      </c>
    </row>
    <row r="69" spans="1:21" s="13" customFormat="1" ht="104.25">
      <c r="A69" s="30" t="s">
        <v>646</v>
      </c>
      <c r="B69" s="46" t="s">
        <v>532</v>
      </c>
      <c r="C69" s="81" t="s">
        <v>647</v>
      </c>
      <c r="D69" s="59" t="s">
        <v>642</v>
      </c>
      <c r="E69" s="35" t="s">
        <v>948</v>
      </c>
      <c r="F69" s="7" t="s">
        <v>476</v>
      </c>
      <c r="G69" s="36" t="s">
        <v>949</v>
      </c>
      <c r="H69" s="7"/>
      <c r="I69" s="7"/>
      <c r="J69" s="7"/>
      <c r="K69" s="39"/>
      <c r="L69" s="39"/>
      <c r="M69" s="39"/>
      <c r="N69" s="45">
        <f>'[3]Свод  по  МО'!P70</f>
        <v>0</v>
      </c>
      <c r="O69" s="45">
        <v>0</v>
      </c>
      <c r="P69" s="45">
        <f>'[3]Свод  по  МО'!Q70</f>
        <v>61.8</v>
      </c>
      <c r="Q69" s="45">
        <f>'[3]Свод  по  МО'!R70</f>
        <v>61.8</v>
      </c>
      <c r="R69" s="45">
        <f>'[3]Свод  по  МО'!S70</f>
        <v>61.8</v>
      </c>
      <c r="S69" s="45">
        <f t="shared" si="2"/>
        <v>61.8</v>
      </c>
      <c r="T69" s="8"/>
      <c r="U69" s="20">
        <f t="shared" si="1"/>
        <v>0</v>
      </c>
    </row>
    <row r="70" spans="1:21" s="13" customFormat="1" ht="104.25">
      <c r="A70" s="30" t="s">
        <v>648</v>
      </c>
      <c r="B70" s="46" t="s">
        <v>533</v>
      </c>
      <c r="C70" s="81" t="s">
        <v>649</v>
      </c>
      <c r="D70" s="59" t="s">
        <v>511</v>
      </c>
      <c r="E70" s="35" t="s">
        <v>948</v>
      </c>
      <c r="F70" s="7" t="s">
        <v>516</v>
      </c>
      <c r="G70" s="36" t="s">
        <v>949</v>
      </c>
      <c r="H70" s="7"/>
      <c r="I70" s="7"/>
      <c r="J70" s="7"/>
      <c r="K70" s="39"/>
      <c r="L70" s="39"/>
      <c r="M70" s="39"/>
      <c r="N70" s="45">
        <f>'[3]Свод  по  МО'!P71</f>
        <v>8250.2</v>
      </c>
      <c r="O70" s="45">
        <v>8250.2</v>
      </c>
      <c r="P70" s="45">
        <f>'[3]Свод  по  МО'!Q71</f>
        <v>9444.4</v>
      </c>
      <c r="Q70" s="45">
        <f>'[3]Свод  по  МО'!R71</f>
        <v>1850</v>
      </c>
      <c r="R70" s="45">
        <f>'[3]Свод  по  МО'!S71</f>
        <v>1850</v>
      </c>
      <c r="S70" s="45">
        <f t="shared" si="2"/>
        <v>1850</v>
      </c>
      <c r="T70" s="8"/>
      <c r="U70" s="20">
        <f t="shared" si="1"/>
        <v>0</v>
      </c>
    </row>
    <row r="71" spans="1:21" s="13" customFormat="1" ht="104.25">
      <c r="A71" s="30" t="s">
        <v>650</v>
      </c>
      <c r="B71" s="46" t="s">
        <v>534</v>
      </c>
      <c r="C71" s="81" t="s">
        <v>651</v>
      </c>
      <c r="D71" s="59" t="s">
        <v>506</v>
      </c>
      <c r="E71" s="35" t="s">
        <v>948</v>
      </c>
      <c r="F71" s="7" t="s">
        <v>24</v>
      </c>
      <c r="G71" s="36" t="s">
        <v>949</v>
      </c>
      <c r="H71" s="7"/>
      <c r="I71" s="7"/>
      <c r="J71" s="7"/>
      <c r="K71" s="39"/>
      <c r="L71" s="39"/>
      <c r="M71" s="39"/>
      <c r="N71" s="45">
        <f>'[3]Свод  по  МО'!P72</f>
        <v>3186.8</v>
      </c>
      <c r="O71" s="45">
        <v>3181</v>
      </c>
      <c r="P71" s="45">
        <f>'[3]Свод  по  МО'!Q72</f>
        <v>3725.4</v>
      </c>
      <c r="Q71" s="45">
        <f>'[3]Свод  по  МО'!R72</f>
        <v>2109.2</v>
      </c>
      <c r="R71" s="45">
        <f>'[3]Свод  по  МО'!S72</f>
        <v>2109.2</v>
      </c>
      <c r="S71" s="45">
        <f t="shared" si="2"/>
        <v>2109.2</v>
      </c>
      <c r="T71" s="8"/>
      <c r="U71" s="20">
        <f t="shared" si="1"/>
        <v>0</v>
      </c>
    </row>
    <row r="72" spans="1:21" s="13" customFormat="1" ht="104.25">
      <c r="A72" s="30" t="s">
        <v>535</v>
      </c>
      <c r="B72" s="46" t="s">
        <v>536</v>
      </c>
      <c r="C72" s="81" t="s">
        <v>114</v>
      </c>
      <c r="D72" s="7" t="s">
        <v>193</v>
      </c>
      <c r="E72" s="35" t="s">
        <v>948</v>
      </c>
      <c r="F72" s="7" t="s">
        <v>115</v>
      </c>
      <c r="G72" s="36" t="s">
        <v>949</v>
      </c>
      <c r="H72" s="7"/>
      <c r="I72" s="7"/>
      <c r="J72" s="7"/>
      <c r="K72" s="39"/>
      <c r="L72" s="39"/>
      <c r="M72" s="39"/>
      <c r="N72" s="45">
        <f>'[3]Свод  по  МО'!P73</f>
        <v>0</v>
      </c>
      <c r="O72" s="45">
        <v>0</v>
      </c>
      <c r="P72" s="45">
        <f>'[3]Свод  по  МО'!Q73</f>
        <v>9815.6</v>
      </c>
      <c r="Q72" s="45">
        <f>'[3]Свод  по  МО'!R73</f>
        <v>6310.6</v>
      </c>
      <c r="R72" s="45">
        <f>'[3]Свод  по  МО'!S73</f>
        <v>6310.6</v>
      </c>
      <c r="S72" s="45">
        <f t="shared" si="2"/>
        <v>6310.6</v>
      </c>
      <c r="T72" s="8"/>
      <c r="U72" s="20">
        <f t="shared" si="1"/>
        <v>0</v>
      </c>
    </row>
    <row r="73" spans="1:21" s="13" customFormat="1" ht="138.75">
      <c r="A73" s="32" t="s">
        <v>652</v>
      </c>
      <c r="B73" s="33" t="s">
        <v>912</v>
      </c>
      <c r="C73" s="82" t="s">
        <v>653</v>
      </c>
      <c r="D73" s="44"/>
      <c r="E73" s="44"/>
      <c r="F73" s="44"/>
      <c r="G73" s="44"/>
      <c r="H73" s="44"/>
      <c r="I73" s="44"/>
      <c r="J73" s="44"/>
      <c r="K73" s="47"/>
      <c r="L73" s="47"/>
      <c r="M73" s="47"/>
      <c r="N73" s="72">
        <f aca="true" t="shared" si="4" ref="N73:S73">SUM(N74:N74)</f>
        <v>22556.2</v>
      </c>
      <c r="O73" s="72">
        <f t="shared" si="4"/>
        <v>22230.5</v>
      </c>
      <c r="P73" s="73">
        <f t="shared" si="4"/>
        <v>23359.8</v>
      </c>
      <c r="Q73" s="73">
        <f t="shared" si="4"/>
        <v>23425.4</v>
      </c>
      <c r="R73" s="73">
        <f t="shared" si="4"/>
        <v>23425.4</v>
      </c>
      <c r="S73" s="73">
        <f t="shared" si="4"/>
        <v>23425.4</v>
      </c>
      <c r="T73" s="10"/>
      <c r="U73" s="20">
        <f t="shared" si="1"/>
        <v>0</v>
      </c>
    </row>
    <row r="74" spans="1:21" s="4" customFormat="1" ht="121.5">
      <c r="A74" s="30" t="s">
        <v>654</v>
      </c>
      <c r="B74" s="34" t="s">
        <v>958</v>
      </c>
      <c r="C74" s="81" t="s">
        <v>655</v>
      </c>
      <c r="D74" s="61" t="s">
        <v>656</v>
      </c>
      <c r="E74" s="7" t="s">
        <v>657</v>
      </c>
      <c r="F74" s="7"/>
      <c r="G74" s="7" t="s">
        <v>959</v>
      </c>
      <c r="H74" s="7"/>
      <c r="I74" s="7"/>
      <c r="J74" s="7"/>
      <c r="K74" s="39"/>
      <c r="L74" s="39"/>
      <c r="M74" s="39"/>
      <c r="N74" s="45">
        <f>'[3]Свод  по  МО'!P75</f>
        <v>22556.2</v>
      </c>
      <c r="O74" s="48">
        <v>22230.5</v>
      </c>
      <c r="P74" s="45">
        <f>'[3]Свод  по  МО'!Q75</f>
        <v>23359.8</v>
      </c>
      <c r="Q74" s="45">
        <f>'[3]Свод  по  МО'!R75</f>
        <v>23425.4</v>
      </c>
      <c r="R74" s="45">
        <f>'[3]Свод  по  МО'!S75</f>
        <v>23425.4</v>
      </c>
      <c r="S74" s="45">
        <f t="shared" si="2"/>
        <v>23425.4</v>
      </c>
      <c r="T74" s="19"/>
      <c r="U74" s="20">
        <f t="shared" si="1"/>
        <v>0</v>
      </c>
    </row>
    <row r="75" spans="1:21" s="13" customFormat="1" ht="191.25">
      <c r="A75" s="32" t="s">
        <v>661</v>
      </c>
      <c r="B75" s="33" t="s">
        <v>394</v>
      </c>
      <c r="C75" s="82" t="s">
        <v>662</v>
      </c>
      <c r="D75" s="44"/>
      <c r="E75" s="44"/>
      <c r="F75" s="44"/>
      <c r="G75" s="44"/>
      <c r="H75" s="44"/>
      <c r="I75" s="44"/>
      <c r="J75" s="44"/>
      <c r="K75" s="44"/>
      <c r="L75" s="44"/>
      <c r="M75" s="44"/>
      <c r="N75" s="72">
        <f aca="true" t="shared" si="5" ref="N75:S75">SUM(N76:N77)</f>
        <v>0</v>
      </c>
      <c r="O75" s="72">
        <f t="shared" si="5"/>
        <v>0</v>
      </c>
      <c r="P75" s="72">
        <f t="shared" si="5"/>
        <v>0</v>
      </c>
      <c r="Q75" s="72">
        <f t="shared" si="5"/>
        <v>0</v>
      </c>
      <c r="R75" s="72">
        <f t="shared" si="5"/>
        <v>0</v>
      </c>
      <c r="S75" s="72">
        <f t="shared" si="5"/>
        <v>0</v>
      </c>
      <c r="T75" s="10"/>
      <c r="U75" s="20">
        <f aca="true" t="shared" si="6" ref="U75:U138">IF(O75&gt;N75,O75-N75,0)</f>
        <v>0</v>
      </c>
    </row>
    <row r="76" spans="1:21" s="4" customFormat="1" ht="21">
      <c r="A76" s="30"/>
      <c r="B76" s="85"/>
      <c r="C76" s="81"/>
      <c r="D76" s="7"/>
      <c r="E76" s="7"/>
      <c r="F76" s="7"/>
      <c r="G76" s="7"/>
      <c r="H76" s="7"/>
      <c r="I76" s="7"/>
      <c r="J76" s="7"/>
      <c r="K76" s="7"/>
      <c r="L76" s="7"/>
      <c r="M76" s="7"/>
      <c r="N76" s="45"/>
      <c r="O76" s="45"/>
      <c r="P76" s="45"/>
      <c r="Q76" s="45"/>
      <c r="R76" s="45"/>
      <c r="S76" s="45"/>
      <c r="T76" s="8"/>
      <c r="U76" s="20">
        <f t="shared" si="6"/>
        <v>0</v>
      </c>
    </row>
    <row r="77" spans="1:21" s="13" customFormat="1" ht="21">
      <c r="A77" s="30"/>
      <c r="B77" s="46"/>
      <c r="C77" s="81"/>
      <c r="D77" s="7"/>
      <c r="E77" s="7"/>
      <c r="F77" s="7"/>
      <c r="G77" s="7"/>
      <c r="H77" s="7"/>
      <c r="I77" s="7"/>
      <c r="J77" s="7"/>
      <c r="K77" s="7"/>
      <c r="L77" s="7"/>
      <c r="M77" s="7"/>
      <c r="N77" s="45"/>
      <c r="O77" s="45"/>
      <c r="P77" s="45"/>
      <c r="Q77" s="45"/>
      <c r="R77" s="45"/>
      <c r="S77" s="45"/>
      <c r="T77" s="8"/>
      <c r="U77" s="20">
        <f t="shared" si="6"/>
        <v>0</v>
      </c>
    </row>
    <row r="78" spans="1:21" s="13" customFormat="1" ht="34.5">
      <c r="A78" s="32"/>
      <c r="B78" s="33" t="s">
        <v>663</v>
      </c>
      <c r="C78" s="82" t="s">
        <v>664</v>
      </c>
      <c r="D78" s="44"/>
      <c r="E78" s="44"/>
      <c r="F78" s="44"/>
      <c r="G78" s="44"/>
      <c r="H78" s="44"/>
      <c r="I78" s="44"/>
      <c r="J78" s="44"/>
      <c r="K78" s="44"/>
      <c r="L78" s="44"/>
      <c r="M78" s="44"/>
      <c r="N78" s="72">
        <f aca="true" t="shared" si="7" ref="N78:S78">N10+N65+N73+N75</f>
        <v>3573189.320000001</v>
      </c>
      <c r="O78" s="72">
        <f t="shared" si="7"/>
        <v>3320811.3400000003</v>
      </c>
      <c r="P78" s="72">
        <f t="shared" si="7"/>
        <v>2197048.5</v>
      </c>
      <c r="Q78" s="72">
        <f t="shared" si="7"/>
        <v>1888194.6</v>
      </c>
      <c r="R78" s="72">
        <f t="shared" si="7"/>
        <v>1883222.6999999995</v>
      </c>
      <c r="S78" s="72">
        <f t="shared" si="7"/>
        <v>1883222.6999999995</v>
      </c>
      <c r="T78" s="10"/>
      <c r="U78" s="20">
        <f t="shared" si="6"/>
        <v>0</v>
      </c>
    </row>
    <row r="79" spans="1:21" s="4" customFormat="1" ht="34.5">
      <c r="A79" s="30" t="s">
        <v>665</v>
      </c>
      <c r="B79" s="34" t="s">
        <v>666</v>
      </c>
      <c r="C79" s="81" t="s">
        <v>667</v>
      </c>
      <c r="D79" s="7"/>
      <c r="E79" s="7"/>
      <c r="F79" s="7"/>
      <c r="G79" s="7"/>
      <c r="H79" s="7"/>
      <c r="I79" s="7"/>
      <c r="J79" s="7"/>
      <c r="K79" s="7"/>
      <c r="L79" s="7"/>
      <c r="M79" s="7"/>
      <c r="N79" s="45"/>
      <c r="O79" s="45"/>
      <c r="P79" s="45"/>
      <c r="Q79" s="45"/>
      <c r="R79" s="45"/>
      <c r="S79" s="45"/>
      <c r="T79" s="8"/>
      <c r="U79" s="20">
        <f t="shared" si="6"/>
        <v>0</v>
      </c>
    </row>
    <row r="80" spans="1:21" ht="121.5">
      <c r="A80" s="32" t="s">
        <v>668</v>
      </c>
      <c r="B80" s="33" t="s">
        <v>669</v>
      </c>
      <c r="C80" s="82" t="s">
        <v>670</v>
      </c>
      <c r="D80" s="44"/>
      <c r="E80" s="44"/>
      <c r="F80" s="44"/>
      <c r="G80" s="44"/>
      <c r="H80" s="44"/>
      <c r="I80" s="44"/>
      <c r="J80" s="44"/>
      <c r="K80" s="44"/>
      <c r="L80" s="44"/>
      <c r="M80" s="44"/>
      <c r="N80" s="72">
        <f aca="true" t="shared" si="8" ref="N80:S80">SUM(N81:N133)</f>
        <v>4512962.37</v>
      </c>
      <c r="O80" s="72">
        <f t="shared" si="8"/>
        <v>4246215.400000001</v>
      </c>
      <c r="P80" s="72">
        <f t="shared" si="8"/>
        <v>2782128.6</v>
      </c>
      <c r="Q80" s="72">
        <f t="shared" si="8"/>
        <v>2088717</v>
      </c>
      <c r="R80" s="72">
        <f t="shared" si="8"/>
        <v>2036974.7999999998</v>
      </c>
      <c r="S80" s="72">
        <f t="shared" si="8"/>
        <v>2036974.7999999998</v>
      </c>
      <c r="T80" s="10"/>
      <c r="U80" s="20">
        <f t="shared" si="6"/>
        <v>0</v>
      </c>
    </row>
    <row r="81" spans="1:21" s="4" customFormat="1" ht="104.25">
      <c r="A81" s="30" t="s">
        <v>671</v>
      </c>
      <c r="B81" s="34" t="s">
        <v>672</v>
      </c>
      <c r="C81" s="81" t="s">
        <v>673</v>
      </c>
      <c r="D81" s="7" t="s">
        <v>56</v>
      </c>
      <c r="E81" s="35" t="s">
        <v>948</v>
      </c>
      <c r="F81" s="7" t="s">
        <v>36</v>
      </c>
      <c r="G81" s="36" t="s">
        <v>949</v>
      </c>
      <c r="H81" s="7"/>
      <c r="I81" s="7"/>
      <c r="J81" s="7"/>
      <c r="K81" s="7"/>
      <c r="L81" s="7"/>
      <c r="M81" s="7"/>
      <c r="N81" s="45">
        <f>'[1]Свод  по  МО'!P82</f>
        <v>825400.5399999999</v>
      </c>
      <c r="O81" s="45">
        <f>'[2]Воловский '!O81+'[2]Грязинский '!O81+'[2]Данковский '!O81+'[2]Добринский '!O81+'[2]Добровский'!O81+'[2]Долгоруковский '!O81+'[2]Елецкий '!O81+'[2]Задонский '!O81+'[2]Измалковский '!O81+'[2]Краснинский '!O81+'[2]Лебедянский '!O81+'[2]Лев- Толстовский '!O81+'[2]Липецкий '!O81+'[2]Становлянский '!O81+'[2]Тербунский '!O81+'[2]Усманский '!O81+'[2]Хлевенский '!O81+'[2]Чаплыгинский '!O81-16169.8-70000</f>
        <v>755400.45</v>
      </c>
      <c r="P81" s="45">
        <f>'[1]Свод  по  МО'!Q82</f>
        <v>734286.7999999999</v>
      </c>
      <c r="Q81" s="45">
        <f>'[1]Свод  по  МО'!R82</f>
        <v>592097.9</v>
      </c>
      <c r="R81" s="45">
        <f>'[1]Свод  по  МО'!S82</f>
        <v>604038.1</v>
      </c>
      <c r="S81" s="45">
        <f aca="true" t="shared" si="9" ref="S81:S144">R81</f>
        <v>604038.1</v>
      </c>
      <c r="T81" s="8"/>
      <c r="U81" s="20">
        <f t="shared" si="6"/>
        <v>0</v>
      </c>
    </row>
    <row r="82" spans="1:21" ht="225.75">
      <c r="A82" s="30" t="s">
        <v>674</v>
      </c>
      <c r="B82" s="83" t="s">
        <v>521</v>
      </c>
      <c r="C82" s="81" t="s">
        <v>675</v>
      </c>
      <c r="D82" s="7" t="s">
        <v>950</v>
      </c>
      <c r="E82" s="35" t="s">
        <v>948</v>
      </c>
      <c r="F82" s="7" t="s">
        <v>676</v>
      </c>
      <c r="G82" s="36" t="s">
        <v>949</v>
      </c>
      <c r="H82" s="7"/>
      <c r="I82" s="7"/>
      <c r="J82" s="7"/>
      <c r="K82" s="7"/>
      <c r="L82" s="7"/>
      <c r="M82" s="7"/>
      <c r="N82" s="45">
        <f>'[1]Свод  по  МО'!P83</f>
        <v>81498</v>
      </c>
      <c r="O82" s="45">
        <f>'[2]Воловский '!O82+'[2]Грязинский '!O82+'[2]Данковский '!O82+'[2]Добринский '!O82+'[2]Добровский'!O82+'[2]Долгоруковский '!O82+'[2]Елецкий '!O82+'[2]Задонский '!O82+'[2]Измалковский '!O82+'[2]Краснинский '!O82+'[2]Лебедянский '!O82+'[2]Лев- Толстовский '!O82+'[2]Липецкий '!O82+'[2]Становлянский '!O82+'[2]Тербунский '!O82+'[2]Усманский '!O82+'[2]Хлевенский '!O82+'[2]Чаплыгинский '!O82</f>
        <v>79140.1</v>
      </c>
      <c r="P82" s="45">
        <f>'[1]Свод  по  МО'!Q83</f>
        <v>56604.4</v>
      </c>
      <c r="Q82" s="45">
        <f>'[1]Свод  по  МО'!R83</f>
        <v>41513.7</v>
      </c>
      <c r="R82" s="45">
        <f>'[1]Свод  по  МО'!S83</f>
        <v>34051.7</v>
      </c>
      <c r="S82" s="45">
        <f t="shared" si="9"/>
        <v>34051.7</v>
      </c>
      <c r="T82" s="8"/>
      <c r="U82" s="20">
        <f t="shared" si="6"/>
        <v>0</v>
      </c>
    </row>
    <row r="83" spans="1:21" ht="156">
      <c r="A83" s="30" t="s">
        <v>677</v>
      </c>
      <c r="B83" s="34" t="s">
        <v>40</v>
      </c>
      <c r="C83" s="81" t="s">
        <v>678</v>
      </c>
      <c r="D83" s="7"/>
      <c r="E83" s="7"/>
      <c r="F83" s="7"/>
      <c r="G83" s="7"/>
      <c r="H83" s="7"/>
      <c r="I83" s="7"/>
      <c r="J83" s="7"/>
      <c r="K83" s="7"/>
      <c r="L83" s="7"/>
      <c r="M83" s="7"/>
      <c r="N83" s="45"/>
      <c r="O83" s="45"/>
      <c r="P83" s="45">
        <f>'[1]Свод  по  МО'!Q84</f>
        <v>0</v>
      </c>
      <c r="Q83" s="45">
        <f>'[1]Свод  по  МО'!R84</f>
        <v>0</v>
      </c>
      <c r="R83" s="45">
        <f>'[1]Свод  по  МО'!S84</f>
        <v>0</v>
      </c>
      <c r="S83" s="45">
        <f t="shared" si="9"/>
        <v>0</v>
      </c>
      <c r="T83" s="8"/>
      <c r="U83" s="20">
        <f t="shared" si="6"/>
        <v>0</v>
      </c>
    </row>
    <row r="84" spans="1:21" ht="225.75">
      <c r="A84" s="30" t="s">
        <v>679</v>
      </c>
      <c r="B84" s="34" t="s">
        <v>395</v>
      </c>
      <c r="C84" s="81" t="s">
        <v>680</v>
      </c>
      <c r="D84" s="59" t="s">
        <v>44</v>
      </c>
      <c r="E84" s="35" t="s">
        <v>948</v>
      </c>
      <c r="F84" s="7" t="s">
        <v>45</v>
      </c>
      <c r="G84" s="36" t="s">
        <v>949</v>
      </c>
      <c r="H84" s="7"/>
      <c r="I84" s="7"/>
      <c r="J84" s="7"/>
      <c r="K84" s="7"/>
      <c r="L84" s="7"/>
      <c r="M84" s="7"/>
      <c r="N84" s="45">
        <f>'[1]Свод  по  МО'!P85</f>
        <v>24869.2</v>
      </c>
      <c r="O84" s="45">
        <f>'[2]Воловский '!O84+'[2]Грязинский '!O84+'[2]Данковский '!O84+'[2]Добринский '!O84+'[2]Добровский'!O84+'[2]Долгоруковский '!O84+'[2]Елецкий '!O84+'[2]Задонский '!O84+'[2]Измалковский '!O84+'[2]Краснинский '!O84+'[2]Лебедянский '!O84+'[2]Лев- Толстовский '!O84+'[2]Липецкий '!O84+'[2]Становлянский '!O84+'[2]Тербунский '!O84+'[2]Усманский '!O84+'[2]Хлевенский '!O84+'[2]Чаплыгинский '!O84</f>
        <v>23211.4</v>
      </c>
      <c r="P84" s="45">
        <f>'[1]Свод  по  МО'!Q85</f>
        <v>2627</v>
      </c>
      <c r="Q84" s="45">
        <f>'[1]Свод  по  МО'!R85</f>
        <v>2000</v>
      </c>
      <c r="R84" s="45">
        <f>'[1]Свод  по  МО'!S85</f>
        <v>4000</v>
      </c>
      <c r="S84" s="45">
        <f t="shared" si="9"/>
        <v>4000</v>
      </c>
      <c r="T84" s="8"/>
      <c r="U84" s="20">
        <f t="shared" si="6"/>
        <v>0</v>
      </c>
    </row>
    <row r="85" spans="1:21" ht="121.5">
      <c r="A85" s="43" t="s">
        <v>681</v>
      </c>
      <c r="B85" s="40" t="s">
        <v>92</v>
      </c>
      <c r="C85" s="84" t="s">
        <v>682</v>
      </c>
      <c r="D85" s="59"/>
      <c r="E85" s="7"/>
      <c r="F85" s="7"/>
      <c r="G85" s="7"/>
      <c r="H85" s="7"/>
      <c r="I85" s="7"/>
      <c r="J85" s="7"/>
      <c r="K85" s="7"/>
      <c r="L85" s="7"/>
      <c r="M85" s="7"/>
      <c r="N85" s="45">
        <f>'[1]Свод  по  МО'!P86</f>
        <v>0</v>
      </c>
      <c r="O85" s="45"/>
      <c r="P85" s="45">
        <f>'[1]Свод  по  МО'!Q86</f>
        <v>0</v>
      </c>
      <c r="Q85" s="45">
        <f>'[1]Свод  по  МО'!R86</f>
        <v>0</v>
      </c>
      <c r="R85" s="45">
        <f>'[1]Свод  по  МО'!S86</f>
        <v>0</v>
      </c>
      <c r="S85" s="45">
        <f t="shared" si="9"/>
        <v>0</v>
      </c>
      <c r="T85" s="8"/>
      <c r="U85" s="20">
        <f t="shared" si="6"/>
        <v>0</v>
      </c>
    </row>
    <row r="86" spans="1:21" ht="121.5">
      <c r="A86" s="30" t="s">
        <v>683</v>
      </c>
      <c r="B86" s="34" t="s">
        <v>460</v>
      </c>
      <c r="C86" s="81" t="s">
        <v>684</v>
      </c>
      <c r="D86" s="59">
        <v>1202</v>
      </c>
      <c r="E86" s="35" t="s">
        <v>948</v>
      </c>
      <c r="F86" s="7" t="s">
        <v>685</v>
      </c>
      <c r="G86" s="36" t="s">
        <v>949</v>
      </c>
      <c r="H86" s="7"/>
      <c r="I86" s="7"/>
      <c r="J86" s="7"/>
      <c r="K86" s="7"/>
      <c r="L86" s="7"/>
      <c r="M86" s="7"/>
      <c r="N86" s="45">
        <f>'[1]Свод  по  МО'!P87</f>
        <v>59466.6</v>
      </c>
      <c r="O86" s="45">
        <f>'[2]Воловский '!O86+'[2]Грязинский '!O86+'[2]Данковский '!O86+'[2]Добринский '!O86+'[2]Добровский'!O86+'[2]Долгоруковский '!O86+'[2]Елецкий '!O86+'[2]Задонский '!O86+'[2]Измалковский '!O86+'[2]Краснинский '!O86+'[2]Лебедянский '!O86+'[2]Лев- Толстовский '!O86+'[2]Липецкий '!O86+'[2]Становлянский '!O86+'[2]Тербунский '!O86+'[2]Усманский '!O86+'[2]Хлевенский '!O86+'[2]Чаплыгинский '!O86</f>
        <v>56756.8</v>
      </c>
      <c r="P86" s="45">
        <f>'[1]Свод  по  МО'!Q87</f>
        <v>48349.2</v>
      </c>
      <c r="Q86" s="45">
        <f>'[1]Свод  по  МО'!R87</f>
        <v>36159.2</v>
      </c>
      <c r="R86" s="45">
        <f>'[1]Свод  по  МО'!S87</f>
        <v>39088.3</v>
      </c>
      <c r="S86" s="45">
        <f t="shared" si="9"/>
        <v>39088.3</v>
      </c>
      <c r="T86" s="8"/>
      <c r="U86" s="20">
        <f t="shared" si="6"/>
        <v>0</v>
      </c>
    </row>
    <row r="87" spans="1:21" ht="156">
      <c r="A87" s="30" t="s">
        <v>686</v>
      </c>
      <c r="B87" s="83" t="s">
        <v>108</v>
      </c>
      <c r="C87" s="81" t="s">
        <v>687</v>
      </c>
      <c r="D87" s="7"/>
      <c r="E87" s="7"/>
      <c r="F87" s="7"/>
      <c r="G87" s="7"/>
      <c r="H87" s="7"/>
      <c r="I87" s="7"/>
      <c r="J87" s="7"/>
      <c r="K87" s="7"/>
      <c r="L87" s="7"/>
      <c r="M87" s="7"/>
      <c r="N87" s="45"/>
      <c r="O87" s="45"/>
      <c r="P87" s="45"/>
      <c r="Q87" s="45"/>
      <c r="R87" s="45"/>
      <c r="S87" s="45">
        <f t="shared" si="9"/>
        <v>0</v>
      </c>
      <c r="T87" s="8"/>
      <c r="U87" s="20">
        <f t="shared" si="6"/>
        <v>0</v>
      </c>
    </row>
    <row r="88" spans="1:21" ht="69">
      <c r="A88" s="30" t="s">
        <v>688</v>
      </c>
      <c r="B88" s="34" t="s">
        <v>689</v>
      </c>
      <c r="C88" s="81" t="s">
        <v>690</v>
      </c>
      <c r="D88" s="7"/>
      <c r="E88" s="7"/>
      <c r="F88" s="7"/>
      <c r="G88" s="7"/>
      <c r="H88" s="7"/>
      <c r="I88" s="7"/>
      <c r="J88" s="7"/>
      <c r="K88" s="7"/>
      <c r="L88" s="7"/>
      <c r="M88" s="7"/>
      <c r="N88" s="45"/>
      <c r="O88" s="45"/>
      <c r="P88" s="45"/>
      <c r="Q88" s="45"/>
      <c r="R88" s="45"/>
      <c r="S88" s="45">
        <f t="shared" si="9"/>
        <v>0</v>
      </c>
      <c r="T88" s="8"/>
      <c r="U88" s="20">
        <f t="shared" si="6"/>
        <v>0</v>
      </c>
    </row>
    <row r="89" spans="1:21" ht="51.75">
      <c r="A89" s="30" t="s">
        <v>691</v>
      </c>
      <c r="B89" s="34" t="s">
        <v>692</v>
      </c>
      <c r="C89" s="81" t="s">
        <v>693</v>
      </c>
      <c r="D89" s="7"/>
      <c r="E89" s="7"/>
      <c r="F89" s="7"/>
      <c r="G89" s="7"/>
      <c r="H89" s="7"/>
      <c r="I89" s="7"/>
      <c r="J89" s="7"/>
      <c r="K89" s="7"/>
      <c r="L89" s="7"/>
      <c r="M89" s="7"/>
      <c r="N89" s="45">
        <f>'[1]Свод  по  МО'!P90</f>
        <v>0</v>
      </c>
      <c r="O89" s="45"/>
      <c r="P89" s="45">
        <f>'[1]Свод  по  МО'!Q90</f>
        <v>0</v>
      </c>
      <c r="Q89" s="45">
        <f>'[1]Свод  по  МО'!R90</f>
        <v>0</v>
      </c>
      <c r="R89" s="45">
        <f>'[1]Свод  по  МО'!S90</f>
        <v>0</v>
      </c>
      <c r="S89" s="45">
        <f t="shared" si="9"/>
        <v>0</v>
      </c>
      <c r="T89" s="8"/>
      <c r="U89" s="20">
        <f t="shared" si="6"/>
        <v>0</v>
      </c>
    </row>
    <row r="90" spans="1:21" ht="104.25">
      <c r="A90" s="30" t="s">
        <v>694</v>
      </c>
      <c r="B90" s="34" t="s">
        <v>695</v>
      </c>
      <c r="C90" s="81" t="s">
        <v>696</v>
      </c>
      <c r="D90" s="61" t="s">
        <v>951</v>
      </c>
      <c r="E90" s="35" t="s">
        <v>948</v>
      </c>
      <c r="F90" s="7" t="s">
        <v>697</v>
      </c>
      <c r="G90" s="36" t="s">
        <v>949</v>
      </c>
      <c r="H90" s="7"/>
      <c r="I90" s="7"/>
      <c r="J90" s="7"/>
      <c r="K90" s="7"/>
      <c r="L90" s="7"/>
      <c r="M90" s="7"/>
      <c r="N90" s="45">
        <f>'[1]Свод  по  МО'!P91</f>
        <v>30299.85</v>
      </c>
      <c r="O90" s="45">
        <f>'[2]Воловский '!O90+'[2]Грязинский '!O90+'[2]Данковский '!O90+'[2]Добринский '!O90+'[2]Добровский'!O90+'[2]Долгоруковский '!O90+'[2]Елецкий '!O90+'[2]Задонский '!O90+'[2]Измалковский '!O90+'[2]Краснинский '!O90+'[2]Лебедянский '!O90+'[2]Лев- Толстовский '!O90+'[2]Липецкий '!O90+'[2]Становлянский '!O90+'[2]Тербунский '!O90+'[2]Усманский '!O90+'[2]Хлевенский '!O90+'[2]Чаплыгинский '!O90</f>
        <v>29715.07</v>
      </c>
      <c r="P90" s="45">
        <f>'[1]Свод  по  МО'!Q91</f>
        <v>16635</v>
      </c>
      <c r="Q90" s="45">
        <f>'[1]Свод  по  МО'!R91</f>
        <v>9006</v>
      </c>
      <c r="R90" s="45">
        <f>'[1]Свод  по  МО'!S91</f>
        <v>10721</v>
      </c>
      <c r="S90" s="45">
        <f t="shared" si="9"/>
        <v>10721</v>
      </c>
      <c r="T90" s="8"/>
      <c r="U90" s="20">
        <f t="shared" si="6"/>
        <v>0</v>
      </c>
    </row>
    <row r="91" spans="1:21" ht="104.25">
      <c r="A91" s="30" t="s">
        <v>698</v>
      </c>
      <c r="B91" s="34" t="s">
        <v>116</v>
      </c>
      <c r="C91" s="81" t="s">
        <v>699</v>
      </c>
      <c r="D91" s="74" t="s">
        <v>475</v>
      </c>
      <c r="E91" s="35" t="s">
        <v>948</v>
      </c>
      <c r="F91" s="7" t="s">
        <v>700</v>
      </c>
      <c r="G91" s="36" t="s">
        <v>949</v>
      </c>
      <c r="H91" s="7"/>
      <c r="I91" s="7"/>
      <c r="J91" s="7"/>
      <c r="K91" s="7"/>
      <c r="L91" s="7"/>
      <c r="M91" s="7"/>
      <c r="N91" s="45">
        <f>'[1]Свод  по  МО'!P92</f>
        <v>15300.9</v>
      </c>
      <c r="O91" s="45">
        <f>'[2]Воловский '!O91+'[2]Грязинский '!O91+'[2]Данковский '!O91+'[2]Добринский '!O91+'[2]Добровский'!O91+'[2]Долгоруковский '!O91+'[2]Елецкий '!O91+'[2]Задонский '!O91+'[2]Измалковский '!O91+'[2]Краснинский '!O91+'[2]Лебедянский '!O91+'[2]Лев- Толстовский '!O91+'[2]Липецкий '!O91+'[2]Становлянский '!O91+'[2]Тербунский '!O91+'[2]Усманский '!O91+'[2]Хлевенский '!O91+'[2]Чаплыгинский '!O91</f>
        <v>13538.099999999999</v>
      </c>
      <c r="P91" s="45">
        <f>'[1]Свод  по  МО'!Q92</f>
        <v>300</v>
      </c>
      <c r="Q91" s="45">
        <f>'[1]Свод  по  МО'!R92</f>
        <v>300</v>
      </c>
      <c r="R91" s="45">
        <f>'[1]Свод  по  МО'!S92</f>
        <v>300</v>
      </c>
      <c r="S91" s="45">
        <f t="shared" si="9"/>
        <v>300</v>
      </c>
      <c r="T91" s="8"/>
      <c r="U91" s="20">
        <f t="shared" si="6"/>
        <v>0</v>
      </c>
    </row>
    <row r="92" spans="1:21" ht="330">
      <c r="A92" s="30" t="s">
        <v>701</v>
      </c>
      <c r="B92" s="34" t="s">
        <v>396</v>
      </c>
      <c r="C92" s="81" t="s">
        <v>702</v>
      </c>
      <c r="D92" s="74" t="s">
        <v>479</v>
      </c>
      <c r="E92" s="35" t="s">
        <v>948</v>
      </c>
      <c r="F92" s="7" t="s">
        <v>703</v>
      </c>
      <c r="G92" s="36" t="s">
        <v>949</v>
      </c>
      <c r="H92" s="7"/>
      <c r="I92" s="7"/>
      <c r="J92" s="7"/>
      <c r="K92" s="7"/>
      <c r="L92" s="7"/>
      <c r="M92" s="7"/>
      <c r="N92" s="45">
        <f>'[1]Свод  по  МО'!P93</f>
        <v>16099.300000000001</v>
      </c>
      <c r="O92" s="45">
        <f>'[2]Воловский '!O92+'[2]Грязинский '!O92+'[2]Данковский '!O92+'[2]Добринский '!O92+'[2]Добровский'!O92+'[2]Долгоруковский '!O92+'[2]Елецкий '!O92+'[2]Задонский '!O92+'[2]Измалковский '!O92+'[2]Краснинский '!O92+'[2]Лебедянский '!O92+'[2]Лев- Толстовский '!O92+'[2]Липецкий '!O92+'[2]Становлянский '!O92+'[2]Тербунский '!O92+'[2]Усманский '!O92+'[2]Хлевенский '!O92+'[2]Чаплыгинский '!O92</f>
        <v>13309.27</v>
      </c>
      <c r="P92" s="45">
        <f>'[1]Свод  по  МО'!Q93</f>
        <v>115646.4</v>
      </c>
      <c r="Q92" s="45">
        <f>'[1]Свод  по  МО'!R93</f>
        <v>132298.9</v>
      </c>
      <c r="R92" s="45">
        <f>'[1]Свод  по  МО'!S93</f>
        <v>141520.80000000002</v>
      </c>
      <c r="S92" s="45">
        <f t="shared" si="9"/>
        <v>141520.80000000002</v>
      </c>
      <c r="T92" s="8"/>
      <c r="U92" s="20">
        <f t="shared" si="6"/>
        <v>0</v>
      </c>
    </row>
    <row r="93" spans="1:21" s="14" customFormat="1" ht="104.25">
      <c r="A93" s="30" t="s">
        <v>704</v>
      </c>
      <c r="B93" s="34" t="s">
        <v>705</v>
      </c>
      <c r="C93" s="81" t="s">
        <v>706</v>
      </c>
      <c r="D93" s="74" t="s">
        <v>488</v>
      </c>
      <c r="E93" s="35" t="s">
        <v>948</v>
      </c>
      <c r="F93" s="7" t="s">
        <v>707</v>
      </c>
      <c r="G93" s="36" t="s">
        <v>949</v>
      </c>
      <c r="H93" s="7"/>
      <c r="I93" s="7"/>
      <c r="J93" s="7"/>
      <c r="K93" s="7"/>
      <c r="L93" s="7"/>
      <c r="M93" s="7"/>
      <c r="N93" s="45">
        <f>'[1]Свод  по  МО'!P94</f>
        <v>83877.6</v>
      </c>
      <c r="O93" s="45">
        <f>'[2]Воловский '!O93+'[2]Грязинский '!O93+'[2]Данковский '!O93+'[2]Добринский '!O93+'[2]Добровский'!O93+'[2]Долгоруковский '!O93+'[2]Елецкий '!O93+'[2]Задонский '!O93+'[2]Измалковский '!O93+'[2]Краснинский '!O93+'[2]Лебедянский '!O93+'[2]Лев- Толстовский '!O93+'[2]Липецкий '!O93+'[2]Становлянский '!O93+'[2]Тербунский '!O93+'[2]Усманский '!O93+'[2]Хлевенский '!O93+'[2]Чаплыгинский '!O93</f>
        <v>81883.62</v>
      </c>
      <c r="P93" s="45">
        <f>'[1]Свод  по  МО'!Q94</f>
        <v>65026.6</v>
      </c>
      <c r="Q93" s="45">
        <f>'[1]Свод  по  МО'!R94</f>
        <v>46915.6</v>
      </c>
      <c r="R93" s="45">
        <f>'[1]Свод  по  МО'!S94</f>
        <v>49719.7</v>
      </c>
      <c r="S93" s="45">
        <f t="shared" si="9"/>
        <v>49719.7</v>
      </c>
      <c r="T93" s="8"/>
      <c r="U93" s="20">
        <f t="shared" si="6"/>
        <v>0</v>
      </c>
    </row>
    <row r="94" spans="1:21" ht="104.25">
      <c r="A94" s="30" t="s">
        <v>708</v>
      </c>
      <c r="B94" s="34" t="s">
        <v>709</v>
      </c>
      <c r="C94" s="81" t="s">
        <v>710</v>
      </c>
      <c r="D94" s="7"/>
      <c r="E94" s="7"/>
      <c r="F94" s="7"/>
      <c r="G94" s="7"/>
      <c r="H94" s="7"/>
      <c r="I94" s="7"/>
      <c r="J94" s="7"/>
      <c r="K94" s="7"/>
      <c r="L94" s="7"/>
      <c r="M94" s="7"/>
      <c r="N94" s="45"/>
      <c r="O94" s="45"/>
      <c r="P94" s="45"/>
      <c r="Q94" s="45"/>
      <c r="R94" s="45"/>
      <c r="S94" s="45">
        <f t="shared" si="9"/>
        <v>0</v>
      </c>
      <c r="T94" s="8"/>
      <c r="U94" s="20">
        <f t="shared" si="6"/>
        <v>0</v>
      </c>
    </row>
    <row r="95" spans="1:21" ht="104.25">
      <c r="A95" s="30" t="s">
        <v>711</v>
      </c>
      <c r="B95" s="40" t="s">
        <v>537</v>
      </c>
      <c r="C95" s="81" t="s">
        <v>712</v>
      </c>
      <c r="D95" s="74" t="s">
        <v>495</v>
      </c>
      <c r="E95" s="35" t="s">
        <v>948</v>
      </c>
      <c r="F95" s="7" t="s">
        <v>713</v>
      </c>
      <c r="G95" s="36" t="s">
        <v>949</v>
      </c>
      <c r="H95" s="7"/>
      <c r="I95" s="39"/>
      <c r="J95" s="60"/>
      <c r="K95" s="7"/>
      <c r="L95" s="7"/>
      <c r="M95" s="7"/>
      <c r="N95" s="45">
        <f>'[1]Свод  по  МО'!P96+4650.5</f>
        <v>6475.4</v>
      </c>
      <c r="O95" s="45">
        <f>'[2]Воловский '!O95+'[2]Грязинский '!O95+'[2]Данковский '!O95+'[2]Добринский '!O95+'[2]Добровский'!O95+'[2]Долгоруковский '!O95+'[2]Елецкий '!O95+'[2]Задонский '!O95+'[2]Измалковский '!O95+'[2]Краснинский '!O95+'[2]Лебедянский '!O95+'[2]Лев- Толстовский '!O95+'[2]Липецкий '!O95+'[2]Становлянский '!O95+'[2]Тербунский '!O95+'[2]Усманский '!O95+'[2]Хлевенский '!O95+'[2]Чаплыгинский '!O95+3876.4</f>
        <v>4632</v>
      </c>
      <c r="P95" s="45">
        <f>'[1]Свод  по  МО'!Q96+6886.5</f>
        <v>14046.5</v>
      </c>
      <c r="Q95" s="45">
        <f>'[1]Свод  по  МО'!R96+6453.5</f>
        <v>10634.5</v>
      </c>
      <c r="R95" s="45">
        <f>'[1]Свод  по  МО'!S96+6297.4</f>
        <v>10478.4</v>
      </c>
      <c r="S95" s="45">
        <f t="shared" si="9"/>
        <v>10478.4</v>
      </c>
      <c r="T95" s="8"/>
      <c r="U95" s="20">
        <f t="shared" si="6"/>
        <v>0</v>
      </c>
    </row>
    <row r="96" spans="1:21" ht="69">
      <c r="A96" s="30" t="s">
        <v>714</v>
      </c>
      <c r="B96" s="34" t="s">
        <v>715</v>
      </c>
      <c r="C96" s="81" t="s">
        <v>716</v>
      </c>
      <c r="D96" s="74"/>
      <c r="E96" s="7"/>
      <c r="F96" s="7"/>
      <c r="G96" s="7"/>
      <c r="H96" s="7"/>
      <c r="I96" s="7"/>
      <c r="J96" s="7"/>
      <c r="K96" s="7"/>
      <c r="L96" s="7"/>
      <c r="M96" s="7"/>
      <c r="N96" s="45">
        <f>'[1]Свод  по  МО'!P97</f>
        <v>0</v>
      </c>
      <c r="O96" s="45"/>
      <c r="P96" s="45">
        <f>'[1]Свод  по  МО'!Q97</f>
        <v>0</v>
      </c>
      <c r="Q96" s="45">
        <f>'[1]Свод  по  МО'!R97</f>
        <v>0</v>
      </c>
      <c r="R96" s="45">
        <f>'[1]Свод  по  МО'!S97</f>
        <v>0</v>
      </c>
      <c r="S96" s="45">
        <f t="shared" si="9"/>
        <v>0</v>
      </c>
      <c r="T96" s="8"/>
      <c r="U96" s="20">
        <f t="shared" si="6"/>
        <v>0</v>
      </c>
    </row>
    <row r="97" spans="1:21" ht="104.25">
      <c r="A97" s="30" t="s">
        <v>717</v>
      </c>
      <c r="B97" s="34" t="s">
        <v>718</v>
      </c>
      <c r="C97" s="81" t="s">
        <v>719</v>
      </c>
      <c r="D97" s="74" t="s">
        <v>720</v>
      </c>
      <c r="E97" s="35" t="s">
        <v>948</v>
      </c>
      <c r="F97" s="7" t="s">
        <v>721</v>
      </c>
      <c r="G97" s="36" t="s">
        <v>949</v>
      </c>
      <c r="H97" s="7"/>
      <c r="I97" s="7"/>
      <c r="J97" s="7"/>
      <c r="K97" s="7"/>
      <c r="L97" s="7"/>
      <c r="M97" s="7"/>
      <c r="N97" s="45">
        <f>'[1]Свод  по  МО'!P98</f>
        <v>260</v>
      </c>
      <c r="O97" s="45">
        <f>'[2]Воловский '!O97+'[2]Грязинский '!O97+'[2]Данковский '!O97+'[2]Добринский '!O97+'[2]Добровский'!O97+'[2]Долгоруковский '!O97+'[2]Елецкий '!O97+'[2]Задонский '!O97+'[2]Измалковский '!O97+'[2]Краснинский '!O97+'[2]Лебедянский '!O97+'[2]Лев- Толстовский '!O97+'[2]Липецкий '!O97+'[2]Становлянский '!O97+'[2]Тербунский '!O97+'[2]Усманский '!O97+'[2]Хлевенский '!O97+'[2]Чаплыгинский '!O97</f>
        <v>190</v>
      </c>
      <c r="P97" s="45">
        <f>'[1]Свод  по  МО'!Q98</f>
        <v>240</v>
      </c>
      <c r="Q97" s="45">
        <f>'[1]Свод  по  МО'!R98</f>
        <v>50</v>
      </c>
      <c r="R97" s="45">
        <f>'[1]Свод  по  МО'!S98</f>
        <v>50</v>
      </c>
      <c r="S97" s="45">
        <f t="shared" si="9"/>
        <v>50</v>
      </c>
      <c r="T97" s="8"/>
      <c r="U97" s="20">
        <f t="shared" si="6"/>
        <v>0</v>
      </c>
    </row>
    <row r="98" spans="1:21" ht="409.5">
      <c r="A98" s="30" t="s">
        <v>722</v>
      </c>
      <c r="B98" s="34" t="s">
        <v>599</v>
      </c>
      <c r="C98" s="81" t="s">
        <v>723</v>
      </c>
      <c r="D98" s="59" t="s">
        <v>724</v>
      </c>
      <c r="E98" s="35" t="s">
        <v>948</v>
      </c>
      <c r="F98" s="7" t="s">
        <v>725</v>
      </c>
      <c r="G98" s="36" t="s">
        <v>949</v>
      </c>
      <c r="H98" s="7"/>
      <c r="I98" s="7"/>
      <c r="J98" s="7"/>
      <c r="K98" s="7"/>
      <c r="L98" s="7"/>
      <c r="M98" s="7"/>
      <c r="N98" s="45">
        <f>'[1]Свод  по  МО'!P99</f>
        <v>2873867.8799999994</v>
      </c>
      <c r="O98" s="45">
        <f>'[2]Воловский '!O98+'[2]Грязинский '!O98+'[2]Данковский '!O98+'[2]Добринский '!O98+'[2]Добровский'!O98+'[2]Долгоруковский '!O98+'[2]Елецкий '!O98+'[2]Задонский '!O98+'[2]Измалковский '!O98+'[2]Краснинский '!O98+'[2]Лебедянский '!O98+'[2]Лев- Толстовский '!O98+'[2]Липецкий '!O98+'[2]Становлянский '!O98+'[2]Тербунский '!O98+'[2]Усманский '!O98+'[2]Хлевенский '!O98+'[2]Чаплыгинский '!O98-40018.3</f>
        <v>2723301.35</v>
      </c>
      <c r="P98" s="45">
        <f>'[1]Свод  по  МО'!Q99</f>
        <v>1450970.0000000005</v>
      </c>
      <c r="Q98" s="45">
        <f>'[1]Свод  по  МО'!R99</f>
        <v>1007967.1000000001</v>
      </c>
      <c r="R98" s="45">
        <f>'[1]Свод  по  МО'!S99</f>
        <v>933784.2999999998</v>
      </c>
      <c r="S98" s="45">
        <f t="shared" si="9"/>
        <v>933784.2999999998</v>
      </c>
      <c r="T98" s="8"/>
      <c r="U98" s="20">
        <f t="shared" si="6"/>
        <v>0</v>
      </c>
    </row>
    <row r="99" spans="1:21" ht="348">
      <c r="A99" s="30" t="s">
        <v>726</v>
      </c>
      <c r="B99" s="83" t="s">
        <v>538</v>
      </c>
      <c r="C99" s="81" t="s">
        <v>727</v>
      </c>
      <c r="D99" s="59" t="s">
        <v>99</v>
      </c>
      <c r="E99" s="35" t="s">
        <v>948</v>
      </c>
      <c r="F99" s="7" t="s">
        <v>728</v>
      </c>
      <c r="G99" s="36" t="s">
        <v>949</v>
      </c>
      <c r="H99" s="7"/>
      <c r="I99" s="7"/>
      <c r="J99" s="7"/>
      <c r="K99" s="7"/>
      <c r="L99" s="7"/>
      <c r="M99" s="7"/>
      <c r="N99" s="45">
        <f>'[1]Свод  по  МО'!P100</f>
        <v>21183</v>
      </c>
      <c r="O99" s="45">
        <f>'[2]Воловский '!O99+'[2]Грязинский '!O99+'[2]Данковский '!O99+'[2]Добринский '!O99+'[2]Добровский'!O99+'[2]Долгоруковский '!O99+'[2]Елецкий '!O99+'[2]Задонский '!O99+'[2]Измалковский '!O99+'[2]Краснинский '!O99+'[2]Лебедянский '!O99+'[2]Лев- Толстовский '!O99+'[2]Липецкий '!O99+'[2]Становлянский '!O99+'[2]Тербунский '!O99+'[2]Усманский '!O99+'[2]Хлевенский '!O99+'[2]Чаплыгинский '!O99</f>
        <v>21180.6</v>
      </c>
      <c r="P99" s="45">
        <f>'[1]Свод  по  МО'!Q100</f>
        <v>0</v>
      </c>
      <c r="Q99" s="45">
        <f>'[1]Свод  по  МО'!R100</f>
        <v>0</v>
      </c>
      <c r="R99" s="45">
        <f>'[1]Свод  по  МО'!S100</f>
        <v>0</v>
      </c>
      <c r="S99" s="45">
        <f t="shared" si="9"/>
        <v>0</v>
      </c>
      <c r="T99" s="8"/>
      <c r="U99" s="20">
        <f>IF(O99&gt;N99,O99-N99,0)</f>
        <v>0</v>
      </c>
    </row>
    <row r="100" spans="1:21" ht="243">
      <c r="A100" s="30" t="s">
        <v>600</v>
      </c>
      <c r="B100" s="34" t="s">
        <v>601</v>
      </c>
      <c r="C100" s="81" t="s">
        <v>602</v>
      </c>
      <c r="D100" s="59"/>
      <c r="E100" s="35"/>
      <c r="F100" s="7"/>
      <c r="G100" s="36"/>
      <c r="H100" s="7"/>
      <c r="I100" s="7"/>
      <c r="J100" s="7"/>
      <c r="K100" s="7"/>
      <c r="L100" s="7"/>
      <c r="M100" s="7"/>
      <c r="N100" s="45">
        <f>'[1]Свод  по  МО'!P101</f>
        <v>0</v>
      </c>
      <c r="O100" s="45"/>
      <c r="P100" s="45">
        <f>'[1]Свод  по  МО'!Q101</f>
        <v>0</v>
      </c>
      <c r="Q100" s="45">
        <f>'[1]Свод  по  МО'!R101</f>
        <v>0</v>
      </c>
      <c r="R100" s="45">
        <f>'[1]Свод  по  МО'!S101</f>
        <v>0</v>
      </c>
      <c r="S100" s="45">
        <f t="shared" si="9"/>
        <v>0</v>
      </c>
      <c r="T100" s="8"/>
      <c r="U100" s="20">
        <f>IF(O100&gt;N100,O100-N100,0)</f>
        <v>0</v>
      </c>
    </row>
    <row r="101" spans="1:21" ht="104.25">
      <c r="A101" s="30" t="s">
        <v>729</v>
      </c>
      <c r="B101" s="34" t="s">
        <v>730</v>
      </c>
      <c r="C101" s="81" t="s">
        <v>731</v>
      </c>
      <c r="D101" s="59" t="s">
        <v>475</v>
      </c>
      <c r="E101" s="35" t="s">
        <v>948</v>
      </c>
      <c r="F101" s="7" t="s">
        <v>732</v>
      </c>
      <c r="G101" s="36" t="s">
        <v>949</v>
      </c>
      <c r="H101" s="7"/>
      <c r="I101" s="7"/>
      <c r="J101" s="7"/>
      <c r="K101" s="7"/>
      <c r="L101" s="7"/>
      <c r="M101" s="7"/>
      <c r="N101" s="45">
        <f>'[1]Свод  по  МО'!P102</f>
        <v>27048</v>
      </c>
      <c r="O101" s="45">
        <f>'[2]Воловский '!O101+'[2]Грязинский '!O101+'[2]Данковский '!O101+'[2]Добринский '!O101+'[2]Добровский'!O101+'[2]Долгоруковский '!O101+'[2]Елецкий '!O101+'[2]Задонский '!O101+'[2]Измалковский '!O101+'[2]Краснинский '!O101+'[2]Лебедянский '!O101+'[2]Лев- Толстовский '!O101+'[2]Липецкий '!O101+'[2]Становлянский '!O101+'[2]Тербунский '!O101+'[2]Усманский '!O101+'[2]Хлевенский '!O101+'[2]Чаплыгинский '!O101</f>
        <v>26921</v>
      </c>
      <c r="P101" s="45">
        <f>'[1]Свод  по  МО'!Q102</f>
        <v>550</v>
      </c>
      <c r="Q101" s="45">
        <f>'[1]Свод  по  МО'!R102</f>
        <v>550</v>
      </c>
      <c r="R101" s="45">
        <f>'[1]Свод  по  МО'!S102</f>
        <v>560</v>
      </c>
      <c r="S101" s="45">
        <f t="shared" si="9"/>
        <v>560</v>
      </c>
      <c r="T101" s="8"/>
      <c r="U101" s="20">
        <f t="shared" si="6"/>
        <v>0</v>
      </c>
    </row>
    <row r="102" spans="1:21" ht="278.25">
      <c r="A102" s="30" t="s">
        <v>733</v>
      </c>
      <c r="B102" s="34" t="s">
        <v>397</v>
      </c>
      <c r="C102" s="81" t="s">
        <v>734</v>
      </c>
      <c r="D102" s="59" t="s">
        <v>506</v>
      </c>
      <c r="E102" s="35" t="s">
        <v>948</v>
      </c>
      <c r="F102" s="7" t="s">
        <v>735</v>
      </c>
      <c r="G102" s="36" t="s">
        <v>949</v>
      </c>
      <c r="H102" s="7"/>
      <c r="I102" s="7"/>
      <c r="J102" s="7"/>
      <c r="K102" s="7"/>
      <c r="L102" s="7"/>
      <c r="M102" s="7"/>
      <c r="N102" s="45">
        <f>'[1]Свод  по  МО'!P103</f>
        <v>2963.9</v>
      </c>
      <c r="O102" s="45">
        <f>'[2]Воловский '!O102+'[2]Грязинский '!O102+'[2]Данковский '!O102+'[2]Добринский '!O102+'[2]Добровский'!O102+'[2]Долгоруковский '!O102+'[2]Елецкий '!O102+'[2]Задонский '!O102+'[2]Измалковский '!O102+'[2]Краснинский '!O102+'[2]Лебедянский '!O102+'[2]Лев- Толстовский '!O102+'[2]Липецкий '!O102+'[2]Становлянский '!O102+'[2]Тербунский '!O102+'[2]Усманский '!O102+'[2]Хлевенский '!O102+'[2]Чаплыгинский '!O102</f>
        <v>1598.5</v>
      </c>
      <c r="P102" s="45">
        <f>'[1]Свод  по  МО'!Q103</f>
        <v>2200</v>
      </c>
      <c r="Q102" s="45">
        <f>'[1]Свод  по  МО'!R103</f>
        <v>1750</v>
      </c>
      <c r="R102" s="45">
        <f>'[1]Свод  по  МО'!S103</f>
        <v>1750</v>
      </c>
      <c r="S102" s="45">
        <f t="shared" si="9"/>
        <v>1750</v>
      </c>
      <c r="T102" s="8"/>
      <c r="U102" s="20">
        <f t="shared" si="6"/>
        <v>0</v>
      </c>
    </row>
    <row r="103" spans="1:21" s="5" customFormat="1" ht="243">
      <c r="A103" s="30" t="s">
        <v>736</v>
      </c>
      <c r="B103" s="40" t="s">
        <v>95</v>
      </c>
      <c r="C103" s="81" t="s">
        <v>737</v>
      </c>
      <c r="D103" s="7"/>
      <c r="E103" s="7"/>
      <c r="F103" s="7"/>
      <c r="G103" s="7"/>
      <c r="H103" s="7"/>
      <c r="I103" s="7"/>
      <c r="J103" s="7"/>
      <c r="K103" s="7"/>
      <c r="L103" s="7"/>
      <c r="M103" s="7"/>
      <c r="N103" s="45">
        <f>'[1]Свод  по  МО'!P104</f>
        <v>0</v>
      </c>
      <c r="O103" s="45"/>
      <c r="P103" s="45">
        <f>'[1]Свод  по  МО'!Q104</f>
        <v>0</v>
      </c>
      <c r="Q103" s="45">
        <f>'[1]Свод  по  МО'!R104</f>
        <v>0</v>
      </c>
      <c r="R103" s="45">
        <f>'[1]Свод  по  МО'!S104</f>
        <v>0</v>
      </c>
      <c r="S103" s="45">
        <f t="shared" si="9"/>
        <v>0</v>
      </c>
      <c r="T103" s="8"/>
      <c r="U103" s="20">
        <f t="shared" si="6"/>
        <v>0</v>
      </c>
    </row>
    <row r="104" spans="1:21" s="5" customFormat="1" ht="69">
      <c r="A104" s="30" t="s">
        <v>738</v>
      </c>
      <c r="B104" s="34" t="s">
        <v>739</v>
      </c>
      <c r="C104" s="81" t="s">
        <v>740</v>
      </c>
      <c r="D104" s="7"/>
      <c r="E104" s="7"/>
      <c r="F104" s="7"/>
      <c r="G104" s="7"/>
      <c r="H104" s="7"/>
      <c r="I104" s="7"/>
      <c r="J104" s="7"/>
      <c r="K104" s="7"/>
      <c r="L104" s="7"/>
      <c r="M104" s="7"/>
      <c r="N104" s="45">
        <f>'[1]Свод  по  МО'!P105</f>
        <v>0</v>
      </c>
      <c r="O104" s="45"/>
      <c r="P104" s="45">
        <f>'[1]Свод  по  МО'!Q105</f>
        <v>0</v>
      </c>
      <c r="Q104" s="45">
        <f>'[1]Свод  по  МО'!R105</f>
        <v>0</v>
      </c>
      <c r="R104" s="45">
        <f>'[1]Свод  по  МО'!S105</f>
        <v>0</v>
      </c>
      <c r="S104" s="45">
        <f t="shared" si="9"/>
        <v>0</v>
      </c>
      <c r="T104" s="8"/>
      <c r="U104" s="20">
        <f t="shared" si="6"/>
        <v>0</v>
      </c>
    </row>
    <row r="105" spans="1:21" s="5" customFormat="1" ht="87">
      <c r="A105" s="30" t="s">
        <v>741</v>
      </c>
      <c r="B105" s="34" t="s">
        <v>742</v>
      </c>
      <c r="C105" s="81" t="s">
        <v>743</v>
      </c>
      <c r="D105" s="59"/>
      <c r="E105" s="7"/>
      <c r="F105" s="7"/>
      <c r="G105" s="7"/>
      <c r="H105" s="7"/>
      <c r="I105" s="7"/>
      <c r="J105" s="7"/>
      <c r="K105" s="7"/>
      <c r="L105" s="7"/>
      <c r="M105" s="7"/>
      <c r="N105" s="45">
        <f>'[1]Свод  по  МО'!P106</f>
        <v>0</v>
      </c>
      <c r="O105" s="45"/>
      <c r="P105" s="45">
        <f>'[1]Свод  по  МО'!Q106</f>
        <v>0</v>
      </c>
      <c r="Q105" s="45">
        <f>'[1]Свод  по  МО'!R106</f>
        <v>0</v>
      </c>
      <c r="R105" s="45">
        <f>'[1]Свод  по  МО'!S106</f>
        <v>0</v>
      </c>
      <c r="S105" s="45">
        <f t="shared" si="9"/>
        <v>0</v>
      </c>
      <c r="T105" s="8"/>
      <c r="U105" s="20">
        <f t="shared" si="6"/>
        <v>0</v>
      </c>
    </row>
    <row r="106" spans="1:21" s="5" customFormat="1" ht="104.25">
      <c r="A106" s="30" t="s">
        <v>744</v>
      </c>
      <c r="B106" s="34" t="s">
        <v>745</v>
      </c>
      <c r="C106" s="81" t="s">
        <v>746</v>
      </c>
      <c r="D106" s="59" t="s">
        <v>506</v>
      </c>
      <c r="E106" s="35" t="s">
        <v>948</v>
      </c>
      <c r="F106" s="7" t="s">
        <v>747</v>
      </c>
      <c r="G106" s="36" t="s">
        <v>949</v>
      </c>
      <c r="H106" s="7"/>
      <c r="I106" s="7"/>
      <c r="J106" s="7"/>
      <c r="K106" s="7"/>
      <c r="L106" s="7"/>
      <c r="M106" s="7"/>
      <c r="N106" s="45">
        <f>'[1]Свод  по  МО'!P107</f>
        <v>55805.67999999999</v>
      </c>
      <c r="O106" s="45">
        <f>'[2]Воловский '!O106+'[2]Грязинский '!O106+'[2]Данковский '!O106+'[2]Добринский '!O106+'[2]Добровский'!O106+'[2]Долгоруковский '!O106+'[2]Елецкий '!O106+'[2]Задонский '!O106+'[2]Измалковский '!O106+'[2]Краснинский '!O106+'[2]Лебедянский '!O106+'[2]Лев- Толстовский '!O106+'[2]Липецкий '!O106+'[2]Становлянский '!O106+'[2]Тербунский '!O106+'[2]Усманский '!O106+'[2]Хлевенский '!O106+'[2]Чаплыгинский '!O106</f>
        <v>53180.06</v>
      </c>
      <c r="P106" s="45">
        <f>'[1]Свод  по  МО'!Q107</f>
        <v>8031</v>
      </c>
      <c r="Q106" s="45">
        <f>'[1]Свод  по  МО'!R107</f>
        <v>6294</v>
      </c>
      <c r="R106" s="45">
        <f>'[1]Свод  по  МО'!S107</f>
        <v>6409</v>
      </c>
      <c r="S106" s="45">
        <f t="shared" si="9"/>
        <v>6409</v>
      </c>
      <c r="T106" s="8"/>
      <c r="U106" s="20">
        <f t="shared" si="6"/>
        <v>0</v>
      </c>
    </row>
    <row r="107" spans="1:21" s="5" customFormat="1" ht="104.25">
      <c r="A107" s="30" t="s">
        <v>748</v>
      </c>
      <c r="B107" s="34" t="s">
        <v>749</v>
      </c>
      <c r="C107" s="81" t="s">
        <v>750</v>
      </c>
      <c r="D107" s="59" t="s">
        <v>511</v>
      </c>
      <c r="E107" s="35" t="s">
        <v>948</v>
      </c>
      <c r="F107" s="7" t="s">
        <v>751</v>
      </c>
      <c r="G107" s="36" t="s">
        <v>949</v>
      </c>
      <c r="H107" s="7"/>
      <c r="I107" s="7"/>
      <c r="J107" s="7"/>
      <c r="K107" s="7"/>
      <c r="L107" s="7"/>
      <c r="M107" s="7"/>
      <c r="N107" s="45">
        <f>'[1]Свод  по  МО'!P108</f>
        <v>76349.22</v>
      </c>
      <c r="O107" s="45">
        <f>'[2]Воловский '!O107+'[2]Грязинский '!O107+'[2]Данковский '!O107+'[2]Добринский '!O107+'[2]Добровский'!O107+'[2]Долгоруковский '!O107+'[2]Елецкий '!O107+'[2]Задонский '!O107+'[2]Измалковский '!O107+'[2]Краснинский '!O107+'[2]Лебедянский '!O107+'[2]Лев- Толстовский '!O107+'[2]Липецкий '!O107+'[2]Становлянский '!O107+'[2]Тербунский '!O107+'[2]Усманский '!O107+'[2]Хлевенский '!O107+'[2]Чаплыгинский '!O107</f>
        <v>75112.90000000001</v>
      </c>
      <c r="P107" s="45">
        <f>'[1]Свод  по  МО'!Q108</f>
        <v>64605.299999999996</v>
      </c>
      <c r="Q107" s="45">
        <f>'[1]Свод  по  МО'!R108</f>
        <v>53298.6</v>
      </c>
      <c r="R107" s="45">
        <f>'[1]Свод  по  МО'!S108</f>
        <v>51339.2</v>
      </c>
      <c r="S107" s="45">
        <f t="shared" si="9"/>
        <v>51339.2</v>
      </c>
      <c r="T107" s="8"/>
      <c r="U107" s="20">
        <f t="shared" si="6"/>
        <v>0</v>
      </c>
    </row>
    <row r="108" spans="1:21" s="5" customFormat="1" ht="104.25">
      <c r="A108" s="30" t="s">
        <v>752</v>
      </c>
      <c r="B108" s="34" t="s">
        <v>753</v>
      </c>
      <c r="C108" s="81" t="s">
        <v>754</v>
      </c>
      <c r="D108" s="59" t="s">
        <v>511</v>
      </c>
      <c r="E108" s="35" t="s">
        <v>948</v>
      </c>
      <c r="F108" s="7" t="s">
        <v>755</v>
      </c>
      <c r="G108" s="36" t="s">
        <v>949</v>
      </c>
      <c r="H108" s="7"/>
      <c r="I108" s="7"/>
      <c r="J108" s="7"/>
      <c r="K108" s="7"/>
      <c r="L108" s="7"/>
      <c r="M108" s="7"/>
      <c r="N108" s="45">
        <f>'[1]Свод  по  МО'!P109</f>
        <v>197704.50999999998</v>
      </c>
      <c r="O108" s="45">
        <f>'[2]Воловский '!O108+'[2]Грязинский '!O108+'[2]Данковский '!O108+'[2]Добринский '!O108+'[2]Добровский'!O108+'[2]Долгоруковский '!O108+'[2]Елецкий '!O108+'[2]Задонский '!O108+'[2]Измалковский '!O108+'[2]Краснинский '!O108+'[2]Лебедянский '!O108+'[2]Лев- Толстовский '!O108+'[2]Липецкий '!O108+'[2]Становлянский '!O108+'[2]Тербунский '!O108+'[2]Усманский '!O108+'[2]Хлевенский '!O108+'[2]Чаплыгинский '!O108</f>
        <v>176256.52999999997</v>
      </c>
      <c r="P108" s="45">
        <f>'[1]Свод  по  МО'!Q109</f>
        <v>155587.5</v>
      </c>
      <c r="Q108" s="45">
        <f>'[1]Свод  по  МО'!R109</f>
        <v>111003.50000000001</v>
      </c>
      <c r="R108" s="45">
        <f>'[1]Свод  по  МО'!S109</f>
        <v>112998.80000000002</v>
      </c>
      <c r="S108" s="45">
        <f t="shared" si="9"/>
        <v>112998.80000000002</v>
      </c>
      <c r="T108" s="8"/>
      <c r="U108" s="20">
        <f t="shared" si="6"/>
        <v>0</v>
      </c>
    </row>
    <row r="109" spans="1:21" s="5" customFormat="1" ht="87">
      <c r="A109" s="30" t="s">
        <v>756</v>
      </c>
      <c r="B109" s="34" t="s">
        <v>757</v>
      </c>
      <c r="C109" s="81" t="s">
        <v>758</v>
      </c>
      <c r="D109" s="7"/>
      <c r="E109" s="7"/>
      <c r="F109" s="7"/>
      <c r="G109" s="7"/>
      <c r="H109" s="7"/>
      <c r="I109" s="7"/>
      <c r="J109" s="7"/>
      <c r="K109" s="7"/>
      <c r="L109" s="7"/>
      <c r="M109" s="7"/>
      <c r="N109" s="45"/>
      <c r="O109" s="45"/>
      <c r="P109" s="45"/>
      <c r="Q109" s="45">
        <f>'[1]Свод  по  МО'!R110</f>
        <v>0</v>
      </c>
      <c r="R109" s="45">
        <f>'[1]Свод  по  МО'!S110</f>
        <v>0</v>
      </c>
      <c r="S109" s="45">
        <f t="shared" si="9"/>
        <v>0</v>
      </c>
      <c r="T109" s="8"/>
      <c r="U109" s="20">
        <f t="shared" si="6"/>
        <v>0</v>
      </c>
    </row>
    <row r="110" spans="1:21" s="5" customFormat="1" ht="87">
      <c r="A110" s="30" t="s">
        <v>759</v>
      </c>
      <c r="B110" s="34" t="s">
        <v>760</v>
      </c>
      <c r="C110" s="81" t="s">
        <v>761</v>
      </c>
      <c r="D110" s="7"/>
      <c r="E110" s="7"/>
      <c r="F110" s="7"/>
      <c r="G110" s="7"/>
      <c r="H110" s="7"/>
      <c r="I110" s="7"/>
      <c r="J110" s="7"/>
      <c r="K110" s="7"/>
      <c r="L110" s="7"/>
      <c r="M110" s="7"/>
      <c r="N110" s="45"/>
      <c r="O110" s="45"/>
      <c r="P110" s="45"/>
      <c r="Q110" s="45"/>
      <c r="R110" s="45"/>
      <c r="S110" s="45">
        <f t="shared" si="9"/>
        <v>0</v>
      </c>
      <c r="T110" s="8"/>
      <c r="U110" s="20">
        <f t="shared" si="6"/>
        <v>0</v>
      </c>
    </row>
    <row r="111" spans="1:21" s="5" customFormat="1" ht="121.5">
      <c r="A111" s="30" t="s">
        <v>762</v>
      </c>
      <c r="B111" s="83" t="s">
        <v>539</v>
      </c>
      <c r="C111" s="81" t="s">
        <v>763</v>
      </c>
      <c r="D111" s="59"/>
      <c r="E111" s="35"/>
      <c r="F111" s="7"/>
      <c r="G111" s="36"/>
      <c r="H111" s="7"/>
      <c r="I111" s="7"/>
      <c r="J111" s="7"/>
      <c r="K111" s="7"/>
      <c r="L111" s="7"/>
      <c r="M111" s="7"/>
      <c r="N111" s="45"/>
      <c r="O111" s="45"/>
      <c r="P111" s="45"/>
      <c r="Q111" s="45"/>
      <c r="R111" s="45"/>
      <c r="S111" s="45">
        <f t="shared" si="9"/>
        <v>0</v>
      </c>
      <c r="T111" s="8"/>
      <c r="U111" s="20">
        <f t="shared" si="6"/>
        <v>0</v>
      </c>
    </row>
    <row r="112" spans="1:21" s="5" customFormat="1" ht="174">
      <c r="A112" s="30" t="s">
        <v>764</v>
      </c>
      <c r="B112" s="34" t="s">
        <v>76</v>
      </c>
      <c r="C112" s="81" t="s">
        <v>765</v>
      </c>
      <c r="D112" s="7"/>
      <c r="E112" s="7"/>
      <c r="F112" s="7"/>
      <c r="G112" s="7"/>
      <c r="H112" s="7"/>
      <c r="I112" s="7"/>
      <c r="J112" s="7"/>
      <c r="K112" s="7"/>
      <c r="L112" s="7"/>
      <c r="M112" s="7"/>
      <c r="N112" s="45">
        <f>'[1]Свод  по  МО'!P113</f>
        <v>0</v>
      </c>
      <c r="O112" s="45"/>
      <c r="P112" s="45">
        <f>'[1]Свод  по  МО'!Q113</f>
        <v>0</v>
      </c>
      <c r="Q112" s="45">
        <f>'[1]Свод  по  МО'!R113</f>
        <v>0</v>
      </c>
      <c r="R112" s="45">
        <f>'[1]Свод  по  МО'!S113</f>
        <v>0</v>
      </c>
      <c r="S112" s="45">
        <f t="shared" si="9"/>
        <v>0</v>
      </c>
      <c r="T112" s="8"/>
      <c r="U112" s="20">
        <f t="shared" si="6"/>
        <v>0</v>
      </c>
    </row>
    <row r="113" spans="1:21" s="5" customFormat="1" ht="104.25">
      <c r="A113" s="30" t="s">
        <v>766</v>
      </c>
      <c r="B113" s="34" t="s">
        <v>603</v>
      </c>
      <c r="C113" s="81" t="s">
        <v>767</v>
      </c>
      <c r="D113" s="7"/>
      <c r="E113" s="7"/>
      <c r="F113" s="7"/>
      <c r="G113" s="7"/>
      <c r="H113" s="7"/>
      <c r="I113" s="7"/>
      <c r="J113" s="7"/>
      <c r="K113" s="7"/>
      <c r="L113" s="7"/>
      <c r="M113" s="7"/>
      <c r="N113" s="45">
        <f>'[1]Свод  по  МО'!P114</f>
        <v>0</v>
      </c>
      <c r="O113" s="45"/>
      <c r="P113" s="45">
        <f>'[1]Свод  по  МО'!Q114</f>
        <v>0</v>
      </c>
      <c r="Q113" s="45">
        <f>'[1]Свод  по  МО'!R114</f>
        <v>0</v>
      </c>
      <c r="R113" s="45">
        <f>'[1]Свод  по  МО'!S114</f>
        <v>0</v>
      </c>
      <c r="S113" s="45">
        <f t="shared" si="9"/>
        <v>0</v>
      </c>
      <c r="T113" s="8"/>
      <c r="U113" s="20">
        <f t="shared" si="6"/>
        <v>0</v>
      </c>
    </row>
    <row r="114" spans="1:21" s="5" customFormat="1" ht="69">
      <c r="A114" s="30" t="s">
        <v>768</v>
      </c>
      <c r="B114" s="34" t="s">
        <v>577</v>
      </c>
      <c r="C114" s="81" t="s">
        <v>769</v>
      </c>
      <c r="D114" s="7"/>
      <c r="E114" s="7"/>
      <c r="F114" s="7"/>
      <c r="G114" s="7"/>
      <c r="H114" s="7"/>
      <c r="I114" s="7"/>
      <c r="J114" s="7"/>
      <c r="K114" s="7"/>
      <c r="L114" s="7"/>
      <c r="M114" s="7"/>
      <c r="N114" s="45">
        <f>'[1]Свод  по  МО'!P115</f>
        <v>0</v>
      </c>
      <c r="O114" s="45"/>
      <c r="P114" s="45">
        <f>'[1]Свод  по  МО'!Q115</f>
        <v>0</v>
      </c>
      <c r="Q114" s="45">
        <f>'[1]Свод  по  МО'!R115</f>
        <v>0</v>
      </c>
      <c r="R114" s="45">
        <f>'[1]Свод  по  МО'!S115</f>
        <v>0</v>
      </c>
      <c r="S114" s="45">
        <f t="shared" si="9"/>
        <v>0</v>
      </c>
      <c r="T114" s="8"/>
      <c r="U114" s="20">
        <f t="shared" si="6"/>
        <v>0</v>
      </c>
    </row>
    <row r="115" spans="1:21" s="5" customFormat="1" ht="208.5">
      <c r="A115" s="30" t="s">
        <v>770</v>
      </c>
      <c r="B115" s="34" t="s">
        <v>398</v>
      </c>
      <c r="C115" s="81" t="s">
        <v>771</v>
      </c>
      <c r="D115" s="59" t="s">
        <v>506</v>
      </c>
      <c r="E115" s="35" t="s">
        <v>948</v>
      </c>
      <c r="F115" s="7" t="s">
        <v>772</v>
      </c>
      <c r="G115" s="36" t="s">
        <v>949</v>
      </c>
      <c r="H115" s="7"/>
      <c r="I115" s="7"/>
      <c r="J115" s="7"/>
      <c r="K115" s="7"/>
      <c r="L115" s="7"/>
      <c r="M115" s="7"/>
      <c r="N115" s="45">
        <f>'[1]Свод  по  МО'!P116</f>
        <v>53593.35</v>
      </c>
      <c r="O115" s="45">
        <f>'[2]Воловский '!O115+'[2]Грязинский '!O115+'[2]Данковский '!O115+'[2]Добринский '!O115+'[2]Добровский'!O115+'[2]Долгоруковский '!O115+'[2]Елецкий '!O115+'[2]Задонский '!O115+'[2]Измалковский '!O115+'[2]Краснинский '!O115+'[2]Лебедянский '!O115+'[2]Лев- Толстовский '!O115+'[2]Липецкий '!O115+'[2]Становлянский '!O115+'[2]Тербунский '!O115+'[2]Усманский '!O115+'[2]Хлевенский '!O115+'[2]Чаплыгинский '!O115</f>
        <v>53538.19</v>
      </c>
      <c r="P115" s="45">
        <f>'[1]Свод  по  МО'!Q116</f>
        <v>5009.5</v>
      </c>
      <c r="Q115" s="45">
        <f>'[1]Свод  по  МО'!R116</f>
        <v>4129.5</v>
      </c>
      <c r="R115" s="45">
        <f>'[1]Свод  по  МО'!S116</f>
        <v>4173.5</v>
      </c>
      <c r="S115" s="45">
        <f t="shared" si="9"/>
        <v>4173.5</v>
      </c>
      <c r="T115" s="8"/>
      <c r="U115" s="20">
        <f t="shared" si="6"/>
        <v>0</v>
      </c>
    </row>
    <row r="116" spans="1:21" s="5" customFormat="1" ht="138.75">
      <c r="A116" s="30" t="s">
        <v>773</v>
      </c>
      <c r="B116" s="34" t="s">
        <v>774</v>
      </c>
      <c r="C116" s="81" t="s">
        <v>775</v>
      </c>
      <c r="D116" s="7" t="s">
        <v>5</v>
      </c>
      <c r="E116" s="35" t="s">
        <v>948</v>
      </c>
      <c r="F116" s="7" t="s">
        <v>776</v>
      </c>
      <c r="G116" s="36" t="s">
        <v>949</v>
      </c>
      <c r="H116" s="41"/>
      <c r="I116" s="7"/>
      <c r="J116" s="60"/>
      <c r="K116" s="7"/>
      <c r="L116" s="7"/>
      <c r="M116" s="7"/>
      <c r="N116" s="45">
        <f>'[1]Свод  по  МО'!P117</f>
        <v>36086.94</v>
      </c>
      <c r="O116" s="45">
        <f>'[2]Воловский '!O116+'[2]Грязинский '!O116+'[2]Данковский '!O116+'[2]Добринский '!O116+'[2]Добровский'!O116+'[2]Долгоруковский '!O116+'[2]Елецкий '!O116+'[2]Задонский '!O116+'[2]Измалковский '!O116+'[2]Краснинский '!O116+'[2]Лебедянский '!O116+'[2]Лев- Толстовский '!O116+'[2]Липецкий '!O116+'[2]Становлянский '!O116+'[2]Тербунский '!O116+'[2]Усманский '!O116+'[2]Хлевенский '!O116+'[2]Чаплыгинский '!O116</f>
        <v>34967.38</v>
      </c>
      <c r="P116" s="45">
        <f>'[1]Свод  по  МО'!Q117</f>
        <v>27683</v>
      </c>
      <c r="Q116" s="45">
        <f>'[1]Свод  по  МО'!R117</f>
        <v>20621</v>
      </c>
      <c r="R116" s="45">
        <f>'[1]Свод  по  МО'!S117</f>
        <v>20221</v>
      </c>
      <c r="S116" s="45">
        <f t="shared" si="9"/>
        <v>20221</v>
      </c>
      <c r="T116" s="8"/>
      <c r="U116" s="20">
        <f t="shared" si="6"/>
        <v>0</v>
      </c>
    </row>
    <row r="117" spans="1:21" s="5" customFormat="1" ht="104.25">
      <c r="A117" s="30" t="s">
        <v>777</v>
      </c>
      <c r="B117" s="34" t="s">
        <v>778</v>
      </c>
      <c r="C117" s="81" t="s">
        <v>779</v>
      </c>
      <c r="D117" s="59" t="s">
        <v>586</v>
      </c>
      <c r="E117" s="35" t="s">
        <v>948</v>
      </c>
      <c r="F117" s="7" t="s">
        <v>780</v>
      </c>
      <c r="G117" s="36" t="s">
        <v>949</v>
      </c>
      <c r="H117" s="7"/>
      <c r="I117" s="7"/>
      <c r="J117" s="7"/>
      <c r="K117" s="7"/>
      <c r="L117" s="7"/>
      <c r="M117" s="7"/>
      <c r="N117" s="45">
        <f>'[1]Свод  по  МО'!P118</f>
        <v>15299.7</v>
      </c>
      <c r="O117" s="45">
        <f>'[2]Воловский '!O117+'[2]Грязинский '!O117+'[2]Данковский '!O117+'[2]Добринский '!O117+'[2]Добровский'!O117+'[2]Долгоруковский '!O117+'[2]Елецкий '!O117+'[2]Задонский '!O117+'[2]Измалковский '!O117+'[2]Краснинский '!O117+'[2]Лебедянский '!O117+'[2]Лев- Толстовский '!O117+'[2]Липецкий '!O117+'[2]Становлянский '!O117+'[2]Тербунский '!O117+'[2]Усманский '!O117+'[2]Хлевенский '!O117+'[2]Чаплыгинский '!O117</f>
        <v>14371.98</v>
      </c>
      <c r="P117" s="45">
        <f>'[1]Свод  по  МО'!Q118</f>
        <v>7707.4</v>
      </c>
      <c r="Q117" s="45">
        <f>'[1]Свод  по  МО'!R118</f>
        <v>6975</v>
      </c>
      <c r="R117" s="45">
        <f>'[1]Свод  по  МО'!S118</f>
        <v>7218.5</v>
      </c>
      <c r="S117" s="45">
        <f t="shared" si="9"/>
        <v>7218.5</v>
      </c>
      <c r="T117" s="8"/>
      <c r="U117" s="20">
        <f t="shared" si="6"/>
        <v>0</v>
      </c>
    </row>
    <row r="118" spans="1:21" s="5" customFormat="1" ht="225.75">
      <c r="A118" s="30" t="s">
        <v>781</v>
      </c>
      <c r="B118" s="34" t="s">
        <v>399</v>
      </c>
      <c r="C118" s="81" t="s">
        <v>782</v>
      </c>
      <c r="D118" s="7"/>
      <c r="E118" s="7"/>
      <c r="F118" s="7"/>
      <c r="G118" s="7"/>
      <c r="H118" s="7"/>
      <c r="I118" s="7"/>
      <c r="J118" s="7"/>
      <c r="K118" s="7"/>
      <c r="L118" s="7"/>
      <c r="M118" s="7"/>
      <c r="N118" s="45">
        <f>'[1]Свод  по  МО'!P119</f>
        <v>0</v>
      </c>
      <c r="O118" s="45"/>
      <c r="P118" s="45">
        <f>'[1]Свод  по  МО'!Q119</f>
        <v>0</v>
      </c>
      <c r="Q118" s="45">
        <f>'[1]Свод  по  МО'!R119</f>
        <v>0</v>
      </c>
      <c r="R118" s="45">
        <f>'[1]Свод  по  МО'!S119</f>
        <v>0</v>
      </c>
      <c r="S118" s="45">
        <f t="shared" si="9"/>
        <v>0</v>
      </c>
      <c r="T118" s="8"/>
      <c r="U118" s="20">
        <f t="shared" si="6"/>
        <v>0</v>
      </c>
    </row>
    <row r="119" spans="1:21" s="5" customFormat="1" ht="34.5">
      <c r="A119" s="30" t="s">
        <v>783</v>
      </c>
      <c r="B119" s="34" t="s">
        <v>784</v>
      </c>
      <c r="C119" s="81" t="s">
        <v>785</v>
      </c>
      <c r="D119" s="7"/>
      <c r="E119" s="7"/>
      <c r="F119" s="7"/>
      <c r="G119" s="7"/>
      <c r="H119" s="7"/>
      <c r="I119" s="7"/>
      <c r="J119" s="7"/>
      <c r="K119" s="7"/>
      <c r="L119" s="7"/>
      <c r="M119" s="7"/>
      <c r="N119" s="45">
        <f>'[1]Свод  по  МО'!P120</f>
        <v>0</v>
      </c>
      <c r="O119" s="45"/>
      <c r="P119" s="45">
        <f>'[1]Свод  по  МО'!Q120</f>
        <v>0</v>
      </c>
      <c r="Q119" s="45">
        <f>'[1]Свод  по  МО'!R120</f>
        <v>0</v>
      </c>
      <c r="R119" s="45">
        <f>'[1]Свод  по  МО'!S120</f>
        <v>0</v>
      </c>
      <c r="S119" s="45">
        <f t="shared" si="9"/>
        <v>0</v>
      </c>
      <c r="T119" s="8"/>
      <c r="U119" s="20">
        <f t="shared" si="6"/>
        <v>0</v>
      </c>
    </row>
    <row r="120" spans="1:21" s="5" customFormat="1" ht="278.25">
      <c r="A120" s="30" t="s">
        <v>786</v>
      </c>
      <c r="B120" s="83" t="s">
        <v>540</v>
      </c>
      <c r="C120" s="81" t="s">
        <v>787</v>
      </c>
      <c r="D120" s="7"/>
      <c r="E120" s="7"/>
      <c r="F120" s="7"/>
      <c r="G120" s="7"/>
      <c r="H120" s="7"/>
      <c r="I120" s="7"/>
      <c r="J120" s="7"/>
      <c r="K120" s="7"/>
      <c r="L120" s="7"/>
      <c r="M120" s="7"/>
      <c r="N120" s="45">
        <f>'[1]Свод  по  МО'!P121</f>
        <v>0</v>
      </c>
      <c r="O120" s="45"/>
      <c r="P120" s="45">
        <f>'[1]Свод  по  МО'!Q121</f>
        <v>0</v>
      </c>
      <c r="Q120" s="45">
        <f>'[1]Свод  по  МО'!R121</f>
        <v>0</v>
      </c>
      <c r="R120" s="45">
        <f>'[1]Свод  по  МО'!S121</f>
        <v>0</v>
      </c>
      <c r="S120" s="45">
        <f>R120</f>
        <v>0</v>
      </c>
      <c r="T120" s="8"/>
      <c r="U120" s="20">
        <f>IF(O120&gt;N120,O120-N120,0)</f>
        <v>0</v>
      </c>
    </row>
    <row r="121" spans="1:21" s="5" customFormat="1" ht="51.75">
      <c r="A121" s="30" t="s">
        <v>788</v>
      </c>
      <c r="B121" s="34" t="s">
        <v>620</v>
      </c>
      <c r="C121" s="81" t="s">
        <v>789</v>
      </c>
      <c r="D121" s="7"/>
      <c r="E121" s="7"/>
      <c r="F121" s="7"/>
      <c r="G121" s="7"/>
      <c r="H121" s="7"/>
      <c r="I121" s="7"/>
      <c r="J121" s="7"/>
      <c r="K121" s="7"/>
      <c r="L121" s="7"/>
      <c r="M121" s="7"/>
      <c r="N121" s="45">
        <f>'[1]Свод  по  МО'!P122</f>
        <v>0</v>
      </c>
      <c r="O121" s="45"/>
      <c r="P121" s="45">
        <f>'[1]Свод  по  МО'!Q122</f>
        <v>0</v>
      </c>
      <c r="Q121" s="45">
        <f>'[1]Свод  по  МО'!R122</f>
        <v>0</v>
      </c>
      <c r="R121" s="45">
        <f>'[1]Свод  по  МО'!S122</f>
        <v>0</v>
      </c>
      <c r="S121" s="45">
        <f t="shared" si="9"/>
        <v>0</v>
      </c>
      <c r="T121" s="8"/>
      <c r="U121" s="20">
        <f t="shared" si="6"/>
        <v>0</v>
      </c>
    </row>
    <row r="122" spans="1:21" s="5" customFormat="1" ht="156">
      <c r="A122" s="30" t="s">
        <v>790</v>
      </c>
      <c r="B122" s="34" t="s">
        <v>400</v>
      </c>
      <c r="C122" s="81" t="s">
        <v>791</v>
      </c>
      <c r="D122" s="7"/>
      <c r="E122" s="7"/>
      <c r="F122" s="7"/>
      <c r="G122" s="7"/>
      <c r="H122" s="7"/>
      <c r="I122" s="7"/>
      <c r="J122" s="7"/>
      <c r="K122" s="7"/>
      <c r="L122" s="7"/>
      <c r="M122" s="7"/>
      <c r="N122" s="45">
        <f>'[1]Свод  по  МО'!P123</f>
        <v>0</v>
      </c>
      <c r="O122" s="45"/>
      <c r="P122" s="45">
        <f>'[1]Свод  по  МО'!Q123</f>
        <v>0</v>
      </c>
      <c r="Q122" s="45">
        <f>'[1]Свод  по  МО'!R123</f>
        <v>0</v>
      </c>
      <c r="R122" s="45">
        <f>'[1]Свод  по  МО'!S123</f>
        <v>0</v>
      </c>
      <c r="S122" s="45">
        <f t="shared" si="9"/>
        <v>0</v>
      </c>
      <c r="T122" s="8"/>
      <c r="U122" s="20">
        <f t="shared" si="6"/>
        <v>0</v>
      </c>
    </row>
    <row r="123" spans="1:21" s="5" customFormat="1" ht="51.75">
      <c r="A123" s="30" t="s">
        <v>792</v>
      </c>
      <c r="B123" s="34" t="s">
        <v>793</v>
      </c>
      <c r="C123" s="81" t="s">
        <v>794</v>
      </c>
      <c r="D123" s="7"/>
      <c r="E123" s="7"/>
      <c r="F123" s="7"/>
      <c r="G123" s="7"/>
      <c r="H123" s="7"/>
      <c r="I123" s="7"/>
      <c r="J123" s="7"/>
      <c r="K123" s="7"/>
      <c r="L123" s="7"/>
      <c r="M123" s="7"/>
      <c r="N123" s="45">
        <f>'[1]Свод  по  МО'!P124</f>
        <v>0</v>
      </c>
      <c r="O123" s="45"/>
      <c r="P123" s="45"/>
      <c r="Q123" s="45"/>
      <c r="R123" s="45"/>
      <c r="S123" s="45">
        <f t="shared" si="9"/>
        <v>0</v>
      </c>
      <c r="T123" s="8"/>
      <c r="U123" s="20">
        <f t="shared" si="6"/>
        <v>0</v>
      </c>
    </row>
    <row r="124" spans="1:21" s="5" customFormat="1" ht="121.5">
      <c r="A124" s="30" t="s">
        <v>77</v>
      </c>
      <c r="B124" s="34" t="s">
        <v>78</v>
      </c>
      <c r="C124" s="81" t="s">
        <v>79</v>
      </c>
      <c r="D124" s="7"/>
      <c r="E124" s="7"/>
      <c r="F124" s="7"/>
      <c r="G124" s="7"/>
      <c r="H124" s="7"/>
      <c r="I124" s="7"/>
      <c r="J124" s="7"/>
      <c r="K124" s="7"/>
      <c r="L124" s="7"/>
      <c r="M124" s="7"/>
      <c r="N124" s="45">
        <f>'[1]Свод  по  МО'!P125</f>
        <v>0</v>
      </c>
      <c r="O124" s="45"/>
      <c r="P124" s="45">
        <f>'[1]Свод  по  МО'!Q125</f>
        <v>0</v>
      </c>
      <c r="Q124" s="45">
        <f>'[1]Свод  по  МО'!R125</f>
        <v>0</v>
      </c>
      <c r="R124" s="45">
        <f>'[1]Свод  по  МО'!S125</f>
        <v>0</v>
      </c>
      <c r="S124" s="45">
        <f t="shared" si="9"/>
        <v>0</v>
      </c>
      <c r="T124" s="8"/>
      <c r="U124" s="20">
        <f t="shared" si="6"/>
        <v>0</v>
      </c>
    </row>
    <row r="125" spans="1:21" s="5" customFormat="1" ht="138.75">
      <c r="A125" s="30" t="s">
        <v>80</v>
      </c>
      <c r="B125" s="34" t="s">
        <v>59</v>
      </c>
      <c r="C125" s="81" t="s">
        <v>81</v>
      </c>
      <c r="D125" s="7"/>
      <c r="E125" s="7"/>
      <c r="F125" s="7"/>
      <c r="G125" s="7"/>
      <c r="H125" s="7"/>
      <c r="I125" s="7"/>
      <c r="J125" s="7"/>
      <c r="K125" s="7"/>
      <c r="L125" s="7"/>
      <c r="M125" s="7"/>
      <c r="N125" s="45">
        <f>'[1]Свод  по  МО'!P126</f>
        <v>0</v>
      </c>
      <c r="O125" s="45"/>
      <c r="P125" s="45">
        <f>'[1]Свод  по  МО'!Q126</f>
        <v>0</v>
      </c>
      <c r="Q125" s="45">
        <f>'[1]Свод  по  МО'!R126</f>
        <v>0</v>
      </c>
      <c r="R125" s="45">
        <f>'[1]Свод  по  МО'!S126</f>
        <v>0</v>
      </c>
      <c r="S125" s="45">
        <f t="shared" si="9"/>
        <v>0</v>
      </c>
      <c r="T125" s="8"/>
      <c r="U125" s="20">
        <f t="shared" si="6"/>
        <v>0</v>
      </c>
    </row>
    <row r="126" spans="1:21" s="5" customFormat="1" ht="51.75">
      <c r="A126" s="30" t="s">
        <v>795</v>
      </c>
      <c r="B126" s="34" t="s">
        <v>626</v>
      </c>
      <c r="C126" s="81" t="s">
        <v>796</v>
      </c>
      <c r="D126" s="7"/>
      <c r="E126" s="7"/>
      <c r="F126" s="7"/>
      <c r="G126" s="7"/>
      <c r="H126" s="7"/>
      <c r="I126" s="7"/>
      <c r="J126" s="7"/>
      <c r="K126" s="7"/>
      <c r="L126" s="7"/>
      <c r="M126" s="7"/>
      <c r="N126" s="45">
        <f>'[1]Свод  по  МО'!P127</f>
        <v>0</v>
      </c>
      <c r="O126" s="45"/>
      <c r="P126" s="45">
        <f>'[1]Свод  по  МО'!Q127</f>
        <v>0</v>
      </c>
      <c r="Q126" s="45">
        <f>'[1]Свод  по  МО'!R127</f>
        <v>0</v>
      </c>
      <c r="R126" s="45">
        <f>'[1]Свод  по  МО'!S127</f>
        <v>0</v>
      </c>
      <c r="S126" s="45">
        <f t="shared" si="9"/>
        <v>0</v>
      </c>
      <c r="T126" s="8"/>
      <c r="U126" s="20">
        <f t="shared" si="6"/>
        <v>0</v>
      </c>
    </row>
    <row r="127" spans="1:21" s="5" customFormat="1" ht="208.5">
      <c r="A127" s="30" t="s">
        <v>797</v>
      </c>
      <c r="B127" s="34" t="s">
        <v>113</v>
      </c>
      <c r="C127" s="81" t="s">
        <v>798</v>
      </c>
      <c r="D127" s="7" t="s">
        <v>952</v>
      </c>
      <c r="E127" s="35" t="s">
        <v>948</v>
      </c>
      <c r="F127" s="7"/>
      <c r="G127" s="36" t="s">
        <v>949</v>
      </c>
      <c r="H127" s="7"/>
      <c r="I127" s="7"/>
      <c r="J127" s="7"/>
      <c r="K127" s="7"/>
      <c r="L127" s="7"/>
      <c r="M127" s="7"/>
      <c r="N127" s="45">
        <f>'[1]Свод  по  МО'!P128</f>
        <v>5412.9</v>
      </c>
      <c r="O127" s="45">
        <f>'[2]Воловский '!O127+'[2]Грязинский '!O127+'[2]Данковский '!O127+'[2]Добринский '!O127+'[2]Добровский'!O127+'[2]Долгоруковский '!O127+'[2]Елецкий '!O127+'[2]Задонский '!O127+'[2]Измалковский '!O127+'[2]Краснинский '!O127+'[2]Лебедянский '!O127+'[2]Лев- Толстовский '!O127+'[2]Липецкий '!O127+'[2]Становлянский '!O127+'[2]Тербунский '!O127+'[2]Усманский '!O127+'[2]Хлевенский '!O127+'[2]Чаплыгинский '!O127</f>
        <v>5014.7</v>
      </c>
      <c r="P127" s="45">
        <f>'[1]Свод  по  МО'!Q128</f>
        <v>1410</v>
      </c>
      <c r="Q127" s="45">
        <f>'[1]Свод  по  МО'!R128</f>
        <v>839.5</v>
      </c>
      <c r="R127" s="45">
        <f>'[1]Свод  по  МО'!S128</f>
        <v>739.5</v>
      </c>
      <c r="S127" s="45">
        <f t="shared" si="9"/>
        <v>739.5</v>
      </c>
      <c r="T127" s="8"/>
      <c r="U127" s="20">
        <f t="shared" si="6"/>
        <v>0</v>
      </c>
    </row>
    <row r="128" spans="1:21" s="5" customFormat="1" ht="278.25">
      <c r="A128" s="30" t="s">
        <v>799</v>
      </c>
      <c r="B128" s="40" t="s">
        <v>94</v>
      </c>
      <c r="C128" s="81" t="s">
        <v>800</v>
      </c>
      <c r="D128" s="7" t="s">
        <v>953</v>
      </c>
      <c r="E128" s="35" t="s">
        <v>948</v>
      </c>
      <c r="F128" s="7"/>
      <c r="G128" s="36" t="s">
        <v>949</v>
      </c>
      <c r="H128" s="7"/>
      <c r="I128" s="7"/>
      <c r="J128" s="7"/>
      <c r="K128" s="7"/>
      <c r="L128" s="7"/>
      <c r="M128" s="7"/>
      <c r="N128" s="45">
        <f>'[1]Свод  по  МО'!P129</f>
        <v>4099.9</v>
      </c>
      <c r="O128" s="45">
        <f>'[2]Воловский '!O128+'[2]Грязинский '!O128+'[2]Данковский '!O128+'[2]Добринский '!O128+'[2]Добровский'!O128+'[2]Долгоруковский '!O128+'[2]Елецкий '!O128+'[2]Задонский '!O128+'[2]Измалковский '!O128+'[2]Краснинский '!O128+'[2]Лебедянский '!O128+'[2]Лев- Толстовский '!O128+'[2]Липецкий '!O128+'[2]Становлянский '!O128+'[2]Тербунский '!O128+'[2]Усманский '!O128+'[2]Хлевенский '!O128+'[2]Чаплыгинский '!O128</f>
        <v>2995.4</v>
      </c>
      <c r="P128" s="45">
        <f>'[1]Свод  по  МО'!Q129</f>
        <v>4613</v>
      </c>
      <c r="Q128" s="45">
        <f>'[1]Свод  по  МО'!R129</f>
        <v>4313</v>
      </c>
      <c r="R128" s="45">
        <f>'[1]Свод  по  МО'!S129</f>
        <v>3813</v>
      </c>
      <c r="S128" s="45">
        <f t="shared" si="9"/>
        <v>3813</v>
      </c>
      <c r="T128" s="8"/>
      <c r="U128" s="20">
        <f t="shared" si="6"/>
        <v>0</v>
      </c>
    </row>
    <row r="129" spans="1:21" s="5" customFormat="1" ht="51.75">
      <c r="A129" s="30" t="s">
        <v>82</v>
      </c>
      <c r="B129" s="34" t="s">
        <v>62</v>
      </c>
      <c r="C129" s="81" t="s">
        <v>83</v>
      </c>
      <c r="D129" s="7"/>
      <c r="E129" s="7"/>
      <c r="F129" s="7"/>
      <c r="G129" s="7"/>
      <c r="H129" s="7"/>
      <c r="I129" s="7"/>
      <c r="J129" s="7"/>
      <c r="K129" s="7"/>
      <c r="L129" s="7"/>
      <c r="M129" s="7"/>
      <c r="N129" s="45">
        <f>'[1]Свод  по  МО'!P130</f>
        <v>0</v>
      </c>
      <c r="O129" s="45"/>
      <c r="P129" s="45">
        <f>'[1]Свод  по  МО'!Q130</f>
        <v>0</v>
      </c>
      <c r="Q129" s="45">
        <f>'[1]Свод  по  МО'!R130</f>
        <v>0</v>
      </c>
      <c r="R129" s="45">
        <f>'[1]Свод  по  МО'!S130</f>
        <v>0</v>
      </c>
      <c r="S129" s="45">
        <f t="shared" si="9"/>
        <v>0</v>
      </c>
      <c r="T129" s="8"/>
      <c r="U129" s="20">
        <f t="shared" si="6"/>
        <v>0</v>
      </c>
    </row>
    <row r="130" spans="1:21" s="5" customFormat="1" ht="138.75">
      <c r="A130" s="30" t="s">
        <v>84</v>
      </c>
      <c r="B130" s="34" t="s">
        <v>65</v>
      </c>
      <c r="C130" s="81" t="s">
        <v>85</v>
      </c>
      <c r="D130" s="7"/>
      <c r="E130" s="7"/>
      <c r="F130" s="7"/>
      <c r="G130" s="7"/>
      <c r="H130" s="7"/>
      <c r="I130" s="7"/>
      <c r="J130" s="7"/>
      <c r="K130" s="7"/>
      <c r="L130" s="7"/>
      <c r="M130" s="7"/>
      <c r="N130" s="45">
        <f>'[1]Свод  по  МО'!P131</f>
        <v>0</v>
      </c>
      <c r="O130" s="45"/>
      <c r="P130" s="45">
        <f>'[1]Свод  по  МО'!Q131</f>
        <v>0</v>
      </c>
      <c r="Q130" s="45">
        <f>'[1]Свод  по  МО'!R131</f>
        <v>0</v>
      </c>
      <c r="R130" s="45">
        <f>'[1]Свод  по  МО'!S131</f>
        <v>0</v>
      </c>
      <c r="S130" s="45">
        <f t="shared" si="9"/>
        <v>0</v>
      </c>
      <c r="T130" s="8"/>
      <c r="U130" s="20">
        <f t="shared" si="6"/>
        <v>0</v>
      </c>
    </row>
    <row r="131" spans="1:21" s="5" customFormat="1" ht="87">
      <c r="A131" s="30" t="s">
        <v>86</v>
      </c>
      <c r="B131" s="34" t="s">
        <v>68</v>
      </c>
      <c r="C131" s="81" t="s">
        <v>87</v>
      </c>
      <c r="D131" s="7"/>
      <c r="E131" s="7"/>
      <c r="F131" s="7"/>
      <c r="G131" s="7"/>
      <c r="H131" s="7"/>
      <c r="I131" s="7"/>
      <c r="J131" s="7"/>
      <c r="K131" s="7"/>
      <c r="L131" s="7"/>
      <c r="M131" s="7"/>
      <c r="N131" s="45">
        <f>'[1]Свод  по  МО'!P132</f>
        <v>0</v>
      </c>
      <c r="O131" s="45"/>
      <c r="P131" s="45">
        <f>'[1]Свод  по  МО'!Q132</f>
        <v>0</v>
      </c>
      <c r="Q131" s="45">
        <f>'[1]Свод  по  МО'!R132</f>
        <v>0</v>
      </c>
      <c r="R131" s="45">
        <f>'[1]Свод  по  МО'!S132</f>
        <v>0</v>
      </c>
      <c r="S131" s="45">
        <f t="shared" si="9"/>
        <v>0</v>
      </c>
      <c r="T131" s="8"/>
      <c r="U131" s="20">
        <f t="shared" si="6"/>
        <v>0</v>
      </c>
    </row>
    <row r="132" spans="1:21" s="5" customFormat="1" ht="243">
      <c r="A132" s="30" t="s">
        <v>88</v>
      </c>
      <c r="B132" s="34" t="s">
        <v>71</v>
      </c>
      <c r="C132" s="81" t="s">
        <v>89</v>
      </c>
      <c r="D132" s="7"/>
      <c r="E132" s="7"/>
      <c r="F132" s="7"/>
      <c r="G132" s="7"/>
      <c r="H132" s="7"/>
      <c r="I132" s="7"/>
      <c r="J132" s="7"/>
      <c r="K132" s="7"/>
      <c r="L132" s="7"/>
      <c r="M132" s="7"/>
      <c r="N132" s="45">
        <f>'[1]Свод  по  МО'!P133</f>
        <v>0</v>
      </c>
      <c r="O132" s="45"/>
      <c r="P132" s="45">
        <f>'[1]Свод  по  МО'!Q133</f>
        <v>0</v>
      </c>
      <c r="Q132" s="45">
        <f>'[1]Свод  по  МО'!R133</f>
        <v>0</v>
      </c>
      <c r="R132" s="45">
        <f>'[1]Свод  по  МО'!S133</f>
        <v>0</v>
      </c>
      <c r="S132" s="45">
        <f t="shared" si="9"/>
        <v>0</v>
      </c>
      <c r="T132" s="8"/>
      <c r="U132" s="20">
        <f t="shared" si="6"/>
        <v>0</v>
      </c>
    </row>
    <row r="133" spans="1:21" s="5" customFormat="1" ht="69">
      <c r="A133" s="30" t="s">
        <v>90</v>
      </c>
      <c r="B133" s="34" t="s">
        <v>74</v>
      </c>
      <c r="C133" s="81" t="s">
        <v>91</v>
      </c>
      <c r="D133" s="7"/>
      <c r="E133" s="7"/>
      <c r="F133" s="7"/>
      <c r="G133" s="7"/>
      <c r="H133" s="7"/>
      <c r="I133" s="7"/>
      <c r="J133" s="7"/>
      <c r="K133" s="7"/>
      <c r="L133" s="7"/>
      <c r="M133" s="7"/>
      <c r="N133" s="45">
        <f>'[1]Свод  по  МО'!P134</f>
        <v>0</v>
      </c>
      <c r="O133" s="45"/>
      <c r="P133" s="45">
        <f>'[1]Свод  по  МО'!Q134</f>
        <v>0</v>
      </c>
      <c r="Q133" s="45">
        <f>'[1]Свод  по  МО'!R134</f>
        <v>0</v>
      </c>
      <c r="R133" s="45">
        <f>'[1]Свод  по  МО'!S134</f>
        <v>0</v>
      </c>
      <c r="S133" s="45">
        <f t="shared" si="9"/>
        <v>0</v>
      </c>
      <c r="T133" s="8"/>
      <c r="U133" s="20">
        <f t="shared" si="6"/>
        <v>0</v>
      </c>
    </row>
    <row r="134" spans="1:21" s="5" customFormat="1" ht="156">
      <c r="A134" s="32" t="s">
        <v>801</v>
      </c>
      <c r="B134" s="86" t="s">
        <v>541</v>
      </c>
      <c r="C134" s="82" t="s">
        <v>802</v>
      </c>
      <c r="D134" s="44"/>
      <c r="E134" s="44"/>
      <c r="F134" s="44"/>
      <c r="G134" s="44"/>
      <c r="H134" s="44"/>
      <c r="I134" s="44"/>
      <c r="J134" s="44"/>
      <c r="K134" s="44"/>
      <c r="L134" s="44"/>
      <c r="M134" s="44"/>
      <c r="N134" s="72">
        <f aca="true" t="shared" si="10" ref="N134:S134">SUM(N135:N135)</f>
        <v>5839.1</v>
      </c>
      <c r="O134" s="72">
        <f t="shared" si="10"/>
        <v>5827.7</v>
      </c>
      <c r="P134" s="72">
        <f t="shared" si="10"/>
        <v>0</v>
      </c>
      <c r="Q134" s="72">
        <f t="shared" si="10"/>
        <v>0</v>
      </c>
      <c r="R134" s="72">
        <f t="shared" si="10"/>
        <v>0</v>
      </c>
      <c r="S134" s="72">
        <f t="shared" si="10"/>
        <v>0</v>
      </c>
      <c r="T134" s="10"/>
      <c r="U134" s="20">
        <f t="shared" si="6"/>
        <v>0</v>
      </c>
    </row>
    <row r="135" spans="1:21" s="15" customFormat="1" ht="51.75">
      <c r="A135" s="43" t="s">
        <v>803</v>
      </c>
      <c r="B135" s="75" t="s">
        <v>804</v>
      </c>
      <c r="C135" s="84" t="s">
        <v>805</v>
      </c>
      <c r="D135" s="7" t="s">
        <v>954</v>
      </c>
      <c r="E135" s="7"/>
      <c r="F135" s="7"/>
      <c r="G135" s="7"/>
      <c r="H135" s="7"/>
      <c r="I135" s="7"/>
      <c r="J135" s="7"/>
      <c r="K135" s="7"/>
      <c r="L135" s="7"/>
      <c r="M135" s="7"/>
      <c r="N135" s="45">
        <f>'[1]Свод  по  МО'!P136</f>
        <v>5839.1</v>
      </c>
      <c r="O135" s="45">
        <v>5827.7</v>
      </c>
      <c r="P135" s="45"/>
      <c r="Q135" s="45"/>
      <c r="R135" s="45"/>
      <c r="S135" s="45">
        <f t="shared" si="9"/>
        <v>0</v>
      </c>
      <c r="T135" s="8"/>
      <c r="U135" s="20">
        <f t="shared" si="6"/>
        <v>0</v>
      </c>
    </row>
    <row r="136" spans="1:21" s="5" customFormat="1" ht="138.75">
      <c r="A136" s="65" t="s">
        <v>807</v>
      </c>
      <c r="B136" s="87" t="s">
        <v>542</v>
      </c>
      <c r="C136" s="89" t="s">
        <v>808</v>
      </c>
      <c r="D136" s="44"/>
      <c r="E136" s="44"/>
      <c r="F136" s="44"/>
      <c r="G136" s="44"/>
      <c r="H136" s="44"/>
      <c r="I136" s="44"/>
      <c r="J136" s="44"/>
      <c r="K136" s="44"/>
      <c r="L136" s="44"/>
      <c r="M136" s="44"/>
      <c r="N136" s="72">
        <f aca="true" t="shared" si="11" ref="N136:S136">SUM(N137:N178)</f>
        <v>5732577.000000001</v>
      </c>
      <c r="O136" s="72">
        <f t="shared" si="11"/>
        <v>5507667.200000001</v>
      </c>
      <c r="P136" s="72">
        <f t="shared" si="11"/>
        <v>4423410.199999999</v>
      </c>
      <c r="Q136" s="72">
        <f t="shared" si="11"/>
        <v>4452953.9</v>
      </c>
      <c r="R136" s="72">
        <f t="shared" si="11"/>
        <v>4794921.100000001</v>
      </c>
      <c r="S136" s="72">
        <f t="shared" si="11"/>
        <v>4794921.100000001</v>
      </c>
      <c r="T136" s="10"/>
      <c r="U136" s="20">
        <f t="shared" si="6"/>
        <v>0</v>
      </c>
    </row>
    <row r="137" spans="1:21" s="5" customFormat="1" ht="191.25">
      <c r="A137" s="43" t="s">
        <v>809</v>
      </c>
      <c r="B137" s="49" t="s">
        <v>810</v>
      </c>
      <c r="C137" s="84" t="s">
        <v>811</v>
      </c>
      <c r="D137" s="50" t="s">
        <v>100</v>
      </c>
      <c r="E137" s="51"/>
      <c r="F137" s="7"/>
      <c r="G137" s="42"/>
      <c r="H137" s="7" t="s">
        <v>947</v>
      </c>
      <c r="I137" s="7" t="s">
        <v>812</v>
      </c>
      <c r="J137" s="7" t="s">
        <v>813</v>
      </c>
      <c r="K137" s="7"/>
      <c r="L137" s="7"/>
      <c r="M137" s="7"/>
      <c r="N137" s="45">
        <f>'[1]Свод  по  МО'!P138</f>
        <v>31962</v>
      </c>
      <c r="O137" s="45">
        <v>31962</v>
      </c>
      <c r="P137" s="45">
        <f>'[1]Свод  по  МО'!Q138</f>
        <v>29271.5</v>
      </c>
      <c r="Q137" s="45">
        <f>'[1]Свод  по  МО'!R138</f>
        <v>30582.5</v>
      </c>
      <c r="R137" s="45">
        <f>'[1]Свод  по  МО'!S138</f>
        <v>30582.5</v>
      </c>
      <c r="S137" s="45">
        <f t="shared" si="9"/>
        <v>30582.5</v>
      </c>
      <c r="T137" s="19"/>
      <c r="U137" s="20">
        <f t="shared" si="6"/>
        <v>0</v>
      </c>
    </row>
    <row r="138" spans="1:21" s="5" customFormat="1" ht="104.25">
      <c r="A138" s="43" t="s">
        <v>814</v>
      </c>
      <c r="B138" s="49" t="s">
        <v>815</v>
      </c>
      <c r="C138" s="84" t="s">
        <v>816</v>
      </c>
      <c r="D138" s="52" t="s">
        <v>806</v>
      </c>
      <c r="E138" s="41"/>
      <c r="F138" s="7"/>
      <c r="G138" s="42"/>
      <c r="H138" s="7" t="s">
        <v>817</v>
      </c>
      <c r="I138" s="7" t="s">
        <v>818</v>
      </c>
      <c r="J138" s="7" t="s">
        <v>819</v>
      </c>
      <c r="K138" s="7"/>
      <c r="L138" s="7"/>
      <c r="M138" s="7"/>
      <c r="N138" s="45">
        <f>'[1]Свод  по  МО'!P139</f>
        <v>24783</v>
      </c>
      <c r="O138" s="45">
        <v>24783</v>
      </c>
      <c r="P138" s="45">
        <f>'[1]Свод  по  МО'!Q139</f>
        <v>25534</v>
      </c>
      <c r="Q138" s="45">
        <f>'[1]Свод  по  МО'!R139</f>
        <v>25534</v>
      </c>
      <c r="R138" s="45">
        <f>'[1]Свод  по  МО'!S139</f>
        <v>25534</v>
      </c>
      <c r="S138" s="45">
        <f t="shared" si="9"/>
        <v>25534</v>
      </c>
      <c r="T138" s="19"/>
      <c r="U138" s="20">
        <f t="shared" si="6"/>
        <v>0</v>
      </c>
    </row>
    <row r="139" spans="1:21" s="5" customFormat="1" ht="191.25">
      <c r="A139" s="43" t="s">
        <v>820</v>
      </c>
      <c r="B139" s="49" t="s">
        <v>821</v>
      </c>
      <c r="C139" s="84" t="s">
        <v>822</v>
      </c>
      <c r="D139" s="52" t="s">
        <v>806</v>
      </c>
      <c r="E139" s="41"/>
      <c r="F139" s="7"/>
      <c r="G139" s="42"/>
      <c r="H139" s="7" t="s">
        <v>401</v>
      </c>
      <c r="I139" s="7" t="s">
        <v>823</v>
      </c>
      <c r="J139" s="7" t="s">
        <v>824</v>
      </c>
      <c r="K139" s="7"/>
      <c r="L139" s="7"/>
      <c r="M139" s="7"/>
      <c r="N139" s="45">
        <f>'[1]Свод  по  МО'!P140</f>
        <v>9821</v>
      </c>
      <c r="O139" s="45">
        <v>9602.2</v>
      </c>
      <c r="P139" s="45">
        <f>'[1]Свод  по  МО'!Q140</f>
        <v>10011</v>
      </c>
      <c r="Q139" s="45">
        <f>'[1]Свод  по  МО'!R140</f>
        <v>9934</v>
      </c>
      <c r="R139" s="45">
        <f>'[1]Свод  по  МО'!S140</f>
        <v>9948</v>
      </c>
      <c r="S139" s="45">
        <f t="shared" si="9"/>
        <v>9948</v>
      </c>
      <c r="T139" s="19"/>
      <c r="U139" s="20">
        <f aca="true" t="shared" si="12" ref="U139:U202">IF(O139&gt;N139,O139-N139,0)</f>
        <v>0</v>
      </c>
    </row>
    <row r="140" spans="1:21" s="5" customFormat="1" ht="208.5">
      <c r="A140" s="43" t="s">
        <v>825</v>
      </c>
      <c r="B140" s="49" t="s">
        <v>826</v>
      </c>
      <c r="C140" s="84" t="s">
        <v>827</v>
      </c>
      <c r="D140" s="52" t="s">
        <v>806</v>
      </c>
      <c r="E140" s="41"/>
      <c r="F140" s="7"/>
      <c r="G140" s="42"/>
      <c r="H140" s="7" t="s">
        <v>402</v>
      </c>
      <c r="I140" s="7" t="s">
        <v>828</v>
      </c>
      <c r="J140" s="7" t="s">
        <v>829</v>
      </c>
      <c r="K140" s="7"/>
      <c r="L140" s="7"/>
      <c r="M140" s="7"/>
      <c r="N140" s="45">
        <f>'[1]Свод  по  МО'!P141</f>
        <v>12006</v>
      </c>
      <c r="O140" s="45">
        <v>11825.6</v>
      </c>
      <c r="P140" s="45">
        <f>'[1]Свод  по  МО'!Q141</f>
        <v>13084.5</v>
      </c>
      <c r="Q140" s="45">
        <f>'[1]Свод  по  МО'!R141</f>
        <v>13084.5</v>
      </c>
      <c r="R140" s="45">
        <f>'[1]Свод  по  МО'!S141</f>
        <v>13084.5</v>
      </c>
      <c r="S140" s="45">
        <f t="shared" si="9"/>
        <v>13084.5</v>
      </c>
      <c r="T140" s="19"/>
      <c r="U140" s="20">
        <f t="shared" si="12"/>
        <v>0</v>
      </c>
    </row>
    <row r="141" spans="1:21" s="5" customFormat="1" ht="138.75">
      <c r="A141" s="43" t="s">
        <v>830</v>
      </c>
      <c r="B141" s="49" t="s">
        <v>831</v>
      </c>
      <c r="C141" s="84" t="s">
        <v>832</v>
      </c>
      <c r="D141" s="53" t="s">
        <v>833</v>
      </c>
      <c r="E141" s="41"/>
      <c r="F141" s="7"/>
      <c r="G141" s="42"/>
      <c r="H141" s="7" t="s">
        <v>834</v>
      </c>
      <c r="I141" s="7" t="s">
        <v>835</v>
      </c>
      <c r="J141" s="7" t="s">
        <v>836</v>
      </c>
      <c r="K141" s="7"/>
      <c r="L141" s="7"/>
      <c r="M141" s="7"/>
      <c r="N141" s="45">
        <f>'[1]Свод  по  МО'!P142</f>
        <v>38236.6</v>
      </c>
      <c r="O141" s="45">
        <v>38225.4</v>
      </c>
      <c r="P141" s="45">
        <f>'[1]Свод  по  МО'!Q142</f>
        <v>0</v>
      </c>
      <c r="Q141" s="45">
        <f>'[1]Свод  по  МО'!R142</f>
        <v>0</v>
      </c>
      <c r="R141" s="45">
        <f>'[1]Свод  по  МО'!S142</f>
        <v>0</v>
      </c>
      <c r="S141" s="45">
        <f t="shared" si="9"/>
        <v>0</v>
      </c>
      <c r="T141" s="19"/>
      <c r="U141" s="20">
        <f t="shared" si="12"/>
        <v>0</v>
      </c>
    </row>
    <row r="142" spans="1:21" s="5" customFormat="1" ht="69">
      <c r="A142" s="43" t="s">
        <v>837</v>
      </c>
      <c r="B142" s="49" t="s">
        <v>838</v>
      </c>
      <c r="C142" s="84" t="s">
        <v>839</v>
      </c>
      <c r="D142" s="50" t="s">
        <v>833</v>
      </c>
      <c r="E142" s="41"/>
      <c r="F142" s="7"/>
      <c r="G142" s="42"/>
      <c r="H142" s="7" t="s">
        <v>840</v>
      </c>
      <c r="I142" s="7" t="s">
        <v>841</v>
      </c>
      <c r="J142" s="7" t="s">
        <v>842</v>
      </c>
      <c r="K142" s="7"/>
      <c r="L142" s="7"/>
      <c r="M142" s="7"/>
      <c r="N142" s="45">
        <f>'[1]Свод  по  МО'!P143</f>
        <v>2822016.7</v>
      </c>
      <c r="O142" s="45">
        <f>68609.9+2753406.7</f>
        <v>2822016.6</v>
      </c>
      <c r="P142" s="45">
        <f>'[1]Свод  по  МО'!Q143</f>
        <v>2941670</v>
      </c>
      <c r="Q142" s="45">
        <f>'[1]Свод  по  МО'!R143</f>
        <v>2950700</v>
      </c>
      <c r="R142" s="45">
        <f>'[1]Свод  по  МО'!S143</f>
        <v>3172030</v>
      </c>
      <c r="S142" s="45">
        <f t="shared" si="9"/>
        <v>3172030</v>
      </c>
      <c r="T142" s="19"/>
      <c r="U142" s="20">
        <f t="shared" si="12"/>
        <v>0</v>
      </c>
    </row>
    <row r="143" spans="1:21" s="5" customFormat="1" ht="104.25">
      <c r="A143" s="43" t="s">
        <v>843</v>
      </c>
      <c r="B143" s="49" t="s">
        <v>844</v>
      </c>
      <c r="C143" s="84" t="s">
        <v>845</v>
      </c>
      <c r="D143" s="53" t="s">
        <v>846</v>
      </c>
      <c r="E143" s="41"/>
      <c r="F143" s="7"/>
      <c r="G143" s="42"/>
      <c r="H143" s="7" t="s">
        <v>847</v>
      </c>
      <c r="I143" s="7" t="s">
        <v>848</v>
      </c>
      <c r="J143" s="7" t="s">
        <v>849</v>
      </c>
      <c r="K143" s="7"/>
      <c r="L143" s="7"/>
      <c r="M143" s="7"/>
      <c r="N143" s="45">
        <f>'[1]Свод  по  МО'!P144</f>
        <v>5805</v>
      </c>
      <c r="O143" s="45">
        <v>5409</v>
      </c>
      <c r="P143" s="45">
        <f>'[1]Свод  по  МО'!Q144</f>
        <v>6095.2</v>
      </c>
      <c r="Q143" s="45">
        <f>'[1]Свод  по  МО'!R144</f>
        <v>6095.2</v>
      </c>
      <c r="R143" s="45">
        <f>'[1]Свод  по  МО'!S144</f>
        <v>6095.2</v>
      </c>
      <c r="S143" s="45">
        <f t="shared" si="9"/>
        <v>6095.2</v>
      </c>
      <c r="T143" s="19"/>
      <c r="U143" s="20">
        <f t="shared" si="12"/>
        <v>0</v>
      </c>
    </row>
    <row r="144" spans="1:21" s="5" customFormat="1" ht="278.25">
      <c r="A144" s="43" t="s">
        <v>850</v>
      </c>
      <c r="B144" s="49" t="s">
        <v>851</v>
      </c>
      <c r="C144" s="84" t="s">
        <v>852</v>
      </c>
      <c r="D144" s="41">
        <v>1003</v>
      </c>
      <c r="E144" s="41"/>
      <c r="F144" s="7"/>
      <c r="G144" s="42"/>
      <c r="H144" s="7" t="s">
        <v>101</v>
      </c>
      <c r="I144" s="7" t="s">
        <v>102</v>
      </c>
      <c r="J144" s="7" t="s">
        <v>103</v>
      </c>
      <c r="K144" s="7"/>
      <c r="L144" s="7"/>
      <c r="M144" s="7"/>
      <c r="N144" s="45">
        <f>'[1]Свод  по  МО'!P145</f>
        <v>178083.09999999998</v>
      </c>
      <c r="O144" s="45">
        <v>177891.3</v>
      </c>
      <c r="P144" s="45">
        <f>'[1]Свод  по  МО'!Q145</f>
        <v>59734</v>
      </c>
      <c r="Q144" s="45">
        <f>'[1]Свод  по  МО'!R145</f>
        <v>2231.6</v>
      </c>
      <c r="R144" s="45">
        <f>'[1]Свод  по  МО'!S145</f>
        <v>3345.6</v>
      </c>
      <c r="S144" s="45">
        <f t="shared" si="9"/>
        <v>3345.6</v>
      </c>
      <c r="T144" s="19"/>
      <c r="U144" s="20">
        <f t="shared" si="12"/>
        <v>0</v>
      </c>
    </row>
    <row r="145" spans="1:21" s="5" customFormat="1" ht="156">
      <c r="A145" s="43" t="s">
        <v>853</v>
      </c>
      <c r="B145" s="49" t="s">
        <v>854</v>
      </c>
      <c r="C145" s="84" t="s">
        <v>855</v>
      </c>
      <c r="D145" s="54">
        <v>1003</v>
      </c>
      <c r="E145" s="51"/>
      <c r="F145" s="51"/>
      <c r="G145" s="51"/>
      <c r="H145" s="7" t="s">
        <v>659</v>
      </c>
      <c r="I145" s="7" t="s">
        <v>856</v>
      </c>
      <c r="J145" s="7" t="s">
        <v>604</v>
      </c>
      <c r="K145" s="7"/>
      <c r="L145" s="7"/>
      <c r="M145" s="7"/>
      <c r="N145" s="45">
        <f>'[1]Свод  по  МО'!P146</f>
        <v>103796</v>
      </c>
      <c r="O145" s="45">
        <v>103549</v>
      </c>
      <c r="P145" s="45">
        <f>'[1]Свод  по  МО'!Q146</f>
        <v>0</v>
      </c>
      <c r="Q145" s="45">
        <f>'[1]Свод  по  МО'!R146</f>
        <v>0</v>
      </c>
      <c r="R145" s="45">
        <f>'[1]Свод  по  МО'!S146</f>
        <v>0</v>
      </c>
      <c r="S145" s="45">
        <f aca="true" t="shared" si="13" ref="S145:S163">R145</f>
        <v>0</v>
      </c>
      <c r="T145" s="19"/>
      <c r="U145" s="20">
        <f t="shared" si="12"/>
        <v>0</v>
      </c>
    </row>
    <row r="146" spans="1:21" s="5" customFormat="1" ht="156">
      <c r="A146" s="43" t="s">
        <v>857</v>
      </c>
      <c r="B146" s="49" t="s">
        <v>858</v>
      </c>
      <c r="C146" s="84" t="s">
        <v>859</v>
      </c>
      <c r="D146" s="41">
        <v>1003</v>
      </c>
      <c r="E146" s="41"/>
      <c r="F146" s="41"/>
      <c r="G146" s="76"/>
      <c r="H146" s="7" t="s">
        <v>659</v>
      </c>
      <c r="I146" s="7" t="s">
        <v>660</v>
      </c>
      <c r="J146" s="7" t="s">
        <v>604</v>
      </c>
      <c r="K146" s="7"/>
      <c r="L146" s="7"/>
      <c r="M146" s="7"/>
      <c r="N146" s="45">
        <f>'[1]Свод  по  МО'!P147</f>
        <v>370295</v>
      </c>
      <c r="O146" s="45">
        <v>363518.6</v>
      </c>
      <c r="P146" s="45">
        <f>'[1]Свод  по  МО'!Q147</f>
        <v>0</v>
      </c>
      <c r="Q146" s="45">
        <f>'[1]Свод  по  МО'!R147</f>
        <v>0</v>
      </c>
      <c r="R146" s="45">
        <f>'[1]Свод  по  МО'!S147</f>
        <v>0</v>
      </c>
      <c r="S146" s="45">
        <f t="shared" si="13"/>
        <v>0</v>
      </c>
      <c r="T146" s="19"/>
      <c r="U146" s="20">
        <f t="shared" si="12"/>
        <v>0</v>
      </c>
    </row>
    <row r="147" spans="1:21" s="5" customFormat="1" ht="156">
      <c r="A147" s="43" t="s">
        <v>860</v>
      </c>
      <c r="B147" s="49" t="s">
        <v>861</v>
      </c>
      <c r="C147" s="84" t="s">
        <v>862</v>
      </c>
      <c r="D147" s="41">
        <v>1003</v>
      </c>
      <c r="E147" s="41"/>
      <c r="F147" s="41"/>
      <c r="G147" s="76"/>
      <c r="H147" s="7" t="s">
        <v>659</v>
      </c>
      <c r="I147" s="7" t="s">
        <v>660</v>
      </c>
      <c r="J147" s="7" t="s">
        <v>604</v>
      </c>
      <c r="K147" s="7"/>
      <c r="L147" s="7"/>
      <c r="M147" s="7"/>
      <c r="N147" s="45">
        <f>'[1]Свод  по  МО'!P148</f>
        <v>79089</v>
      </c>
      <c r="O147" s="45">
        <v>77785</v>
      </c>
      <c r="P147" s="45">
        <f>'[1]Свод  по  МО'!Q148</f>
        <v>0</v>
      </c>
      <c r="Q147" s="45">
        <f>'[1]Свод  по  МО'!R148</f>
        <v>0</v>
      </c>
      <c r="R147" s="45">
        <f>'[1]Свод  по  МО'!S148</f>
        <v>0</v>
      </c>
      <c r="S147" s="45">
        <f t="shared" si="13"/>
        <v>0</v>
      </c>
      <c r="T147" s="19"/>
      <c r="U147" s="20">
        <f t="shared" si="12"/>
        <v>0</v>
      </c>
    </row>
    <row r="148" spans="1:21" s="5" customFormat="1" ht="156">
      <c r="A148" s="43" t="s">
        <v>865</v>
      </c>
      <c r="B148" s="49" t="s">
        <v>863</v>
      </c>
      <c r="C148" s="84" t="s">
        <v>864</v>
      </c>
      <c r="D148" s="41">
        <v>1003</v>
      </c>
      <c r="E148" s="41"/>
      <c r="F148" s="41"/>
      <c r="G148" s="76"/>
      <c r="H148" s="7" t="s">
        <v>659</v>
      </c>
      <c r="I148" s="7" t="s">
        <v>660</v>
      </c>
      <c r="J148" s="7" t="s">
        <v>604</v>
      </c>
      <c r="K148" s="7"/>
      <c r="L148" s="7"/>
      <c r="M148" s="7"/>
      <c r="N148" s="45">
        <f>'[1]Свод  по  МО'!P149</f>
        <v>9029</v>
      </c>
      <c r="O148" s="45">
        <v>8759.4</v>
      </c>
      <c r="P148" s="45">
        <f>'[1]Свод  по  МО'!Q149</f>
        <v>0</v>
      </c>
      <c r="Q148" s="45">
        <f>'[1]Свод  по  МО'!R149</f>
        <v>0</v>
      </c>
      <c r="R148" s="45">
        <f>'[1]Свод  по  МО'!S149</f>
        <v>0</v>
      </c>
      <c r="S148" s="45">
        <f t="shared" si="13"/>
        <v>0</v>
      </c>
      <c r="T148" s="19"/>
      <c r="U148" s="20">
        <f t="shared" si="12"/>
        <v>0</v>
      </c>
    </row>
    <row r="149" spans="1:21" s="5" customFormat="1" ht="104.25">
      <c r="A149" s="43" t="s">
        <v>870</v>
      </c>
      <c r="B149" s="49" t="s">
        <v>866</v>
      </c>
      <c r="C149" s="84" t="s">
        <v>867</v>
      </c>
      <c r="D149" s="53" t="s">
        <v>833</v>
      </c>
      <c r="E149" s="41"/>
      <c r="F149" s="41"/>
      <c r="G149" s="76"/>
      <c r="H149" s="7" t="s">
        <v>847</v>
      </c>
      <c r="I149" s="7" t="s">
        <v>868</v>
      </c>
      <c r="J149" s="7" t="s">
        <v>869</v>
      </c>
      <c r="K149" s="7"/>
      <c r="L149" s="7"/>
      <c r="M149" s="7"/>
      <c r="N149" s="45">
        <f>'[1]Свод  по  МО'!P150</f>
        <v>31544.8</v>
      </c>
      <c r="O149" s="45">
        <v>30625.2</v>
      </c>
      <c r="P149" s="45">
        <f>'[1]Свод  по  МО'!Q150</f>
        <v>30573</v>
      </c>
      <c r="Q149" s="45">
        <f>'[1]Свод  по  МО'!R150</f>
        <v>30573</v>
      </c>
      <c r="R149" s="45">
        <f>'[1]Свод  по  МО'!S150</f>
        <v>30573</v>
      </c>
      <c r="S149" s="45">
        <f t="shared" si="13"/>
        <v>30573</v>
      </c>
      <c r="T149" s="19"/>
      <c r="U149" s="20">
        <f t="shared" si="12"/>
        <v>0</v>
      </c>
    </row>
    <row r="150" spans="1:21" s="5" customFormat="1" ht="156">
      <c r="A150" s="43" t="s">
        <v>872</v>
      </c>
      <c r="B150" s="49" t="s">
        <v>403</v>
      </c>
      <c r="C150" s="84" t="s">
        <v>871</v>
      </c>
      <c r="D150" s="55" t="s">
        <v>658</v>
      </c>
      <c r="E150" s="51"/>
      <c r="F150" s="51"/>
      <c r="G150" s="76"/>
      <c r="H150" s="7" t="s">
        <v>659</v>
      </c>
      <c r="I150" s="7" t="s">
        <v>660</v>
      </c>
      <c r="J150" s="7" t="s">
        <v>604</v>
      </c>
      <c r="K150" s="7"/>
      <c r="L150" s="7"/>
      <c r="M150" s="7"/>
      <c r="N150" s="45">
        <f>'[1]Свод  по  МО'!P151</f>
        <v>3638</v>
      </c>
      <c r="O150" s="45">
        <v>3093</v>
      </c>
      <c r="P150" s="45">
        <f>'[1]Свод  по  МО'!Q151</f>
        <v>0</v>
      </c>
      <c r="Q150" s="45">
        <f>'[1]Свод  по  МО'!R151</f>
        <v>0</v>
      </c>
      <c r="R150" s="45">
        <f>'[1]Свод  по  МО'!S151</f>
        <v>0</v>
      </c>
      <c r="S150" s="45">
        <f t="shared" si="13"/>
        <v>0</v>
      </c>
      <c r="T150" s="19"/>
      <c r="U150" s="20">
        <f t="shared" si="12"/>
        <v>0</v>
      </c>
    </row>
    <row r="151" spans="1:21" s="5" customFormat="1" ht="156">
      <c r="A151" s="43" t="s">
        <v>875</v>
      </c>
      <c r="B151" s="49" t="s">
        <v>97</v>
      </c>
      <c r="C151" s="84" t="s">
        <v>874</v>
      </c>
      <c r="D151" s="41">
        <v>1003</v>
      </c>
      <c r="E151" s="41"/>
      <c r="F151" s="41"/>
      <c r="G151" s="76"/>
      <c r="H151" s="7" t="s">
        <v>659</v>
      </c>
      <c r="I151" s="7" t="s">
        <v>660</v>
      </c>
      <c r="J151" s="7" t="s">
        <v>604</v>
      </c>
      <c r="K151" s="7"/>
      <c r="L151" s="7"/>
      <c r="M151" s="7"/>
      <c r="N151" s="45">
        <f>'[1]Свод  по  МО'!P152</f>
        <v>51587</v>
      </c>
      <c r="O151" s="45">
        <f>50760+42</f>
        <v>50802</v>
      </c>
      <c r="P151" s="45">
        <f>'[1]Свод  по  МО'!Q152</f>
        <v>0</v>
      </c>
      <c r="Q151" s="45">
        <f>'[1]Свод  по  МО'!R152</f>
        <v>0</v>
      </c>
      <c r="R151" s="45">
        <f>'[1]Свод  по  МО'!S152</f>
        <v>0</v>
      </c>
      <c r="S151" s="45">
        <f t="shared" si="13"/>
        <v>0</v>
      </c>
      <c r="T151" s="19"/>
      <c r="U151" s="20">
        <f t="shared" si="12"/>
        <v>0</v>
      </c>
    </row>
    <row r="152" spans="1:21" s="5" customFormat="1" ht="156">
      <c r="A152" s="43" t="s">
        <v>878</v>
      </c>
      <c r="B152" s="49" t="s">
        <v>876</v>
      </c>
      <c r="C152" s="84" t="s">
        <v>877</v>
      </c>
      <c r="D152" s="41">
        <v>1002</v>
      </c>
      <c r="E152" s="41"/>
      <c r="F152" s="41"/>
      <c r="G152" s="76"/>
      <c r="H152" s="7" t="s">
        <v>659</v>
      </c>
      <c r="I152" s="7" t="s">
        <v>660</v>
      </c>
      <c r="J152" s="7" t="s">
        <v>604</v>
      </c>
      <c r="K152" s="7"/>
      <c r="L152" s="7"/>
      <c r="M152" s="7"/>
      <c r="N152" s="45">
        <f>'[1]Свод  по  МО'!P153</f>
        <v>505370.2</v>
      </c>
      <c r="O152" s="45">
        <v>505107.2</v>
      </c>
      <c r="P152" s="45">
        <f>'[1]Свод  по  МО'!Q153</f>
        <v>0</v>
      </c>
      <c r="Q152" s="45">
        <f>'[1]Свод  по  МО'!R153</f>
        <v>0</v>
      </c>
      <c r="R152" s="45">
        <f>'[1]Свод  по  МО'!S153</f>
        <v>0</v>
      </c>
      <c r="S152" s="45">
        <f t="shared" si="13"/>
        <v>0</v>
      </c>
      <c r="T152" s="19"/>
      <c r="U152" s="20">
        <f t="shared" si="12"/>
        <v>0</v>
      </c>
    </row>
    <row r="153" spans="1:21" s="5" customFormat="1" ht="156">
      <c r="A153" s="43" t="s">
        <v>881</v>
      </c>
      <c r="B153" s="49" t="s">
        <v>879</v>
      </c>
      <c r="C153" s="84" t="s">
        <v>880</v>
      </c>
      <c r="D153" s="41">
        <v>1006</v>
      </c>
      <c r="E153" s="41"/>
      <c r="F153" s="41"/>
      <c r="G153" s="76"/>
      <c r="H153" s="7" t="s">
        <v>659</v>
      </c>
      <c r="I153" s="7" t="s">
        <v>660</v>
      </c>
      <c r="J153" s="7" t="s">
        <v>604</v>
      </c>
      <c r="K153" s="7"/>
      <c r="L153" s="7"/>
      <c r="M153" s="7"/>
      <c r="N153" s="45">
        <f>'[1]Свод  по  МО'!P154</f>
        <v>158591</v>
      </c>
      <c r="O153" s="45">
        <v>158432</v>
      </c>
      <c r="P153" s="45">
        <f>'[1]Свод  по  МО'!Q154</f>
        <v>0</v>
      </c>
      <c r="Q153" s="45">
        <f>'[1]Свод  по  МО'!R154</f>
        <v>0</v>
      </c>
      <c r="R153" s="45">
        <f>'[1]Свод  по  МО'!S154</f>
        <v>0</v>
      </c>
      <c r="S153" s="45">
        <f t="shared" si="13"/>
        <v>0</v>
      </c>
      <c r="T153" s="19"/>
      <c r="U153" s="20">
        <f t="shared" si="12"/>
        <v>0</v>
      </c>
    </row>
    <row r="154" spans="1:21" s="5" customFormat="1" ht="156">
      <c r="A154" s="43" t="s">
        <v>884</v>
      </c>
      <c r="B154" s="49" t="s">
        <v>882</v>
      </c>
      <c r="C154" s="84" t="s">
        <v>883</v>
      </c>
      <c r="D154" s="41">
        <v>1003</v>
      </c>
      <c r="E154" s="41"/>
      <c r="F154" s="41"/>
      <c r="G154" s="76"/>
      <c r="H154" s="7" t="s">
        <v>659</v>
      </c>
      <c r="I154" s="7" t="s">
        <v>660</v>
      </c>
      <c r="J154" s="7" t="s">
        <v>604</v>
      </c>
      <c r="K154" s="7"/>
      <c r="L154" s="7"/>
      <c r="M154" s="7"/>
      <c r="N154" s="45">
        <f>'[1]Свод  по  МО'!P155</f>
        <v>28702</v>
      </c>
      <c r="O154" s="45">
        <v>26742.5</v>
      </c>
      <c r="P154" s="45">
        <f>'[1]Свод  по  МО'!Q155</f>
        <v>0</v>
      </c>
      <c r="Q154" s="45">
        <f>'[1]Свод  по  МО'!R155</f>
        <v>0</v>
      </c>
      <c r="R154" s="45">
        <f>'[1]Свод  по  МО'!S155</f>
        <v>0</v>
      </c>
      <c r="S154" s="45">
        <f t="shared" si="13"/>
        <v>0</v>
      </c>
      <c r="T154" s="19"/>
      <c r="U154" s="20">
        <f t="shared" si="12"/>
        <v>0</v>
      </c>
    </row>
    <row r="155" spans="1:21" s="5" customFormat="1" ht="156">
      <c r="A155" s="43" t="s">
        <v>887</v>
      </c>
      <c r="B155" s="49" t="s">
        <v>885</v>
      </c>
      <c r="C155" s="84" t="s">
        <v>886</v>
      </c>
      <c r="D155" s="41">
        <v>1003</v>
      </c>
      <c r="E155" s="41"/>
      <c r="F155" s="41"/>
      <c r="G155" s="76"/>
      <c r="H155" s="7" t="s">
        <v>659</v>
      </c>
      <c r="I155" s="7" t="s">
        <v>660</v>
      </c>
      <c r="J155" s="7" t="s">
        <v>604</v>
      </c>
      <c r="K155" s="7"/>
      <c r="L155" s="7"/>
      <c r="M155" s="7"/>
      <c r="N155" s="45">
        <f>'[1]Свод  по  МО'!P156</f>
        <v>547</v>
      </c>
      <c r="O155" s="45">
        <v>525.5</v>
      </c>
      <c r="P155" s="45">
        <f>'[1]Свод  по  МО'!Q156</f>
        <v>0</v>
      </c>
      <c r="Q155" s="45">
        <f>'[1]Свод  по  МО'!R156</f>
        <v>0</v>
      </c>
      <c r="R155" s="45">
        <f>'[1]Свод  по  МО'!S156</f>
        <v>0</v>
      </c>
      <c r="S155" s="45">
        <f t="shared" si="13"/>
        <v>0</v>
      </c>
      <c r="T155" s="19"/>
      <c r="U155" s="20">
        <f t="shared" si="12"/>
        <v>0</v>
      </c>
    </row>
    <row r="156" spans="1:21" s="5" customFormat="1" ht="156">
      <c r="A156" s="43" t="s">
        <v>889</v>
      </c>
      <c r="B156" s="56" t="s">
        <v>98</v>
      </c>
      <c r="C156" s="84" t="s">
        <v>888</v>
      </c>
      <c r="D156" s="41">
        <v>1003</v>
      </c>
      <c r="E156" s="41"/>
      <c r="F156" s="41"/>
      <c r="G156" s="76"/>
      <c r="H156" s="7" t="s">
        <v>659</v>
      </c>
      <c r="I156" s="7" t="s">
        <v>660</v>
      </c>
      <c r="J156" s="7" t="s">
        <v>604</v>
      </c>
      <c r="K156" s="7"/>
      <c r="L156" s="7"/>
      <c r="M156" s="7"/>
      <c r="N156" s="45">
        <f>'[1]Свод  по  МО'!P157</f>
        <v>47870</v>
      </c>
      <c r="O156" s="45">
        <v>46690</v>
      </c>
      <c r="P156" s="45">
        <f>'[1]Свод  по  МО'!Q157</f>
        <v>0</v>
      </c>
      <c r="Q156" s="45">
        <f>'[1]Свод  по  МО'!R157</f>
        <v>0</v>
      </c>
      <c r="R156" s="45">
        <f>'[1]Свод  по  МО'!S157</f>
        <v>0</v>
      </c>
      <c r="S156" s="45">
        <f t="shared" si="13"/>
        <v>0</v>
      </c>
      <c r="T156" s="19"/>
      <c r="U156" s="20">
        <f t="shared" si="12"/>
        <v>0</v>
      </c>
    </row>
    <row r="157" spans="1:21" s="5" customFormat="1" ht="138.75">
      <c r="A157" s="43" t="s">
        <v>893</v>
      </c>
      <c r="B157" s="49" t="s">
        <v>559</v>
      </c>
      <c r="C157" s="84" t="s">
        <v>890</v>
      </c>
      <c r="D157" s="53" t="s">
        <v>833</v>
      </c>
      <c r="E157" s="41"/>
      <c r="F157" s="41"/>
      <c r="G157" s="76"/>
      <c r="H157" s="7" t="s">
        <v>847</v>
      </c>
      <c r="I157" s="7" t="s">
        <v>891</v>
      </c>
      <c r="J157" s="7" t="s">
        <v>892</v>
      </c>
      <c r="K157" s="7"/>
      <c r="L157" s="7"/>
      <c r="M157" s="7"/>
      <c r="N157" s="45">
        <f>'[1]Свод  по  МО'!P158</f>
        <v>136375.4</v>
      </c>
      <c r="O157" s="45">
        <v>134579.4</v>
      </c>
      <c r="P157" s="45">
        <f>'[1]Свод  по  МО'!Q158</f>
        <v>141672</v>
      </c>
      <c r="Q157" s="45">
        <f>'[1]Свод  по  МО'!R158</f>
        <v>141672</v>
      </c>
      <c r="R157" s="45">
        <f>'[1]Свод  по  МО'!S158</f>
        <v>141672</v>
      </c>
      <c r="S157" s="45">
        <f t="shared" si="13"/>
        <v>141672</v>
      </c>
      <c r="T157" s="19"/>
      <c r="U157" s="20">
        <f t="shared" si="12"/>
        <v>0</v>
      </c>
    </row>
    <row r="158" spans="1:21" s="5" customFormat="1" ht="138.75">
      <c r="A158" s="43" t="s">
        <v>898</v>
      </c>
      <c r="B158" s="56" t="s">
        <v>423</v>
      </c>
      <c r="C158" s="84" t="s">
        <v>894</v>
      </c>
      <c r="D158" s="53" t="s">
        <v>895</v>
      </c>
      <c r="E158" s="41"/>
      <c r="F158" s="41"/>
      <c r="G158" s="76"/>
      <c r="H158" s="7" t="s">
        <v>896</v>
      </c>
      <c r="I158" s="7" t="s">
        <v>897</v>
      </c>
      <c r="J158" s="7" t="s">
        <v>892</v>
      </c>
      <c r="K158" s="7"/>
      <c r="L158" s="7"/>
      <c r="M158" s="7"/>
      <c r="N158" s="45">
        <f>'[1]Свод  по  МО'!P159</f>
        <v>158927.5</v>
      </c>
      <c r="O158" s="45">
        <v>156995.5</v>
      </c>
      <c r="P158" s="45">
        <f>'[1]Свод  по  МО'!Q159</f>
        <v>167195</v>
      </c>
      <c r="Q158" s="45">
        <f>'[1]Свод  по  МО'!R159</f>
        <v>167195</v>
      </c>
      <c r="R158" s="45">
        <f>'[1]Свод  по  МО'!S159</f>
        <v>167195</v>
      </c>
      <c r="S158" s="45">
        <f t="shared" si="13"/>
        <v>167195</v>
      </c>
      <c r="T158" s="19"/>
      <c r="U158" s="20">
        <f t="shared" si="12"/>
        <v>0</v>
      </c>
    </row>
    <row r="159" spans="1:21" s="5" customFormat="1" ht="138.75">
      <c r="A159" s="77" t="s">
        <v>424</v>
      </c>
      <c r="B159" s="40" t="s">
        <v>900</v>
      </c>
      <c r="C159" s="84" t="s">
        <v>901</v>
      </c>
      <c r="D159" s="57" t="s">
        <v>416</v>
      </c>
      <c r="E159" s="41"/>
      <c r="F159" s="41"/>
      <c r="G159" s="7"/>
      <c r="H159" s="7" t="s">
        <v>899</v>
      </c>
      <c r="I159" s="7" t="s">
        <v>902</v>
      </c>
      <c r="J159" s="60" t="s">
        <v>892</v>
      </c>
      <c r="K159" s="7"/>
      <c r="L159" s="7"/>
      <c r="M159" s="7"/>
      <c r="N159" s="45">
        <f>'[1]Свод  по  МО'!P160</f>
        <v>27359</v>
      </c>
      <c r="O159" s="45">
        <v>27191.5</v>
      </c>
      <c r="P159" s="45">
        <f>'[1]Свод  по  МО'!Q160</f>
        <v>29003.8</v>
      </c>
      <c r="Q159" s="45">
        <f>'[1]Свод  по  МО'!R160</f>
        <v>29003.8</v>
      </c>
      <c r="R159" s="45">
        <f>'[1]Свод  по  МО'!S160</f>
        <v>29003.8</v>
      </c>
      <c r="S159" s="45">
        <f t="shared" si="13"/>
        <v>29003.8</v>
      </c>
      <c r="T159" s="19"/>
      <c r="U159" s="20">
        <f t="shared" si="12"/>
        <v>0</v>
      </c>
    </row>
    <row r="160" spans="1:21" s="5" customFormat="1" ht="156">
      <c r="A160" s="43" t="s">
        <v>906</v>
      </c>
      <c r="B160" s="49" t="s">
        <v>903</v>
      </c>
      <c r="C160" s="84" t="s">
        <v>904</v>
      </c>
      <c r="D160" s="41">
        <v>1003</v>
      </c>
      <c r="E160" s="41"/>
      <c r="F160" s="41"/>
      <c r="G160" s="7"/>
      <c r="H160" s="7" t="s">
        <v>104</v>
      </c>
      <c r="I160" s="7" t="s">
        <v>905</v>
      </c>
      <c r="J160" s="7" t="s">
        <v>892</v>
      </c>
      <c r="K160" s="7"/>
      <c r="L160" s="7"/>
      <c r="M160" s="7"/>
      <c r="N160" s="45">
        <f>'[1]Свод  по  МО'!P161</f>
        <v>50199</v>
      </c>
      <c r="O160" s="45">
        <v>47842.9</v>
      </c>
      <c r="P160" s="45">
        <f>'[1]Свод  по  МО'!Q161</f>
        <v>40599</v>
      </c>
      <c r="Q160" s="45">
        <f>'[1]Свод  по  МО'!R161</f>
        <v>40599</v>
      </c>
      <c r="R160" s="45">
        <f>'[1]Свод  по  МО'!S161</f>
        <v>40599</v>
      </c>
      <c r="S160" s="45">
        <f t="shared" si="13"/>
        <v>40599</v>
      </c>
      <c r="T160" s="19"/>
      <c r="U160" s="20">
        <f t="shared" si="12"/>
        <v>0</v>
      </c>
    </row>
    <row r="161" spans="1:21" s="5" customFormat="1" ht="156">
      <c r="A161" s="43" t="s">
        <v>910</v>
      </c>
      <c r="B161" s="49" t="s">
        <v>907</v>
      </c>
      <c r="C161" s="84" t="s">
        <v>908</v>
      </c>
      <c r="D161" s="41">
        <v>1403</v>
      </c>
      <c r="E161" s="41"/>
      <c r="F161" s="41"/>
      <c r="G161" s="7"/>
      <c r="H161" s="7" t="s">
        <v>404</v>
      </c>
      <c r="I161" s="7" t="s">
        <v>841</v>
      </c>
      <c r="J161" s="60" t="s">
        <v>909</v>
      </c>
      <c r="K161" s="7"/>
      <c r="L161" s="7"/>
      <c r="M161" s="7"/>
      <c r="N161" s="45">
        <f>'[1]Свод  по  МО'!P162</f>
        <v>41567.1</v>
      </c>
      <c r="O161" s="45">
        <v>41567.1</v>
      </c>
      <c r="P161" s="45">
        <f>'[1]Свод  по  МО'!Q162</f>
        <v>41601.1</v>
      </c>
      <c r="Q161" s="45">
        <f>'[1]Свод  по  МО'!R162</f>
        <v>41601.1</v>
      </c>
      <c r="R161" s="45">
        <f>'[1]Свод  по  МО'!S162</f>
        <v>41601.1</v>
      </c>
      <c r="S161" s="45">
        <f t="shared" si="13"/>
        <v>41601.1</v>
      </c>
      <c r="T161" s="19"/>
      <c r="U161" s="20">
        <f t="shared" si="12"/>
        <v>0</v>
      </c>
    </row>
    <row r="162" spans="1:21" s="5" customFormat="1" ht="138.75">
      <c r="A162" s="43" t="s">
        <v>122</v>
      </c>
      <c r="B162" s="56" t="s">
        <v>118</v>
      </c>
      <c r="C162" s="84" t="s">
        <v>119</v>
      </c>
      <c r="D162" s="54">
        <v>1004</v>
      </c>
      <c r="E162" s="41"/>
      <c r="F162" s="41"/>
      <c r="G162" s="7"/>
      <c r="H162" s="7" t="s">
        <v>847</v>
      </c>
      <c r="I162" s="7" t="s">
        <v>120</v>
      </c>
      <c r="J162" s="7" t="s">
        <v>121</v>
      </c>
      <c r="K162" s="7"/>
      <c r="L162" s="7"/>
      <c r="M162" s="7"/>
      <c r="N162" s="45">
        <f>'[1]Свод  по  МО'!P163</f>
        <v>39203.2</v>
      </c>
      <c r="O162" s="45">
        <v>37942.6</v>
      </c>
      <c r="P162" s="45">
        <f>'[1]Свод  по  МО'!Q163</f>
        <v>49254</v>
      </c>
      <c r="Q162" s="45">
        <f>'[1]Свод  по  МО'!R163</f>
        <v>40998</v>
      </c>
      <c r="R162" s="45">
        <f>'[1]Свод  по  МО'!S163</f>
        <v>67622</v>
      </c>
      <c r="S162" s="45">
        <f t="shared" si="13"/>
        <v>67622</v>
      </c>
      <c r="T162" s="19"/>
      <c r="U162" s="20">
        <f t="shared" si="12"/>
        <v>0</v>
      </c>
    </row>
    <row r="163" spans="1:21" s="5" customFormat="1" ht="156">
      <c r="A163" s="43" t="s">
        <v>126</v>
      </c>
      <c r="B163" s="49" t="s">
        <v>425</v>
      </c>
      <c r="C163" s="84" t="s">
        <v>123</v>
      </c>
      <c r="D163" s="41">
        <v>1003</v>
      </c>
      <c r="E163" s="41"/>
      <c r="F163" s="41"/>
      <c r="G163" s="7"/>
      <c r="H163" s="7" t="s">
        <v>124</v>
      </c>
      <c r="I163" s="7" t="s">
        <v>125</v>
      </c>
      <c r="J163" s="7" t="s">
        <v>604</v>
      </c>
      <c r="K163" s="7"/>
      <c r="L163" s="7"/>
      <c r="M163" s="7"/>
      <c r="N163" s="45">
        <f>'[1]Свод  по  МО'!P164</f>
        <v>148433</v>
      </c>
      <c r="O163" s="45">
        <f>140598.6+524.1</f>
        <v>141122.7</v>
      </c>
      <c r="P163" s="45">
        <f>'[1]Свод  по  МО'!Q164</f>
        <v>0</v>
      </c>
      <c r="Q163" s="45">
        <f>'[1]Свод  по  МО'!R164</f>
        <v>0</v>
      </c>
      <c r="R163" s="45">
        <f>'[1]Свод  по  МО'!S164</f>
        <v>0</v>
      </c>
      <c r="S163" s="45">
        <f t="shared" si="13"/>
        <v>0</v>
      </c>
      <c r="T163" s="19"/>
      <c r="U163" s="20">
        <f t="shared" si="12"/>
        <v>0</v>
      </c>
    </row>
    <row r="164" spans="1:21" s="5" customFormat="1" ht="51.75">
      <c r="A164" s="43" t="s">
        <v>133</v>
      </c>
      <c r="B164" s="46" t="s">
        <v>543</v>
      </c>
      <c r="C164" s="84" t="s">
        <v>127</v>
      </c>
      <c r="D164" s="57" t="s">
        <v>638</v>
      </c>
      <c r="E164" s="41"/>
      <c r="F164" s="41"/>
      <c r="G164" s="58"/>
      <c r="H164" s="7"/>
      <c r="I164" s="7"/>
      <c r="J164" s="7"/>
      <c r="K164" s="7"/>
      <c r="L164" s="7"/>
      <c r="M164" s="7"/>
      <c r="N164" s="72">
        <f aca="true" t="shared" si="14" ref="N164:S169">N66</f>
        <v>12716.5</v>
      </c>
      <c r="O164" s="72">
        <f t="shared" si="14"/>
        <v>12573.2</v>
      </c>
      <c r="P164" s="78">
        <f t="shared" si="14"/>
        <v>15176.900000000001</v>
      </c>
      <c r="Q164" s="72">
        <f t="shared" si="14"/>
        <v>11782.800000000001</v>
      </c>
      <c r="R164" s="72">
        <f t="shared" si="14"/>
        <v>11799.5</v>
      </c>
      <c r="S164" s="72">
        <f t="shared" si="14"/>
        <v>11799.5</v>
      </c>
      <c r="T164" s="19"/>
      <c r="U164" s="20">
        <f t="shared" si="12"/>
        <v>0</v>
      </c>
    </row>
    <row r="165" spans="1:21" s="5" customFormat="1" ht="51.75">
      <c r="A165" s="43" t="s">
        <v>137</v>
      </c>
      <c r="B165" s="46" t="s">
        <v>544</v>
      </c>
      <c r="C165" s="84" t="s">
        <v>128</v>
      </c>
      <c r="D165" s="52" t="s">
        <v>642</v>
      </c>
      <c r="E165" s="7"/>
      <c r="F165" s="7"/>
      <c r="G165" s="7"/>
      <c r="H165" s="7"/>
      <c r="I165" s="7"/>
      <c r="J165" s="7"/>
      <c r="K165" s="7"/>
      <c r="L165" s="7"/>
      <c r="M165" s="7"/>
      <c r="N165" s="72">
        <f t="shared" si="14"/>
        <v>1212.9</v>
      </c>
      <c r="O165" s="72">
        <f t="shared" si="14"/>
        <v>1212.9</v>
      </c>
      <c r="P165" s="78">
        <f t="shared" si="14"/>
        <v>904</v>
      </c>
      <c r="Q165" s="72">
        <f t="shared" si="14"/>
        <v>904</v>
      </c>
      <c r="R165" s="72">
        <f t="shared" si="14"/>
        <v>904</v>
      </c>
      <c r="S165" s="72">
        <f t="shared" si="14"/>
        <v>904</v>
      </c>
      <c r="T165" s="19"/>
      <c r="U165" s="20">
        <f t="shared" si="12"/>
        <v>0</v>
      </c>
    </row>
    <row r="166" spans="1:21" s="5" customFormat="1" ht="121.5">
      <c r="A166" s="43" t="s">
        <v>139</v>
      </c>
      <c r="B166" s="46" t="s">
        <v>545</v>
      </c>
      <c r="C166" s="84" t="s">
        <v>129</v>
      </c>
      <c r="D166" s="59" t="s">
        <v>495</v>
      </c>
      <c r="E166" s="7"/>
      <c r="F166" s="7"/>
      <c r="G166" s="7"/>
      <c r="H166" s="7"/>
      <c r="I166" s="7"/>
      <c r="J166" s="7"/>
      <c r="K166" s="7"/>
      <c r="L166" s="7"/>
      <c r="M166" s="7"/>
      <c r="N166" s="72">
        <f t="shared" si="14"/>
        <v>6322</v>
      </c>
      <c r="O166" s="72">
        <f t="shared" si="14"/>
        <v>6310.7</v>
      </c>
      <c r="P166" s="78">
        <f t="shared" si="14"/>
        <v>2492.3</v>
      </c>
      <c r="Q166" s="72">
        <f t="shared" si="14"/>
        <v>1200</v>
      </c>
      <c r="R166" s="72">
        <f t="shared" si="14"/>
        <v>0</v>
      </c>
      <c r="S166" s="72">
        <f t="shared" si="14"/>
        <v>0</v>
      </c>
      <c r="T166" s="19"/>
      <c r="U166" s="20">
        <f t="shared" si="12"/>
        <v>0</v>
      </c>
    </row>
    <row r="167" spans="1:21" s="5" customFormat="1" ht="87">
      <c r="A167" s="43" t="s">
        <v>142</v>
      </c>
      <c r="B167" s="46" t="s">
        <v>546</v>
      </c>
      <c r="C167" s="84" t="s">
        <v>130</v>
      </c>
      <c r="D167" s="52" t="s">
        <v>642</v>
      </c>
      <c r="E167" s="7"/>
      <c r="F167" s="7"/>
      <c r="G167" s="7"/>
      <c r="H167" s="7"/>
      <c r="I167" s="7"/>
      <c r="J167" s="7"/>
      <c r="K167" s="7"/>
      <c r="L167" s="7"/>
      <c r="M167" s="7"/>
      <c r="N167" s="72">
        <f t="shared" si="14"/>
        <v>0</v>
      </c>
      <c r="O167" s="72">
        <f t="shared" si="14"/>
        <v>0</v>
      </c>
      <c r="P167" s="78">
        <f t="shared" si="14"/>
        <v>61.8</v>
      </c>
      <c r="Q167" s="72">
        <f t="shared" si="14"/>
        <v>61.8</v>
      </c>
      <c r="R167" s="72">
        <f t="shared" si="14"/>
        <v>61.8</v>
      </c>
      <c r="S167" s="72">
        <f t="shared" si="14"/>
        <v>61.8</v>
      </c>
      <c r="T167" s="19"/>
      <c r="U167" s="20">
        <f t="shared" si="12"/>
        <v>0</v>
      </c>
    </row>
    <row r="168" spans="1:21" s="5" customFormat="1" ht="87">
      <c r="A168" s="43" t="s">
        <v>145</v>
      </c>
      <c r="B168" s="46" t="s">
        <v>547</v>
      </c>
      <c r="C168" s="84" t="s">
        <v>131</v>
      </c>
      <c r="D168" s="59" t="s">
        <v>511</v>
      </c>
      <c r="E168" s="7"/>
      <c r="F168" s="7"/>
      <c r="G168" s="7"/>
      <c r="H168" s="7"/>
      <c r="I168" s="7"/>
      <c r="J168" s="7"/>
      <c r="K168" s="7"/>
      <c r="L168" s="7"/>
      <c r="M168" s="7"/>
      <c r="N168" s="72">
        <f t="shared" si="14"/>
        <v>8250.2</v>
      </c>
      <c r="O168" s="72">
        <f t="shared" si="14"/>
        <v>8250.2</v>
      </c>
      <c r="P168" s="78">
        <f t="shared" si="14"/>
        <v>9444.4</v>
      </c>
      <c r="Q168" s="72">
        <f t="shared" si="14"/>
        <v>1850</v>
      </c>
      <c r="R168" s="72">
        <f t="shared" si="14"/>
        <v>1850</v>
      </c>
      <c r="S168" s="72">
        <f t="shared" si="14"/>
        <v>1850</v>
      </c>
      <c r="T168" s="19"/>
      <c r="U168" s="20">
        <f t="shared" si="12"/>
        <v>0</v>
      </c>
    </row>
    <row r="169" spans="1:21" s="5" customFormat="1" ht="34.5">
      <c r="A169" s="43" t="s">
        <v>146</v>
      </c>
      <c r="B169" s="46" t="s">
        <v>548</v>
      </c>
      <c r="C169" s="84" t="s">
        <v>132</v>
      </c>
      <c r="D169" s="59" t="s">
        <v>506</v>
      </c>
      <c r="E169" s="7"/>
      <c r="F169" s="7"/>
      <c r="G169" s="7"/>
      <c r="H169" s="7"/>
      <c r="I169" s="7"/>
      <c r="J169" s="7"/>
      <c r="K169" s="7"/>
      <c r="L169" s="7"/>
      <c r="M169" s="7"/>
      <c r="N169" s="72">
        <f t="shared" si="14"/>
        <v>3186.8</v>
      </c>
      <c r="O169" s="72">
        <f t="shared" si="14"/>
        <v>3181</v>
      </c>
      <c r="P169" s="78">
        <f t="shared" si="14"/>
        <v>3725.4</v>
      </c>
      <c r="Q169" s="72">
        <f t="shared" si="14"/>
        <v>2109.2</v>
      </c>
      <c r="R169" s="72">
        <f t="shared" si="14"/>
        <v>2109.2</v>
      </c>
      <c r="S169" s="72">
        <f t="shared" si="14"/>
        <v>2109.2</v>
      </c>
      <c r="T169" s="19"/>
      <c r="U169" s="20">
        <f t="shared" si="12"/>
        <v>0</v>
      </c>
    </row>
    <row r="170" spans="1:21" s="5" customFormat="1" ht="191.25">
      <c r="A170" s="43" t="s">
        <v>426</v>
      </c>
      <c r="B170" s="49" t="s">
        <v>134</v>
      </c>
      <c r="C170" s="84" t="s">
        <v>135</v>
      </c>
      <c r="D170" s="52" t="s">
        <v>806</v>
      </c>
      <c r="E170" s="7"/>
      <c r="F170" s="7"/>
      <c r="G170" s="7"/>
      <c r="H170" s="7" t="s">
        <v>405</v>
      </c>
      <c r="I170" s="7" t="s">
        <v>841</v>
      </c>
      <c r="J170" s="60" t="s">
        <v>136</v>
      </c>
      <c r="K170" s="7"/>
      <c r="L170" s="7"/>
      <c r="M170" s="7"/>
      <c r="N170" s="45">
        <f>'[1]Свод  по  МО'!P171</f>
        <v>13013.2</v>
      </c>
      <c r="O170" s="45">
        <v>12473</v>
      </c>
      <c r="P170" s="45">
        <f>'[1]Свод  по  МО'!Q171</f>
        <v>13013.2</v>
      </c>
      <c r="Q170" s="45">
        <f>'[1]Свод  по  МО'!R171</f>
        <v>13013.2</v>
      </c>
      <c r="R170" s="45">
        <f>'[1]Свод  по  МО'!S171</f>
        <v>13013.2</v>
      </c>
      <c r="S170" s="45">
        <f aca="true" t="shared" si="15" ref="S170:S177">R170</f>
        <v>13013.2</v>
      </c>
      <c r="T170" s="19"/>
      <c r="U170" s="20">
        <f t="shared" si="12"/>
        <v>0</v>
      </c>
    </row>
    <row r="171" spans="1:21" s="5" customFormat="1" ht="138.75">
      <c r="A171" s="43" t="s">
        <v>427</v>
      </c>
      <c r="B171" s="49" t="s">
        <v>567</v>
      </c>
      <c r="C171" s="84" t="s">
        <v>138</v>
      </c>
      <c r="D171" s="7">
        <v>1003</v>
      </c>
      <c r="E171" s="7"/>
      <c r="F171" s="7"/>
      <c r="G171" s="7"/>
      <c r="H171" s="7" t="s">
        <v>568</v>
      </c>
      <c r="I171" s="7" t="s">
        <v>569</v>
      </c>
      <c r="J171" s="60" t="s">
        <v>570</v>
      </c>
      <c r="K171" s="7"/>
      <c r="L171" s="7"/>
      <c r="M171" s="7"/>
      <c r="N171" s="45">
        <f>'[1]Свод  по  МО'!P172</f>
        <v>1782.6</v>
      </c>
      <c r="O171" s="45">
        <v>1292</v>
      </c>
      <c r="P171" s="45">
        <f>'[1]Свод  по  МО'!Q172</f>
        <v>1959.7</v>
      </c>
      <c r="Q171" s="45">
        <f>'[1]Свод  по  МО'!R172</f>
        <v>1959.7</v>
      </c>
      <c r="R171" s="45">
        <f>'[1]Свод  по  МО'!S172</f>
        <v>1959.7</v>
      </c>
      <c r="S171" s="45">
        <f t="shared" si="15"/>
        <v>1959.7</v>
      </c>
      <c r="T171" s="19"/>
      <c r="U171" s="20">
        <f t="shared" si="12"/>
        <v>0</v>
      </c>
    </row>
    <row r="172" spans="1:21" s="5" customFormat="1" ht="156">
      <c r="A172" s="43" t="s">
        <v>428</v>
      </c>
      <c r="B172" s="49" t="s">
        <v>140</v>
      </c>
      <c r="C172" s="84" t="s">
        <v>141</v>
      </c>
      <c r="D172" s="7">
        <v>1003</v>
      </c>
      <c r="E172" s="7"/>
      <c r="F172" s="7"/>
      <c r="G172" s="7"/>
      <c r="H172" s="7" t="s">
        <v>124</v>
      </c>
      <c r="I172" s="7" t="s">
        <v>125</v>
      </c>
      <c r="J172" s="7" t="s">
        <v>604</v>
      </c>
      <c r="K172" s="7"/>
      <c r="L172" s="7"/>
      <c r="M172" s="7"/>
      <c r="N172" s="45">
        <f>'[1]Свод  по  МО'!P173</f>
        <v>513490</v>
      </c>
      <c r="O172" s="45">
        <v>334558.4</v>
      </c>
      <c r="P172" s="45">
        <f>'[1]Свод  по  МО'!Q173</f>
        <v>0</v>
      </c>
      <c r="Q172" s="45">
        <f>'[1]Свод  по  МО'!R173</f>
        <v>0</v>
      </c>
      <c r="R172" s="45">
        <f>'[1]Свод  по  МО'!S173</f>
        <v>0</v>
      </c>
      <c r="S172" s="45">
        <f t="shared" si="15"/>
        <v>0</v>
      </c>
      <c r="T172" s="19"/>
      <c r="U172" s="20">
        <f t="shared" si="12"/>
        <v>0</v>
      </c>
    </row>
    <row r="173" spans="1:21" s="5" customFormat="1" ht="156">
      <c r="A173" s="43" t="s">
        <v>429</v>
      </c>
      <c r="B173" s="49" t="s">
        <v>143</v>
      </c>
      <c r="C173" s="84" t="s">
        <v>144</v>
      </c>
      <c r="D173" s="7">
        <v>1003</v>
      </c>
      <c r="E173" s="7"/>
      <c r="F173" s="7"/>
      <c r="G173" s="7"/>
      <c r="H173" s="7" t="s">
        <v>124</v>
      </c>
      <c r="I173" s="7" t="s">
        <v>125</v>
      </c>
      <c r="J173" s="7" t="s">
        <v>604</v>
      </c>
      <c r="K173" s="7"/>
      <c r="L173" s="7"/>
      <c r="M173" s="7"/>
      <c r="N173" s="45">
        <f>'[1]Свод  по  МО'!P174</f>
        <v>4472</v>
      </c>
      <c r="O173" s="45">
        <v>4472</v>
      </c>
      <c r="P173" s="45">
        <f>'[1]Свод  по  МО'!Q174</f>
        <v>0</v>
      </c>
      <c r="Q173" s="45">
        <f>'[1]Свод  по  МО'!R174</f>
        <v>0</v>
      </c>
      <c r="R173" s="45">
        <f>'[1]Свод  по  МО'!S174</f>
        <v>0</v>
      </c>
      <c r="S173" s="45">
        <f t="shared" si="15"/>
        <v>0</v>
      </c>
      <c r="T173" s="19"/>
      <c r="U173" s="20">
        <f t="shared" si="12"/>
        <v>0</v>
      </c>
    </row>
    <row r="174" spans="1:21" s="5" customFormat="1" ht="121.5">
      <c r="A174" s="43" t="s">
        <v>430</v>
      </c>
      <c r="B174" s="40" t="s">
        <v>379</v>
      </c>
      <c r="C174" s="84" t="s">
        <v>431</v>
      </c>
      <c r="D174" s="59" t="s">
        <v>957</v>
      </c>
      <c r="E174" s="7" t="s">
        <v>960</v>
      </c>
      <c r="F174" s="7" t="s">
        <v>382</v>
      </c>
      <c r="G174" s="60" t="s">
        <v>961</v>
      </c>
      <c r="H174" s="7"/>
      <c r="I174" s="7"/>
      <c r="J174" s="60"/>
      <c r="K174" s="7"/>
      <c r="L174" s="7"/>
      <c r="M174" s="7"/>
      <c r="N174" s="45">
        <f>'[1]Свод  по  МО'!P176</f>
        <v>283.2</v>
      </c>
      <c r="O174" s="45">
        <v>120.7</v>
      </c>
      <c r="P174" s="45">
        <f>'[1]Свод  по  МО'!Q176</f>
        <v>0</v>
      </c>
      <c r="Q174" s="45">
        <f>'[1]Свод  по  МО'!R176</f>
        <v>0</v>
      </c>
      <c r="R174" s="45">
        <f>'[1]Свод  по  МО'!S176</f>
        <v>0</v>
      </c>
      <c r="S174" s="45">
        <f t="shared" si="15"/>
        <v>0</v>
      </c>
      <c r="T174" s="19"/>
      <c r="U174" s="20">
        <f t="shared" si="12"/>
        <v>0</v>
      </c>
    </row>
    <row r="175" spans="1:21" s="5" customFormat="1" ht="121.5">
      <c r="A175" s="43" t="s">
        <v>432</v>
      </c>
      <c r="B175" s="49" t="s">
        <v>549</v>
      </c>
      <c r="C175" s="84" t="s">
        <v>433</v>
      </c>
      <c r="D175" s="59" t="s">
        <v>434</v>
      </c>
      <c r="E175" s="7"/>
      <c r="F175" s="7"/>
      <c r="G175" s="60"/>
      <c r="H175" s="7" t="s">
        <v>105</v>
      </c>
      <c r="I175" s="7" t="s">
        <v>49</v>
      </c>
      <c r="J175" s="60" t="s">
        <v>605</v>
      </c>
      <c r="K175" s="7"/>
      <c r="L175" s="7"/>
      <c r="M175" s="7"/>
      <c r="N175" s="45">
        <f>'[1]Свод  по  МО'!P177</f>
        <v>8118</v>
      </c>
      <c r="O175" s="45">
        <v>7577.8</v>
      </c>
      <c r="P175" s="45">
        <f>'[1]Свод  по  МО'!Q177</f>
        <v>8118</v>
      </c>
      <c r="Q175" s="45">
        <f>'[1]Свод  по  МО'!R177</f>
        <v>8118</v>
      </c>
      <c r="R175" s="45">
        <f>'[1]Свод  по  МО'!S177</f>
        <v>8118</v>
      </c>
      <c r="S175" s="45">
        <f t="shared" si="15"/>
        <v>8118</v>
      </c>
      <c r="T175" s="19"/>
      <c r="U175" s="20">
        <f t="shared" si="12"/>
        <v>0</v>
      </c>
    </row>
    <row r="176" spans="1:21" s="5" customFormat="1" ht="156">
      <c r="A176" s="43" t="s">
        <v>435</v>
      </c>
      <c r="B176" s="49" t="s">
        <v>436</v>
      </c>
      <c r="C176" s="84" t="s">
        <v>437</v>
      </c>
      <c r="D176" s="59">
        <v>1003</v>
      </c>
      <c r="E176" s="7"/>
      <c r="F176" s="7"/>
      <c r="G176" s="60"/>
      <c r="H176" s="7" t="s">
        <v>438</v>
      </c>
      <c r="I176" s="7" t="s">
        <v>147</v>
      </c>
      <c r="J176" s="7" t="s">
        <v>604</v>
      </c>
      <c r="K176" s="7"/>
      <c r="L176" s="7"/>
      <c r="M176" s="7"/>
      <c r="N176" s="45">
        <f>'[1]Свод  по  МО'!P178</f>
        <v>44893</v>
      </c>
      <c r="O176" s="45">
        <f>19031.1+12028</f>
        <v>31059.1</v>
      </c>
      <c r="P176" s="45">
        <f>'[1]Свод  по  МО'!Q178</f>
        <v>0</v>
      </c>
      <c r="Q176" s="45">
        <f>'[1]Свод  по  МО'!R178</f>
        <v>0</v>
      </c>
      <c r="R176" s="45">
        <f>'[1]Свод  по  МО'!S178</f>
        <v>0</v>
      </c>
      <c r="S176" s="45">
        <f t="shared" si="15"/>
        <v>0</v>
      </c>
      <c r="T176" s="19"/>
      <c r="U176" s="20">
        <f t="shared" si="12"/>
        <v>0</v>
      </c>
    </row>
    <row r="177" spans="1:21" s="5" customFormat="1" ht="87">
      <c r="A177" s="43" t="s">
        <v>606</v>
      </c>
      <c r="B177" s="49" t="s">
        <v>607</v>
      </c>
      <c r="C177" s="84" t="s">
        <v>608</v>
      </c>
      <c r="D177" s="59" t="s">
        <v>846</v>
      </c>
      <c r="E177" s="7"/>
      <c r="F177" s="7"/>
      <c r="G177" s="60"/>
      <c r="H177" s="7" t="s">
        <v>106</v>
      </c>
      <c r="I177" s="7" t="s">
        <v>609</v>
      </c>
      <c r="J177" s="60" t="s">
        <v>610</v>
      </c>
      <c r="K177" s="7"/>
      <c r="L177" s="7"/>
      <c r="M177" s="7"/>
      <c r="N177" s="45">
        <f>'[1]Свод  по  МО'!P179</f>
        <v>0</v>
      </c>
      <c r="O177" s="45"/>
      <c r="P177" s="45">
        <f>'[1]Свод  по  МО'!Q179</f>
        <v>773400.8</v>
      </c>
      <c r="Q177" s="45">
        <f>'[1]Свод  по  МО'!R179</f>
        <v>875840.9</v>
      </c>
      <c r="R177" s="45">
        <f>'[1]Свод  по  МО'!S179</f>
        <v>969909.4</v>
      </c>
      <c r="S177" s="45">
        <f t="shared" si="15"/>
        <v>969909.4</v>
      </c>
      <c r="T177" s="19"/>
      <c r="U177" s="20">
        <f t="shared" si="12"/>
        <v>0</v>
      </c>
    </row>
    <row r="178" spans="1:21" s="5" customFormat="1" ht="51.75">
      <c r="A178" s="43" t="s">
        <v>611</v>
      </c>
      <c r="B178" s="46" t="s">
        <v>536</v>
      </c>
      <c r="C178" s="84" t="s">
        <v>612</v>
      </c>
      <c r="D178" s="7" t="s">
        <v>193</v>
      </c>
      <c r="E178" s="7"/>
      <c r="F178" s="7"/>
      <c r="G178" s="60"/>
      <c r="H178" s="7"/>
      <c r="I178" s="7"/>
      <c r="J178" s="60"/>
      <c r="K178" s="7"/>
      <c r="L178" s="7"/>
      <c r="M178" s="7"/>
      <c r="N178" s="72">
        <f aca="true" t="shared" si="16" ref="N178:S178">N72</f>
        <v>0</v>
      </c>
      <c r="O178" s="72">
        <f t="shared" si="16"/>
        <v>0</v>
      </c>
      <c r="P178" s="72">
        <f t="shared" si="16"/>
        <v>9815.6</v>
      </c>
      <c r="Q178" s="72">
        <f t="shared" si="16"/>
        <v>6310.6</v>
      </c>
      <c r="R178" s="72">
        <f t="shared" si="16"/>
        <v>6310.6</v>
      </c>
      <c r="S178" s="72">
        <f t="shared" si="16"/>
        <v>6310.6</v>
      </c>
      <c r="T178" s="19"/>
      <c r="U178" s="20"/>
    </row>
    <row r="179" spans="1:21" s="5" customFormat="1" ht="191.25">
      <c r="A179" s="32" t="s">
        <v>149</v>
      </c>
      <c r="B179" s="33" t="s">
        <v>913</v>
      </c>
      <c r="C179" s="82" t="s">
        <v>150</v>
      </c>
      <c r="D179" s="44"/>
      <c r="E179" s="44"/>
      <c r="F179" s="44"/>
      <c r="G179" s="44"/>
      <c r="H179" s="44"/>
      <c r="I179" s="44"/>
      <c r="J179" s="44"/>
      <c r="K179" s="44"/>
      <c r="L179" s="44"/>
      <c r="M179" s="44"/>
      <c r="N179" s="72">
        <f aca="true" t="shared" si="17" ref="N179:S179">SUM(N180:N181)</f>
        <v>0</v>
      </c>
      <c r="O179" s="72">
        <f t="shared" si="17"/>
        <v>0</v>
      </c>
      <c r="P179" s="72">
        <f t="shared" si="17"/>
        <v>0</v>
      </c>
      <c r="Q179" s="72">
        <f t="shared" si="17"/>
        <v>0</v>
      </c>
      <c r="R179" s="72">
        <f t="shared" si="17"/>
        <v>0</v>
      </c>
      <c r="S179" s="72">
        <f t="shared" si="17"/>
        <v>0</v>
      </c>
      <c r="T179" s="10"/>
      <c r="U179" s="20">
        <f t="shared" si="12"/>
        <v>0</v>
      </c>
    </row>
    <row r="180" spans="1:21" s="5" customFormat="1" ht="21">
      <c r="A180" s="30"/>
      <c r="B180" s="46"/>
      <c r="C180" s="81"/>
      <c r="D180" s="7"/>
      <c r="E180" s="7"/>
      <c r="F180" s="7"/>
      <c r="G180" s="7"/>
      <c r="H180" s="7"/>
      <c r="I180" s="7"/>
      <c r="J180" s="7"/>
      <c r="K180" s="7"/>
      <c r="L180" s="7"/>
      <c r="M180" s="7"/>
      <c r="N180" s="45"/>
      <c r="O180" s="45"/>
      <c r="P180" s="45"/>
      <c r="Q180" s="45"/>
      <c r="R180" s="45"/>
      <c r="S180" s="45"/>
      <c r="T180" s="8"/>
      <c r="U180" s="20">
        <f t="shared" si="12"/>
        <v>0</v>
      </c>
    </row>
    <row r="181" spans="1:21" s="5" customFormat="1" ht="21">
      <c r="A181" s="30"/>
      <c r="B181" s="46"/>
      <c r="C181" s="81"/>
      <c r="D181" s="7"/>
      <c r="E181" s="7"/>
      <c r="F181" s="7"/>
      <c r="G181" s="7"/>
      <c r="H181" s="7"/>
      <c r="I181" s="7"/>
      <c r="J181" s="7"/>
      <c r="K181" s="7"/>
      <c r="L181" s="7"/>
      <c r="M181" s="7"/>
      <c r="N181" s="45"/>
      <c r="O181" s="45"/>
      <c r="P181" s="45"/>
      <c r="Q181" s="45"/>
      <c r="R181" s="45"/>
      <c r="S181" s="45"/>
      <c r="T181" s="16"/>
      <c r="U181" s="20">
        <f t="shared" si="12"/>
        <v>0</v>
      </c>
    </row>
    <row r="182" spans="1:21" s="5" customFormat="1" ht="34.5">
      <c r="A182" s="32"/>
      <c r="B182" s="33" t="s">
        <v>151</v>
      </c>
      <c r="C182" s="82" t="s">
        <v>152</v>
      </c>
      <c r="D182" s="44"/>
      <c r="E182" s="44"/>
      <c r="F182" s="44"/>
      <c r="G182" s="44"/>
      <c r="H182" s="44"/>
      <c r="I182" s="44"/>
      <c r="J182" s="44"/>
      <c r="K182" s="44"/>
      <c r="L182" s="44"/>
      <c r="M182" s="44"/>
      <c r="N182" s="72">
        <f aca="true" t="shared" si="18" ref="N182:S182">N80+N134+N179+N136</f>
        <v>10251378.47</v>
      </c>
      <c r="O182" s="72">
        <f t="shared" si="18"/>
        <v>9759710.300000003</v>
      </c>
      <c r="P182" s="72">
        <f t="shared" si="18"/>
        <v>7205538.799999999</v>
      </c>
      <c r="Q182" s="72">
        <f t="shared" si="18"/>
        <v>6541670.9</v>
      </c>
      <c r="R182" s="72">
        <f t="shared" si="18"/>
        <v>6831895.9</v>
      </c>
      <c r="S182" s="72">
        <f t="shared" si="18"/>
        <v>6831895.9</v>
      </c>
      <c r="T182" s="10"/>
      <c r="U182" s="20">
        <f t="shared" si="12"/>
        <v>0</v>
      </c>
    </row>
    <row r="183" spans="1:21" s="5" customFormat="1" ht="34.5">
      <c r="A183" s="30" t="s">
        <v>153</v>
      </c>
      <c r="B183" s="34" t="s">
        <v>154</v>
      </c>
      <c r="C183" s="81" t="s">
        <v>155</v>
      </c>
      <c r="D183" s="7"/>
      <c r="E183" s="7"/>
      <c r="F183" s="7"/>
      <c r="G183" s="7"/>
      <c r="H183" s="7"/>
      <c r="I183" s="7"/>
      <c r="J183" s="7"/>
      <c r="K183" s="7"/>
      <c r="L183" s="7"/>
      <c r="M183" s="7"/>
      <c r="N183" s="45"/>
      <c r="O183" s="45"/>
      <c r="P183" s="45"/>
      <c r="Q183" s="45"/>
      <c r="R183" s="45"/>
      <c r="S183" s="45"/>
      <c r="T183" s="8"/>
      <c r="U183" s="20">
        <f t="shared" si="12"/>
        <v>0</v>
      </c>
    </row>
    <row r="184" spans="1:21" s="5" customFormat="1" ht="121.5">
      <c r="A184" s="32" t="s">
        <v>156</v>
      </c>
      <c r="B184" s="33" t="s">
        <v>157</v>
      </c>
      <c r="C184" s="82" t="s">
        <v>158</v>
      </c>
      <c r="D184" s="44"/>
      <c r="E184" s="44"/>
      <c r="F184" s="44"/>
      <c r="G184" s="44"/>
      <c r="H184" s="44"/>
      <c r="I184" s="44"/>
      <c r="J184" s="44"/>
      <c r="K184" s="44"/>
      <c r="L184" s="44"/>
      <c r="M184" s="44"/>
      <c r="N184" s="72">
        <f aca="true" t="shared" si="19" ref="N184:S184">SUM(N185:N238)</f>
        <v>8396205.599999998</v>
      </c>
      <c r="O184" s="72">
        <f t="shared" si="19"/>
        <v>7639911.700000001</v>
      </c>
      <c r="P184" s="72">
        <f t="shared" si="19"/>
        <v>5755449.5</v>
      </c>
      <c r="Q184" s="72">
        <f t="shared" si="19"/>
        <v>5497844.2</v>
      </c>
      <c r="R184" s="72">
        <f t="shared" si="19"/>
        <v>5395908.1</v>
      </c>
      <c r="S184" s="72">
        <f t="shared" si="19"/>
        <v>5395908.1</v>
      </c>
      <c r="T184" s="10"/>
      <c r="U184" s="20">
        <f t="shared" si="12"/>
        <v>0</v>
      </c>
    </row>
    <row r="185" spans="1:21" s="5" customFormat="1" ht="104.25">
      <c r="A185" s="30" t="s">
        <v>159</v>
      </c>
      <c r="B185" s="34" t="s">
        <v>160</v>
      </c>
      <c r="C185" s="81" t="s">
        <v>161</v>
      </c>
      <c r="D185" s="7" t="s">
        <v>962</v>
      </c>
      <c r="E185" s="35" t="s">
        <v>948</v>
      </c>
      <c r="F185" s="7" t="s">
        <v>963</v>
      </c>
      <c r="G185" s="36" t="s">
        <v>949</v>
      </c>
      <c r="H185" s="7"/>
      <c r="I185" s="7"/>
      <c r="J185" s="60"/>
      <c r="K185" s="7"/>
      <c r="L185" s="7"/>
      <c r="M185" s="7"/>
      <c r="N185" s="45">
        <f>'[1]Свод  по  МО'!P187</f>
        <v>859165.6000000001</v>
      </c>
      <c r="O185" s="45">
        <f>'[2]г. Елец '!O11+'[2]г. Липецк '!O11+10876.6</f>
        <v>619852.3</v>
      </c>
      <c r="P185" s="45">
        <f>'[1]Свод  по  МО'!Q187</f>
        <v>946146</v>
      </c>
      <c r="Q185" s="45">
        <f>'[1]Свод  по  МО'!R187</f>
        <v>914464</v>
      </c>
      <c r="R185" s="45">
        <f>'[1]Свод  по  МО'!S187</f>
        <v>893655</v>
      </c>
      <c r="S185" s="45">
        <f aca="true" t="shared" si="20" ref="S185:S243">R185</f>
        <v>893655</v>
      </c>
      <c r="T185" s="8"/>
      <c r="U185" s="20">
        <f t="shared" si="12"/>
        <v>0</v>
      </c>
    </row>
    <row r="186" spans="1:21" s="5" customFormat="1" ht="225.75">
      <c r="A186" s="30" t="s">
        <v>162</v>
      </c>
      <c r="B186" s="49" t="s">
        <v>521</v>
      </c>
      <c r="C186" s="81" t="s">
        <v>163</v>
      </c>
      <c r="D186" s="61" t="s">
        <v>964</v>
      </c>
      <c r="E186" s="7" t="s">
        <v>965</v>
      </c>
      <c r="F186" s="7" t="s">
        <v>164</v>
      </c>
      <c r="G186" s="7" t="s">
        <v>966</v>
      </c>
      <c r="H186" s="7"/>
      <c r="I186" s="7"/>
      <c r="J186" s="7"/>
      <c r="K186" s="7"/>
      <c r="L186" s="7"/>
      <c r="M186" s="7"/>
      <c r="N186" s="45">
        <f>'[1]Свод  по  МО'!P188</f>
        <v>306418.9</v>
      </c>
      <c r="O186" s="45">
        <f>'[2]г. Елец '!O12+'[2]г. Липецк '!O12</f>
        <v>295259.1</v>
      </c>
      <c r="P186" s="45">
        <f>'[1]Свод  по  МО'!Q188</f>
        <v>283626</v>
      </c>
      <c r="Q186" s="45">
        <f>'[1]Свод  по  МО'!R188</f>
        <v>282513</v>
      </c>
      <c r="R186" s="45">
        <f>'[1]Свод  по  МО'!S188</f>
        <v>282243</v>
      </c>
      <c r="S186" s="45">
        <f t="shared" si="20"/>
        <v>282243</v>
      </c>
      <c r="T186" s="8"/>
      <c r="U186" s="20">
        <f t="shared" si="12"/>
        <v>0</v>
      </c>
    </row>
    <row r="187" spans="1:21" s="5" customFormat="1" ht="156">
      <c r="A187" s="30" t="s">
        <v>165</v>
      </c>
      <c r="B187" s="34" t="s">
        <v>166</v>
      </c>
      <c r="C187" s="81" t="s">
        <v>167</v>
      </c>
      <c r="D187" s="7"/>
      <c r="E187" s="7"/>
      <c r="F187" s="7"/>
      <c r="G187" s="7"/>
      <c r="H187" s="7"/>
      <c r="I187" s="7"/>
      <c r="J187" s="7"/>
      <c r="K187" s="7"/>
      <c r="L187" s="7"/>
      <c r="M187" s="7"/>
      <c r="N187" s="45">
        <f>'[1]Свод  по  МО'!P189</f>
        <v>0</v>
      </c>
      <c r="O187" s="45"/>
      <c r="P187" s="45">
        <f>'[1]Свод  по  МО'!Q189</f>
        <v>0</v>
      </c>
      <c r="Q187" s="45">
        <f>'[1]Свод  по  МО'!R189</f>
        <v>0</v>
      </c>
      <c r="R187" s="45">
        <f>'[1]Свод  по  МО'!S189</f>
        <v>0</v>
      </c>
      <c r="S187" s="45">
        <f t="shared" si="20"/>
        <v>0</v>
      </c>
      <c r="T187" s="8"/>
      <c r="U187" s="20">
        <f t="shared" si="12"/>
        <v>0</v>
      </c>
    </row>
    <row r="188" spans="1:21" s="5" customFormat="1" ht="225.75">
      <c r="A188" s="30" t="s">
        <v>168</v>
      </c>
      <c r="B188" s="49" t="s">
        <v>550</v>
      </c>
      <c r="C188" s="81" t="s">
        <v>169</v>
      </c>
      <c r="D188" s="59" t="s">
        <v>44</v>
      </c>
      <c r="E188" s="7" t="s">
        <v>967</v>
      </c>
      <c r="F188" s="7" t="s">
        <v>45</v>
      </c>
      <c r="G188" s="7" t="s">
        <v>33</v>
      </c>
      <c r="H188" s="7"/>
      <c r="I188" s="7"/>
      <c r="J188" s="7"/>
      <c r="K188" s="7"/>
      <c r="L188" s="7"/>
      <c r="M188" s="7"/>
      <c r="N188" s="45">
        <f>'[1]Свод  по  МО'!P190</f>
        <v>1930</v>
      </c>
      <c r="O188" s="45">
        <f>'[2]г. Елец '!O14+'[2]г. Липецк '!O14</f>
        <v>1849.5</v>
      </c>
      <c r="P188" s="45">
        <f>'[1]Свод  по  МО'!Q190</f>
        <v>4481</v>
      </c>
      <c r="Q188" s="45">
        <f>'[1]Свод  по  МО'!R190</f>
        <v>4471</v>
      </c>
      <c r="R188" s="45">
        <f>'[1]Свод  по  МО'!S190</f>
        <v>4471</v>
      </c>
      <c r="S188" s="45">
        <f t="shared" si="20"/>
        <v>4471</v>
      </c>
      <c r="T188" s="8"/>
      <c r="U188" s="20">
        <f t="shared" si="12"/>
        <v>0</v>
      </c>
    </row>
    <row r="189" spans="1:21" s="5" customFormat="1" ht="121.5">
      <c r="A189" s="43" t="s">
        <v>170</v>
      </c>
      <c r="B189" s="40" t="s">
        <v>92</v>
      </c>
      <c r="C189" s="84" t="s">
        <v>171</v>
      </c>
      <c r="D189" s="59"/>
      <c r="E189" s="58"/>
      <c r="F189" s="7"/>
      <c r="G189" s="7"/>
      <c r="H189" s="7"/>
      <c r="I189" s="7"/>
      <c r="J189" s="7"/>
      <c r="K189" s="7"/>
      <c r="L189" s="7"/>
      <c r="M189" s="7"/>
      <c r="N189" s="45">
        <f>'[1]Свод  по  МО'!P191</f>
        <v>0</v>
      </c>
      <c r="O189" s="45"/>
      <c r="P189" s="45">
        <f>'[1]Свод  по  МО'!Q191</f>
        <v>0</v>
      </c>
      <c r="Q189" s="45">
        <f>'[1]Свод  по  МО'!R191</f>
        <v>0</v>
      </c>
      <c r="R189" s="45">
        <f>'[1]Свод  по  МО'!S191</f>
        <v>0</v>
      </c>
      <c r="S189" s="45">
        <f t="shared" si="20"/>
        <v>0</v>
      </c>
      <c r="T189" s="8"/>
      <c r="U189" s="20">
        <f t="shared" si="12"/>
        <v>0</v>
      </c>
    </row>
    <row r="190" spans="1:21" s="5" customFormat="1" ht="121.5">
      <c r="A190" s="30" t="s">
        <v>172</v>
      </c>
      <c r="B190" s="34" t="s">
        <v>173</v>
      </c>
      <c r="C190" s="81" t="s">
        <v>174</v>
      </c>
      <c r="D190" s="62">
        <v>1202</v>
      </c>
      <c r="E190" s="35" t="s">
        <v>948</v>
      </c>
      <c r="F190" s="36" t="s">
        <v>175</v>
      </c>
      <c r="G190" s="36" t="s">
        <v>949</v>
      </c>
      <c r="H190" s="7"/>
      <c r="I190" s="7"/>
      <c r="J190" s="7"/>
      <c r="K190" s="7"/>
      <c r="L190" s="7"/>
      <c r="M190" s="7"/>
      <c r="N190" s="45">
        <f>'[1]Свод  по  МО'!P192</f>
        <v>6699</v>
      </c>
      <c r="O190" s="45">
        <f>'[2]г. Елец '!O16+'[2]г. Липецк '!O16</f>
        <v>6699</v>
      </c>
      <c r="P190" s="45">
        <f>'[1]Свод  по  МО'!Q192</f>
        <v>16899</v>
      </c>
      <c r="Q190" s="45">
        <f>'[1]Свод  по  МО'!R192</f>
        <v>42482</v>
      </c>
      <c r="R190" s="45">
        <f>'[1]Свод  по  МО'!S192</f>
        <v>42457</v>
      </c>
      <c r="S190" s="45">
        <f t="shared" si="20"/>
        <v>42457</v>
      </c>
      <c r="T190" s="8"/>
      <c r="U190" s="20">
        <f t="shared" si="12"/>
        <v>0</v>
      </c>
    </row>
    <row r="191" spans="1:21" s="5" customFormat="1" ht="156">
      <c r="A191" s="30" t="s">
        <v>176</v>
      </c>
      <c r="B191" s="34" t="s">
        <v>177</v>
      </c>
      <c r="C191" s="81" t="s">
        <v>178</v>
      </c>
      <c r="D191" s="62">
        <v>1202</v>
      </c>
      <c r="E191" s="35" t="s">
        <v>948</v>
      </c>
      <c r="F191" s="36" t="s">
        <v>175</v>
      </c>
      <c r="G191" s="36" t="s">
        <v>949</v>
      </c>
      <c r="H191" s="7"/>
      <c r="I191" s="7"/>
      <c r="J191" s="7"/>
      <c r="K191" s="7"/>
      <c r="L191" s="7"/>
      <c r="M191" s="7"/>
      <c r="N191" s="45">
        <f>'[1]Свод  по  МО'!P193</f>
        <v>11825</v>
      </c>
      <c r="O191" s="45">
        <f>'[2]г. Елец '!O17+'[2]г. Липецк '!O17</f>
        <v>11802.8</v>
      </c>
      <c r="P191" s="45">
        <f>'[1]Свод  по  МО'!Q193</f>
        <v>10156</v>
      </c>
      <c r="Q191" s="45">
        <f>'[1]Свод  по  МО'!R193</f>
        <v>7835</v>
      </c>
      <c r="R191" s="45">
        <f>'[1]Свод  по  МО'!S193</f>
        <v>7695</v>
      </c>
      <c r="S191" s="45">
        <f t="shared" si="20"/>
        <v>7695</v>
      </c>
      <c r="T191" s="8"/>
      <c r="U191" s="20">
        <f t="shared" si="12"/>
        <v>0</v>
      </c>
    </row>
    <row r="192" spans="1:21" s="5" customFormat="1" ht="69">
      <c r="A192" s="30" t="s">
        <v>179</v>
      </c>
      <c r="B192" s="34" t="s">
        <v>180</v>
      </c>
      <c r="C192" s="81" t="s">
        <v>181</v>
      </c>
      <c r="D192" s="7"/>
      <c r="E192" s="7"/>
      <c r="F192" s="7"/>
      <c r="G192" s="7"/>
      <c r="H192" s="7"/>
      <c r="I192" s="7"/>
      <c r="J192" s="7"/>
      <c r="K192" s="7"/>
      <c r="L192" s="7"/>
      <c r="M192" s="7"/>
      <c r="N192" s="45"/>
      <c r="O192" s="45"/>
      <c r="P192" s="45"/>
      <c r="Q192" s="45"/>
      <c r="R192" s="45"/>
      <c r="S192" s="45">
        <f t="shared" si="20"/>
        <v>0</v>
      </c>
      <c r="T192" s="8"/>
      <c r="U192" s="20">
        <f t="shared" si="12"/>
        <v>0</v>
      </c>
    </row>
    <row r="193" spans="1:21" s="5" customFormat="1" ht="51.75">
      <c r="A193" s="30" t="s">
        <v>182</v>
      </c>
      <c r="B193" s="34" t="s">
        <v>183</v>
      </c>
      <c r="C193" s="81" t="s">
        <v>184</v>
      </c>
      <c r="D193" s="7"/>
      <c r="E193" s="7"/>
      <c r="F193" s="7"/>
      <c r="G193" s="7"/>
      <c r="H193" s="7"/>
      <c r="I193" s="7"/>
      <c r="J193" s="7"/>
      <c r="K193" s="7"/>
      <c r="L193" s="7"/>
      <c r="M193" s="7"/>
      <c r="N193" s="45">
        <f>'[1]Свод  по  МО'!P195</f>
        <v>0</v>
      </c>
      <c r="O193" s="45"/>
      <c r="P193" s="45">
        <f>'[1]Свод  по  МО'!Q195</f>
        <v>0</v>
      </c>
      <c r="Q193" s="45">
        <f>'[1]Свод  по  МО'!R195</f>
        <v>0</v>
      </c>
      <c r="R193" s="45">
        <f>'[1]Свод  по  МО'!S195</f>
        <v>0</v>
      </c>
      <c r="S193" s="45">
        <f t="shared" si="20"/>
        <v>0</v>
      </c>
      <c r="T193" s="8"/>
      <c r="U193" s="20">
        <f t="shared" si="12"/>
        <v>0</v>
      </c>
    </row>
    <row r="194" spans="1:21" s="5" customFormat="1" ht="69">
      <c r="A194" s="30" t="s">
        <v>185</v>
      </c>
      <c r="B194" s="34" t="s">
        <v>186</v>
      </c>
      <c r="C194" s="81" t="s">
        <v>187</v>
      </c>
      <c r="D194" s="7"/>
      <c r="E194" s="7"/>
      <c r="F194" s="7"/>
      <c r="G194" s="7"/>
      <c r="H194" s="7"/>
      <c r="I194" s="7"/>
      <c r="J194" s="7"/>
      <c r="K194" s="7"/>
      <c r="L194" s="7"/>
      <c r="M194" s="7"/>
      <c r="N194" s="45"/>
      <c r="O194" s="45"/>
      <c r="P194" s="45"/>
      <c r="Q194" s="45"/>
      <c r="R194" s="45"/>
      <c r="S194" s="45">
        <f t="shared" si="20"/>
        <v>0</v>
      </c>
      <c r="T194" s="8"/>
      <c r="U194" s="20">
        <f t="shared" si="12"/>
        <v>0</v>
      </c>
    </row>
    <row r="195" spans="1:21" s="5" customFormat="1" ht="138.75">
      <c r="A195" s="30" t="s">
        <v>188</v>
      </c>
      <c r="B195" s="34" t="s">
        <v>613</v>
      </c>
      <c r="C195" s="81" t="s">
        <v>189</v>
      </c>
      <c r="D195" s="61" t="s">
        <v>475</v>
      </c>
      <c r="E195" s="35" t="s">
        <v>948</v>
      </c>
      <c r="F195" s="7" t="s">
        <v>190</v>
      </c>
      <c r="G195" s="36" t="s">
        <v>949</v>
      </c>
      <c r="H195" s="7"/>
      <c r="I195" s="7"/>
      <c r="J195" s="7"/>
      <c r="K195" s="7"/>
      <c r="L195" s="7"/>
      <c r="M195" s="7"/>
      <c r="N195" s="45">
        <f>'[1]Свод  по  МО'!P197</f>
        <v>170973.6</v>
      </c>
      <c r="O195" s="45">
        <f>'[2]г. Елец '!O21+'[2]г. Липецк '!O21</f>
        <v>110890.5</v>
      </c>
      <c r="P195" s="45">
        <f>'[1]Свод  по  МО'!Q197</f>
        <v>110332</v>
      </c>
      <c r="Q195" s="45">
        <f>'[1]Свод  по  МО'!R197</f>
        <v>120123</v>
      </c>
      <c r="R195" s="45">
        <f>'[1]Свод  по  МО'!S197</f>
        <v>115627</v>
      </c>
      <c r="S195" s="45">
        <f t="shared" si="20"/>
        <v>115627</v>
      </c>
      <c r="T195" s="8"/>
      <c r="U195" s="20">
        <f t="shared" si="12"/>
        <v>0</v>
      </c>
    </row>
    <row r="196" spans="1:21" s="5" customFormat="1" ht="330">
      <c r="A196" s="30" t="s">
        <v>191</v>
      </c>
      <c r="B196" s="34" t="s">
        <v>914</v>
      </c>
      <c r="C196" s="81" t="s">
        <v>192</v>
      </c>
      <c r="D196" s="7" t="s">
        <v>193</v>
      </c>
      <c r="E196" s="35" t="s">
        <v>948</v>
      </c>
      <c r="F196" s="7" t="s">
        <v>194</v>
      </c>
      <c r="G196" s="36" t="s">
        <v>949</v>
      </c>
      <c r="H196" s="7"/>
      <c r="I196" s="7"/>
      <c r="J196" s="7"/>
      <c r="K196" s="7"/>
      <c r="L196" s="7"/>
      <c r="M196" s="7"/>
      <c r="N196" s="45">
        <f>'[1]Свод  по  МО'!P198</f>
        <v>926825.3999999999</v>
      </c>
      <c r="O196" s="45">
        <f>'[2]г. Елец '!O22+'[2]г. Липецк '!O22</f>
        <v>812514.3999999999</v>
      </c>
      <c r="P196" s="45">
        <f>'[1]Свод  по  МО'!Q198</f>
        <v>256504</v>
      </c>
      <c r="Q196" s="45">
        <f>'[1]Свод  по  МО'!R198</f>
        <v>189623.6</v>
      </c>
      <c r="R196" s="45">
        <f>'[1]Свод  по  МО'!S198</f>
        <v>248887.7</v>
      </c>
      <c r="S196" s="45">
        <f t="shared" si="20"/>
        <v>248887.7</v>
      </c>
      <c r="T196" s="8"/>
      <c r="U196" s="20">
        <f t="shared" si="12"/>
        <v>0</v>
      </c>
    </row>
    <row r="197" spans="1:21" s="5" customFormat="1" ht="225.75">
      <c r="A197" s="30" t="s">
        <v>195</v>
      </c>
      <c r="B197" s="40" t="s">
        <v>96</v>
      </c>
      <c r="C197" s="81" t="s">
        <v>196</v>
      </c>
      <c r="D197" s="7" t="s">
        <v>955</v>
      </c>
      <c r="E197" s="35" t="s">
        <v>948</v>
      </c>
      <c r="F197" s="7" t="s">
        <v>197</v>
      </c>
      <c r="G197" s="36" t="s">
        <v>949</v>
      </c>
      <c r="H197" s="7"/>
      <c r="I197" s="7"/>
      <c r="J197" s="7"/>
      <c r="K197" s="7"/>
      <c r="L197" s="7"/>
      <c r="M197" s="7"/>
      <c r="N197" s="45">
        <f>'[1]Свод  по  МО'!P199</f>
        <v>508172.2</v>
      </c>
      <c r="O197" s="45">
        <f>'[2]г. Елец '!O23+'[2]г. Липецк '!O23</f>
        <v>373977.2</v>
      </c>
      <c r="P197" s="45">
        <f>'[1]Свод  по  МО'!Q199</f>
        <v>302806.4</v>
      </c>
      <c r="Q197" s="45">
        <f>'[1]Свод  по  МО'!R199</f>
        <v>253244.19999999998</v>
      </c>
      <c r="R197" s="45">
        <f>'[1]Свод  по  МО'!S199</f>
        <v>239306.40000000002</v>
      </c>
      <c r="S197" s="45">
        <f t="shared" si="20"/>
        <v>239306.40000000002</v>
      </c>
      <c r="T197" s="8"/>
      <c r="U197" s="20">
        <f t="shared" si="12"/>
        <v>0</v>
      </c>
    </row>
    <row r="198" spans="1:21" s="5" customFormat="1" ht="104.25">
      <c r="A198" s="30" t="s">
        <v>198</v>
      </c>
      <c r="B198" s="34" t="s">
        <v>199</v>
      </c>
      <c r="C198" s="81" t="s">
        <v>200</v>
      </c>
      <c r="D198" s="59" t="s">
        <v>488</v>
      </c>
      <c r="E198" s="35" t="s">
        <v>948</v>
      </c>
      <c r="F198" s="7" t="s">
        <v>201</v>
      </c>
      <c r="G198" s="36" t="s">
        <v>949</v>
      </c>
      <c r="H198" s="7"/>
      <c r="I198" s="7"/>
      <c r="J198" s="7"/>
      <c r="K198" s="7"/>
      <c r="L198" s="7"/>
      <c r="M198" s="7"/>
      <c r="N198" s="45">
        <f>'[1]Свод  по  МО'!P200</f>
        <v>534416.2000000001</v>
      </c>
      <c r="O198" s="45">
        <f>'[2]г. Елец '!O24+'[2]г. Липецк '!O24</f>
        <v>510068.7</v>
      </c>
      <c r="P198" s="45">
        <f>'[1]Свод  по  МО'!Q200</f>
        <v>488371.5</v>
      </c>
      <c r="Q198" s="45">
        <f>'[1]Свод  по  МО'!R200</f>
        <v>443159.5</v>
      </c>
      <c r="R198" s="45">
        <f>'[1]Свод  по  МО'!S200</f>
        <v>441033</v>
      </c>
      <c r="S198" s="45">
        <f t="shared" si="20"/>
        <v>441033</v>
      </c>
      <c r="T198" s="8"/>
      <c r="U198" s="20">
        <f t="shared" si="12"/>
        <v>0</v>
      </c>
    </row>
    <row r="199" spans="1:21" s="5" customFormat="1" ht="104.25">
      <c r="A199" s="30" t="s">
        <v>202</v>
      </c>
      <c r="B199" s="34" t="s">
        <v>203</v>
      </c>
      <c r="C199" s="81" t="s">
        <v>204</v>
      </c>
      <c r="D199" s="7"/>
      <c r="E199" s="7"/>
      <c r="F199" s="7"/>
      <c r="G199" s="7"/>
      <c r="H199" s="7"/>
      <c r="I199" s="7"/>
      <c r="J199" s="7"/>
      <c r="K199" s="7"/>
      <c r="L199" s="7"/>
      <c r="M199" s="7"/>
      <c r="N199" s="45"/>
      <c r="O199" s="45"/>
      <c r="P199" s="45"/>
      <c r="Q199" s="45"/>
      <c r="R199" s="45"/>
      <c r="S199" s="45">
        <f t="shared" si="20"/>
        <v>0</v>
      </c>
      <c r="T199" s="8"/>
      <c r="U199" s="20">
        <f t="shared" si="12"/>
        <v>0</v>
      </c>
    </row>
    <row r="200" spans="1:21" s="5" customFormat="1" ht="104.25">
      <c r="A200" s="30" t="s">
        <v>205</v>
      </c>
      <c r="B200" s="40" t="s">
        <v>206</v>
      </c>
      <c r="C200" s="81" t="s">
        <v>207</v>
      </c>
      <c r="D200" s="59" t="s">
        <v>495</v>
      </c>
      <c r="E200" s="35" t="s">
        <v>948</v>
      </c>
      <c r="F200" s="7" t="s">
        <v>208</v>
      </c>
      <c r="G200" s="36" t="s">
        <v>949</v>
      </c>
      <c r="H200" s="7"/>
      <c r="I200" s="39"/>
      <c r="J200" s="60"/>
      <c r="K200" s="7"/>
      <c r="L200" s="7"/>
      <c r="M200" s="7"/>
      <c r="N200" s="45">
        <f>'[1]Свод  по  МО'!P202+24527.6</f>
        <v>54490.6</v>
      </c>
      <c r="O200" s="45">
        <f>'[2]г. Елец '!O26+'[2]г. Липецк '!O26+24309.5</f>
        <v>53723.1</v>
      </c>
      <c r="P200" s="45">
        <f>'[1]Свод  по  МО'!Q202+9097</f>
        <v>44899</v>
      </c>
      <c r="Q200" s="45">
        <f>'[1]Свод  по  МО'!R202+6925</f>
        <v>38055</v>
      </c>
      <c r="R200" s="45">
        <f>'[1]Свод  по  МО'!S202+6815</f>
        <v>37945</v>
      </c>
      <c r="S200" s="45">
        <f t="shared" si="20"/>
        <v>37945</v>
      </c>
      <c r="T200" s="8"/>
      <c r="U200" s="20">
        <f t="shared" si="12"/>
        <v>0</v>
      </c>
    </row>
    <row r="201" spans="1:21" s="5" customFormat="1" ht="51.75">
      <c r="A201" s="30" t="s">
        <v>209</v>
      </c>
      <c r="B201" s="34" t="s">
        <v>210</v>
      </c>
      <c r="C201" s="81" t="s">
        <v>211</v>
      </c>
      <c r="D201" s="59"/>
      <c r="E201" s="7"/>
      <c r="F201" s="7"/>
      <c r="G201" s="7"/>
      <c r="H201" s="7"/>
      <c r="I201" s="7"/>
      <c r="J201" s="7"/>
      <c r="K201" s="7"/>
      <c r="L201" s="7"/>
      <c r="M201" s="7"/>
      <c r="N201" s="45">
        <f>'[1]Свод  по  МО'!P203</f>
        <v>0</v>
      </c>
      <c r="O201" s="45"/>
      <c r="P201" s="45">
        <f>'[1]Свод  по  МО'!Q203</f>
        <v>0</v>
      </c>
      <c r="Q201" s="45">
        <f>'[1]Свод  по  МО'!R203</f>
        <v>0</v>
      </c>
      <c r="R201" s="45">
        <f>'[1]Свод  по  МО'!S203</f>
        <v>0</v>
      </c>
      <c r="S201" s="45">
        <f t="shared" si="20"/>
        <v>0</v>
      </c>
      <c r="T201" s="8"/>
      <c r="U201" s="20">
        <f t="shared" si="12"/>
        <v>0</v>
      </c>
    </row>
    <row r="202" spans="1:21" s="5" customFormat="1" ht="51.75">
      <c r="A202" s="30" t="s">
        <v>212</v>
      </c>
      <c r="B202" s="34" t="s">
        <v>213</v>
      </c>
      <c r="C202" s="81" t="s">
        <v>214</v>
      </c>
      <c r="D202" s="59"/>
      <c r="E202" s="7"/>
      <c r="F202" s="7"/>
      <c r="G202" s="7"/>
      <c r="H202" s="7"/>
      <c r="I202" s="7"/>
      <c r="J202" s="7"/>
      <c r="K202" s="7"/>
      <c r="L202" s="7"/>
      <c r="M202" s="7"/>
      <c r="N202" s="45">
        <f>'[1]Свод  по  МО'!P204</f>
        <v>0</v>
      </c>
      <c r="O202" s="45"/>
      <c r="P202" s="45">
        <f>'[1]Свод  по  МО'!Q204</f>
        <v>0</v>
      </c>
      <c r="Q202" s="45">
        <f>'[1]Свод  по  МО'!R204</f>
        <v>0</v>
      </c>
      <c r="R202" s="45">
        <f>'[1]Свод  по  МО'!S204</f>
        <v>0</v>
      </c>
      <c r="S202" s="45">
        <f t="shared" si="20"/>
        <v>0</v>
      </c>
      <c r="T202" s="8"/>
      <c r="U202" s="20">
        <f t="shared" si="12"/>
        <v>0</v>
      </c>
    </row>
    <row r="203" spans="1:21" s="5" customFormat="1" ht="104.25">
      <c r="A203" s="30" t="s">
        <v>215</v>
      </c>
      <c r="B203" s="34" t="s">
        <v>216</v>
      </c>
      <c r="C203" s="81" t="s">
        <v>217</v>
      </c>
      <c r="D203" s="59" t="s">
        <v>720</v>
      </c>
      <c r="E203" s="35" t="s">
        <v>948</v>
      </c>
      <c r="F203" s="7" t="s">
        <v>218</v>
      </c>
      <c r="G203" s="36" t="s">
        <v>949</v>
      </c>
      <c r="H203" s="7"/>
      <c r="I203" s="7"/>
      <c r="J203" s="7"/>
      <c r="K203" s="7"/>
      <c r="L203" s="7"/>
      <c r="M203" s="7"/>
      <c r="N203" s="45">
        <f>'[1]Свод  по  МО'!P205</f>
        <v>7800</v>
      </c>
      <c r="O203" s="45">
        <f>'[2]г. Елец '!O29+'[2]г. Липецк '!O29</f>
        <v>5932.7</v>
      </c>
      <c r="P203" s="45">
        <f>'[1]Свод  по  МО'!Q205</f>
        <v>8863</v>
      </c>
      <c r="Q203" s="45">
        <f>'[1]Свод  по  МО'!R205</f>
        <v>4363</v>
      </c>
      <c r="R203" s="45">
        <f>'[1]Свод  по  МО'!S205</f>
        <v>4363</v>
      </c>
      <c r="S203" s="45">
        <f t="shared" si="20"/>
        <v>4363</v>
      </c>
      <c r="T203" s="8"/>
      <c r="U203" s="20">
        <f aca="true" t="shared" si="21" ref="U203:U266">IF(O203&gt;N203,O203-N203,0)</f>
        <v>0</v>
      </c>
    </row>
    <row r="204" spans="1:21" s="5" customFormat="1" ht="409.5">
      <c r="A204" s="30" t="s">
        <v>219</v>
      </c>
      <c r="B204" s="34" t="s">
        <v>599</v>
      </c>
      <c r="C204" s="81" t="s">
        <v>220</v>
      </c>
      <c r="D204" s="7" t="s">
        <v>724</v>
      </c>
      <c r="E204" s="35" t="s">
        <v>948</v>
      </c>
      <c r="F204" s="7" t="s">
        <v>221</v>
      </c>
      <c r="G204" s="36" t="s">
        <v>949</v>
      </c>
      <c r="H204" s="7"/>
      <c r="I204" s="7"/>
      <c r="J204" s="7"/>
      <c r="K204" s="7"/>
      <c r="L204" s="7"/>
      <c r="M204" s="7"/>
      <c r="N204" s="45">
        <f>'[1]Свод  по  МО'!P206</f>
        <v>3582619</v>
      </c>
      <c r="O204" s="45">
        <f>'[2]г. Елец '!O30+'[2]г. Липецк '!O30</f>
        <v>3526582.1999999997</v>
      </c>
      <c r="P204" s="45">
        <f>'[1]Свод  по  МО'!Q206</f>
        <v>1958767.5</v>
      </c>
      <c r="Q204" s="45">
        <f>'[1]Свод  по  МО'!R206</f>
        <v>2045175</v>
      </c>
      <c r="R204" s="45">
        <f>'[1]Свод  по  МО'!S206</f>
        <v>1962135</v>
      </c>
      <c r="S204" s="45">
        <f t="shared" si="20"/>
        <v>1962135</v>
      </c>
      <c r="T204" s="8"/>
      <c r="U204" s="20">
        <f t="shared" si="21"/>
        <v>0</v>
      </c>
    </row>
    <row r="205" spans="1:21" s="5" customFormat="1" ht="348">
      <c r="A205" s="30" t="s">
        <v>222</v>
      </c>
      <c r="B205" s="49" t="s">
        <v>551</v>
      </c>
      <c r="C205" s="81" t="s">
        <v>223</v>
      </c>
      <c r="D205" s="7"/>
      <c r="E205" s="35"/>
      <c r="F205" s="7"/>
      <c r="G205" s="36"/>
      <c r="H205" s="7"/>
      <c r="I205" s="7"/>
      <c r="J205" s="7"/>
      <c r="K205" s="7"/>
      <c r="L205" s="7"/>
      <c r="M205" s="7"/>
      <c r="N205" s="45">
        <f>'[1]Свод  по  МО'!P207</f>
        <v>0</v>
      </c>
      <c r="O205" s="45"/>
      <c r="P205" s="45">
        <f>'[1]Свод  по  МО'!Q207</f>
        <v>0</v>
      </c>
      <c r="Q205" s="45">
        <f>'[1]Свод  по  МО'!R207</f>
        <v>0</v>
      </c>
      <c r="R205" s="45">
        <f>'[1]Свод  по  МО'!S207</f>
        <v>0</v>
      </c>
      <c r="S205" s="45">
        <f t="shared" si="20"/>
        <v>0</v>
      </c>
      <c r="T205" s="8"/>
      <c r="U205" s="20">
        <f t="shared" si="21"/>
        <v>0</v>
      </c>
    </row>
    <row r="206" spans="1:21" s="5" customFormat="1" ht="104.25">
      <c r="A206" s="30" t="s">
        <v>224</v>
      </c>
      <c r="B206" s="34" t="s">
        <v>225</v>
      </c>
      <c r="C206" s="81" t="s">
        <v>226</v>
      </c>
      <c r="D206" s="59" t="s">
        <v>506</v>
      </c>
      <c r="E206" s="35" t="s">
        <v>948</v>
      </c>
      <c r="F206" s="7" t="s">
        <v>227</v>
      </c>
      <c r="G206" s="36" t="s">
        <v>949</v>
      </c>
      <c r="H206" s="7"/>
      <c r="I206" s="7"/>
      <c r="J206" s="7"/>
      <c r="K206" s="7"/>
      <c r="L206" s="7"/>
      <c r="M206" s="7"/>
      <c r="N206" s="45">
        <f>'[1]Свод  по  МО'!P208</f>
        <v>3500</v>
      </c>
      <c r="O206" s="45">
        <f>'[2]г. Елец '!O32+'[2]г. Липецк '!O32</f>
        <v>3500</v>
      </c>
      <c r="P206" s="45">
        <f>'[1]Свод  по  МО'!Q208</f>
        <v>3500</v>
      </c>
      <c r="Q206" s="45">
        <f>'[1]Свод  по  МО'!R208</f>
        <v>2659</v>
      </c>
      <c r="R206" s="45">
        <f>'[1]Свод  по  МО'!S208</f>
        <v>2608</v>
      </c>
      <c r="S206" s="45">
        <f t="shared" si="20"/>
        <v>2608</v>
      </c>
      <c r="T206" s="8"/>
      <c r="U206" s="20">
        <f t="shared" si="21"/>
        <v>0</v>
      </c>
    </row>
    <row r="207" spans="1:21" s="5" customFormat="1" ht="104.25">
      <c r="A207" s="30" t="s">
        <v>228</v>
      </c>
      <c r="B207" s="34" t="s">
        <v>229</v>
      </c>
      <c r="C207" s="81" t="s">
        <v>230</v>
      </c>
      <c r="D207" s="59" t="s">
        <v>511</v>
      </c>
      <c r="E207" s="35" t="s">
        <v>948</v>
      </c>
      <c r="F207" s="7" t="s">
        <v>231</v>
      </c>
      <c r="G207" s="36" t="s">
        <v>949</v>
      </c>
      <c r="H207" s="7"/>
      <c r="I207" s="7"/>
      <c r="J207" s="7"/>
      <c r="K207" s="7"/>
      <c r="L207" s="7"/>
      <c r="M207" s="7"/>
      <c r="N207" s="45">
        <f>'[1]Свод  по  МО'!P209</f>
        <v>56610.6</v>
      </c>
      <c r="O207" s="45">
        <f>'[2]г. Елец '!O33+'[2]г. Липецк '!O33</f>
        <v>56319.899999999994</v>
      </c>
      <c r="P207" s="45">
        <f>'[1]Свод  по  МО'!Q209</f>
        <v>59243.5</v>
      </c>
      <c r="Q207" s="45">
        <f>'[1]Свод  по  МО'!R209</f>
        <v>51174</v>
      </c>
      <c r="R207" s="45">
        <f>'[1]Свод  по  МО'!S209</f>
        <v>50988</v>
      </c>
      <c r="S207" s="45">
        <f t="shared" si="20"/>
        <v>50988</v>
      </c>
      <c r="T207" s="8"/>
      <c r="U207" s="20">
        <f t="shared" si="21"/>
        <v>0</v>
      </c>
    </row>
    <row r="208" spans="1:21" s="5" customFormat="1" ht="104.25">
      <c r="A208" s="30" t="s">
        <v>232</v>
      </c>
      <c r="B208" s="34" t="s">
        <v>233</v>
      </c>
      <c r="C208" s="81" t="s">
        <v>234</v>
      </c>
      <c r="D208" s="59" t="s">
        <v>511</v>
      </c>
      <c r="E208" s="35" t="s">
        <v>948</v>
      </c>
      <c r="F208" s="7" t="s">
        <v>235</v>
      </c>
      <c r="G208" s="36" t="s">
        <v>949</v>
      </c>
      <c r="H208" s="7"/>
      <c r="I208" s="7"/>
      <c r="J208" s="7"/>
      <c r="K208" s="7"/>
      <c r="L208" s="7"/>
      <c r="M208" s="7"/>
      <c r="N208" s="45">
        <f>'[1]Свод  по  МО'!P210</f>
        <v>278619.1</v>
      </c>
      <c r="O208" s="45">
        <f>'[2]г. Елец '!O34+'[2]г. Липецк '!O34</f>
        <v>270790.7</v>
      </c>
      <c r="P208" s="45">
        <f>'[1]Свод  по  МО'!Q210</f>
        <v>275541</v>
      </c>
      <c r="Q208" s="45">
        <f>'[1]Свод  по  МО'!R210</f>
        <v>274106</v>
      </c>
      <c r="R208" s="45">
        <f>'[1]Свод  по  МО'!S210</f>
        <v>221324</v>
      </c>
      <c r="S208" s="45">
        <f t="shared" si="20"/>
        <v>221324</v>
      </c>
      <c r="T208" s="8"/>
      <c r="U208" s="20">
        <f t="shared" si="21"/>
        <v>0</v>
      </c>
    </row>
    <row r="209" spans="1:21" s="5" customFormat="1" ht="104.25">
      <c r="A209" s="30" t="s">
        <v>236</v>
      </c>
      <c r="B209" s="34" t="s">
        <v>237</v>
      </c>
      <c r="C209" s="81" t="s">
        <v>238</v>
      </c>
      <c r="D209" s="7"/>
      <c r="E209" s="7"/>
      <c r="F209" s="7"/>
      <c r="G209" s="7"/>
      <c r="H209" s="7"/>
      <c r="I209" s="7"/>
      <c r="J209" s="7"/>
      <c r="K209" s="7"/>
      <c r="L209" s="7"/>
      <c r="M209" s="7"/>
      <c r="N209" s="45">
        <f>'[1]Свод  по  МО'!P211</f>
        <v>0</v>
      </c>
      <c r="O209" s="45"/>
      <c r="P209" s="45">
        <f>'[1]Свод  по  МО'!Q211</f>
        <v>0</v>
      </c>
      <c r="Q209" s="45">
        <f>'[1]Свод  по  МО'!R211</f>
        <v>0</v>
      </c>
      <c r="R209" s="45">
        <f>'[1]Свод  по  МО'!S211</f>
        <v>0</v>
      </c>
      <c r="S209" s="45">
        <f t="shared" si="20"/>
        <v>0</v>
      </c>
      <c r="T209" s="8"/>
      <c r="U209" s="20">
        <f t="shared" si="21"/>
        <v>0</v>
      </c>
    </row>
    <row r="210" spans="1:21" s="5" customFormat="1" ht="191.25">
      <c r="A210" s="30" t="s">
        <v>239</v>
      </c>
      <c r="B210" s="34" t="s">
        <v>915</v>
      </c>
      <c r="C210" s="81" t="s">
        <v>240</v>
      </c>
      <c r="D210" s="7"/>
      <c r="E210" s="7"/>
      <c r="F210" s="7"/>
      <c r="G210" s="7"/>
      <c r="H210" s="7"/>
      <c r="I210" s="7"/>
      <c r="J210" s="7"/>
      <c r="K210" s="7"/>
      <c r="L210" s="7"/>
      <c r="M210" s="7"/>
      <c r="N210" s="45">
        <f>'[1]Свод  по  МО'!P212</f>
        <v>0</v>
      </c>
      <c r="O210" s="45"/>
      <c r="P210" s="45">
        <f>'[1]Свод  по  МО'!Q212</f>
        <v>0</v>
      </c>
      <c r="Q210" s="45">
        <f>'[1]Свод  по  МО'!R212</f>
        <v>0</v>
      </c>
      <c r="R210" s="45">
        <f>'[1]Свод  по  МО'!S212</f>
        <v>0</v>
      </c>
      <c r="S210" s="45">
        <f t="shared" si="20"/>
        <v>0</v>
      </c>
      <c r="T210" s="8"/>
      <c r="U210" s="20">
        <f t="shared" si="21"/>
        <v>0</v>
      </c>
    </row>
    <row r="211" spans="1:21" s="5" customFormat="1" ht="121.5">
      <c r="A211" s="30" t="s">
        <v>241</v>
      </c>
      <c r="B211" s="34" t="s">
        <v>242</v>
      </c>
      <c r="C211" s="81" t="s">
        <v>243</v>
      </c>
      <c r="D211" s="7" t="s">
        <v>5</v>
      </c>
      <c r="E211" s="35" t="s">
        <v>948</v>
      </c>
      <c r="F211" s="7" t="s">
        <v>244</v>
      </c>
      <c r="G211" s="36" t="s">
        <v>949</v>
      </c>
      <c r="H211" s="41"/>
      <c r="I211" s="7"/>
      <c r="J211" s="60"/>
      <c r="K211" s="7"/>
      <c r="L211" s="7"/>
      <c r="M211" s="7"/>
      <c r="N211" s="45">
        <f>'[1]Свод  по  МО'!P213</f>
        <v>217364.6</v>
      </c>
      <c r="O211" s="45">
        <f>'[2]г. Елец '!O37+'[2]г. Липецк '!O37</f>
        <v>179843.8</v>
      </c>
      <c r="P211" s="45">
        <f>'[1]Свод  по  МО'!Q213</f>
        <v>240073.5</v>
      </c>
      <c r="Q211" s="45">
        <f>'[1]Свод  по  МО'!R213</f>
        <v>151316</v>
      </c>
      <c r="R211" s="45">
        <f>'[1]Свод  по  МО'!S213</f>
        <v>150937</v>
      </c>
      <c r="S211" s="45">
        <f t="shared" si="20"/>
        <v>150937</v>
      </c>
      <c r="T211" s="8"/>
      <c r="U211" s="20">
        <f t="shared" si="21"/>
        <v>0</v>
      </c>
    </row>
    <row r="212" spans="1:21" s="5" customFormat="1" ht="69">
      <c r="A212" s="30" t="s">
        <v>245</v>
      </c>
      <c r="B212" s="34" t="s">
        <v>246</v>
      </c>
      <c r="C212" s="81" t="s">
        <v>247</v>
      </c>
      <c r="D212" s="59"/>
      <c r="E212" s="7"/>
      <c r="F212" s="7"/>
      <c r="G212" s="7"/>
      <c r="H212" s="7"/>
      <c r="I212" s="7"/>
      <c r="J212" s="7"/>
      <c r="K212" s="7"/>
      <c r="L212" s="7"/>
      <c r="M212" s="7"/>
      <c r="N212" s="45">
        <f>'[1]Свод  по  МО'!P214</f>
        <v>0</v>
      </c>
      <c r="O212" s="45"/>
      <c r="P212" s="45">
        <f>'[1]Свод  по  МО'!Q214</f>
        <v>0</v>
      </c>
      <c r="Q212" s="45">
        <f>'[1]Свод  по  МО'!R214</f>
        <v>0</v>
      </c>
      <c r="R212" s="45">
        <f>'[1]Свод  по  МО'!S214</f>
        <v>0</v>
      </c>
      <c r="S212" s="45">
        <f t="shared" si="20"/>
        <v>0</v>
      </c>
      <c r="T212" s="8"/>
      <c r="U212" s="20">
        <f t="shared" si="21"/>
        <v>0</v>
      </c>
    </row>
    <row r="213" spans="1:21" s="5" customFormat="1" ht="243">
      <c r="A213" s="30" t="s">
        <v>614</v>
      </c>
      <c r="B213" s="34" t="s">
        <v>615</v>
      </c>
      <c r="C213" s="81" t="s">
        <v>616</v>
      </c>
      <c r="D213" s="59"/>
      <c r="E213" s="58"/>
      <c r="F213" s="7"/>
      <c r="G213" s="7"/>
      <c r="H213" s="7"/>
      <c r="I213" s="7"/>
      <c r="J213" s="7"/>
      <c r="K213" s="7"/>
      <c r="L213" s="7"/>
      <c r="M213" s="7"/>
      <c r="N213" s="45">
        <f>'[1]Свод  по  МО'!P215</f>
        <v>0</v>
      </c>
      <c r="O213" s="45"/>
      <c r="P213" s="45">
        <f>'[1]Свод  по  МО'!Q215</f>
        <v>0</v>
      </c>
      <c r="Q213" s="45">
        <f>'[1]Свод  по  МО'!R215</f>
        <v>0</v>
      </c>
      <c r="R213" s="45">
        <f>'[1]Свод  по  МО'!S215</f>
        <v>0</v>
      </c>
      <c r="S213" s="45">
        <f t="shared" si="20"/>
        <v>0</v>
      </c>
      <c r="T213" s="8"/>
      <c r="U213" s="20">
        <f>IF(O213&gt;N213,O213-N213,0)</f>
        <v>0</v>
      </c>
    </row>
    <row r="214" spans="1:21" s="5" customFormat="1" ht="104.25">
      <c r="A214" s="30" t="s">
        <v>248</v>
      </c>
      <c r="B214" s="49" t="s">
        <v>552</v>
      </c>
      <c r="C214" s="81" t="s">
        <v>249</v>
      </c>
      <c r="D214" s="59" t="s">
        <v>806</v>
      </c>
      <c r="E214" s="35" t="s">
        <v>948</v>
      </c>
      <c r="F214" s="7" t="s">
        <v>250</v>
      </c>
      <c r="G214" s="36" t="s">
        <v>949</v>
      </c>
      <c r="H214" s="7"/>
      <c r="I214" s="7"/>
      <c r="J214" s="7"/>
      <c r="K214" s="7"/>
      <c r="L214" s="7"/>
      <c r="M214" s="7"/>
      <c r="N214" s="45">
        <f>'[1]Свод  по  МО'!P216</f>
        <v>4508</v>
      </c>
      <c r="O214" s="45">
        <f>'[2]г. Елец '!O40+'[2]г. Липецк '!O40</f>
        <v>4508</v>
      </c>
      <c r="P214" s="45">
        <f>'[1]Свод  по  МО'!Q216</f>
        <v>4281</v>
      </c>
      <c r="Q214" s="45">
        <f>'[1]Свод  по  МО'!R216</f>
        <v>4271</v>
      </c>
      <c r="R214" s="45">
        <f>'[1]Свод  по  МО'!S216</f>
        <v>4271</v>
      </c>
      <c r="S214" s="45">
        <f t="shared" si="20"/>
        <v>4271</v>
      </c>
      <c r="T214" s="8"/>
      <c r="U214" s="20">
        <f t="shared" si="21"/>
        <v>0</v>
      </c>
    </row>
    <row r="215" spans="1:21" s="5" customFormat="1" ht="104.25">
      <c r="A215" s="30" t="s">
        <v>251</v>
      </c>
      <c r="B215" s="34" t="s">
        <v>29</v>
      </c>
      <c r="C215" s="81" t="s">
        <v>252</v>
      </c>
      <c r="D215" s="59" t="s">
        <v>9</v>
      </c>
      <c r="E215" s="35" t="s">
        <v>948</v>
      </c>
      <c r="F215" s="7" t="s">
        <v>253</v>
      </c>
      <c r="G215" s="36" t="s">
        <v>949</v>
      </c>
      <c r="H215" s="7"/>
      <c r="I215" s="7"/>
      <c r="J215" s="7"/>
      <c r="K215" s="7"/>
      <c r="L215" s="7"/>
      <c r="M215" s="7"/>
      <c r="N215" s="45">
        <f>'[1]Свод  по  МО'!P217</f>
        <v>15795</v>
      </c>
      <c r="O215" s="45">
        <f>'[2]г. Елец '!O41+'[2]г. Липецк '!O41</f>
        <v>14001.4</v>
      </c>
      <c r="P215" s="45">
        <f>'[1]Свод  по  МО'!Q217</f>
        <v>38609</v>
      </c>
      <c r="Q215" s="45">
        <f>'[1]Свод  по  МО'!R217</f>
        <v>39609</v>
      </c>
      <c r="R215" s="45">
        <f>'[1]Свод  по  МО'!S217</f>
        <v>68609</v>
      </c>
      <c r="S215" s="45">
        <f t="shared" si="20"/>
        <v>68609</v>
      </c>
      <c r="T215" s="8"/>
      <c r="U215" s="20">
        <f t="shared" si="21"/>
        <v>0</v>
      </c>
    </row>
    <row r="216" spans="1:21" s="5" customFormat="1" ht="104.25">
      <c r="A216" s="30" t="s">
        <v>254</v>
      </c>
      <c r="B216" s="34" t="s">
        <v>255</v>
      </c>
      <c r="C216" s="81" t="s">
        <v>256</v>
      </c>
      <c r="D216" s="59" t="s">
        <v>9</v>
      </c>
      <c r="E216" s="35" t="s">
        <v>948</v>
      </c>
      <c r="F216" s="7" t="s">
        <v>257</v>
      </c>
      <c r="G216" s="36" t="s">
        <v>949</v>
      </c>
      <c r="H216" s="7"/>
      <c r="I216" s="7"/>
      <c r="J216" s="7"/>
      <c r="K216" s="7"/>
      <c r="L216" s="7"/>
      <c r="M216" s="7"/>
      <c r="N216" s="45">
        <f>'[1]Свод  по  МО'!P218</f>
        <v>275389</v>
      </c>
      <c r="O216" s="45">
        <f>'[2]г. Елец '!O42+'[2]г. Липецк '!O42</f>
        <v>272111.60000000003</v>
      </c>
      <c r="P216" s="45">
        <f>'[1]Свод  по  МО'!Q218</f>
        <v>278630</v>
      </c>
      <c r="Q216" s="45">
        <f>'[1]Свод  по  МО'!R218</f>
        <v>252630</v>
      </c>
      <c r="R216" s="45">
        <f>'[1]Свод  по  МО'!S218</f>
        <v>252630</v>
      </c>
      <c r="S216" s="45">
        <f t="shared" si="20"/>
        <v>252630</v>
      </c>
      <c r="T216" s="8"/>
      <c r="U216" s="20">
        <f t="shared" si="21"/>
        <v>0</v>
      </c>
    </row>
    <row r="217" spans="1:21" s="5" customFormat="1" ht="409.5">
      <c r="A217" s="30" t="s">
        <v>258</v>
      </c>
      <c r="B217" s="34" t="s">
        <v>408</v>
      </c>
      <c r="C217" s="81" t="s">
        <v>259</v>
      </c>
      <c r="D217" s="59" t="s">
        <v>260</v>
      </c>
      <c r="E217" s="35" t="s">
        <v>948</v>
      </c>
      <c r="F217" s="7" t="s">
        <v>261</v>
      </c>
      <c r="G217" s="36" t="s">
        <v>949</v>
      </c>
      <c r="H217" s="79"/>
      <c r="I217" s="79"/>
      <c r="J217" s="79"/>
      <c r="K217" s="79"/>
      <c r="L217" s="79"/>
      <c r="M217" s="79"/>
      <c r="N217" s="45">
        <f>'[1]Свод  по  МО'!P219</f>
        <v>451147.30000000005</v>
      </c>
      <c r="O217" s="45">
        <f>'[2]г. Елец '!O43+'[2]г. Липецк '!O43</f>
        <v>408503.1</v>
      </c>
      <c r="P217" s="45">
        <f>'[1]Свод  по  МО'!Q219</f>
        <v>368273.5</v>
      </c>
      <c r="Q217" s="45">
        <f>'[1]Свод  по  МО'!R219</f>
        <v>334853.5</v>
      </c>
      <c r="R217" s="45">
        <f>'[1]Свод  по  МО'!S219</f>
        <v>323455</v>
      </c>
      <c r="S217" s="45">
        <f t="shared" si="20"/>
        <v>323455</v>
      </c>
      <c r="T217" s="17"/>
      <c r="U217" s="20">
        <f t="shared" si="21"/>
        <v>0</v>
      </c>
    </row>
    <row r="218" spans="1:21" s="5" customFormat="1" ht="409.5">
      <c r="A218" s="30" t="s">
        <v>262</v>
      </c>
      <c r="B218" s="49" t="s">
        <v>553</v>
      </c>
      <c r="C218" s="81" t="s">
        <v>263</v>
      </c>
      <c r="D218" s="59" t="s">
        <v>506</v>
      </c>
      <c r="E218" s="35" t="s">
        <v>948</v>
      </c>
      <c r="F218" s="7" t="s">
        <v>264</v>
      </c>
      <c r="G218" s="36" t="s">
        <v>949</v>
      </c>
      <c r="H218" s="7"/>
      <c r="I218" s="7"/>
      <c r="J218" s="7"/>
      <c r="K218" s="7"/>
      <c r="L218" s="7"/>
      <c r="M218" s="7"/>
      <c r="N218" s="45">
        <f>'[1]Свод  по  МО'!P220</f>
        <v>20909</v>
      </c>
      <c r="O218" s="45">
        <f>'[2]г. Елец '!O44+'[2]г. Липецк '!O44</f>
        <v>17225.899999999998</v>
      </c>
      <c r="P218" s="45">
        <f>'[1]Свод  по  МО'!Q220</f>
        <v>6799</v>
      </c>
      <c r="Q218" s="45">
        <f>'[1]Свод  по  МО'!R220</f>
        <v>4818</v>
      </c>
      <c r="R218" s="45">
        <f>'[1]Свод  по  МО'!S220</f>
        <v>5408</v>
      </c>
      <c r="S218" s="45">
        <f t="shared" si="20"/>
        <v>5408</v>
      </c>
      <c r="T218" s="8"/>
      <c r="U218" s="20">
        <f t="shared" si="21"/>
        <v>0</v>
      </c>
    </row>
    <row r="219" spans="1:21" s="5" customFormat="1" ht="225.75">
      <c r="A219" s="30" t="s">
        <v>265</v>
      </c>
      <c r="B219" s="40" t="s">
        <v>496</v>
      </c>
      <c r="C219" s="81" t="s">
        <v>266</v>
      </c>
      <c r="D219" s="7"/>
      <c r="E219" s="7"/>
      <c r="F219" s="7"/>
      <c r="G219" s="7"/>
      <c r="H219" s="7"/>
      <c r="I219" s="7"/>
      <c r="J219" s="7"/>
      <c r="K219" s="7"/>
      <c r="L219" s="7"/>
      <c r="M219" s="7"/>
      <c r="N219" s="45">
        <f>'[1]Свод  по  МО'!P221</f>
        <v>0</v>
      </c>
      <c r="O219" s="45"/>
      <c r="P219" s="45">
        <f>'[1]Свод  по  МО'!Q221</f>
        <v>0</v>
      </c>
      <c r="Q219" s="45">
        <f>'[1]Свод  по  МО'!R221</f>
        <v>0</v>
      </c>
      <c r="R219" s="45">
        <f>'[1]Свод  по  МО'!S221</f>
        <v>0</v>
      </c>
      <c r="S219" s="45">
        <f t="shared" si="20"/>
        <v>0</v>
      </c>
      <c r="T219" s="8"/>
      <c r="U219" s="20">
        <f t="shared" si="21"/>
        <v>0</v>
      </c>
    </row>
    <row r="220" spans="1:21" s="5" customFormat="1" ht="261">
      <c r="A220" s="30" t="s">
        <v>267</v>
      </c>
      <c r="B220" s="49" t="s">
        <v>554</v>
      </c>
      <c r="C220" s="81" t="s">
        <v>268</v>
      </c>
      <c r="D220" s="59"/>
      <c r="E220" s="35"/>
      <c r="F220" s="7"/>
      <c r="G220" s="36"/>
      <c r="H220" s="7"/>
      <c r="I220" s="7"/>
      <c r="J220" s="7"/>
      <c r="K220" s="7"/>
      <c r="L220" s="7"/>
      <c r="M220" s="7"/>
      <c r="N220" s="45">
        <f>'[1]Свод  по  МО'!P222</f>
        <v>0</v>
      </c>
      <c r="O220" s="45"/>
      <c r="P220" s="45">
        <f>'[1]Свод  по  МО'!Q222</f>
        <v>0</v>
      </c>
      <c r="Q220" s="45">
        <f>'[1]Свод  по  МО'!R222</f>
        <v>0</v>
      </c>
      <c r="R220" s="45">
        <f>'[1]Свод  по  МО'!S222</f>
        <v>0</v>
      </c>
      <c r="S220" s="45">
        <f t="shared" si="20"/>
        <v>0</v>
      </c>
      <c r="T220" s="8"/>
      <c r="U220" s="20">
        <f t="shared" si="21"/>
        <v>0</v>
      </c>
    </row>
    <row r="221" spans="1:21" s="5" customFormat="1" ht="261">
      <c r="A221" s="30" t="s">
        <v>269</v>
      </c>
      <c r="B221" s="49" t="s">
        <v>555</v>
      </c>
      <c r="C221" s="81" t="s">
        <v>270</v>
      </c>
      <c r="D221" s="59"/>
      <c r="E221" s="35"/>
      <c r="F221" s="7"/>
      <c r="G221" s="36"/>
      <c r="H221" s="7"/>
      <c r="I221" s="7"/>
      <c r="J221" s="7"/>
      <c r="K221" s="7"/>
      <c r="L221" s="7"/>
      <c r="M221" s="7"/>
      <c r="N221" s="45"/>
      <c r="O221" s="45"/>
      <c r="P221" s="45"/>
      <c r="Q221" s="45"/>
      <c r="R221" s="45"/>
      <c r="S221" s="45">
        <f t="shared" si="20"/>
        <v>0</v>
      </c>
      <c r="T221" s="8"/>
      <c r="U221" s="20">
        <f t="shared" si="21"/>
        <v>0</v>
      </c>
    </row>
    <row r="222" spans="1:21" s="5" customFormat="1" ht="104.25">
      <c r="A222" s="30" t="s">
        <v>271</v>
      </c>
      <c r="B222" s="34" t="s">
        <v>272</v>
      </c>
      <c r="C222" s="81" t="s">
        <v>273</v>
      </c>
      <c r="D222" s="7"/>
      <c r="E222" s="7"/>
      <c r="F222" s="7"/>
      <c r="G222" s="7"/>
      <c r="H222" s="7"/>
      <c r="I222" s="7"/>
      <c r="J222" s="7"/>
      <c r="K222" s="7"/>
      <c r="L222" s="7"/>
      <c r="M222" s="7"/>
      <c r="N222" s="45">
        <f>'[1]Свод  по  МО'!P224</f>
        <v>0</v>
      </c>
      <c r="O222" s="45"/>
      <c r="P222" s="45">
        <f>'[1]Свод  по  МО'!Q224</f>
        <v>0</v>
      </c>
      <c r="Q222" s="45">
        <f>'[1]Свод  по  МО'!R224</f>
        <v>0</v>
      </c>
      <c r="R222" s="45">
        <f>'[1]Свод  по  МО'!S224</f>
        <v>0</v>
      </c>
      <c r="S222" s="45">
        <f t="shared" si="20"/>
        <v>0</v>
      </c>
      <c r="T222" s="8"/>
      <c r="U222" s="20">
        <f t="shared" si="21"/>
        <v>0</v>
      </c>
    </row>
    <row r="223" spans="1:21" s="5" customFormat="1" ht="156">
      <c r="A223" s="30" t="s">
        <v>274</v>
      </c>
      <c r="B223" s="34" t="s">
        <v>560</v>
      </c>
      <c r="C223" s="81" t="s">
        <v>275</v>
      </c>
      <c r="D223" s="7"/>
      <c r="E223" s="7"/>
      <c r="F223" s="7"/>
      <c r="G223" s="7"/>
      <c r="H223" s="7"/>
      <c r="I223" s="7"/>
      <c r="J223" s="7"/>
      <c r="K223" s="7"/>
      <c r="L223" s="7"/>
      <c r="M223" s="7"/>
      <c r="N223" s="45">
        <f>'[1]Свод  по  МО'!P225</f>
        <v>0</v>
      </c>
      <c r="O223" s="45"/>
      <c r="P223" s="45">
        <f>'[1]Свод  по  МО'!Q225</f>
        <v>0</v>
      </c>
      <c r="Q223" s="45">
        <f>'[1]Свод  по  МО'!R225</f>
        <v>0</v>
      </c>
      <c r="R223" s="45">
        <f>'[1]Свод  по  МО'!S225</f>
        <v>0</v>
      </c>
      <c r="S223" s="45">
        <f t="shared" si="20"/>
        <v>0</v>
      </c>
      <c r="T223" s="8"/>
      <c r="U223" s="20">
        <f t="shared" si="21"/>
        <v>0</v>
      </c>
    </row>
    <row r="224" spans="1:21" s="5" customFormat="1" ht="104.25">
      <c r="A224" s="30" t="s">
        <v>276</v>
      </c>
      <c r="B224" s="34" t="s">
        <v>277</v>
      </c>
      <c r="C224" s="81" t="s">
        <v>278</v>
      </c>
      <c r="D224" s="7"/>
      <c r="E224" s="7"/>
      <c r="F224" s="7"/>
      <c r="G224" s="7"/>
      <c r="H224" s="7"/>
      <c r="I224" s="7"/>
      <c r="J224" s="7"/>
      <c r="K224" s="7"/>
      <c r="L224" s="7"/>
      <c r="M224" s="7"/>
      <c r="N224" s="45">
        <f>'[1]Свод  по  МО'!P226</f>
        <v>0</v>
      </c>
      <c r="O224" s="45"/>
      <c r="P224" s="45">
        <f>'[1]Свод  по  МО'!Q226</f>
        <v>0</v>
      </c>
      <c r="Q224" s="45">
        <f>'[1]Свод  по  МО'!R226</f>
        <v>0</v>
      </c>
      <c r="R224" s="45">
        <f>'[1]Свод  по  МО'!S226</f>
        <v>0</v>
      </c>
      <c r="S224" s="45">
        <f t="shared" si="20"/>
        <v>0</v>
      </c>
      <c r="T224" s="8"/>
      <c r="U224" s="20">
        <f t="shared" si="21"/>
        <v>0</v>
      </c>
    </row>
    <row r="225" spans="1:21" s="5" customFormat="1" ht="69">
      <c r="A225" s="30" t="s">
        <v>279</v>
      </c>
      <c r="B225" s="34" t="s">
        <v>577</v>
      </c>
      <c r="C225" s="81" t="s">
        <v>280</v>
      </c>
      <c r="D225" s="7"/>
      <c r="E225" s="7"/>
      <c r="F225" s="7"/>
      <c r="G225" s="7"/>
      <c r="H225" s="7"/>
      <c r="I225" s="7"/>
      <c r="J225" s="7"/>
      <c r="K225" s="7"/>
      <c r="L225" s="7"/>
      <c r="M225" s="7"/>
      <c r="N225" s="45"/>
      <c r="O225" s="45"/>
      <c r="P225" s="45"/>
      <c r="Q225" s="45"/>
      <c r="R225" s="45"/>
      <c r="S225" s="45">
        <f t="shared" si="20"/>
        <v>0</v>
      </c>
      <c r="T225" s="8"/>
      <c r="U225" s="20">
        <f t="shared" si="21"/>
        <v>0</v>
      </c>
    </row>
    <row r="226" spans="1:21" s="5" customFormat="1" ht="156">
      <c r="A226" s="30" t="s">
        <v>281</v>
      </c>
      <c r="B226" s="34" t="s">
        <v>561</v>
      </c>
      <c r="C226" s="81" t="s">
        <v>282</v>
      </c>
      <c r="D226" s="59" t="s">
        <v>506</v>
      </c>
      <c r="E226" s="35" t="s">
        <v>948</v>
      </c>
      <c r="F226" s="7" t="s">
        <v>283</v>
      </c>
      <c r="G226" s="36" t="s">
        <v>949</v>
      </c>
      <c r="H226" s="7"/>
      <c r="I226" s="7"/>
      <c r="J226" s="7"/>
      <c r="K226" s="7"/>
      <c r="L226" s="7"/>
      <c r="M226" s="7"/>
      <c r="N226" s="45">
        <f>'[1]Свод  по  МО'!P228</f>
        <v>21803.7</v>
      </c>
      <c r="O226" s="45">
        <f>'[2]г. Елец '!O52+'[2]г. Липецк '!O52</f>
        <v>21375.9</v>
      </c>
      <c r="P226" s="45">
        <f>'[1]Свод  по  МО'!Q228</f>
        <v>16855.1</v>
      </c>
      <c r="Q226" s="45">
        <f>'[1]Свод  по  МО'!R228</f>
        <v>5981.4</v>
      </c>
      <c r="R226" s="45">
        <f>'[1]Свод  по  МО'!S228</f>
        <v>5509</v>
      </c>
      <c r="S226" s="45">
        <f t="shared" si="20"/>
        <v>5509</v>
      </c>
      <c r="T226" s="8"/>
      <c r="U226" s="20">
        <f t="shared" si="21"/>
        <v>0</v>
      </c>
    </row>
    <row r="227" spans="1:21" s="5" customFormat="1" ht="104.25">
      <c r="A227" s="30" t="s">
        <v>284</v>
      </c>
      <c r="B227" s="34" t="s">
        <v>285</v>
      </c>
      <c r="C227" s="81" t="s">
        <v>286</v>
      </c>
      <c r="D227" s="59" t="s">
        <v>586</v>
      </c>
      <c r="E227" s="35" t="s">
        <v>948</v>
      </c>
      <c r="F227" s="7" t="s">
        <v>287</v>
      </c>
      <c r="G227" s="36" t="s">
        <v>949</v>
      </c>
      <c r="H227" s="7"/>
      <c r="I227" s="7"/>
      <c r="J227" s="7"/>
      <c r="K227" s="7"/>
      <c r="L227" s="7"/>
      <c r="M227" s="7"/>
      <c r="N227" s="45">
        <f>'[1]Свод  по  МО'!P229</f>
        <v>1800</v>
      </c>
      <c r="O227" s="45">
        <f>'[2]г. Елец '!O53+'[2]г. Липецк '!O53</f>
        <v>1743.9</v>
      </c>
      <c r="P227" s="45">
        <f>'[1]Свод  по  МО'!Q229</f>
        <v>2200</v>
      </c>
      <c r="Q227" s="45">
        <f>'[1]Свод  по  МО'!R229</f>
        <v>2000</v>
      </c>
      <c r="R227" s="45">
        <f>'[1]Свод  по  МО'!S229</f>
        <v>2000</v>
      </c>
      <c r="S227" s="45">
        <f t="shared" si="20"/>
        <v>2000</v>
      </c>
      <c r="T227" s="8"/>
      <c r="U227" s="20">
        <f t="shared" si="21"/>
        <v>0</v>
      </c>
    </row>
    <row r="228" spans="1:21" s="5" customFormat="1" ht="261">
      <c r="A228" s="30" t="s">
        <v>288</v>
      </c>
      <c r="B228" s="34" t="s">
        <v>562</v>
      </c>
      <c r="C228" s="81" t="s">
        <v>289</v>
      </c>
      <c r="D228" s="7"/>
      <c r="E228" s="7"/>
      <c r="F228" s="7"/>
      <c r="G228" s="7"/>
      <c r="H228" s="7"/>
      <c r="I228" s="7"/>
      <c r="J228" s="7"/>
      <c r="K228" s="7"/>
      <c r="L228" s="7"/>
      <c r="M228" s="7"/>
      <c r="N228" s="45">
        <f>'[1]Свод  по  МО'!P230</f>
        <v>0</v>
      </c>
      <c r="O228" s="45"/>
      <c r="P228" s="45">
        <f>'[1]Свод  по  МО'!Q230</f>
        <v>0</v>
      </c>
      <c r="Q228" s="45">
        <f>'[1]Свод  по  МО'!R230</f>
        <v>0</v>
      </c>
      <c r="R228" s="45">
        <f>'[1]Свод  по  МО'!S230</f>
        <v>0</v>
      </c>
      <c r="S228" s="45">
        <f t="shared" si="20"/>
        <v>0</v>
      </c>
      <c r="T228" s="8"/>
      <c r="U228" s="20">
        <f t="shared" si="21"/>
        <v>0</v>
      </c>
    </row>
    <row r="229" spans="1:21" s="5" customFormat="1" ht="87">
      <c r="A229" s="30" t="s">
        <v>290</v>
      </c>
      <c r="B229" s="49" t="s">
        <v>556</v>
      </c>
      <c r="C229" s="81" t="s">
        <v>291</v>
      </c>
      <c r="D229" s="7"/>
      <c r="E229" s="7"/>
      <c r="F229" s="7"/>
      <c r="G229" s="7"/>
      <c r="H229" s="7"/>
      <c r="I229" s="7"/>
      <c r="J229" s="7"/>
      <c r="K229" s="7"/>
      <c r="L229" s="7"/>
      <c r="M229" s="7"/>
      <c r="N229" s="45">
        <f>'[1]Свод  по  МО'!P231</f>
        <v>0</v>
      </c>
      <c r="O229" s="45"/>
      <c r="P229" s="45">
        <f>'[1]Свод  по  МО'!Q231</f>
        <v>0</v>
      </c>
      <c r="Q229" s="45">
        <f>'[1]Свод  по  МО'!R231</f>
        <v>0</v>
      </c>
      <c r="R229" s="45">
        <f>'[1]Свод  по  МО'!S231</f>
        <v>0</v>
      </c>
      <c r="S229" s="45">
        <f t="shared" si="20"/>
        <v>0</v>
      </c>
      <c r="T229" s="8"/>
      <c r="U229" s="20">
        <f t="shared" si="21"/>
        <v>0</v>
      </c>
    </row>
    <row r="230" spans="1:21" s="5" customFormat="1" ht="34.5">
      <c r="A230" s="30" t="s">
        <v>292</v>
      </c>
      <c r="B230" s="34" t="s">
        <v>784</v>
      </c>
      <c r="C230" s="81" t="s">
        <v>293</v>
      </c>
      <c r="D230" s="7"/>
      <c r="E230" s="7"/>
      <c r="F230" s="7"/>
      <c r="G230" s="7"/>
      <c r="H230" s="7"/>
      <c r="I230" s="7"/>
      <c r="J230" s="7"/>
      <c r="K230" s="7"/>
      <c r="L230" s="7"/>
      <c r="M230" s="7"/>
      <c r="N230" s="45">
        <f>'[1]Свод  по  МО'!P232</f>
        <v>0</v>
      </c>
      <c r="O230" s="45"/>
      <c r="P230" s="45">
        <f>'[1]Свод  по  МО'!Q232</f>
        <v>0</v>
      </c>
      <c r="Q230" s="45">
        <f>'[1]Свод  по  МО'!R232</f>
        <v>0</v>
      </c>
      <c r="R230" s="45">
        <f>'[1]Свод  по  МО'!S232</f>
        <v>0</v>
      </c>
      <c r="S230" s="45">
        <f t="shared" si="20"/>
        <v>0</v>
      </c>
      <c r="T230" s="8"/>
      <c r="U230" s="20">
        <f t="shared" si="21"/>
        <v>0</v>
      </c>
    </row>
    <row r="231" spans="1:21" s="5" customFormat="1" ht="51.75">
      <c r="A231" s="30" t="s">
        <v>294</v>
      </c>
      <c r="B231" s="34" t="s">
        <v>620</v>
      </c>
      <c r="C231" s="81" t="s">
        <v>295</v>
      </c>
      <c r="D231" s="7"/>
      <c r="E231" s="7"/>
      <c r="F231" s="7"/>
      <c r="G231" s="7"/>
      <c r="H231" s="7"/>
      <c r="I231" s="7"/>
      <c r="J231" s="7"/>
      <c r="K231" s="7"/>
      <c r="L231" s="7"/>
      <c r="M231" s="7"/>
      <c r="N231" s="45">
        <f>'[1]Свод  по  МО'!P234</f>
        <v>0</v>
      </c>
      <c r="O231" s="45"/>
      <c r="P231" s="45">
        <f>'[1]Свод  по  МО'!Q234</f>
        <v>0</v>
      </c>
      <c r="Q231" s="45">
        <f>'[1]Свод  по  МО'!R234</f>
        <v>0</v>
      </c>
      <c r="R231" s="45">
        <f>'[1]Свод  по  МО'!S234</f>
        <v>0</v>
      </c>
      <c r="S231" s="45">
        <f t="shared" si="20"/>
        <v>0</v>
      </c>
      <c r="T231" s="8"/>
      <c r="U231" s="20">
        <f t="shared" si="21"/>
        <v>0</v>
      </c>
    </row>
    <row r="232" spans="1:21" s="5" customFormat="1" ht="156">
      <c r="A232" s="30" t="s">
        <v>296</v>
      </c>
      <c r="B232" s="34" t="s">
        <v>297</v>
      </c>
      <c r="C232" s="81" t="s">
        <v>298</v>
      </c>
      <c r="D232" s="7"/>
      <c r="E232" s="7"/>
      <c r="F232" s="7"/>
      <c r="G232" s="7"/>
      <c r="H232" s="7"/>
      <c r="I232" s="7"/>
      <c r="J232" s="7"/>
      <c r="K232" s="7"/>
      <c r="L232" s="7"/>
      <c r="M232" s="7"/>
      <c r="N232" s="45">
        <f>'[1]Свод  по  МО'!P235</f>
        <v>0</v>
      </c>
      <c r="O232" s="45"/>
      <c r="P232" s="45">
        <f>'[1]Свод  по  МО'!Q235</f>
        <v>0</v>
      </c>
      <c r="Q232" s="45">
        <f>'[1]Свод  по  МО'!R235</f>
        <v>0</v>
      </c>
      <c r="R232" s="45">
        <f>'[1]Свод  по  МО'!S235</f>
        <v>0</v>
      </c>
      <c r="S232" s="45">
        <f t="shared" si="20"/>
        <v>0</v>
      </c>
      <c r="T232" s="8"/>
      <c r="U232" s="20">
        <f t="shared" si="21"/>
        <v>0</v>
      </c>
    </row>
    <row r="233" spans="1:21" s="5" customFormat="1" ht="51.75">
      <c r="A233" s="30" t="s">
        <v>299</v>
      </c>
      <c r="B233" s="34" t="s">
        <v>300</v>
      </c>
      <c r="C233" s="81" t="s">
        <v>301</v>
      </c>
      <c r="D233" s="7"/>
      <c r="E233" s="7"/>
      <c r="F233" s="7"/>
      <c r="G233" s="7"/>
      <c r="H233" s="7"/>
      <c r="I233" s="7"/>
      <c r="J233" s="7"/>
      <c r="K233" s="7"/>
      <c r="L233" s="7"/>
      <c r="M233" s="7"/>
      <c r="N233" s="45">
        <f>'[1]Свод  по  МО'!P236</f>
        <v>0</v>
      </c>
      <c r="O233" s="45"/>
      <c r="P233" s="45">
        <f>'[1]Свод  по  МО'!Q236</f>
        <v>0</v>
      </c>
      <c r="Q233" s="45">
        <f>'[1]Свод  по  МО'!R236</f>
        <v>0</v>
      </c>
      <c r="R233" s="45">
        <f>'[1]Свод  по  МО'!S236</f>
        <v>0</v>
      </c>
      <c r="S233" s="45">
        <f t="shared" si="20"/>
        <v>0</v>
      </c>
      <c r="T233" s="8"/>
      <c r="U233" s="20">
        <f t="shared" si="21"/>
        <v>0</v>
      </c>
    </row>
    <row r="234" spans="1:21" s="5" customFormat="1" ht="121.5">
      <c r="A234" s="30" t="s">
        <v>439</v>
      </c>
      <c r="B234" s="34" t="s">
        <v>440</v>
      </c>
      <c r="C234" s="81" t="s">
        <v>441</v>
      </c>
      <c r="D234" s="7"/>
      <c r="E234" s="7"/>
      <c r="F234" s="7"/>
      <c r="G234" s="7"/>
      <c r="H234" s="7"/>
      <c r="I234" s="7"/>
      <c r="J234" s="7"/>
      <c r="K234" s="7"/>
      <c r="L234" s="7"/>
      <c r="M234" s="7"/>
      <c r="N234" s="45">
        <f>'[1]Свод  по  МО'!P237</f>
        <v>0</v>
      </c>
      <c r="O234" s="45"/>
      <c r="P234" s="45">
        <f>'[1]Свод  по  МО'!Q237</f>
        <v>0</v>
      </c>
      <c r="Q234" s="45">
        <f>'[1]Свод  по  МО'!R237</f>
        <v>0</v>
      </c>
      <c r="R234" s="45">
        <f>'[1]Свод  по  МО'!S237</f>
        <v>0</v>
      </c>
      <c r="S234" s="45">
        <f t="shared" si="20"/>
        <v>0</v>
      </c>
      <c r="T234" s="8"/>
      <c r="U234" s="20">
        <f t="shared" si="21"/>
        <v>0</v>
      </c>
    </row>
    <row r="235" spans="1:21" s="5" customFormat="1" ht="138.75">
      <c r="A235" s="30" t="s">
        <v>442</v>
      </c>
      <c r="B235" s="34" t="s">
        <v>59</v>
      </c>
      <c r="C235" s="81" t="s">
        <v>443</v>
      </c>
      <c r="D235" s="7"/>
      <c r="E235" s="7"/>
      <c r="F235" s="7"/>
      <c r="G235" s="7"/>
      <c r="H235" s="7"/>
      <c r="I235" s="7"/>
      <c r="J235" s="7"/>
      <c r="K235" s="7"/>
      <c r="L235" s="7"/>
      <c r="M235" s="7"/>
      <c r="N235" s="45">
        <f>'[1]Свод  по  МО'!P238</f>
        <v>0</v>
      </c>
      <c r="O235" s="45"/>
      <c r="P235" s="45">
        <f>'[1]Свод  по  МО'!Q238</f>
        <v>0</v>
      </c>
      <c r="Q235" s="45">
        <f>'[1]Свод  по  МО'!R238</f>
        <v>0</v>
      </c>
      <c r="R235" s="45">
        <f>'[1]Свод  по  МО'!S238</f>
        <v>0</v>
      </c>
      <c r="S235" s="45">
        <f t="shared" si="20"/>
        <v>0</v>
      </c>
      <c r="T235" s="8"/>
      <c r="U235" s="20">
        <f t="shared" si="21"/>
        <v>0</v>
      </c>
    </row>
    <row r="236" spans="1:21" s="5" customFormat="1" ht="51.75">
      <c r="A236" s="30" t="s">
        <v>302</v>
      </c>
      <c r="B236" s="34" t="s">
        <v>626</v>
      </c>
      <c r="C236" s="81" t="s">
        <v>303</v>
      </c>
      <c r="D236" s="7"/>
      <c r="E236" s="7"/>
      <c r="F236" s="7"/>
      <c r="G236" s="7"/>
      <c r="H236" s="7"/>
      <c r="I236" s="7"/>
      <c r="J236" s="7"/>
      <c r="K236" s="7"/>
      <c r="L236" s="7"/>
      <c r="M236" s="7"/>
      <c r="N236" s="45">
        <f>'[1]Свод  по  МО'!P239</f>
        <v>0</v>
      </c>
      <c r="O236" s="45"/>
      <c r="P236" s="45">
        <f>'[1]Свод  по  МО'!Q239</f>
        <v>0</v>
      </c>
      <c r="Q236" s="45">
        <f>'[1]Свод  по  МО'!R239</f>
        <v>0</v>
      </c>
      <c r="R236" s="45">
        <f>'[1]Свод  по  МО'!S239</f>
        <v>0</v>
      </c>
      <c r="S236" s="45">
        <f t="shared" si="20"/>
        <v>0</v>
      </c>
      <c r="T236" s="8"/>
      <c r="U236" s="20">
        <f t="shared" si="21"/>
        <v>0</v>
      </c>
    </row>
    <row r="237" spans="1:21" s="5" customFormat="1" ht="208.5">
      <c r="A237" s="30" t="s">
        <v>304</v>
      </c>
      <c r="B237" s="34" t="s">
        <v>113</v>
      </c>
      <c r="C237" s="81" t="s">
        <v>305</v>
      </c>
      <c r="D237" s="7" t="s">
        <v>956</v>
      </c>
      <c r="E237" s="35" t="s">
        <v>948</v>
      </c>
      <c r="F237" s="7"/>
      <c r="G237" s="36" t="s">
        <v>949</v>
      </c>
      <c r="H237" s="7"/>
      <c r="I237" s="7"/>
      <c r="J237" s="7"/>
      <c r="K237" s="7"/>
      <c r="L237" s="7"/>
      <c r="M237" s="7"/>
      <c r="N237" s="45">
        <f>'[1]Свод  по  МО'!P240</f>
        <v>3782.8</v>
      </c>
      <c r="O237" s="45">
        <f>'[2]г. Елец '!O63+'[2]г. Липецк '!O63</f>
        <v>3653.2</v>
      </c>
      <c r="P237" s="45">
        <f>'[1]Свод  по  МО'!Q240</f>
        <v>1856.5</v>
      </c>
      <c r="Q237" s="45">
        <f>'[1]Свод  по  МО'!R240</f>
        <v>1704</v>
      </c>
      <c r="R237" s="45">
        <f>'[1]Свод  по  МО'!S240</f>
        <v>1189</v>
      </c>
      <c r="S237" s="45">
        <f t="shared" si="20"/>
        <v>1189</v>
      </c>
      <c r="T237" s="8"/>
      <c r="U237" s="20">
        <f t="shared" si="21"/>
        <v>0</v>
      </c>
    </row>
    <row r="238" spans="1:21" s="5" customFormat="1" ht="278.25">
      <c r="A238" s="30" t="s">
        <v>306</v>
      </c>
      <c r="B238" s="40" t="s">
        <v>94</v>
      </c>
      <c r="C238" s="81" t="s">
        <v>307</v>
      </c>
      <c r="D238" s="7" t="s">
        <v>953</v>
      </c>
      <c r="E238" s="35" t="s">
        <v>948</v>
      </c>
      <c r="F238" s="7"/>
      <c r="G238" s="36" t="s">
        <v>949</v>
      </c>
      <c r="H238" s="7"/>
      <c r="I238" s="7"/>
      <c r="J238" s="7"/>
      <c r="K238" s="7"/>
      <c r="L238" s="7"/>
      <c r="M238" s="7"/>
      <c r="N238" s="45">
        <f>'[1]Свод  по  МО'!P241</f>
        <v>73641</v>
      </c>
      <c r="O238" s="45">
        <f>'[2]г. Елец '!O64+'[2]г. Липецк '!O64</f>
        <v>57182.8</v>
      </c>
      <c r="P238" s="45">
        <f>'[1]Свод  по  МО'!Q241</f>
        <v>27736</v>
      </c>
      <c r="Q238" s="45">
        <f>'[1]Свод  по  МО'!R241</f>
        <v>27214</v>
      </c>
      <c r="R238" s="45">
        <f>'[1]Свод  по  МО'!S241</f>
        <v>27162</v>
      </c>
      <c r="S238" s="45">
        <f t="shared" si="20"/>
        <v>27162</v>
      </c>
      <c r="T238" s="8"/>
      <c r="U238" s="20">
        <f t="shared" si="21"/>
        <v>0</v>
      </c>
    </row>
    <row r="239" spans="1:21" s="5" customFormat="1" ht="51.75">
      <c r="A239" s="30" t="s">
        <v>444</v>
      </c>
      <c r="B239" s="34" t="s">
        <v>62</v>
      </c>
      <c r="C239" s="81" t="s">
        <v>445</v>
      </c>
      <c r="D239" s="7"/>
      <c r="E239" s="7"/>
      <c r="F239" s="7"/>
      <c r="G239" s="7"/>
      <c r="H239" s="7"/>
      <c r="I239" s="7"/>
      <c r="J239" s="7"/>
      <c r="K239" s="7"/>
      <c r="L239" s="7"/>
      <c r="M239" s="7"/>
      <c r="N239" s="45">
        <f>'[1]Свод  по  МО'!P242</f>
        <v>0</v>
      </c>
      <c r="O239" s="45"/>
      <c r="P239" s="45">
        <f>'[1]Свод  по  МО'!Q242</f>
        <v>0</v>
      </c>
      <c r="Q239" s="45">
        <f>'[1]Свод  по  МО'!R242</f>
        <v>0</v>
      </c>
      <c r="R239" s="45">
        <f>'[1]Свод  по  МО'!S242</f>
        <v>0</v>
      </c>
      <c r="S239" s="45">
        <f t="shared" si="20"/>
        <v>0</v>
      </c>
      <c r="T239" s="8"/>
      <c r="U239" s="20">
        <f t="shared" si="21"/>
        <v>0</v>
      </c>
    </row>
    <row r="240" spans="1:21" s="5" customFormat="1" ht="138.75">
      <c r="A240" s="30" t="s">
        <v>446</v>
      </c>
      <c r="B240" s="34" t="s">
        <v>65</v>
      </c>
      <c r="C240" s="81" t="s">
        <v>447</v>
      </c>
      <c r="D240" s="7"/>
      <c r="E240" s="7"/>
      <c r="F240" s="7"/>
      <c r="G240" s="7"/>
      <c r="H240" s="7"/>
      <c r="I240" s="7"/>
      <c r="J240" s="7"/>
      <c r="K240" s="7"/>
      <c r="L240" s="7"/>
      <c r="M240" s="7"/>
      <c r="N240" s="45">
        <f>'[1]Свод  по  МО'!P243</f>
        <v>0</v>
      </c>
      <c r="O240" s="45"/>
      <c r="P240" s="45">
        <f>'[1]Свод  по  МО'!Q243</f>
        <v>0</v>
      </c>
      <c r="Q240" s="45">
        <f>'[1]Свод  по  МО'!R243</f>
        <v>0</v>
      </c>
      <c r="R240" s="45">
        <f>'[1]Свод  по  МО'!S243</f>
        <v>0</v>
      </c>
      <c r="S240" s="45">
        <f t="shared" si="20"/>
        <v>0</v>
      </c>
      <c r="T240" s="8"/>
      <c r="U240" s="20">
        <f t="shared" si="21"/>
        <v>0</v>
      </c>
    </row>
    <row r="241" spans="1:21" s="5" customFormat="1" ht="87">
      <c r="A241" s="30" t="s">
        <v>448</v>
      </c>
      <c r="B241" s="34" t="s">
        <v>68</v>
      </c>
      <c r="C241" s="81" t="s">
        <v>449</v>
      </c>
      <c r="D241" s="7"/>
      <c r="E241" s="7"/>
      <c r="F241" s="7"/>
      <c r="G241" s="7"/>
      <c r="H241" s="7"/>
      <c r="I241" s="7"/>
      <c r="J241" s="7"/>
      <c r="K241" s="7"/>
      <c r="L241" s="7"/>
      <c r="M241" s="7"/>
      <c r="N241" s="45">
        <f>'[1]Свод  по  МО'!P244</f>
        <v>0</v>
      </c>
      <c r="O241" s="45"/>
      <c r="P241" s="45">
        <f>'[1]Свод  по  МО'!Q244</f>
        <v>0</v>
      </c>
      <c r="Q241" s="45">
        <f>'[1]Свод  по  МО'!R244</f>
        <v>0</v>
      </c>
      <c r="R241" s="45">
        <f>'[1]Свод  по  МО'!S244</f>
        <v>0</v>
      </c>
      <c r="S241" s="45">
        <f t="shared" si="20"/>
        <v>0</v>
      </c>
      <c r="T241" s="8"/>
      <c r="U241" s="20">
        <f t="shared" si="21"/>
        <v>0</v>
      </c>
    </row>
    <row r="242" spans="1:21" s="5" customFormat="1" ht="243">
      <c r="A242" s="30" t="s">
        <v>450</v>
      </c>
      <c r="B242" s="34" t="s">
        <v>71</v>
      </c>
      <c r="C242" s="81" t="s">
        <v>451</v>
      </c>
      <c r="D242" s="7"/>
      <c r="E242" s="7"/>
      <c r="F242" s="7"/>
      <c r="G242" s="7"/>
      <c r="H242" s="7"/>
      <c r="I242" s="7"/>
      <c r="J242" s="7"/>
      <c r="K242" s="7"/>
      <c r="L242" s="7"/>
      <c r="M242" s="7"/>
      <c r="N242" s="45">
        <f>'[1]Свод  по  МО'!P245</f>
        <v>0</v>
      </c>
      <c r="O242" s="45"/>
      <c r="P242" s="45">
        <f>'[1]Свод  по  МО'!Q245</f>
        <v>0</v>
      </c>
      <c r="Q242" s="45">
        <f>'[1]Свод  по  МО'!R245</f>
        <v>0</v>
      </c>
      <c r="R242" s="45">
        <f>'[1]Свод  по  МО'!S245</f>
        <v>0</v>
      </c>
      <c r="S242" s="45">
        <f t="shared" si="20"/>
        <v>0</v>
      </c>
      <c r="T242" s="8"/>
      <c r="U242" s="20">
        <f t="shared" si="21"/>
        <v>0</v>
      </c>
    </row>
    <row r="243" spans="1:21" s="5" customFormat="1" ht="69">
      <c r="A243" s="30" t="s">
        <v>452</v>
      </c>
      <c r="B243" s="34" t="s">
        <v>74</v>
      </c>
      <c r="C243" s="81" t="s">
        <v>453</v>
      </c>
      <c r="D243" s="7"/>
      <c r="E243" s="7"/>
      <c r="F243" s="7"/>
      <c r="G243" s="7"/>
      <c r="H243" s="7"/>
      <c r="I243" s="7"/>
      <c r="J243" s="7"/>
      <c r="K243" s="7"/>
      <c r="L243" s="7"/>
      <c r="M243" s="7"/>
      <c r="N243" s="45">
        <f>'[1]Свод  по  МО'!P246</f>
        <v>0</v>
      </c>
      <c r="O243" s="45"/>
      <c r="P243" s="45">
        <f>'[1]Свод  по  МО'!Q246</f>
        <v>0</v>
      </c>
      <c r="Q243" s="45">
        <f>'[1]Свод  по  МО'!R246</f>
        <v>0</v>
      </c>
      <c r="R243" s="45">
        <f>'[1]Свод  по  МО'!S246</f>
        <v>0</v>
      </c>
      <c r="S243" s="45">
        <f t="shared" si="20"/>
        <v>0</v>
      </c>
      <c r="T243" s="8"/>
      <c r="U243" s="20">
        <f t="shared" si="21"/>
        <v>0</v>
      </c>
    </row>
    <row r="244" spans="1:21" s="5" customFormat="1" ht="156">
      <c r="A244" s="32" t="s">
        <v>308</v>
      </c>
      <c r="B244" s="88" t="s">
        <v>541</v>
      </c>
      <c r="C244" s="82" t="s">
        <v>309</v>
      </c>
      <c r="D244" s="44"/>
      <c r="E244" s="44"/>
      <c r="F244" s="44"/>
      <c r="G244" s="44"/>
      <c r="H244" s="44"/>
      <c r="I244" s="44"/>
      <c r="J244" s="44"/>
      <c r="K244" s="44"/>
      <c r="L244" s="44"/>
      <c r="M244" s="44"/>
      <c r="N244" s="72">
        <f aca="true" t="shared" si="22" ref="N244:S244">N245</f>
        <v>0</v>
      </c>
      <c r="O244" s="72">
        <f t="shared" si="22"/>
        <v>0</v>
      </c>
      <c r="P244" s="72">
        <f t="shared" si="22"/>
        <v>0</v>
      </c>
      <c r="Q244" s="72">
        <f t="shared" si="22"/>
        <v>0</v>
      </c>
      <c r="R244" s="72">
        <f t="shared" si="22"/>
        <v>0</v>
      </c>
      <c r="S244" s="72">
        <f t="shared" si="22"/>
        <v>0</v>
      </c>
      <c r="T244" s="10"/>
      <c r="U244" s="20">
        <f t="shared" si="21"/>
        <v>0</v>
      </c>
    </row>
    <row r="245" spans="1:21" s="5" customFormat="1" ht="21">
      <c r="A245" s="63"/>
      <c r="B245" s="34" t="s">
        <v>557</v>
      </c>
      <c r="C245" s="81"/>
      <c r="D245" s="7"/>
      <c r="E245" s="7"/>
      <c r="F245" s="7"/>
      <c r="G245" s="7"/>
      <c r="H245" s="7"/>
      <c r="I245" s="7"/>
      <c r="J245" s="7"/>
      <c r="K245" s="7"/>
      <c r="L245" s="7"/>
      <c r="M245" s="7"/>
      <c r="N245" s="45">
        <f>'[2]г. Елец '!N71+'[2]г. Липецк '!N71</f>
        <v>0</v>
      </c>
      <c r="O245" s="45">
        <f>'[2]г. Елец '!O71+'[2]г. Липецк '!O71</f>
        <v>0</v>
      </c>
      <c r="P245" s="45">
        <f>'[2]г. Елец '!P71+'[2]г. Липецк '!P71</f>
        <v>0</v>
      </c>
      <c r="Q245" s="45">
        <f>'[2]г. Елец '!Q71+'[2]г. Липецк '!Q71</f>
        <v>0</v>
      </c>
      <c r="R245" s="45">
        <f>'[2]г. Елец '!R71+'[2]г. Липецк '!R71</f>
        <v>0</v>
      </c>
      <c r="S245" s="45">
        <f>'[2]г. Елец '!S71+'[2]г. Липецк '!S71</f>
        <v>0</v>
      </c>
      <c r="T245" s="8"/>
      <c r="U245" s="20">
        <f t="shared" si="21"/>
        <v>0</v>
      </c>
    </row>
    <row r="246" spans="1:21" s="5" customFormat="1" ht="138.75">
      <c r="A246" s="64" t="s">
        <v>310</v>
      </c>
      <c r="B246" s="88" t="s">
        <v>558</v>
      </c>
      <c r="C246" s="89" t="s">
        <v>311</v>
      </c>
      <c r="D246" s="44"/>
      <c r="E246" s="44"/>
      <c r="F246" s="44"/>
      <c r="G246" s="66"/>
      <c r="H246" s="44"/>
      <c r="I246" s="44"/>
      <c r="J246" s="44"/>
      <c r="K246" s="44"/>
      <c r="L246" s="44"/>
      <c r="M246" s="44"/>
      <c r="N246" s="72">
        <f aca="true" t="shared" si="23" ref="N246:S246">SUM(N247:N282)</f>
        <v>4028727.400000001</v>
      </c>
      <c r="O246" s="72">
        <f t="shared" si="23"/>
        <v>3838448.200000001</v>
      </c>
      <c r="P246" s="72">
        <f t="shared" si="23"/>
        <v>3676435.6999999993</v>
      </c>
      <c r="Q246" s="72">
        <f t="shared" si="23"/>
        <v>3787832.3999999994</v>
      </c>
      <c r="R246" s="72">
        <f t="shared" si="23"/>
        <v>4064779.4999999995</v>
      </c>
      <c r="S246" s="72">
        <f t="shared" si="23"/>
        <v>4064779.4999999995</v>
      </c>
      <c r="T246" s="10"/>
      <c r="U246" s="20">
        <f t="shared" si="21"/>
        <v>0</v>
      </c>
    </row>
    <row r="247" spans="1:21" s="5" customFormat="1" ht="191.25">
      <c r="A247" s="43" t="s">
        <v>312</v>
      </c>
      <c r="B247" s="49" t="s">
        <v>810</v>
      </c>
      <c r="C247" s="84" t="s">
        <v>313</v>
      </c>
      <c r="D247" s="50" t="s">
        <v>100</v>
      </c>
      <c r="E247" s="51"/>
      <c r="F247" s="7"/>
      <c r="G247" s="42"/>
      <c r="H247" s="7" t="s">
        <v>947</v>
      </c>
      <c r="I247" s="7" t="s">
        <v>812</v>
      </c>
      <c r="J247" s="7" t="s">
        <v>813</v>
      </c>
      <c r="K247" s="7"/>
      <c r="L247" s="7"/>
      <c r="M247" s="7"/>
      <c r="N247" s="45">
        <f>'[1]Свод  по  МО'!P250</f>
        <v>20933.4</v>
      </c>
      <c r="O247" s="45">
        <v>20933.4</v>
      </c>
      <c r="P247" s="45">
        <f>'[1]Свод  по  МО'!Q250</f>
        <v>20356.5</v>
      </c>
      <c r="Q247" s="45">
        <f>'[1]Свод  по  МО'!R250</f>
        <v>20590.5</v>
      </c>
      <c r="R247" s="45">
        <f>'[1]Свод  по  МО'!S250</f>
        <v>20590.5</v>
      </c>
      <c r="S247" s="45">
        <f aca="true" t="shared" si="24" ref="S247:S282">R247</f>
        <v>20590.5</v>
      </c>
      <c r="T247" s="19"/>
      <c r="U247" s="20">
        <f t="shared" si="21"/>
        <v>0</v>
      </c>
    </row>
    <row r="248" spans="1:21" s="5" customFormat="1" ht="104.25">
      <c r="A248" s="43" t="s">
        <v>314</v>
      </c>
      <c r="B248" s="49" t="s">
        <v>815</v>
      </c>
      <c r="C248" s="84" t="s">
        <v>315</v>
      </c>
      <c r="D248" s="52" t="s">
        <v>806</v>
      </c>
      <c r="E248" s="41"/>
      <c r="F248" s="7"/>
      <c r="G248" s="42"/>
      <c r="H248" s="7" t="s">
        <v>817</v>
      </c>
      <c r="I248" s="7" t="s">
        <v>818</v>
      </c>
      <c r="J248" s="7" t="s">
        <v>819</v>
      </c>
      <c r="K248" s="7"/>
      <c r="L248" s="7"/>
      <c r="M248" s="7"/>
      <c r="N248" s="45">
        <f>'[1]Свод  по  МО'!P251</f>
        <v>9075.7</v>
      </c>
      <c r="O248" s="45">
        <v>9067.6</v>
      </c>
      <c r="P248" s="45">
        <f>'[1]Свод  по  МО'!Q251</f>
        <v>9880.3</v>
      </c>
      <c r="Q248" s="45">
        <f>'[1]Свод  по  МО'!R251</f>
        <v>9880.3</v>
      </c>
      <c r="R248" s="45">
        <f>'[1]Свод  по  МО'!S251</f>
        <v>9880.3</v>
      </c>
      <c r="S248" s="45">
        <f t="shared" si="24"/>
        <v>9880.3</v>
      </c>
      <c r="T248" s="19"/>
      <c r="U248" s="20">
        <f t="shared" si="21"/>
        <v>0</v>
      </c>
    </row>
    <row r="249" spans="1:21" s="5" customFormat="1" ht="191.25">
      <c r="A249" s="43" t="s">
        <v>316</v>
      </c>
      <c r="B249" s="49" t="s">
        <v>821</v>
      </c>
      <c r="C249" s="84" t="s">
        <v>317</v>
      </c>
      <c r="D249" s="52" t="s">
        <v>806</v>
      </c>
      <c r="E249" s="41"/>
      <c r="F249" s="7"/>
      <c r="G249" s="42"/>
      <c r="H249" s="7" t="s">
        <v>401</v>
      </c>
      <c r="I249" s="7" t="s">
        <v>823</v>
      </c>
      <c r="J249" s="7" t="s">
        <v>824</v>
      </c>
      <c r="K249" s="7"/>
      <c r="L249" s="7"/>
      <c r="M249" s="7"/>
      <c r="N249" s="45">
        <f>'[1]Свод  по  МО'!P252</f>
        <v>6135</v>
      </c>
      <c r="O249" s="45">
        <v>6106.8</v>
      </c>
      <c r="P249" s="45">
        <f>'[1]Свод  по  МО'!Q252</f>
        <v>6522</v>
      </c>
      <c r="Q249" s="45">
        <f>'[1]Свод  по  МО'!R252</f>
        <v>6562</v>
      </c>
      <c r="R249" s="45">
        <f>'[1]Свод  по  МО'!S252</f>
        <v>6668</v>
      </c>
      <c r="S249" s="45">
        <f t="shared" si="24"/>
        <v>6668</v>
      </c>
      <c r="T249" s="19"/>
      <c r="U249" s="20">
        <f t="shared" si="21"/>
        <v>0</v>
      </c>
    </row>
    <row r="250" spans="1:21" s="5" customFormat="1" ht="208.5">
      <c r="A250" s="43" t="s">
        <v>318</v>
      </c>
      <c r="B250" s="49" t="s">
        <v>826</v>
      </c>
      <c r="C250" s="84" t="s">
        <v>319</v>
      </c>
      <c r="D250" s="52" t="s">
        <v>806</v>
      </c>
      <c r="E250" s="41"/>
      <c r="F250" s="7"/>
      <c r="G250" s="42"/>
      <c r="H250" s="7" t="s">
        <v>402</v>
      </c>
      <c r="I250" s="7" t="s">
        <v>828</v>
      </c>
      <c r="J250" s="7" t="s">
        <v>829</v>
      </c>
      <c r="K250" s="7"/>
      <c r="L250" s="7"/>
      <c r="M250" s="7"/>
      <c r="N250" s="45">
        <f>'[1]Свод  по  МО'!P253</f>
        <v>4260</v>
      </c>
      <c r="O250" s="45">
        <v>4260</v>
      </c>
      <c r="P250" s="45">
        <f>'[1]Свод  по  МО'!Q253</f>
        <v>5740.9</v>
      </c>
      <c r="Q250" s="45">
        <f>'[1]Свод  по  МО'!R253</f>
        <v>5740.9</v>
      </c>
      <c r="R250" s="45">
        <f>'[1]Свод  по  МО'!S253</f>
        <v>5740.9</v>
      </c>
      <c r="S250" s="45">
        <f t="shared" si="24"/>
        <v>5740.9</v>
      </c>
      <c r="T250" s="19"/>
      <c r="U250" s="20">
        <f t="shared" si="21"/>
        <v>0</v>
      </c>
    </row>
    <row r="251" spans="1:21" s="5" customFormat="1" ht="138.75">
      <c r="A251" s="43" t="s">
        <v>320</v>
      </c>
      <c r="B251" s="49" t="s">
        <v>831</v>
      </c>
      <c r="C251" s="84" t="s">
        <v>321</v>
      </c>
      <c r="D251" s="53" t="s">
        <v>833</v>
      </c>
      <c r="E251" s="41"/>
      <c r="F251" s="7"/>
      <c r="G251" s="42"/>
      <c r="H251" s="7" t="s">
        <v>834</v>
      </c>
      <c r="I251" s="7" t="s">
        <v>835</v>
      </c>
      <c r="J251" s="7" t="s">
        <v>836</v>
      </c>
      <c r="K251" s="7"/>
      <c r="L251" s="7"/>
      <c r="M251" s="7"/>
      <c r="N251" s="45">
        <f>'[1]Свод  по  МО'!P254</f>
        <v>31550</v>
      </c>
      <c r="O251" s="45">
        <v>31550</v>
      </c>
      <c r="P251" s="45">
        <f>'[1]Свод  по  МО'!Q254</f>
        <v>0</v>
      </c>
      <c r="Q251" s="45">
        <f>'[1]Свод  по  МО'!R254</f>
        <v>0</v>
      </c>
      <c r="R251" s="45">
        <f>'[1]Свод  по  МО'!S254</f>
        <v>0</v>
      </c>
      <c r="S251" s="45">
        <f t="shared" si="24"/>
        <v>0</v>
      </c>
      <c r="T251" s="19"/>
      <c r="U251" s="20">
        <f t="shared" si="21"/>
        <v>0</v>
      </c>
    </row>
    <row r="252" spans="1:21" s="5" customFormat="1" ht="69">
      <c r="A252" s="43" t="s">
        <v>322</v>
      </c>
      <c r="B252" s="49" t="s">
        <v>838</v>
      </c>
      <c r="C252" s="84" t="s">
        <v>323</v>
      </c>
      <c r="D252" s="50" t="s">
        <v>833</v>
      </c>
      <c r="E252" s="41"/>
      <c r="F252" s="7"/>
      <c r="G252" s="42"/>
      <c r="H252" s="7" t="s">
        <v>840</v>
      </c>
      <c r="I252" s="7" t="s">
        <v>841</v>
      </c>
      <c r="J252" s="7" t="s">
        <v>842</v>
      </c>
      <c r="K252" s="7"/>
      <c r="L252" s="7"/>
      <c r="M252" s="7"/>
      <c r="N252" s="45">
        <f>'[1]Свод  по  МО'!P255</f>
        <v>1717145.4000000001</v>
      </c>
      <c r="O252" s="45">
        <f>63712.8+1653432.5</f>
        <v>1717145.3</v>
      </c>
      <c r="P252" s="45">
        <f>'[1]Свод  по  МО'!Q255</f>
        <v>1867594</v>
      </c>
      <c r="Q252" s="45">
        <f>'[1]Свод  по  МО'!R255</f>
        <v>1872723.5</v>
      </c>
      <c r="R252" s="45">
        <f>'[1]Свод  по  МО'!S255</f>
        <v>1969926.7</v>
      </c>
      <c r="S252" s="45">
        <f t="shared" si="24"/>
        <v>1969926.7</v>
      </c>
      <c r="T252" s="19"/>
      <c r="U252" s="20">
        <f t="shared" si="21"/>
        <v>0</v>
      </c>
    </row>
    <row r="253" spans="1:21" s="5" customFormat="1" ht="104.25">
      <c r="A253" s="43" t="s">
        <v>324</v>
      </c>
      <c r="B253" s="49" t="s">
        <v>844</v>
      </c>
      <c r="C253" s="84" t="s">
        <v>325</v>
      </c>
      <c r="D253" s="53" t="s">
        <v>846</v>
      </c>
      <c r="E253" s="41"/>
      <c r="F253" s="7"/>
      <c r="G253" s="42"/>
      <c r="H253" s="7" t="s">
        <v>847</v>
      </c>
      <c r="I253" s="7" t="s">
        <v>848</v>
      </c>
      <c r="J253" s="7" t="s">
        <v>849</v>
      </c>
      <c r="K253" s="7"/>
      <c r="L253" s="7"/>
      <c r="M253" s="7"/>
      <c r="N253" s="45">
        <f>'[1]Свод  по  МО'!P256</f>
        <v>32678</v>
      </c>
      <c r="O253" s="45">
        <v>32678</v>
      </c>
      <c r="P253" s="45">
        <f>'[1]Свод  по  МО'!Q256</f>
        <v>34311.8</v>
      </c>
      <c r="Q253" s="45">
        <f>'[1]Свод  по  МО'!R256</f>
        <v>34311.8</v>
      </c>
      <c r="R253" s="45">
        <f>'[1]Свод  по  МО'!S256</f>
        <v>34311.8</v>
      </c>
      <c r="S253" s="45">
        <f t="shared" si="24"/>
        <v>34311.8</v>
      </c>
      <c r="T253" s="19"/>
      <c r="U253" s="20">
        <f t="shared" si="21"/>
        <v>0</v>
      </c>
    </row>
    <row r="254" spans="1:21" s="5" customFormat="1" ht="278.25">
      <c r="A254" s="43" t="s">
        <v>326</v>
      </c>
      <c r="B254" s="49" t="s">
        <v>851</v>
      </c>
      <c r="C254" s="84" t="s">
        <v>327</v>
      </c>
      <c r="D254" s="41">
        <v>1003</v>
      </c>
      <c r="E254" s="41"/>
      <c r="F254" s="7"/>
      <c r="G254" s="42"/>
      <c r="H254" s="7" t="s">
        <v>101</v>
      </c>
      <c r="I254" s="7" t="s">
        <v>102</v>
      </c>
      <c r="J254" s="7" t="s">
        <v>103</v>
      </c>
      <c r="K254" s="7"/>
      <c r="L254" s="7"/>
      <c r="M254" s="7"/>
      <c r="N254" s="45">
        <f>'[1]Свод  по  МО'!P260</f>
        <v>41429.3</v>
      </c>
      <c r="O254" s="45">
        <v>41143.5</v>
      </c>
      <c r="P254" s="45">
        <f>'[1]Свод  по  МО'!Q260</f>
        <v>32765.6</v>
      </c>
      <c r="Q254" s="45">
        <f>'[1]Свод  по  МО'!R260</f>
        <v>18409.2</v>
      </c>
      <c r="R254" s="45">
        <f>'[1]Свод  по  МО'!S260</f>
        <v>17285</v>
      </c>
      <c r="S254" s="45">
        <f t="shared" si="24"/>
        <v>17285</v>
      </c>
      <c r="T254" s="19"/>
      <c r="U254" s="20">
        <f t="shared" si="21"/>
        <v>0</v>
      </c>
    </row>
    <row r="255" spans="1:21" s="5" customFormat="1" ht="156">
      <c r="A255" s="43" t="s">
        <v>328</v>
      </c>
      <c r="B255" s="49" t="s">
        <v>854</v>
      </c>
      <c r="C255" s="84" t="s">
        <v>329</v>
      </c>
      <c r="D255" s="54">
        <v>1003</v>
      </c>
      <c r="E255" s="51"/>
      <c r="F255" s="51"/>
      <c r="G255" s="51"/>
      <c r="H255" s="7" t="s">
        <v>659</v>
      </c>
      <c r="I255" s="7" t="s">
        <v>856</v>
      </c>
      <c r="J255" s="7" t="s">
        <v>604</v>
      </c>
      <c r="K255" s="7"/>
      <c r="L255" s="7"/>
      <c r="M255" s="7"/>
      <c r="N255" s="45">
        <f>'[1]Свод  по  МО'!P261</f>
        <v>42344</v>
      </c>
      <c r="O255" s="45">
        <v>42344</v>
      </c>
      <c r="P255" s="45">
        <f>'[1]Свод  по  МО'!Q261</f>
        <v>0</v>
      </c>
      <c r="Q255" s="45">
        <f>'[1]Свод  по  МО'!R261</f>
        <v>0</v>
      </c>
      <c r="R255" s="45">
        <f>'[1]Свод  по  МО'!S261</f>
        <v>0</v>
      </c>
      <c r="S255" s="45">
        <f t="shared" si="24"/>
        <v>0</v>
      </c>
      <c r="T255" s="19"/>
      <c r="U255" s="20">
        <f t="shared" si="21"/>
        <v>0</v>
      </c>
    </row>
    <row r="256" spans="1:21" s="5" customFormat="1" ht="156">
      <c r="A256" s="43" t="s">
        <v>330</v>
      </c>
      <c r="B256" s="49" t="s">
        <v>858</v>
      </c>
      <c r="C256" s="84" t="s">
        <v>331</v>
      </c>
      <c r="D256" s="41">
        <v>1003</v>
      </c>
      <c r="E256" s="41"/>
      <c r="F256" s="41"/>
      <c r="G256" s="76"/>
      <c r="H256" s="7" t="s">
        <v>659</v>
      </c>
      <c r="I256" s="7" t="s">
        <v>660</v>
      </c>
      <c r="J256" s="7" t="s">
        <v>604</v>
      </c>
      <c r="K256" s="7"/>
      <c r="L256" s="7"/>
      <c r="M256" s="7"/>
      <c r="N256" s="45">
        <f>'[1]Свод  по  МО'!P262</f>
        <v>596472.8</v>
      </c>
      <c r="O256" s="45">
        <v>595917.8</v>
      </c>
      <c r="P256" s="45">
        <f>'[1]Свод  по  МО'!Q262</f>
        <v>0</v>
      </c>
      <c r="Q256" s="45">
        <f>'[1]Свод  по  МО'!R262</f>
        <v>0</v>
      </c>
      <c r="R256" s="45">
        <f>'[1]Свод  по  МО'!S262</f>
        <v>0</v>
      </c>
      <c r="S256" s="45">
        <f t="shared" si="24"/>
        <v>0</v>
      </c>
      <c r="T256" s="19"/>
      <c r="U256" s="20">
        <f t="shared" si="21"/>
        <v>0</v>
      </c>
    </row>
    <row r="257" spans="1:21" s="5" customFormat="1" ht="156">
      <c r="A257" s="43" t="s">
        <v>332</v>
      </c>
      <c r="B257" s="49" t="s">
        <v>861</v>
      </c>
      <c r="C257" s="84" t="s">
        <v>333</v>
      </c>
      <c r="D257" s="41">
        <v>1003</v>
      </c>
      <c r="E257" s="41"/>
      <c r="F257" s="41"/>
      <c r="G257" s="76"/>
      <c r="H257" s="7" t="s">
        <v>659</v>
      </c>
      <c r="I257" s="7" t="s">
        <v>660</v>
      </c>
      <c r="J257" s="7" t="s">
        <v>604</v>
      </c>
      <c r="K257" s="7"/>
      <c r="L257" s="7"/>
      <c r="M257" s="7"/>
      <c r="N257" s="45">
        <f>'[1]Свод  по  МО'!P263</f>
        <v>30735.2</v>
      </c>
      <c r="O257" s="45">
        <v>30674.2</v>
      </c>
      <c r="P257" s="45">
        <f>'[1]Свод  по  МО'!Q263</f>
        <v>0</v>
      </c>
      <c r="Q257" s="45">
        <f>'[1]Свод  по  МО'!R263</f>
        <v>0</v>
      </c>
      <c r="R257" s="45">
        <f>'[1]Свод  по  МО'!S263</f>
        <v>0</v>
      </c>
      <c r="S257" s="45">
        <f t="shared" si="24"/>
        <v>0</v>
      </c>
      <c r="T257" s="19"/>
      <c r="U257" s="20">
        <f t="shared" si="21"/>
        <v>0</v>
      </c>
    </row>
    <row r="258" spans="1:21" s="5" customFormat="1" ht="156">
      <c r="A258" s="43" t="s">
        <v>335</v>
      </c>
      <c r="B258" s="49" t="s">
        <v>863</v>
      </c>
      <c r="C258" s="84" t="s">
        <v>334</v>
      </c>
      <c r="D258" s="41">
        <v>1003</v>
      </c>
      <c r="E258" s="41"/>
      <c r="F258" s="41"/>
      <c r="G258" s="76"/>
      <c r="H258" s="7" t="s">
        <v>659</v>
      </c>
      <c r="I258" s="7" t="s">
        <v>660</v>
      </c>
      <c r="J258" s="7" t="s">
        <v>604</v>
      </c>
      <c r="K258" s="7"/>
      <c r="L258" s="7"/>
      <c r="M258" s="7"/>
      <c r="N258" s="45">
        <f>'[1]Свод  по  МО'!P264</f>
        <v>14052</v>
      </c>
      <c r="O258" s="45">
        <v>13890.1</v>
      </c>
      <c r="P258" s="45">
        <f>'[1]Свод  по  МО'!Q264</f>
        <v>0</v>
      </c>
      <c r="Q258" s="45">
        <f>'[1]Свод  по  МО'!R264</f>
        <v>0</v>
      </c>
      <c r="R258" s="45">
        <f>'[1]Свод  по  МО'!S264</f>
        <v>0</v>
      </c>
      <c r="S258" s="45">
        <f t="shared" si="24"/>
        <v>0</v>
      </c>
      <c r="T258" s="19"/>
      <c r="U258" s="20">
        <f t="shared" si="21"/>
        <v>0</v>
      </c>
    </row>
    <row r="259" spans="1:21" s="5" customFormat="1" ht="104.25">
      <c r="A259" s="43" t="s">
        <v>337</v>
      </c>
      <c r="B259" s="49" t="s">
        <v>866</v>
      </c>
      <c r="C259" s="84" t="s">
        <v>336</v>
      </c>
      <c r="D259" s="67" t="s">
        <v>833</v>
      </c>
      <c r="E259" s="41"/>
      <c r="F259" s="41"/>
      <c r="G259" s="76"/>
      <c r="H259" s="7" t="s">
        <v>847</v>
      </c>
      <c r="I259" s="7" t="s">
        <v>868</v>
      </c>
      <c r="J259" s="7" t="s">
        <v>869</v>
      </c>
      <c r="K259" s="7"/>
      <c r="L259" s="7"/>
      <c r="M259" s="7"/>
      <c r="N259" s="45">
        <f>'[1]Свод  по  МО'!P265</f>
        <v>15018.2</v>
      </c>
      <c r="O259" s="45">
        <v>15018.2</v>
      </c>
      <c r="P259" s="45">
        <f>'[1]Свод  по  МО'!Q265</f>
        <v>13109</v>
      </c>
      <c r="Q259" s="45">
        <f>'[1]Свод  по  МО'!R265</f>
        <v>13109</v>
      </c>
      <c r="R259" s="45">
        <f>'[1]Свод  по  МО'!S265</f>
        <v>13109</v>
      </c>
      <c r="S259" s="45">
        <f t="shared" si="24"/>
        <v>13109</v>
      </c>
      <c r="T259" s="19"/>
      <c r="U259" s="20">
        <f t="shared" si="21"/>
        <v>0</v>
      </c>
    </row>
    <row r="260" spans="1:21" s="5" customFormat="1" ht="156">
      <c r="A260" s="43" t="s">
        <v>339</v>
      </c>
      <c r="B260" s="49" t="s">
        <v>403</v>
      </c>
      <c r="C260" s="84" t="s">
        <v>338</v>
      </c>
      <c r="D260" s="55" t="s">
        <v>658</v>
      </c>
      <c r="E260" s="51"/>
      <c r="F260" s="51"/>
      <c r="G260" s="76"/>
      <c r="H260" s="7" t="s">
        <v>659</v>
      </c>
      <c r="I260" s="7" t="s">
        <v>660</v>
      </c>
      <c r="J260" s="7" t="s">
        <v>604</v>
      </c>
      <c r="K260" s="7"/>
      <c r="L260" s="7"/>
      <c r="M260" s="7"/>
      <c r="N260" s="45">
        <f>'[1]Свод  по  МО'!P266</f>
        <v>122</v>
      </c>
      <c r="O260" s="45">
        <v>108.3</v>
      </c>
      <c r="P260" s="45">
        <f>'[1]Свод  по  МО'!Q266</f>
        <v>0</v>
      </c>
      <c r="Q260" s="45">
        <f>'[1]Свод  по  МО'!R266</f>
        <v>0</v>
      </c>
      <c r="R260" s="45">
        <f>'[1]Свод  по  МО'!S266</f>
        <v>0</v>
      </c>
      <c r="S260" s="45">
        <f t="shared" si="24"/>
        <v>0</v>
      </c>
      <c r="T260" s="19"/>
      <c r="U260" s="20">
        <f t="shared" si="21"/>
        <v>0</v>
      </c>
    </row>
    <row r="261" spans="1:21" s="5" customFormat="1" ht="156">
      <c r="A261" s="43" t="s">
        <v>341</v>
      </c>
      <c r="B261" s="49" t="s">
        <v>873</v>
      </c>
      <c r="C261" s="84" t="s">
        <v>340</v>
      </c>
      <c r="D261" s="41">
        <v>1003</v>
      </c>
      <c r="E261" s="41"/>
      <c r="F261" s="41"/>
      <c r="G261" s="76"/>
      <c r="H261" s="7" t="s">
        <v>659</v>
      </c>
      <c r="I261" s="7" t="s">
        <v>660</v>
      </c>
      <c r="J261" s="7" t="s">
        <v>604</v>
      </c>
      <c r="K261" s="7"/>
      <c r="L261" s="7"/>
      <c r="M261" s="7"/>
      <c r="N261" s="45">
        <f>'[1]Свод  по  МО'!P267</f>
        <v>16458</v>
      </c>
      <c r="O261" s="45">
        <v>16119.4</v>
      </c>
      <c r="P261" s="45">
        <f>'[1]Свод  по  МО'!Q267</f>
        <v>0</v>
      </c>
      <c r="Q261" s="45">
        <f>'[1]Свод  по  МО'!R267</f>
        <v>0</v>
      </c>
      <c r="R261" s="45">
        <f>'[1]Свод  по  МО'!S267</f>
        <v>0</v>
      </c>
      <c r="S261" s="45">
        <f t="shared" si="24"/>
        <v>0</v>
      </c>
      <c r="T261" s="19"/>
      <c r="U261" s="20">
        <f t="shared" si="21"/>
        <v>0</v>
      </c>
    </row>
    <row r="262" spans="1:21" s="5" customFormat="1" ht="156">
      <c r="A262" s="43" t="s">
        <v>343</v>
      </c>
      <c r="B262" s="49" t="s">
        <v>876</v>
      </c>
      <c r="C262" s="84" t="s">
        <v>342</v>
      </c>
      <c r="D262" s="41">
        <v>1002</v>
      </c>
      <c r="E262" s="41"/>
      <c r="F262" s="41"/>
      <c r="G262" s="76"/>
      <c r="H262" s="7" t="s">
        <v>659</v>
      </c>
      <c r="I262" s="7" t="s">
        <v>660</v>
      </c>
      <c r="J262" s="7" t="s">
        <v>604</v>
      </c>
      <c r="K262" s="7"/>
      <c r="L262" s="7"/>
      <c r="M262" s="7"/>
      <c r="N262" s="45">
        <f>'[1]Свод  по  МО'!P268</f>
        <v>121153.4</v>
      </c>
      <c r="O262" s="45">
        <v>121153.4</v>
      </c>
      <c r="P262" s="45">
        <f>'[1]Свод  по  МО'!Q268</f>
        <v>0</v>
      </c>
      <c r="Q262" s="45">
        <f>'[1]Свод  по  МО'!R268</f>
        <v>0</v>
      </c>
      <c r="R262" s="45">
        <f>'[1]Свод  по  МО'!S268</f>
        <v>0</v>
      </c>
      <c r="S262" s="45">
        <f t="shared" si="24"/>
        <v>0</v>
      </c>
      <c r="T262" s="19"/>
      <c r="U262" s="20">
        <f t="shared" si="21"/>
        <v>0</v>
      </c>
    </row>
    <row r="263" spans="1:21" s="5" customFormat="1" ht="156">
      <c r="A263" s="43" t="s">
        <v>345</v>
      </c>
      <c r="B263" s="49" t="s">
        <v>879</v>
      </c>
      <c r="C263" s="84" t="s">
        <v>344</v>
      </c>
      <c r="D263" s="41">
        <v>1006</v>
      </c>
      <c r="E263" s="41"/>
      <c r="F263" s="41"/>
      <c r="G263" s="76"/>
      <c r="H263" s="7" t="s">
        <v>659</v>
      </c>
      <c r="I263" s="7" t="s">
        <v>660</v>
      </c>
      <c r="J263" s="7" t="s">
        <v>604</v>
      </c>
      <c r="K263" s="7"/>
      <c r="L263" s="7"/>
      <c r="M263" s="7"/>
      <c r="N263" s="45">
        <f>'[1]Свод  по  МО'!P269</f>
        <v>100162</v>
      </c>
      <c r="O263" s="45">
        <v>100162</v>
      </c>
      <c r="P263" s="45">
        <f>'[1]Свод  по  МО'!Q269</f>
        <v>0</v>
      </c>
      <c r="Q263" s="45">
        <f>'[1]Свод  по  МО'!R269</f>
        <v>0</v>
      </c>
      <c r="R263" s="45">
        <f>'[1]Свод  по  МО'!S269</f>
        <v>0</v>
      </c>
      <c r="S263" s="45">
        <f t="shared" si="24"/>
        <v>0</v>
      </c>
      <c r="T263" s="19"/>
      <c r="U263" s="20">
        <f t="shared" si="21"/>
        <v>0</v>
      </c>
    </row>
    <row r="264" spans="1:21" s="5" customFormat="1" ht="156">
      <c r="A264" s="43" t="s">
        <v>347</v>
      </c>
      <c r="B264" s="49" t="s">
        <v>882</v>
      </c>
      <c r="C264" s="84" t="s">
        <v>346</v>
      </c>
      <c r="D264" s="41">
        <v>1003</v>
      </c>
      <c r="E264" s="41"/>
      <c r="F264" s="41"/>
      <c r="G264" s="76"/>
      <c r="H264" s="7" t="s">
        <v>659</v>
      </c>
      <c r="I264" s="7" t="s">
        <v>660</v>
      </c>
      <c r="J264" s="7" t="s">
        <v>604</v>
      </c>
      <c r="K264" s="7"/>
      <c r="L264" s="7"/>
      <c r="M264" s="7"/>
      <c r="N264" s="45">
        <f>'[1]Свод  по  МО'!P270</f>
        <v>19927</v>
      </c>
      <c r="O264" s="45">
        <v>19671</v>
      </c>
      <c r="P264" s="45">
        <f>'[1]Свод  по  МО'!Q270</f>
        <v>0</v>
      </c>
      <c r="Q264" s="45">
        <f>'[1]Свод  по  МО'!R270</f>
        <v>0</v>
      </c>
      <c r="R264" s="45">
        <f>'[1]Свод  по  МО'!S270</f>
        <v>0</v>
      </c>
      <c r="S264" s="45">
        <f t="shared" si="24"/>
        <v>0</v>
      </c>
      <c r="T264" s="19"/>
      <c r="U264" s="20">
        <f t="shared" si="21"/>
        <v>0</v>
      </c>
    </row>
    <row r="265" spans="1:21" s="5" customFormat="1" ht="156">
      <c r="A265" s="43" t="s">
        <v>349</v>
      </c>
      <c r="B265" s="49" t="s">
        <v>885</v>
      </c>
      <c r="C265" s="84" t="s">
        <v>348</v>
      </c>
      <c r="D265" s="41">
        <v>1003</v>
      </c>
      <c r="E265" s="41"/>
      <c r="F265" s="41"/>
      <c r="G265" s="76"/>
      <c r="H265" s="7" t="s">
        <v>659</v>
      </c>
      <c r="I265" s="7" t="s">
        <v>660</v>
      </c>
      <c r="J265" s="7" t="s">
        <v>604</v>
      </c>
      <c r="K265" s="7"/>
      <c r="L265" s="7"/>
      <c r="M265" s="7"/>
      <c r="N265" s="45">
        <f>'[1]Свод  по  МО'!P271</f>
        <v>57</v>
      </c>
      <c r="O265" s="45">
        <v>56</v>
      </c>
      <c r="P265" s="45">
        <f>'[1]Свод  по  МО'!Q271</f>
        <v>0</v>
      </c>
      <c r="Q265" s="45">
        <f>'[1]Свод  по  МО'!R271</f>
        <v>0</v>
      </c>
      <c r="R265" s="45">
        <f>'[1]Свод  по  МО'!S271</f>
        <v>0</v>
      </c>
      <c r="S265" s="45">
        <f t="shared" si="24"/>
        <v>0</v>
      </c>
      <c r="T265" s="19"/>
      <c r="U265" s="20">
        <f t="shared" si="21"/>
        <v>0</v>
      </c>
    </row>
    <row r="266" spans="1:21" s="5" customFormat="1" ht="156">
      <c r="A266" s="43" t="s">
        <v>351</v>
      </c>
      <c r="B266" s="56" t="s">
        <v>98</v>
      </c>
      <c r="C266" s="84" t="s">
        <v>350</v>
      </c>
      <c r="D266" s="41">
        <v>1003</v>
      </c>
      <c r="E266" s="41"/>
      <c r="F266" s="41"/>
      <c r="G266" s="76"/>
      <c r="H266" s="7" t="s">
        <v>659</v>
      </c>
      <c r="I266" s="7" t="s">
        <v>660</v>
      </c>
      <c r="J266" s="7" t="s">
        <v>604</v>
      </c>
      <c r="K266" s="7"/>
      <c r="L266" s="7"/>
      <c r="M266" s="7"/>
      <c r="N266" s="45">
        <f>'[1]Свод  по  МО'!P272</f>
        <v>23660</v>
      </c>
      <c r="O266" s="45">
        <v>23660</v>
      </c>
      <c r="P266" s="45">
        <f>'[1]Свод  по  МО'!Q272</f>
        <v>0</v>
      </c>
      <c r="Q266" s="45">
        <f>'[1]Свод  по  МО'!R272</f>
        <v>0</v>
      </c>
      <c r="R266" s="45">
        <f>'[1]Свод  по  МО'!S272</f>
        <v>0</v>
      </c>
      <c r="S266" s="45">
        <f t="shared" si="24"/>
        <v>0</v>
      </c>
      <c r="T266" s="19"/>
      <c r="U266" s="20">
        <f t="shared" si="21"/>
        <v>0</v>
      </c>
    </row>
    <row r="267" spans="1:21" s="5" customFormat="1" ht="138.75">
      <c r="A267" s="43" t="s">
        <v>353</v>
      </c>
      <c r="B267" s="49" t="s">
        <v>559</v>
      </c>
      <c r="C267" s="84" t="s">
        <v>352</v>
      </c>
      <c r="D267" s="53" t="s">
        <v>833</v>
      </c>
      <c r="E267" s="41"/>
      <c r="F267" s="41"/>
      <c r="G267" s="76"/>
      <c r="H267" s="7" t="s">
        <v>847</v>
      </c>
      <c r="I267" s="7" t="s">
        <v>891</v>
      </c>
      <c r="J267" s="7" t="s">
        <v>892</v>
      </c>
      <c r="K267" s="7"/>
      <c r="L267" s="7"/>
      <c r="M267" s="7"/>
      <c r="N267" s="45">
        <f>'[1]Свод  по  МО'!P273</f>
        <v>114887.1</v>
      </c>
      <c r="O267" s="45">
        <v>114887.1</v>
      </c>
      <c r="P267" s="45">
        <f>'[1]Свод  по  МО'!Q273</f>
        <v>131228</v>
      </c>
      <c r="Q267" s="45">
        <f>'[1]Свод  по  МО'!R273</f>
        <v>131228</v>
      </c>
      <c r="R267" s="45">
        <f>'[1]Свод  по  МО'!S273</f>
        <v>131228</v>
      </c>
      <c r="S267" s="45">
        <f t="shared" si="24"/>
        <v>131228</v>
      </c>
      <c r="T267" s="19"/>
      <c r="U267" s="20">
        <f aca="true" t="shared" si="25" ref="U267:U286">IF(O267&gt;N267,O267-N267,0)</f>
        <v>0</v>
      </c>
    </row>
    <row r="268" spans="1:21" s="5" customFormat="1" ht="138.75">
      <c r="A268" s="43" t="s">
        <v>355</v>
      </c>
      <c r="B268" s="56" t="s">
        <v>423</v>
      </c>
      <c r="C268" s="84" t="s">
        <v>354</v>
      </c>
      <c r="D268" s="67" t="s">
        <v>895</v>
      </c>
      <c r="E268" s="41"/>
      <c r="F268" s="41"/>
      <c r="G268" s="76"/>
      <c r="H268" s="7" t="s">
        <v>896</v>
      </c>
      <c r="I268" s="7" t="s">
        <v>897</v>
      </c>
      <c r="J268" s="7" t="s">
        <v>892</v>
      </c>
      <c r="K268" s="7"/>
      <c r="L268" s="7"/>
      <c r="M268" s="7"/>
      <c r="N268" s="45">
        <f>'[1]Свод  по  МО'!P274</f>
        <v>86352.2</v>
      </c>
      <c r="O268" s="45">
        <v>86352.2</v>
      </c>
      <c r="P268" s="45">
        <f>'[1]Свод  по  МО'!Q274</f>
        <v>97049.3</v>
      </c>
      <c r="Q268" s="45">
        <f>'[1]Свод  по  МО'!R274</f>
        <v>97049.3</v>
      </c>
      <c r="R268" s="45">
        <f>'[1]Свод  по  МО'!S274</f>
        <v>97049.3</v>
      </c>
      <c r="S268" s="45">
        <f t="shared" si="24"/>
        <v>97049.3</v>
      </c>
      <c r="T268" s="19"/>
      <c r="U268" s="20">
        <f t="shared" si="25"/>
        <v>0</v>
      </c>
    </row>
    <row r="269" spans="1:21" s="5" customFormat="1" ht="138.75">
      <c r="A269" s="43" t="s">
        <v>358</v>
      </c>
      <c r="B269" s="40" t="s">
        <v>900</v>
      </c>
      <c r="C269" s="84" t="s">
        <v>356</v>
      </c>
      <c r="D269" s="57" t="s">
        <v>357</v>
      </c>
      <c r="E269" s="41"/>
      <c r="F269" s="41"/>
      <c r="G269" s="7"/>
      <c r="H269" s="7" t="s">
        <v>899</v>
      </c>
      <c r="I269" s="7" t="s">
        <v>902</v>
      </c>
      <c r="J269" s="60" t="s">
        <v>892</v>
      </c>
      <c r="K269" s="7"/>
      <c r="L269" s="7"/>
      <c r="M269" s="7"/>
      <c r="N269" s="45">
        <f>'[1]Свод  по  МО'!P275</f>
        <v>15989</v>
      </c>
      <c r="O269" s="45">
        <v>15989</v>
      </c>
      <c r="P269" s="45">
        <f>'[1]Свод  по  МО'!Q275</f>
        <v>17837.8</v>
      </c>
      <c r="Q269" s="45">
        <f>'[1]Свод  по  МО'!R275</f>
        <v>17837.8</v>
      </c>
      <c r="R269" s="45">
        <f>'[1]Свод  по  МО'!S275</f>
        <v>17837.8</v>
      </c>
      <c r="S269" s="45">
        <f t="shared" si="24"/>
        <v>17837.8</v>
      </c>
      <c r="T269" s="19"/>
      <c r="U269" s="20">
        <f t="shared" si="25"/>
        <v>0</v>
      </c>
    </row>
    <row r="270" spans="1:21" s="5" customFormat="1" ht="156">
      <c r="A270" s="43" t="s">
        <v>360</v>
      </c>
      <c r="B270" s="49" t="s">
        <v>903</v>
      </c>
      <c r="C270" s="84" t="s">
        <v>359</v>
      </c>
      <c r="D270" s="41">
        <v>1003</v>
      </c>
      <c r="E270" s="41"/>
      <c r="F270" s="41"/>
      <c r="G270" s="7"/>
      <c r="H270" s="7" t="s">
        <v>104</v>
      </c>
      <c r="I270" s="7" t="s">
        <v>905</v>
      </c>
      <c r="J270" s="7" t="s">
        <v>892</v>
      </c>
      <c r="K270" s="7"/>
      <c r="L270" s="7"/>
      <c r="M270" s="7"/>
      <c r="N270" s="45">
        <f>'[1]Свод  по  МО'!P276</f>
        <v>40</v>
      </c>
      <c r="O270" s="45">
        <v>35.5</v>
      </c>
      <c r="P270" s="45">
        <f>'[1]Свод  по  МО'!Q276</f>
        <v>44</v>
      </c>
      <c r="Q270" s="45">
        <f>'[1]Свод  по  МО'!R276</f>
        <v>44</v>
      </c>
      <c r="R270" s="45">
        <f>'[1]Свод  по  МО'!S276</f>
        <v>44</v>
      </c>
      <c r="S270" s="45">
        <f t="shared" si="24"/>
        <v>44</v>
      </c>
      <c r="T270" s="19"/>
      <c r="U270" s="20">
        <f t="shared" si="25"/>
        <v>0</v>
      </c>
    </row>
    <row r="271" spans="1:21" s="5" customFormat="1" ht="138.75">
      <c r="A271" s="43" t="s">
        <v>362</v>
      </c>
      <c r="B271" s="56" t="s">
        <v>118</v>
      </c>
      <c r="C271" s="84" t="s">
        <v>361</v>
      </c>
      <c r="D271" s="54">
        <v>1004</v>
      </c>
      <c r="E271" s="41"/>
      <c r="F271" s="41"/>
      <c r="G271" s="7"/>
      <c r="H271" s="7" t="s">
        <v>847</v>
      </c>
      <c r="I271" s="7" t="s">
        <v>120</v>
      </c>
      <c r="J271" s="7" t="s">
        <v>121</v>
      </c>
      <c r="K271" s="7"/>
      <c r="L271" s="7"/>
      <c r="M271" s="7"/>
      <c r="N271" s="45">
        <f>'[1]Свод  по  МО'!P278</f>
        <v>61902.8</v>
      </c>
      <c r="O271" s="45">
        <v>61828.1</v>
      </c>
      <c r="P271" s="45">
        <f>'[1]Свод  по  МО'!Q278</f>
        <v>66534</v>
      </c>
      <c r="Q271" s="45">
        <f>'[1]Свод  по  МО'!R278</f>
        <v>54250</v>
      </c>
      <c r="R271" s="45">
        <f>'[1]Свод  по  МО'!S278</f>
        <v>97626</v>
      </c>
      <c r="S271" s="45">
        <f t="shared" si="24"/>
        <v>97626</v>
      </c>
      <c r="T271" s="19"/>
      <c r="U271" s="20">
        <f t="shared" si="25"/>
        <v>0</v>
      </c>
    </row>
    <row r="272" spans="1:21" s="5" customFormat="1" ht="156">
      <c r="A272" s="43" t="s">
        <v>364</v>
      </c>
      <c r="B272" s="49" t="s">
        <v>425</v>
      </c>
      <c r="C272" s="84" t="s">
        <v>363</v>
      </c>
      <c r="D272" s="41">
        <v>1003</v>
      </c>
      <c r="E272" s="41"/>
      <c r="F272" s="41"/>
      <c r="G272" s="7"/>
      <c r="H272" s="7" t="s">
        <v>124</v>
      </c>
      <c r="I272" s="7" t="s">
        <v>125</v>
      </c>
      <c r="J272" s="7" t="s">
        <v>604</v>
      </c>
      <c r="K272" s="7"/>
      <c r="L272" s="7"/>
      <c r="M272" s="7"/>
      <c r="N272" s="45">
        <f>'[1]Свод  по  МО'!P279</f>
        <v>138845</v>
      </c>
      <c r="O272" s="45">
        <f>137870+15</f>
        <v>137885</v>
      </c>
      <c r="P272" s="45">
        <f>'[1]Свод  по  МО'!Q279</f>
        <v>0</v>
      </c>
      <c r="Q272" s="45">
        <f>'[1]Свод  по  МО'!R279</f>
        <v>0</v>
      </c>
      <c r="R272" s="45">
        <f>'[1]Свод  по  МО'!S279</f>
        <v>0</v>
      </c>
      <c r="S272" s="45">
        <f t="shared" si="24"/>
        <v>0</v>
      </c>
      <c r="T272" s="19"/>
      <c r="U272" s="20">
        <f t="shared" si="25"/>
        <v>0</v>
      </c>
    </row>
    <row r="273" spans="1:21" s="5" customFormat="1" ht="138.75">
      <c r="A273" s="43" t="s">
        <v>366</v>
      </c>
      <c r="B273" s="49" t="s">
        <v>567</v>
      </c>
      <c r="C273" s="84" t="s">
        <v>365</v>
      </c>
      <c r="D273" s="41">
        <v>1003</v>
      </c>
      <c r="E273" s="41"/>
      <c r="F273" s="41"/>
      <c r="G273" s="7"/>
      <c r="H273" s="7" t="s">
        <v>568</v>
      </c>
      <c r="I273" s="7" t="s">
        <v>569</v>
      </c>
      <c r="J273" s="60" t="s">
        <v>570</v>
      </c>
      <c r="K273" s="7"/>
      <c r="L273" s="7"/>
      <c r="M273" s="7"/>
      <c r="N273" s="45">
        <f>'[1]Свод  по  МО'!P280</f>
        <v>1238</v>
      </c>
      <c r="O273" s="45">
        <v>1233</v>
      </c>
      <c r="P273" s="45">
        <f>'[1]Свод  по  МО'!Q280</f>
        <v>1055.3</v>
      </c>
      <c r="Q273" s="45">
        <f>'[1]Свод  по  МО'!R280</f>
        <v>1055.3</v>
      </c>
      <c r="R273" s="45">
        <f>'[1]Свод  по  МО'!S280</f>
        <v>1055.3</v>
      </c>
      <c r="S273" s="45">
        <f t="shared" si="24"/>
        <v>1055.3</v>
      </c>
      <c r="T273" s="19"/>
      <c r="U273" s="20">
        <f t="shared" si="25"/>
        <v>0</v>
      </c>
    </row>
    <row r="274" spans="1:21" s="5" customFormat="1" ht="156">
      <c r="A274" s="43" t="s">
        <v>368</v>
      </c>
      <c r="B274" s="49" t="s">
        <v>140</v>
      </c>
      <c r="C274" s="84" t="s">
        <v>367</v>
      </c>
      <c r="D274" s="41">
        <v>1003</v>
      </c>
      <c r="E274" s="41"/>
      <c r="F274" s="41"/>
      <c r="G274" s="7"/>
      <c r="H274" s="7" t="s">
        <v>124</v>
      </c>
      <c r="I274" s="7" t="s">
        <v>125</v>
      </c>
      <c r="J274" s="7" t="s">
        <v>604</v>
      </c>
      <c r="K274" s="7"/>
      <c r="L274" s="7"/>
      <c r="M274" s="7"/>
      <c r="N274" s="45">
        <f>'[1]Свод  по  МО'!P281</f>
        <v>619925.7</v>
      </c>
      <c r="O274" s="45">
        <v>472356.5</v>
      </c>
      <c r="P274" s="45">
        <f>'[1]Свод  по  МО'!Q281</f>
        <v>0</v>
      </c>
      <c r="Q274" s="45">
        <f>'[1]Свод  по  МО'!R281</f>
        <v>0</v>
      </c>
      <c r="R274" s="45">
        <f>'[1]Свод  по  МО'!S281</f>
        <v>0</v>
      </c>
      <c r="S274" s="45">
        <f t="shared" si="24"/>
        <v>0</v>
      </c>
      <c r="T274" s="19"/>
      <c r="U274" s="20">
        <f t="shared" si="25"/>
        <v>0</v>
      </c>
    </row>
    <row r="275" spans="1:21" s="5" customFormat="1" ht="156">
      <c r="A275" s="43" t="s">
        <v>370</v>
      </c>
      <c r="B275" s="49" t="s">
        <v>143</v>
      </c>
      <c r="C275" s="84" t="s">
        <v>369</v>
      </c>
      <c r="D275" s="41">
        <v>1003</v>
      </c>
      <c r="E275" s="41"/>
      <c r="F275" s="41"/>
      <c r="G275" s="7"/>
      <c r="H275" s="7" t="s">
        <v>124</v>
      </c>
      <c r="I275" s="7" t="s">
        <v>125</v>
      </c>
      <c r="J275" s="7" t="s">
        <v>604</v>
      </c>
      <c r="K275" s="7"/>
      <c r="L275" s="7"/>
      <c r="M275" s="7"/>
      <c r="N275" s="45">
        <f>'[1]Свод  по  МО'!P282</f>
        <v>3684</v>
      </c>
      <c r="O275" s="45">
        <v>3674</v>
      </c>
      <c r="P275" s="45">
        <f>'[1]Свод  по  МО'!Q282</f>
        <v>0</v>
      </c>
      <c r="Q275" s="45">
        <f>'[1]Свод  по  МО'!R282</f>
        <v>0</v>
      </c>
      <c r="R275" s="45">
        <f>'[1]Свод  по  МО'!S282</f>
        <v>0</v>
      </c>
      <c r="S275" s="45">
        <f t="shared" si="24"/>
        <v>0</v>
      </c>
      <c r="T275" s="19"/>
      <c r="U275" s="20">
        <f t="shared" si="25"/>
        <v>0</v>
      </c>
    </row>
    <row r="276" spans="1:21" s="5" customFormat="1" ht="225.75">
      <c r="A276" s="43" t="s">
        <v>374</v>
      </c>
      <c r="B276" s="49" t="s">
        <v>371</v>
      </c>
      <c r="C276" s="84" t="s">
        <v>372</v>
      </c>
      <c r="D276" s="41">
        <v>1003</v>
      </c>
      <c r="E276" s="41"/>
      <c r="F276" s="41"/>
      <c r="G276" s="7"/>
      <c r="H276" s="7" t="s">
        <v>107</v>
      </c>
      <c r="I276" s="7" t="s">
        <v>373</v>
      </c>
      <c r="J276" s="60" t="s">
        <v>136</v>
      </c>
      <c r="K276" s="7"/>
      <c r="L276" s="7"/>
      <c r="M276" s="7"/>
      <c r="N276" s="45">
        <f>'[1]Свод  по  МО'!P283</f>
        <v>8017.6</v>
      </c>
      <c r="O276" s="45">
        <v>7945.7</v>
      </c>
      <c r="P276" s="45">
        <f>'[1]Свод  по  МО'!Q283</f>
        <v>8000</v>
      </c>
      <c r="Q276" s="45">
        <f>'[1]Свод  по  МО'!R283</f>
        <v>8000</v>
      </c>
      <c r="R276" s="45">
        <f>'[1]Свод  по  МО'!S283</f>
        <v>0</v>
      </c>
      <c r="S276" s="45">
        <f t="shared" si="24"/>
        <v>0</v>
      </c>
      <c r="T276" s="19"/>
      <c r="U276" s="20">
        <f t="shared" si="25"/>
        <v>0</v>
      </c>
    </row>
    <row r="277" spans="1:21" s="5" customFormat="1" ht="174">
      <c r="A277" s="43" t="s">
        <v>378</v>
      </c>
      <c r="B277" s="56" t="s">
        <v>454</v>
      </c>
      <c r="C277" s="84" t="s">
        <v>375</v>
      </c>
      <c r="D277" s="53" t="s">
        <v>833</v>
      </c>
      <c r="E277" s="41"/>
      <c r="F277" s="41"/>
      <c r="G277" s="7"/>
      <c r="H277" s="7" t="s">
        <v>407</v>
      </c>
      <c r="I277" s="7" t="s">
        <v>376</v>
      </c>
      <c r="J277" s="7" t="s">
        <v>377</v>
      </c>
      <c r="K277" s="7"/>
      <c r="L277" s="7"/>
      <c r="M277" s="7"/>
      <c r="N277" s="45">
        <f>'[1]Свод  по  МО'!P284</f>
        <v>73533</v>
      </c>
      <c r="O277" s="45">
        <v>73533</v>
      </c>
      <c r="P277" s="45">
        <f>'[1]Свод  по  МО'!Q284</f>
        <v>77209</v>
      </c>
      <c r="Q277" s="45">
        <f>'[1]Свод  по  МО'!R284</f>
        <v>77209</v>
      </c>
      <c r="R277" s="45">
        <f>'[1]Свод  по  МО'!S284</f>
        <v>77209</v>
      </c>
      <c r="S277" s="45">
        <f t="shared" si="24"/>
        <v>77209</v>
      </c>
      <c r="T277" s="19"/>
      <c r="U277" s="20">
        <f t="shared" si="25"/>
        <v>0</v>
      </c>
    </row>
    <row r="278" spans="1:21" s="5" customFormat="1" ht="121.5">
      <c r="A278" s="43" t="s">
        <v>383</v>
      </c>
      <c r="B278" s="40" t="s">
        <v>379</v>
      </c>
      <c r="C278" s="84" t="s">
        <v>380</v>
      </c>
      <c r="D278" s="59" t="s">
        <v>957</v>
      </c>
      <c r="E278" s="7" t="s">
        <v>381</v>
      </c>
      <c r="F278" s="7" t="s">
        <v>382</v>
      </c>
      <c r="G278" s="60">
        <v>38224</v>
      </c>
      <c r="H278" s="7"/>
      <c r="I278" s="7"/>
      <c r="J278" s="7"/>
      <c r="K278" s="7"/>
      <c r="L278" s="7"/>
      <c r="M278" s="7"/>
      <c r="N278" s="45">
        <f>'[1]Свод  по  МО'!P285</f>
        <v>634.8</v>
      </c>
      <c r="O278" s="45">
        <v>71</v>
      </c>
      <c r="P278" s="45">
        <f>'[1]Свод  по  МО'!Q285</f>
        <v>0</v>
      </c>
      <c r="Q278" s="45">
        <f>'[1]Свод  по  МО'!R285</f>
        <v>0</v>
      </c>
      <c r="R278" s="45">
        <f>'[1]Свод  по  МО'!S285</f>
        <v>1412.9</v>
      </c>
      <c r="S278" s="45">
        <f t="shared" si="24"/>
        <v>1412.9</v>
      </c>
      <c r="T278" s="19"/>
      <c r="U278" s="20">
        <f t="shared" si="25"/>
        <v>0</v>
      </c>
    </row>
    <row r="279" spans="1:21" s="5" customFormat="1" ht="278.25">
      <c r="A279" s="43" t="s">
        <v>455</v>
      </c>
      <c r="B279" s="49" t="s">
        <v>148</v>
      </c>
      <c r="C279" s="84" t="s">
        <v>384</v>
      </c>
      <c r="D279" s="59">
        <v>1003</v>
      </c>
      <c r="E279" s="7"/>
      <c r="F279" s="7"/>
      <c r="G279" s="60"/>
      <c r="H279" s="7" t="s">
        <v>101</v>
      </c>
      <c r="I279" s="7" t="s">
        <v>102</v>
      </c>
      <c r="J279" s="7" t="s">
        <v>103</v>
      </c>
      <c r="K279" s="7"/>
      <c r="L279" s="7"/>
      <c r="M279" s="7"/>
      <c r="N279" s="45">
        <f>'[1]Свод  по  МО'!P286</f>
        <v>9500</v>
      </c>
      <c r="O279" s="45">
        <v>3268.1</v>
      </c>
      <c r="P279" s="45">
        <f>'[1]Свод  по  МО'!Q286</f>
        <v>0</v>
      </c>
      <c r="Q279" s="45">
        <f>'[1]Свод  по  МО'!R286</f>
        <v>0</v>
      </c>
      <c r="R279" s="45">
        <f>'[1]Свод  по  МО'!S286</f>
        <v>0</v>
      </c>
      <c r="S279" s="45">
        <f t="shared" si="24"/>
        <v>0</v>
      </c>
      <c r="T279" s="19"/>
      <c r="U279" s="20">
        <f t="shared" si="25"/>
        <v>0</v>
      </c>
    </row>
    <row r="280" spans="1:21" s="5" customFormat="1" ht="121.5">
      <c r="A280" s="43" t="s">
        <v>456</v>
      </c>
      <c r="B280" s="49" t="s">
        <v>549</v>
      </c>
      <c r="C280" s="84" t="s">
        <v>457</v>
      </c>
      <c r="D280" s="59" t="s">
        <v>434</v>
      </c>
      <c r="E280" s="7"/>
      <c r="F280" s="7"/>
      <c r="G280" s="60"/>
      <c r="H280" s="7" t="s">
        <v>105</v>
      </c>
      <c r="I280" s="7" t="s">
        <v>49</v>
      </c>
      <c r="J280" s="60">
        <v>41275</v>
      </c>
      <c r="K280" s="7"/>
      <c r="L280" s="7"/>
      <c r="M280" s="7"/>
      <c r="N280" s="45">
        <f>'[1]Свод  по  МО'!P287</f>
        <v>1986.5</v>
      </c>
      <c r="O280" s="45">
        <v>1896.8</v>
      </c>
      <c r="P280" s="45">
        <f>'[1]Свод  по  МО'!Q287</f>
        <v>1986.5</v>
      </c>
      <c r="Q280" s="45">
        <f>'[1]Свод  по  МО'!R287</f>
        <v>1986.5</v>
      </c>
      <c r="R280" s="45">
        <f>'[1]Свод  по  МО'!S287</f>
        <v>1986.5</v>
      </c>
      <c r="S280" s="45">
        <f t="shared" si="24"/>
        <v>1986.5</v>
      </c>
      <c r="T280" s="19"/>
      <c r="U280" s="20">
        <f t="shared" si="25"/>
        <v>0</v>
      </c>
    </row>
    <row r="281" spans="1:21" s="5" customFormat="1" ht="156">
      <c r="A281" s="43" t="s">
        <v>458</v>
      </c>
      <c r="B281" s="49" t="s">
        <v>436</v>
      </c>
      <c r="C281" s="84" t="s">
        <v>459</v>
      </c>
      <c r="D281" s="59">
        <v>1003</v>
      </c>
      <c r="E281" s="7"/>
      <c r="F281" s="7"/>
      <c r="G281" s="60"/>
      <c r="H281" s="7" t="s">
        <v>438</v>
      </c>
      <c r="I281" s="7" t="s">
        <v>147</v>
      </c>
      <c r="J281" s="7" t="s">
        <v>604</v>
      </c>
      <c r="K281" s="7"/>
      <c r="L281" s="7"/>
      <c r="M281" s="7"/>
      <c r="N281" s="45">
        <f>'[1]Свод  по  МО'!P288</f>
        <v>48823.299999999996</v>
      </c>
      <c r="O281" s="45">
        <f>9118.2+6716</f>
        <v>15834.2</v>
      </c>
      <c r="P281" s="45">
        <f>'[1]Свод  по  МО'!Q288</f>
        <v>0</v>
      </c>
      <c r="Q281" s="45">
        <f>'[1]Свод  по  МО'!R288</f>
        <v>0</v>
      </c>
      <c r="R281" s="45">
        <f>'[1]Свод  по  МО'!S288</f>
        <v>0</v>
      </c>
      <c r="S281" s="45">
        <f t="shared" si="24"/>
        <v>0</v>
      </c>
      <c r="T281" s="19"/>
      <c r="U281" s="20">
        <f t="shared" si="25"/>
        <v>0</v>
      </c>
    </row>
    <row r="282" spans="1:21" s="5" customFormat="1" ht="87">
      <c r="A282" s="43" t="s">
        <v>617</v>
      </c>
      <c r="B282" s="49" t="s">
        <v>607</v>
      </c>
      <c r="C282" s="84" t="s">
        <v>618</v>
      </c>
      <c r="D282" s="59" t="s">
        <v>846</v>
      </c>
      <c r="E282" s="7"/>
      <c r="F282" s="7"/>
      <c r="G282" s="60"/>
      <c r="H282" s="7" t="s">
        <v>106</v>
      </c>
      <c r="I282" s="7" t="s">
        <v>609</v>
      </c>
      <c r="J282" s="60">
        <v>41640</v>
      </c>
      <c r="K282" s="7"/>
      <c r="L282" s="7"/>
      <c r="M282" s="7"/>
      <c r="N282" s="45">
        <f>'[1]Свод  по  МО'!P289</f>
        <v>0</v>
      </c>
      <c r="O282" s="45"/>
      <c r="P282" s="45">
        <f>'[1]Свод  по  МО'!Q289</f>
        <v>1285211.7</v>
      </c>
      <c r="Q282" s="45">
        <f>'[1]Свод  по  МО'!R289</f>
        <v>1417845.3</v>
      </c>
      <c r="R282" s="45">
        <f>'[1]Свод  по  МО'!S289</f>
        <v>1561818.5</v>
      </c>
      <c r="S282" s="45">
        <f t="shared" si="24"/>
        <v>1561818.5</v>
      </c>
      <c r="T282" s="19"/>
      <c r="U282" s="20"/>
    </row>
    <row r="283" spans="1:21" s="5" customFormat="1" ht="191.25">
      <c r="A283" s="32" t="s">
        <v>385</v>
      </c>
      <c r="B283" s="33" t="s">
        <v>117</v>
      </c>
      <c r="C283" s="82" t="s">
        <v>386</v>
      </c>
      <c r="D283" s="44"/>
      <c r="E283" s="44"/>
      <c r="F283" s="44"/>
      <c r="G283" s="44"/>
      <c r="H283" s="44"/>
      <c r="I283" s="44"/>
      <c r="J283" s="44"/>
      <c r="K283" s="44"/>
      <c r="L283" s="44"/>
      <c r="M283" s="44"/>
      <c r="N283" s="72">
        <f aca="true" t="shared" si="26" ref="N283:S283">SUM(N284:N285)</f>
        <v>0</v>
      </c>
      <c r="O283" s="72">
        <f t="shared" si="26"/>
        <v>0</v>
      </c>
      <c r="P283" s="72">
        <f t="shared" si="26"/>
        <v>0</v>
      </c>
      <c r="Q283" s="72">
        <f t="shared" si="26"/>
        <v>0</v>
      </c>
      <c r="R283" s="72">
        <f t="shared" si="26"/>
        <v>0</v>
      </c>
      <c r="S283" s="72">
        <f t="shared" si="26"/>
        <v>0</v>
      </c>
      <c r="T283" s="10"/>
      <c r="U283" s="20">
        <f t="shared" si="25"/>
        <v>0</v>
      </c>
    </row>
    <row r="284" spans="1:21" s="5" customFormat="1" ht="21">
      <c r="A284" s="30"/>
      <c r="B284" s="46"/>
      <c r="C284" s="81"/>
      <c r="D284" s="7"/>
      <c r="E284" s="7"/>
      <c r="F284" s="7"/>
      <c r="G284" s="7"/>
      <c r="H284" s="7"/>
      <c r="I284" s="7"/>
      <c r="J284" s="7"/>
      <c r="K284" s="7"/>
      <c r="L284" s="7"/>
      <c r="M284" s="7"/>
      <c r="N284" s="45"/>
      <c r="O284" s="45"/>
      <c r="P284" s="45"/>
      <c r="Q284" s="45"/>
      <c r="R284" s="45"/>
      <c r="S284" s="45"/>
      <c r="T284" s="8"/>
      <c r="U284" s="20">
        <f t="shared" si="25"/>
        <v>0</v>
      </c>
    </row>
    <row r="285" spans="1:21" s="5" customFormat="1" ht="21">
      <c r="A285" s="30"/>
      <c r="B285" s="34"/>
      <c r="C285" s="81"/>
      <c r="D285" s="7"/>
      <c r="E285" s="7"/>
      <c r="F285" s="7"/>
      <c r="G285" s="7"/>
      <c r="H285" s="7"/>
      <c r="I285" s="7"/>
      <c r="J285" s="7"/>
      <c r="K285" s="7"/>
      <c r="L285" s="7"/>
      <c r="M285" s="7"/>
      <c r="N285" s="45"/>
      <c r="O285" s="45"/>
      <c r="P285" s="45"/>
      <c r="Q285" s="45"/>
      <c r="R285" s="45"/>
      <c r="S285" s="45"/>
      <c r="T285" s="8"/>
      <c r="U285" s="20">
        <f t="shared" si="25"/>
        <v>0</v>
      </c>
    </row>
    <row r="286" spans="1:21" s="5" customFormat="1" ht="34.5">
      <c r="A286" s="68"/>
      <c r="B286" s="33" t="s">
        <v>387</v>
      </c>
      <c r="C286" s="82" t="s">
        <v>388</v>
      </c>
      <c r="D286" s="44"/>
      <c r="E286" s="44"/>
      <c r="F286" s="44"/>
      <c r="G286" s="44"/>
      <c r="H286" s="44"/>
      <c r="I286" s="44"/>
      <c r="J286" s="44"/>
      <c r="K286" s="44"/>
      <c r="L286" s="44"/>
      <c r="M286" s="44"/>
      <c r="N286" s="72">
        <f aca="true" t="shared" si="27" ref="N286:S286">N184+N244+N246+N283</f>
        <v>12424932.999999998</v>
      </c>
      <c r="O286" s="72">
        <f t="shared" si="27"/>
        <v>11478359.900000002</v>
      </c>
      <c r="P286" s="72">
        <f t="shared" si="27"/>
        <v>9431885.2</v>
      </c>
      <c r="Q286" s="72">
        <f t="shared" si="27"/>
        <v>9285676.6</v>
      </c>
      <c r="R286" s="72">
        <f t="shared" si="27"/>
        <v>9460687.6</v>
      </c>
      <c r="S286" s="72">
        <f t="shared" si="27"/>
        <v>9460687.6</v>
      </c>
      <c r="T286" s="10"/>
      <c r="U286" s="20">
        <f t="shared" si="25"/>
        <v>0</v>
      </c>
    </row>
    <row r="287" spans="1:21" ht="20.25">
      <c r="A287" s="23"/>
      <c r="B287" s="69"/>
      <c r="C287" s="90"/>
      <c r="D287" s="23"/>
      <c r="E287" s="23"/>
      <c r="F287" s="23"/>
      <c r="G287" s="23"/>
      <c r="H287" s="23"/>
      <c r="I287" s="23"/>
      <c r="J287" s="23"/>
      <c r="K287" s="23"/>
      <c r="L287" s="23"/>
      <c r="M287" s="23"/>
      <c r="N287" s="70"/>
      <c r="O287" s="70"/>
      <c r="P287" s="70"/>
      <c r="Q287" s="70"/>
      <c r="R287" s="70"/>
      <c r="S287" s="70"/>
      <c r="T287" s="24"/>
      <c r="U287" s="22">
        <f>SUM(U8:U286)</f>
        <v>0</v>
      </c>
    </row>
    <row r="288" spans="1:21" ht="20.25">
      <c r="A288" s="23"/>
      <c r="B288" s="69"/>
      <c r="C288" s="90"/>
      <c r="D288" s="23"/>
      <c r="E288" s="23"/>
      <c r="F288" s="23"/>
      <c r="G288" s="23"/>
      <c r="H288" s="23"/>
      <c r="I288" s="23"/>
      <c r="J288" s="23"/>
      <c r="K288" s="23"/>
      <c r="L288" s="23"/>
      <c r="M288" s="23"/>
      <c r="N288" s="70"/>
      <c r="O288" s="70"/>
      <c r="P288" s="70"/>
      <c r="Q288" s="70"/>
      <c r="R288" s="70"/>
      <c r="S288" s="70"/>
      <c r="T288" s="24"/>
      <c r="U288" s="22"/>
    </row>
    <row r="289" spans="1:21" s="5" customFormat="1" ht="34.5">
      <c r="A289" s="71"/>
      <c r="B289" s="33" t="s">
        <v>571</v>
      </c>
      <c r="C289" s="82"/>
      <c r="D289" s="44"/>
      <c r="E289" s="44"/>
      <c r="F289" s="44"/>
      <c r="G289" s="44"/>
      <c r="H289" s="44"/>
      <c r="I289" s="44"/>
      <c r="J289" s="44"/>
      <c r="K289" s="44"/>
      <c r="L289" s="44"/>
      <c r="M289" s="44"/>
      <c r="N289" s="72">
        <f aca="true" t="shared" si="28" ref="N289:S289">N286+N78+N182</f>
        <v>26249500.79</v>
      </c>
      <c r="O289" s="72">
        <f t="shared" si="28"/>
        <v>24558881.540000007</v>
      </c>
      <c r="P289" s="72">
        <f t="shared" si="28"/>
        <v>18834472.5</v>
      </c>
      <c r="Q289" s="72">
        <f t="shared" si="28"/>
        <v>17715542.1</v>
      </c>
      <c r="R289" s="72">
        <f t="shared" si="28"/>
        <v>18175806.2</v>
      </c>
      <c r="S289" s="72">
        <f t="shared" si="28"/>
        <v>18175806.2</v>
      </c>
      <c r="T289" s="10"/>
      <c r="U289" s="20">
        <f>IF(O289&gt;N289,O289-N289,0)</f>
        <v>0</v>
      </c>
    </row>
    <row r="292" spans="1:16" ht="24">
      <c r="A292" s="91"/>
      <c r="P292" s="80"/>
    </row>
  </sheetData>
  <sheetProtection/>
  <mergeCells count="12">
    <mergeCell ref="T5:T7"/>
    <mergeCell ref="E6:G6"/>
    <mergeCell ref="H6:J6"/>
    <mergeCell ref="K6:M6"/>
    <mergeCell ref="N6:O6"/>
    <mergeCell ref="P6:P7"/>
    <mergeCell ref="Q6:Q7"/>
    <mergeCell ref="R6:S6"/>
    <mergeCell ref="A5:C7"/>
    <mergeCell ref="D5:D7"/>
    <mergeCell ref="E5:M5"/>
    <mergeCell ref="N5:S5"/>
  </mergeCells>
  <printOptions/>
  <pageMargins left="0.7874015748031497" right="0.3937007874015748" top="0.7086614173228347" bottom="0.7874015748031497" header="0.5118110236220472" footer="0.5118110236220472"/>
  <pageSetup fitToHeight="40" fitToWidth="1" horizontalDpi="600" verticalDpi="600" orientation="landscape" paperSize="8" scale="37" r:id="rId1"/>
  <headerFooter alignWithMargins="0">
    <oddFooter>&amp;L&amp;P&amp;R&amp;Z&amp;F&amp;A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belanin</cp:lastModifiedBy>
  <cp:lastPrinted>2014-06-27T04:07:27Z</cp:lastPrinted>
  <dcterms:created xsi:type="dcterms:W3CDTF">2012-02-10T07:16:16Z</dcterms:created>
  <dcterms:modified xsi:type="dcterms:W3CDTF">2014-06-27T04:07:28Z</dcterms:modified>
  <cp:category/>
  <cp:version/>
  <cp:contentType/>
  <cp:contentStatus/>
</cp:coreProperties>
</file>