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210" windowHeight="8355" activeTab="0"/>
  </bookViews>
  <sheets>
    <sheet name="Свод  по  МО" sheetId="1" r:id="rId1"/>
  </sheets>
  <externalReferences>
    <externalReference r:id="rId4"/>
    <externalReference r:id="rId5"/>
    <externalReference r:id="rId6"/>
  </externalReferences>
  <definedNames>
    <definedName name="_xlnm.Print_Titles" localSheetId="0">'Свод  по  МО'!$5:$8</definedName>
    <definedName name="_xlnm.Print_Area" localSheetId="0">'Свод  по  МО'!$A$1:$T$300</definedName>
  </definedNames>
  <calcPr fullCalcOnLoad="1"/>
</workbook>
</file>

<file path=xl/sharedStrings.xml><?xml version="1.0" encoding="utf-8"?>
<sst xmlns="http://schemas.openxmlformats.org/spreadsheetml/2006/main" count="1493" uniqueCount="1005">
  <si>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</si>
  <si>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РП-А-0500</t>
  </si>
  <si>
    <t>1.1.6.</t>
  </si>
  <si>
    <t xml:space="preserve">ст. 3 </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</si>
  <si>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</si>
  <si>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присвоение наименований улицам, площадям и иным территориям проживания граждан в населенных пунктах, установление нумерации домов</t>
  </si>
  <si>
    <t>1.1.47.</t>
  </si>
  <si>
    <t>осуществление мер по противодействию коррупции в границах поселения</t>
  </si>
  <si>
    <t>РП-А-4700</t>
  </si>
  <si>
    <t>1.1.48.</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</si>
  <si>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</si>
  <si>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РП-А-4800</t>
  </si>
  <si>
    <t>1.1.49.</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</si>
  <si>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</si>
  <si>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РП-А-4900</t>
  </si>
  <si>
    <t>1.1.83.</t>
  </si>
  <si>
    <t>установление официальных символов муниципального образования</t>
  </si>
  <si>
    <t>РП-А-8300</t>
  </si>
  <si>
    <t>1.1.84.</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</si>
  <si>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</si>
  <si>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РП-А-8400</t>
  </si>
  <si>
    <t>1.1.85.</t>
  </si>
  <si>
    <t>полномочиями в сфере водоснабжения и водоотведения, предусмотренными Федеральным законом "О водоснабжении и водоотведении</t>
  </si>
  <si>
    <t>РП-А-8500</t>
  </si>
  <si>
    <t>1.1.86.</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</si>
  <si>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</si>
  <si>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РП-А-8600</t>
  </si>
  <si>
    <t>1.1.87.</t>
  </si>
  <si>
    <t>осуществление международных и внешнеэкономических связей в соответствии с федеральными законами</t>
  </si>
  <si>
    <t>РП-А-8700</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</si>
  <si>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</si>
  <si>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2.1.44.</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</si>
  <si>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</si>
  <si>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РМ-А-4400</t>
  </si>
  <si>
    <t>2.1.45.</t>
  </si>
  <si>
    <t>РМ-А-4500</t>
  </si>
  <si>
    <t>2.1.83.</t>
  </si>
  <si>
    <t>РМ-А-8300</t>
  </si>
  <si>
    <t>2.1.84.</t>
  </si>
  <si>
    <t>РМ-А-8400</t>
  </si>
  <si>
    <t>2.1.85.</t>
  </si>
  <si>
    <t>РМ-А-8500</t>
  </si>
  <si>
    <t>2.1.86.</t>
  </si>
  <si>
    <t>РМ-А-8600</t>
  </si>
  <si>
    <t>2.1.87.</t>
  </si>
  <si>
    <t>РМ-А-8700</t>
  </si>
  <si>
    <t>государственные  полномочия  по  оказанию  государственной  социальной  помощи  (с  учетом предоставления мер социальной поддержки лицам, награжденным орденом "Родительская слава")</t>
  </si>
  <si>
    <t>государственные  полномочия  по  ежемесячной  социальной  выплате  малоимущим  семьям  на  ребенка  (детей)  от  полутора  до  трех  лет</t>
  </si>
  <si>
    <t>государственные  полномочия  по  социальным  выплатам  на  питание  обучающихся  в  муниципальных  образовательных  учреждениях, в  негосударственных  общеобразовательных  учреждениях,  имеющих  государственную  аккредитацию</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</si>
  <si>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</si>
  <si>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</si>
  <si>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</si>
  <si>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</si>
  <si>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</si>
  <si>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Закон  Липецкой  области  от  15.10.2009  года  № 311-ОЗ  "О  наделении  органов  местного  самоуправления  отдельными  государственными  полномочиями  по  предоставлению  социальной  выплаты  на  приобретение  или  строительство  жилья  по  областным  целевым  программам  "Ипотечное  жилищное  кредитование"  и  "Ипотечное  жилищное  кредитование на 2011-2015 годы"</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</si>
  <si>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</si>
  <si>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государственные  полномочия  по  компенсации  части  родительской  платы  за  содержание  ребенка  (детей)  в  муниципальных  образовательных  учреждениях,  реализующих  основную  общеобразовательную  программу  дошкольного  образования</t>
  </si>
  <si>
    <t>РМ-В-3300</t>
  </si>
  <si>
    <t>ч.3, п.1</t>
  </si>
  <si>
    <t>01.01.2008 не определен</t>
  </si>
  <si>
    <t>2.3.33.</t>
  </si>
  <si>
    <t>РМ-В-3400</t>
  </si>
  <si>
    <t xml:space="preserve">Закон  Липецкой  области  от 02.12.2004  года  № 143 - ОЗ "О  наделении  органов  местного  самоуправления  отдельными  государственными  полномочиями  по  предоставлению  мер  социальной  поддержки  и  социальному  обслуживанию  населения"  </t>
  </si>
  <si>
    <t>п. 1 ст. 2</t>
  </si>
  <si>
    <t>01.01.2005  не  определен</t>
  </si>
  <si>
    <t>2.3.34.</t>
  </si>
  <si>
    <t xml:space="preserve">полномочия  по  осуществлению  контроля  за  исполнением  местного  бюджета  </t>
  </si>
  <si>
    <t>РМ-В-4000</t>
  </si>
  <si>
    <t>полномочия  по  размещению  заказов  для  муниципальных  нужд</t>
  </si>
  <si>
    <t>РМ-В-4100</t>
  </si>
  <si>
    <t>РМ-В-4200</t>
  </si>
  <si>
    <t>полномочия  по  организации  тепло-  водоснабжения,  водоотведения,  сбора  и  вывоза  бытовых  отходов,  содержания  жилого  фонда</t>
  </si>
  <si>
    <t>РМ-В-4300</t>
  </si>
  <si>
    <t>РМ-В-4400</t>
  </si>
  <si>
    <t>РМ-В-4500</t>
  </si>
  <si>
    <t>2.3.40.</t>
  </si>
  <si>
    <t xml:space="preserve">государственные  полномочия  по  сбору  информации  от  поселений,  входящих  в  муниципальный  район,  необходимой  для  ведения  регистра  муниципальных  нормативных  правовых  актов </t>
  </si>
  <si>
    <t>РМ-В-4600</t>
  </si>
  <si>
    <t>01.01.2010,  бессрочно</t>
  </si>
  <si>
    <t>2.3.41.</t>
  </si>
  <si>
    <t>РМ-В-4700</t>
  </si>
  <si>
    <t>2.3.42.</t>
  </si>
  <si>
    <t>государственные  полномочия  по  оплате  жилого  помещения  и  коммунальных  услуг  гражданам  в  денежной  форме</t>
  </si>
  <si>
    <t>РМ-В-4800</t>
  </si>
  <si>
    <t>01.01.2005,  бессрочно</t>
  </si>
  <si>
    <t>2.3.43.</t>
  </si>
  <si>
    <t>государственные  полномочия  по  предоставлению  материальной  помощи  гражданам,  находящимся  в  трудной  жизненной  ситуации</t>
  </si>
  <si>
    <t>РМ-В-4900</t>
  </si>
  <si>
    <t>2.3.44.</t>
  </si>
  <si>
    <t>2.3.45.</t>
  </si>
  <si>
    <t>государственные  полномочия  по  подготовке  и  проведению  Всероссийской  переписи  населения</t>
  </si>
  <si>
    <t>РМ-В-5300</t>
  </si>
  <si>
    <t>Закон  Липецкой  области  от  26.05.2010  года  № 393-ОЗ  "О  наделении  органов  местного  самоуправления  отдельными  государственными  полномочиями  по  подготовке  и  проведению  Всероссийской  переписи  населения  2010  года"</t>
  </si>
  <si>
    <t>ст. 2</t>
  </si>
  <si>
    <t>02.06.2010-31.12.2011</t>
  </si>
  <si>
    <t>государственные  полномочия  по  обеспечению  жилыми  помещениями  граждан,  уволенных  с  военной  службы  и  некоторых  других  категорий  граждан</t>
  </si>
  <si>
    <t>РМ-В-5400</t>
  </si>
  <si>
    <t>2.4.</t>
  </si>
  <si>
    <t>РМ-Г</t>
  </si>
  <si>
    <t>ИТОГО расходные обязательства муниципальных районов</t>
  </si>
  <si>
    <t>РМ-И-9999</t>
  </si>
  <si>
    <t>3.</t>
  </si>
  <si>
    <t>Расходные обязательства городских округов</t>
  </si>
  <si>
    <t>РГ</t>
  </si>
  <si>
    <t>3.1.</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</si>
  <si>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</si>
  <si>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</si>
  <si>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3.1.1.</t>
  </si>
  <si>
    <t>финансирование расходов на содержание органов местного самоуправления городских округов</t>
  </si>
  <si>
    <t>РГ-А-0100</t>
  </si>
  <si>
    <t>3.1.2.</t>
  </si>
  <si>
    <t>РГ-А-0200</t>
  </si>
  <si>
    <t>ст.16,ч.1,п.3</t>
  </si>
  <si>
    <t>3.1.3.</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</si>
  <si>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</si>
  <si>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РГ-А-0300</t>
  </si>
  <si>
    <t>3.1.4.</t>
  </si>
  <si>
    <t>РГ-А-0400</t>
  </si>
  <si>
    <t>3.1.5.</t>
  </si>
  <si>
    <t>РГ-А-0500</t>
  </si>
  <si>
    <t>3.1.6.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</si>
  <si>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</si>
  <si>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РГ-А-0600</t>
  </si>
  <si>
    <t xml:space="preserve">п.7 ч.1 ст.17 </t>
  </si>
  <si>
    <t>3.1.7.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</si>
  <si>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</si>
  <si>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РГ-А-0700</t>
  </si>
  <si>
    <t>3.1.8.</t>
  </si>
  <si>
    <t>формирование, утверждение, исполнение бюджета городского округа и контроль за исполнением данного бюджета</t>
  </si>
  <si>
    <t>РГ-А-0800</t>
  </si>
  <si>
    <t>3.1.9.</t>
  </si>
  <si>
    <t>установление, изменение и отмена местных налогов и сборов городского округа</t>
  </si>
  <si>
    <t>РГ-А-0900</t>
  </si>
  <si>
    <t>3.1.10.</t>
  </si>
  <si>
    <t>владение, пользование и распоряжение имуществом, находящимся в муниципальной собственности городского округа</t>
  </si>
  <si>
    <t>РГ-А-1000</t>
  </si>
  <si>
    <t>3.1.11.</t>
  </si>
  <si>
    <t>организация в границах городского округа электро-, тепло-, газо- и водоснабжения населения, водоотведения, снабжения населения топливом</t>
  </si>
  <si>
    <t>РГ-А-1100</t>
  </si>
  <si>
    <t xml:space="preserve">подпункт 4  пункта  1  статьи  16 </t>
  </si>
  <si>
    <t>3.1.12.</t>
  </si>
  <si>
    <t>РГ-А-1200</t>
  </si>
  <si>
    <t>0409, 0503</t>
  </si>
  <si>
    <t xml:space="preserve">подпункт 5  пункта  1  статьи  16 </t>
  </si>
  <si>
    <t>3.1.13.</t>
  </si>
  <si>
    <t>РГ-А-1300</t>
  </si>
  <si>
    <t xml:space="preserve">подпункт 6  пункта  1  статьи  16 </t>
  </si>
  <si>
    <t>3.1.14.</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</si>
  <si>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</si>
  <si>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РГ-А-1400</t>
  </si>
  <si>
    <t xml:space="preserve">подпункт 7  пункта  1  статьи  16 </t>
  </si>
  <si>
    <t>3.1.15.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</si>
  <si>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</si>
  <si>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РГ-А-1500</t>
  </si>
  <si>
    <t>3.1.16.</t>
  </si>
  <si>
    <t xml:space="preserve">участие в предупреждении и ликвидации последствий чрезвычайных ситуаций в границах городского округа </t>
  </si>
  <si>
    <t>РГ-А-1600</t>
  </si>
  <si>
    <t xml:space="preserve">подпункт 8  пункта  1  статьи  16 </t>
  </si>
  <si>
    <t>3.1.17.</t>
  </si>
  <si>
    <t>организация охраны общественного порядка на территории городского округа муниципальной милицией</t>
  </si>
  <si>
    <t>РГ-А-1700</t>
  </si>
  <si>
    <t>3.1.18.</t>
  </si>
  <si>
    <t>обеспечение первичных мер пожарной безопасности в границах городского округа</t>
  </si>
  <si>
    <t>РГ-А-1800</t>
  </si>
  <si>
    <t>3.1.19.</t>
  </si>
  <si>
    <t>организация мероприятий по охране окружающей среды в границах городского округа</t>
  </si>
  <si>
    <t>РГ-А-1900</t>
  </si>
  <si>
    <t>подпункт 11  пункта  1  статьи  16</t>
  </si>
  <si>
    <t>3.1.20.</t>
  </si>
  <si>
    <t>РГ-А-2000</t>
  </si>
  <si>
    <t>подпункт 13  пункта  1  статьи  16</t>
  </si>
  <si>
    <t>3.1.21.</t>
  </si>
  <si>
    <t>РГ-А-2100</t>
  </si>
  <si>
    <t>подпункт 14  пункта  1  статьи  16</t>
  </si>
  <si>
    <t>3.1.22.</t>
  </si>
  <si>
    <t>создание условий для обеспечения жителей городского округа услугами связи, общественного питания, торговли и бытового обслуживания</t>
  </si>
  <si>
    <t>РГ-А-2200</t>
  </si>
  <si>
    <t>подпункт 15  пункта  1  статьи  16</t>
  </si>
  <si>
    <t>3.1.23.</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</si>
  <si>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</si>
  <si>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РГ-А-2300</t>
  </si>
  <si>
    <t>подпункт 16  пункта  1  статьи  16</t>
  </si>
  <si>
    <t>3.1.24.</t>
  </si>
  <si>
    <t>создание условий для организации досуга и обеспечения жителей городского округа услугами организаций культуры</t>
  </si>
  <si>
    <t>РГ-А-2400</t>
  </si>
  <si>
    <t>подпункт 17  пункта  1  статьи  16</t>
  </si>
  <si>
    <t>3.1.25.</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</si>
  <si>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</si>
  <si>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РГ-А-2500</t>
  </si>
  <si>
    <t>3.1.26.</t>
  </si>
  <si>
    <t>РГ-А-2600</t>
  </si>
  <si>
    <t>3.1.27.</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</si>
  <si>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</si>
  <si>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РГ-А-2700</t>
  </si>
  <si>
    <t>1101,  1102,  1105</t>
  </si>
  <si>
    <t>подпункт 19  пункта  1  статьи  16</t>
  </si>
  <si>
    <t>3.1.28.</t>
  </si>
  <si>
    <t>создание условий для массового отдыха жителей городского округа и организация обустройства мест массового отдыха населения</t>
  </si>
  <si>
    <t>РГ-А-2800</t>
  </si>
  <si>
    <t>3.1.29.</t>
  </si>
  <si>
    <t>РГ-А-2900</t>
  </si>
  <si>
    <t>3.1.30.</t>
  </si>
  <si>
    <t>формирование муниципального архива</t>
  </si>
  <si>
    <t>РГ-А-3000</t>
  </si>
  <si>
    <t>0114</t>
  </si>
  <si>
    <t>подпункт 22  пункта  1  статьи  16</t>
  </si>
  <si>
    <t>3.1.31.</t>
  </si>
  <si>
    <t>РГ-А-3100</t>
  </si>
  <si>
    <t>подпункт 23  пункта  1  статьи  16</t>
  </si>
  <si>
    <t>3.1.32.</t>
  </si>
  <si>
    <t>организация сбора, вывоза, утилизации и переработки бытовых и промышленных отходов</t>
  </si>
  <si>
    <t>РГ-А-3200</t>
  </si>
  <si>
    <t>подпункт 24  пункта  1  статьи  16</t>
  </si>
  <si>
    <t>3.1.33.</t>
  </si>
  <si>
    <t>РГ-А-3300</t>
  </si>
  <si>
    <t>0412,  0503</t>
  </si>
  <si>
    <t>подпункт 25  пункта  1  статьи  16</t>
  </si>
  <si>
    <t>3.1.34.</t>
  </si>
  <si>
    <t>РГ-А-3400</t>
  </si>
  <si>
    <t>подпункт 26  пункта  1  статьи  16</t>
  </si>
  <si>
    <t>3.1.35.</t>
  </si>
  <si>
    <t>РГ-А-3500</t>
  </si>
  <si>
    <t>3.1.36.</t>
  </si>
  <si>
    <t>РГ-А-3600</t>
  </si>
  <si>
    <t>подпункт 27  пункта  1  статьи  16</t>
  </si>
  <si>
    <t>3.1.37.</t>
  </si>
  <si>
    <t>РГ-А-3700</t>
  </si>
  <si>
    <t>подпункт 28  пункта  1  статьи  16</t>
  </si>
  <si>
    <t>3.1.38.</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</si>
  <si>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</si>
  <si>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РГ-А-3800</t>
  </si>
  <si>
    <t>3.1.39.</t>
  </si>
  <si>
    <t>РГ-А-3900</t>
  </si>
  <si>
    <t>3.1.40.</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</si>
  <si>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</si>
  <si>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РГ-А-4000</t>
  </si>
  <si>
    <t>3.1.41.</t>
  </si>
  <si>
    <t>РГ-А-4100</t>
  </si>
  <si>
    <t>3.1.42.</t>
  </si>
  <si>
    <t>РГ-А-4200</t>
  </si>
  <si>
    <t>подпункт 33  пункта  1  статьи  16</t>
  </si>
  <si>
    <t>3.1.43.</t>
  </si>
  <si>
    <t>организация и осуществление мероприятий по работе с детьми и молодежью в городском округе</t>
  </si>
  <si>
    <t>РГ-А-4300</t>
  </si>
  <si>
    <t>подпункт 34  пункта  1  статьи  16</t>
  </si>
  <si>
    <t>3.1.44.</t>
  </si>
  <si>
    <t>РГ-А-4400</t>
  </si>
  <si>
    <t>3.1.45.</t>
  </si>
  <si>
    <t>РГ-А-4500</t>
  </si>
  <si>
    <t>3.1.46.</t>
  </si>
  <si>
    <t>создание условий для деятельности добровольных формирований населения по охране общественного порядка</t>
  </si>
  <si>
    <t>РГ-А-4600</t>
  </si>
  <si>
    <t>3.1.47.</t>
  </si>
  <si>
    <t>РГ-А-4700</t>
  </si>
  <si>
    <t>3.1.48.</t>
  </si>
  <si>
    <t>РГ-А-4800</t>
  </si>
  <si>
    <t>3.1.49.</t>
  </si>
  <si>
    <t>РГ-А-4900</t>
  </si>
  <si>
    <t>3.1.50.</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</si>
  <si>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</si>
  <si>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РГ-А-5000</t>
  </si>
  <si>
    <t>3.1.51.</t>
  </si>
  <si>
    <t>осуществление мер по противодействию коррупции в границах городского округа</t>
  </si>
  <si>
    <t>РГ-А-5100</t>
  </si>
  <si>
    <t>3.1.80.</t>
  </si>
  <si>
    <t>РГ-А-8000</t>
  </si>
  <si>
    <t>3.1.81.</t>
  </si>
  <si>
    <t>РГ-А-8100</t>
  </si>
  <si>
    <t>3.1.82.</t>
  </si>
  <si>
    <t>РГ-А-8200</t>
  </si>
  <si>
    <t>3.2.</t>
  </si>
  <si>
    <t>РГ-Б</t>
  </si>
  <si>
    <t>3.3.</t>
  </si>
  <si>
    <t>РГ-В</t>
  </si>
  <si>
    <t>3.3.1.</t>
  </si>
  <si>
    <t>РГ-В-0100</t>
  </si>
  <si>
    <t>3.3.2.</t>
  </si>
  <si>
    <t>РГ-В-0200</t>
  </si>
  <si>
    <t>3.3.3.</t>
  </si>
  <si>
    <t>РГ-В-0300</t>
  </si>
  <si>
    <t>3.3.4.</t>
  </si>
  <si>
    <t>РГ-В-0400</t>
  </si>
  <si>
    <t>3.3.5.</t>
  </si>
  <si>
    <t>РГ-В-0500</t>
  </si>
  <si>
    <t>3.3.6.</t>
  </si>
  <si>
    <t>РГ-В-0600</t>
  </si>
  <si>
    <t>3.3.7.</t>
  </si>
  <si>
    <t>РГ-В-0700</t>
  </si>
  <si>
    <t>3.3.8.</t>
  </si>
  <si>
    <t>РГ-В-0800</t>
  </si>
  <si>
    <t>3.3.9.</t>
  </si>
  <si>
    <t>РГ-В-0900</t>
  </si>
  <si>
    <t>3.3.10.</t>
  </si>
  <si>
    <t>РГ-В-1000</t>
  </si>
  <si>
    <t>3.3.11.</t>
  </si>
  <si>
    <t>РГ-В-1100</t>
  </si>
  <si>
    <t>3.3.12.</t>
  </si>
  <si>
    <t>РГ-В-1200</t>
  </si>
  <si>
    <t>3.3.13.</t>
  </si>
  <si>
    <t>РГ-В-1300</t>
  </si>
  <si>
    <t>3.3.14.</t>
  </si>
  <si>
    <t>РГ-В-1400</t>
  </si>
  <si>
    <t>РГ-В-1600</t>
  </si>
  <si>
    <t>3.3.16.</t>
  </si>
  <si>
    <t>РГ-В-1700</t>
  </si>
  <si>
    <t>3.3.17.</t>
  </si>
  <si>
    <t>РГ-В-1800</t>
  </si>
  <si>
    <t>3.3.18.</t>
  </si>
  <si>
    <t>РГ-В-1900</t>
  </si>
  <si>
    <t>3.3.19.</t>
  </si>
  <si>
    <t>РГ-В-2000</t>
  </si>
  <si>
    <t>3.3.20.</t>
  </si>
  <si>
    <t>РГ-В-2100</t>
  </si>
  <si>
    <t>3.3.21.</t>
  </si>
  <si>
    <t>РГ-В-2200</t>
  </si>
  <si>
    <t>3.3.22.</t>
  </si>
  <si>
    <t>РГ-В-2300</t>
  </si>
  <si>
    <t>3.3.23.</t>
  </si>
  <si>
    <t>РГ-В-2400</t>
  </si>
  <si>
    <t>3.3.24.</t>
  </si>
  <si>
    <t>РГ-В-2500</t>
  </si>
  <si>
    <t>3.3.25.</t>
  </si>
  <si>
    <t>РГ-В-2600</t>
  </si>
  <si>
    <t>3.3.26.</t>
  </si>
  <si>
    <t>РГ-В-2900</t>
  </si>
  <si>
    <t>0709,  1006</t>
  </si>
  <si>
    <t>3.3.29.</t>
  </si>
  <si>
    <t>РГ-В-3000</t>
  </si>
  <si>
    <t>3.3.30.</t>
  </si>
  <si>
    <t>РГ-В-3100</t>
  </si>
  <si>
    <t>3.3.31.</t>
  </si>
  <si>
    <t>РГ-В-3200</t>
  </si>
  <si>
    <t>3.3.32.</t>
  </si>
  <si>
    <t>РГ-В-3300</t>
  </si>
  <si>
    <t>01.01.2008,  бессрочно</t>
  </si>
  <si>
    <t>3.3.33.</t>
  </si>
  <si>
    <t>РГ-В-3400</t>
  </si>
  <si>
    <t>3.3.34.</t>
  </si>
  <si>
    <t>РГ-В-3500</t>
  </si>
  <si>
    <t>3.3.35.</t>
  </si>
  <si>
    <t>РГ-В-3600</t>
  </si>
  <si>
    <t>3.3.36.</t>
  </si>
  <si>
    <t>государственные  полномочия  по  предоставлению  социальной  выплаты  на  приобретение  или  строительство  жилья  по  областной  целевой  программе  "Ипотечное  жилищное  кредитование"</t>
  </si>
  <si>
    <t>РГ-В-3700</t>
  </si>
  <si>
    <t>ст. 5</t>
  </si>
  <si>
    <t>3.3.37.</t>
  </si>
  <si>
    <t>РГ-В-3800</t>
  </si>
  <si>
    <t>ст.4, п.1</t>
  </si>
  <si>
    <t>01.01.2007 бессрочно</t>
  </si>
  <si>
    <t>3.3.38.</t>
  </si>
  <si>
    <t>государственные  полномочия  по  составлению (изменению и дополнению) списков кандидатов в присяжные заседатели федеральных судов общей юрисдикции в Российской Федерации</t>
  </si>
  <si>
    <t>РГ-В-4000</t>
  </si>
  <si>
    <t>Федеральный  закон  от  20.08.2004  года  № 113-ФЗ  "О  присяжных  заседателях  федеральных  судов  общей  юрисдикции  в  Российской  Федерации"</t>
  </si>
  <si>
    <t>п. 14  ст. 5</t>
  </si>
  <si>
    <t>РГ-В-4200</t>
  </si>
  <si>
    <t>3.3.40.</t>
  </si>
  <si>
    <t>РГ-В-4300</t>
  </si>
  <si>
    <t>3.4.</t>
  </si>
  <si>
    <t>РГ-Г</t>
  </si>
  <si>
    <t>ИТОГО расходные обязательства городских округов</t>
  </si>
  <si>
    <t>РГ-И-9999</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</si>
  <si>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</si>
  <si>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</si>
  <si>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</si>
  <si>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</si>
  <si>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</si>
  <si>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</si>
  <si>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</si>
  <si>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</si>
  <si>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</si>
  <si>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</si>
  <si>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</si>
  <si>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</si>
  <si>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</si>
  <si>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</si>
  <si>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</si>
  <si>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</si>
  <si>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</si>
  <si>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</si>
  <si>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Закон  Липецкой  области  от  31.08.2004  года  № 120-ОЗ  "Об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  составлению  протоколов  об  административных  правонарушениях"</t>
  </si>
  <si>
    <t xml:space="preserve">Закон  Липецкой  области  от  30.12.2004  года  № 167-ОЗ  "О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образованию  и  организации  деятельности  комиссий  по  делам  несовершеннолетних  и  защите  их  прав"  </t>
  </si>
  <si>
    <t>государственные  полномочия  по  выплате  компенсации  учащимся    муниципальных  общеобразовательных  учреждений,  учащимся  и  студентам  учреждений  профессионального  образования  области,  пользующимся  транспортом  общего  пользования  межмуниципального  сообщения</t>
  </si>
  <si>
    <t>Закон  Липецкой  области  от  04.02.2008  года  № 129-ОЗ  "О  наделении  органов  местного  самоуправления  отдельными  государственными  полномочиями  по  оплате  жилья  и  коммунальных  услуг  педагогическим,  медицинским,  фармацевтическим,  социальным  работникам,  работникам  культуры  и  искусства"</t>
  </si>
  <si>
    <t xml:space="preserve">Закон  Липецкой  области  от  07.12.2005  года  № 233-ОЗ  "О  наделении  органов  местного  самоуправления  муниципальных  районов  Липецкой  области  государственными  полномочиями  по  расчету  и  предоставлению  дотаций  бюджетам  поселений  за  счет  средств  областного  бюджета"  </t>
  </si>
  <si>
    <t>Закон  Липецкой  области  от  31.12.2009  года  № 349-ОЗ  "О  наделении  органов  местного  самоуправления  отдельными  государственными  полномочиями  по  сбору  информации  от  поселений,  входящих  в  муниципальный  район,  необходимой  для  ведения  Регистра  муниципальных  нормативных  правовых  актов  Липецкой  области"</t>
  </si>
  <si>
    <t>государственные  полномочия  по  обеспечению  детей-сирот  и  детей,  оставшихся  без  попечения  родителей,  детей,  находящихся  под  опекой  (попечительством),  а  также  лиц  из  числа  детей-сирот  и  детей, оставшихся  без  попечения  родителей  жилыми  помещениями</t>
  </si>
  <si>
    <t>тыс.руб.</t>
  </si>
  <si>
    <t xml:space="preserve">Закон  Липецкой  области  от  14.02.2007  года  № 24-ОЗ "О  наделении  органов  местного  самоуправления  государственными  полномочиями  по  организации  предоставления  общедоступного  и  бесплатного  образования  обучающимся,  воспитанникам  с  ограниченными  возможностями  здоровья"  </t>
  </si>
  <si>
    <t xml:space="preserve">Постановление  администрации  Липецкой  области  от  15.03.2011  года  № 80  "О  реализации  Постановления  Правительства  Российской  Федерации  от  29  декабря  2009 года  № 1111" </t>
  </si>
  <si>
    <t>01.01.2011,    не установлен</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</si>
  <si>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</si>
  <si>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текущий финансовый год (уточненный  план  на  2012  год)</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</si>
  <si>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</si>
  <si>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Закон  Липецкой  области  от  03.03.2010  года  № 353-ОЗ  "О  наделении  органов  местного  самоуправления  отдельными  государственными  полномочиями  по  обеспечению  детей-сирот  и  детей,  оставшихся  без  попечения  родителей,  детей,  находящихся  под  опекой  (попечительством),  а  также  лиц  из  числа  детей-сирот  и  детей, оставшихся  без  попечения  родителей,  жилыми  помещениями"</t>
  </si>
  <si>
    <t xml:space="preserve">II. Свод  реестров  расходных  обязательств  муниципальных  образований  области </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</si>
  <si>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</si>
  <si>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</si>
  <si>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</si>
  <si>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</si>
  <si>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</si>
  <si>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</si>
  <si>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</si>
  <si>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</si>
  <si>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</si>
  <si>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</si>
  <si>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</si>
  <si>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государственные  полномочия  по  содержанию  ребенка  в  семье  опекуна  и  приемной  семье,  а  также  вознаграждение,  причитающееся  приемному  родителю</t>
  </si>
  <si>
    <t xml:space="preserve"> 2.3.29.</t>
  </si>
  <si>
    <t>государственные  полномочия  по  предоставлению  субсидий  гражданам  на  оплату  жилых  помещений  и  коммунальных  услуг  (с  учетом  полномочий  на  оплату  топлива,  приобретаемого  в  пределах   норм,  установленных  для  продажи  населению)</t>
  </si>
  <si>
    <t>2.3.46.</t>
  </si>
  <si>
    <t>2.3.47.</t>
  </si>
  <si>
    <t>2.3.48.</t>
  </si>
  <si>
    <t>2.3.49.</t>
  </si>
  <si>
    <t>2.3.53.</t>
  </si>
  <si>
    <t>2.3.54.</t>
  </si>
  <si>
    <t>2.3.55.</t>
  </si>
  <si>
    <t>РМ-В-5500</t>
  </si>
  <si>
    <t>2.3.56.</t>
  </si>
  <si>
    <t>государственные  полномочия  в  области  охраны  труда</t>
  </si>
  <si>
    <t>РМ-В-5600</t>
  </si>
  <si>
    <t>0401</t>
  </si>
  <si>
    <t>Закон  Липецкой  области  от  08.11.2012  года  № 88-ОЗ  "О  наделении  органов  местного  самоуправления  отдельными  государственными  полномочиями  в  области  охраны  труда"</t>
  </si>
  <si>
    <t>2.3.57.</t>
  </si>
  <si>
    <t>государственные  полномочия  по  ежемесячной денежной выплате в связи с рождением третьего и последующих детей до достижения ребенком возраста трех лет</t>
  </si>
  <si>
    <t>РМ-В-5700</t>
  </si>
  <si>
    <t>Закон  Липецкой  области  от 02.12.2004  года  № 143 - ОЗ "О  наделении  органов  местного  самоуправления  отдельными  государственными  полномочиями  по  предоставлению  мер  социальной  поддержки  и  социальному  обслуживанию  населения"</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</si>
  <si>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</si>
  <si>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присвоение наименований улицам, площадям и иным территориям проживания граждан в городском округе, установление нумерации домов</t>
  </si>
  <si>
    <t>3.1.52.</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</si>
  <si>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</si>
  <si>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РГ-А-5200</t>
  </si>
  <si>
    <t>3.1.53.</t>
  </si>
  <si>
    <t>РГ-А-5300</t>
  </si>
  <si>
    <t>3.1.83.</t>
  </si>
  <si>
    <t>РГ-А-8300</t>
  </si>
  <si>
    <t>3.1.84.</t>
  </si>
  <si>
    <t>РГ-А-8400</t>
  </si>
  <si>
    <t>3.1.85.</t>
  </si>
  <si>
    <t>РГ-А-8500</t>
  </si>
  <si>
    <t>3.1.86.</t>
  </si>
  <si>
    <t>РГ-А-8600</t>
  </si>
  <si>
    <t>3.1.87.</t>
  </si>
  <si>
    <t>РГ-А-8700</t>
  </si>
  <si>
    <t>государственные  полномочия  по  организации  предоставления  общедоступного  и  бесплатного  образования  обучающимся,  воспитанникам  с  ограниченными  возможностями  здоровья</t>
  </si>
  <si>
    <t>3.3.42.</t>
  </si>
  <si>
    <t>3.3.43.</t>
  </si>
  <si>
    <t>3.3.44.</t>
  </si>
  <si>
    <t>РГ-В-4400</t>
  </si>
  <si>
    <t>3.3.45.</t>
  </si>
  <si>
    <t>РГ-В-4500</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</si>
  <si>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</si>
  <si>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</si>
  <si>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</si>
  <si>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</si>
  <si>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РП-А-0700</t>
  </si>
  <si>
    <t>1.1.8.</t>
  </si>
  <si>
    <t>формирование, утверждение, исполнение бюджета поселения и контроль за исполнением данного бюджета</t>
  </si>
  <si>
    <t>РП-А-0800</t>
  </si>
  <si>
    <t>1.1.9.</t>
  </si>
  <si>
    <t>установление, изменение и отмена местных налогов и сборов поселения</t>
  </si>
  <si>
    <t>РП-А-0900</t>
  </si>
  <si>
    <t>1.1.10.</t>
  </si>
  <si>
    <t>владение, пользование и распоряжение имуществом, находящимся в муниципальной собственности поселения</t>
  </si>
  <si>
    <t>РП-А-1000</t>
  </si>
  <si>
    <t>1.1.11.</t>
  </si>
  <si>
    <t>организация в границах поселения электро-, тепло-, газо- и водоснабжения населения, водоотведения, снабжения населения топливом</t>
  </si>
  <si>
    <t>РП-А-1100</t>
  </si>
  <si>
    <t>0502</t>
  </si>
  <si>
    <t xml:space="preserve">подпункт 4  пункта  1  статьи  14 </t>
  </si>
  <si>
    <t>1.1.12.</t>
  </si>
  <si>
    <t>РП-А-1200</t>
  </si>
  <si>
    <t>0409,  0503</t>
  </si>
  <si>
    <t xml:space="preserve">подпункт 5  пункта  1  статьи  14 </t>
  </si>
  <si>
    <t>1.1.13.</t>
  </si>
  <si>
    <t>РП-А-1300</t>
  </si>
  <si>
    <t>0501, 1003</t>
  </si>
  <si>
    <t xml:space="preserve">подпункт 6  пункта  1  статьи  14 </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</si>
  <si>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</si>
  <si>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</si>
  <si>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</si>
  <si>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0408</t>
  </si>
  <si>
    <t xml:space="preserve">подпункт 7  пункта  1  статьи  14 </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</si>
  <si>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</si>
  <si>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</si>
  <si>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</si>
  <si>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1.1.16.</t>
  </si>
  <si>
    <t>участие в предупреждении и ликвидации последствий чрезвычайных ситуаций в границах поселения</t>
  </si>
  <si>
    <t>РП-А-1600</t>
  </si>
  <si>
    <t>0309</t>
  </si>
  <si>
    <t xml:space="preserve">подпункт 8  пункта  1  статьи  14 </t>
  </si>
  <si>
    <t>1.1.17.</t>
  </si>
  <si>
    <t>обеспечение первичных мер пожарной безопасности в границах населенных пунктов поселения</t>
  </si>
  <si>
    <t>РП-А-1700</t>
  </si>
  <si>
    <t>0310,  0314</t>
  </si>
  <si>
    <t xml:space="preserve">подпункт 9  пункта  1  статьи  14 </t>
  </si>
  <si>
    <t>1.1.18.</t>
  </si>
  <si>
    <t>создание условий для обеспечения жителей поселения услугами связи, общественного питания, торговли и бытового обслуживания</t>
  </si>
  <si>
    <t>РП-А-1800</t>
  </si>
  <si>
    <t>0412</t>
  </si>
  <si>
    <t xml:space="preserve">подпункт 10  пункта  1  статьи  14 </t>
  </si>
  <si>
    <t>1.1.19.</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</si>
  <si>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</si>
  <si>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</si>
  <si>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0801</t>
  </si>
  <si>
    <t xml:space="preserve">подпункт 11  пункта  1  статьи  14 </t>
  </si>
  <si>
    <t>1.1.20.</t>
  </si>
  <si>
    <t>создание условий для организации досуга и обеспечения жителей поселения услугами организаций культуры</t>
  </si>
  <si>
    <t>РП-А-2000</t>
  </si>
  <si>
    <t xml:space="preserve">подпункт 12  пункта  1  статьи  14 </t>
  </si>
  <si>
    <t>1.1.21.</t>
  </si>
  <si>
    <t>РП-А-2100</t>
  </si>
  <si>
    <t>0503,  0801</t>
  </si>
  <si>
    <t>1.1.22.</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</si>
  <si>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</si>
  <si>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</si>
  <si>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</si>
  <si>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</si>
  <si>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</si>
  <si>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1101,  1102</t>
  </si>
  <si>
    <t xml:space="preserve">подпункт 14  пункта  1  статьи  14 </t>
  </si>
  <si>
    <t>1.1.24.</t>
  </si>
  <si>
    <t>РП-А-2400</t>
  </si>
  <si>
    <t>0503</t>
  </si>
  <si>
    <t xml:space="preserve">подпункт 15  пункта  1  статьи  14 </t>
  </si>
  <si>
    <t>1.1.25.</t>
  </si>
  <si>
    <t>оказание содействия в установлении в соответствии с федеральным законом опеки и попечительства над нуждающимися в этом жителями поселения**</t>
  </si>
  <si>
    <t>РП-А-2500</t>
  </si>
  <si>
    <t>1.1.26.</t>
  </si>
  <si>
    <t>формирование архивных фондов поселения</t>
  </si>
  <si>
    <t>РП-А-2600</t>
  </si>
  <si>
    <t>1.1.27.</t>
  </si>
  <si>
    <t>организация сбора и вывоза бытовых отходов и мусора</t>
  </si>
  <si>
    <t>РП-А-2700</t>
  </si>
  <si>
    <t>0502,  0503</t>
  </si>
  <si>
    <t xml:space="preserve">подпункт 18  пункта  1  статьи  14 </t>
  </si>
  <si>
    <t>1.1.28.</t>
  </si>
  <si>
    <t>РП-А-2800</t>
  </si>
  <si>
    <t xml:space="preserve">подпункт 19  пункта  1  статьи  14 </t>
  </si>
  <si>
    <t>1.1.29.</t>
  </si>
  <si>
    <t>РП-А-2900</t>
  </si>
  <si>
    <t xml:space="preserve">подпункт 20  пункта  1  статьи  14 </t>
  </si>
  <si>
    <t>1.1.30.</t>
  </si>
  <si>
    <t>РП-А-3000</t>
  </si>
  <si>
    <t xml:space="preserve">подпункт 21  пункта  1  статьи  14 </t>
  </si>
  <si>
    <t>1.1.31.</t>
  </si>
  <si>
    <t>организация ритуальных услуг и содержание мест захоронения</t>
  </si>
  <si>
    <t>РП-А-3100</t>
  </si>
  <si>
    <t xml:space="preserve">подпункт 22  пункта  1  статьи  14 </t>
  </si>
  <si>
    <t>1.1.32.</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</si>
  <si>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</si>
  <si>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РП-А-3200</t>
  </si>
  <si>
    <t xml:space="preserve">подпункт 23  пункта  1  статьи  14 </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</si>
  <si>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</si>
  <si>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</si>
  <si>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</si>
  <si>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1.1.34.</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</si>
  <si>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</si>
  <si>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РП-А-3400</t>
  </si>
  <si>
    <t>1.1.35.</t>
  </si>
  <si>
    <t>осуществление мероприятий по обеспечению безопасности людей на водных объектах, охране их жизни и здоровья</t>
  </si>
  <si>
    <t>РП-А-3500</t>
  </si>
  <si>
    <t xml:space="preserve">подпункт 26  пункта  1  статьи  14 </t>
  </si>
  <si>
    <t>1.1.36.</t>
  </si>
  <si>
    <t>РП-А-3600</t>
  </si>
  <si>
    <t>1.1.37.</t>
  </si>
  <si>
    <t>содействие в развитии сельскохозяйственного производства, создание условий для развития малого предпринимательства</t>
  </si>
  <si>
    <t>РП-А-3700</t>
  </si>
  <si>
    <t>1.1.38.</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</si>
  <si>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</si>
  <si>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РП-А-3800</t>
  </si>
  <si>
    <t>1.1.39.</t>
  </si>
  <si>
    <t>организация и осуществление мероприятий по работе с детьми и молодежью в поселении</t>
  </si>
  <si>
    <t>РП-А-3900</t>
  </si>
  <si>
    <t>0707</t>
  </si>
  <si>
    <t xml:space="preserve">подпункт 30  пункта  1  статьи  14 </t>
  </si>
  <si>
    <t>1.1.40.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</si>
  <si>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</si>
  <si>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</si>
  <si>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1.1.41.</t>
  </si>
  <si>
    <t xml:space="preserve">осуществление муниципального лесного контроля </t>
  </si>
  <si>
    <t>РП-А-4100</t>
  </si>
  <si>
    <t>1.1.42.</t>
  </si>
  <si>
    <t>создание условий для деятельности добровольных формирований населения по охране общественного порядка*</t>
  </si>
  <si>
    <t>РП-А-4200</t>
  </si>
  <si>
    <t>0314</t>
  </si>
  <si>
    <t xml:space="preserve">подпункт 33  пункта  1  статьи  14 </t>
  </si>
  <si>
    <t>1.1.43.</t>
  </si>
  <si>
    <t>оказание поддержки социально ориентированным некоммерческим организациям в пределах полномочий, установленных статьями 31.1 и 31.3 Федералнього закона от 12 января 1996 года № 7-ФЗ "О некоммерческих организациях"</t>
  </si>
  <si>
    <t>РП-А-4300</t>
  </si>
  <si>
    <t>1.1.44.</t>
  </si>
  <si>
    <t>осуществление муниципального контроля за проведением муниципальных лотерей</t>
  </si>
  <si>
    <t>РП-А-4400</t>
  </si>
  <si>
    <t>1.1.45.</t>
  </si>
  <si>
    <t>осуществление муниципального контроля на территории особой экономической зоны</t>
  </si>
  <si>
    <t>РП-А-4500</t>
  </si>
  <si>
    <t>1.1.46.</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</si>
  <si>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</si>
  <si>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РП-А-4600</t>
  </si>
  <si>
    <t>1.1.80.</t>
  </si>
  <si>
    <t>организация теплоснабжения, предусмотренного Федеральным законом "О теплоснабжении"</t>
  </si>
  <si>
    <t>РП-А-8000</t>
  </si>
  <si>
    <t>1.1.81.</t>
  </si>
  <si>
    <t>РП-А-8100</t>
  </si>
  <si>
    <t>0103, 0104, 0106, 0113</t>
  </si>
  <si>
    <t>1.1.82.</t>
  </si>
  <si>
    <t>РП-А-8200</t>
  </si>
  <si>
    <t>0501, 0502</t>
  </si>
  <si>
    <t>1.2.</t>
  </si>
  <si>
    <t>РП-Б</t>
  </si>
  <si>
    <t>1.2.1.</t>
  </si>
  <si>
    <t xml:space="preserve">полномочия  по  осуществлению  контроля  за  исполнением  местного  бюджета </t>
  </si>
  <si>
    <t>РП-Б-0100</t>
  </si>
  <si>
    <t>0106</t>
  </si>
  <si>
    <t xml:space="preserve">подпункт 1  пункта  1  статьи  14 </t>
  </si>
  <si>
    <t>1.2.2.</t>
  </si>
  <si>
    <t>осуществление  функций  по  размещению  заказов  для  муниципальных  нужд</t>
  </si>
  <si>
    <t>РП-Б-0200</t>
  </si>
  <si>
    <t>0104</t>
  </si>
  <si>
    <t>1.2.3.</t>
  </si>
  <si>
    <t>полномочия по организации и осуществлении мероприятий по гражданской обороне, защите населения и территории поселения от чрезвычайных ситуаций природного и техногенного характера</t>
  </si>
  <si>
    <t>РП-Б-0300</t>
  </si>
  <si>
    <t xml:space="preserve">подпункт 24  пункта  1  статьи  14 </t>
  </si>
  <si>
    <t>1.2.4.</t>
  </si>
  <si>
    <t>полномочия  по  организации в границах поселения электро-, тепло-, газо- и водоснабжения населения, водоотведения, снабжения населения топливом</t>
  </si>
  <si>
    <t>РП-Б-0400</t>
  </si>
  <si>
    <t>1.2.5.</t>
  </si>
  <si>
    <t>полномочия  по  созданию условий для организации досуга и обеспечения жителей поселения услугами организаций культуры</t>
  </si>
  <si>
    <t>РП-Б-0500</t>
  </si>
  <si>
    <t>1.2.6.</t>
  </si>
  <si>
    <t>полномочия  по  градостроительной  деятельности</t>
  </si>
  <si>
    <t>РП-Б-0600</t>
  </si>
  <si>
    <t>1.3.</t>
  </si>
  <si>
    <t>РП-В</t>
  </si>
  <si>
    <t>1.3.1.</t>
  </si>
  <si>
    <t>РП-В-0100</t>
  </si>
  <si>
    <t>0202</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</si>
  <si>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</si>
  <si>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1.3.2.</t>
  </si>
  <si>
    <t>РП-В-0200</t>
  </si>
  <si>
    <t>1003</t>
  </si>
  <si>
    <t xml:space="preserve">Закон  Липецкой  области  от 02.12.2004  года  № 143 - ОЗ "О  наделении  органов  местного  самоуправления  отдельными  государственными  полномочиями  по  предоставлению  мер  социальной  поддержки  и  социальному  обслуживанию  населения" </t>
  </si>
  <si>
    <t>п. 1  ст. 4</t>
  </si>
  <si>
    <t>01.01.2005  г.  бессрочно</t>
  </si>
  <si>
    <t>1.4.</t>
  </si>
  <si>
    <t>РП-Г</t>
  </si>
  <si>
    <t>ИТОГО расходные обязательства поселений</t>
  </si>
  <si>
    <t>РП-И-9999</t>
  </si>
  <si>
    <t>2.</t>
  </si>
  <si>
    <t>Расходные обязательства муниципальных районов</t>
  </si>
  <si>
    <t>РМ</t>
  </si>
  <si>
    <t>2.1.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</si>
  <si>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</si>
  <si>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</si>
  <si>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</si>
  <si>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финансирование расходов на содержание органов местного самоуправления муниципальных районов</t>
  </si>
  <si>
    <t>РМ-А-0100</t>
  </si>
  <si>
    <t>0103, 0104, 0106, 0111, 0112, 0113, 0709, 0804, 1006</t>
  </si>
  <si>
    <t>2.1.2.</t>
  </si>
  <si>
    <t>РМ-А-0200</t>
  </si>
  <si>
    <t>0701, 0702, 0801, 1201</t>
  </si>
  <si>
    <t>п.1  ст. 17</t>
  </si>
  <si>
    <t>2.1.3.</t>
  </si>
  <si>
    <t>РМ-А-0300</t>
  </si>
  <si>
    <t>2.1.4.</t>
  </si>
  <si>
    <t>РМ-А-0400</t>
  </si>
  <si>
    <t>2.1.5.</t>
  </si>
  <si>
    <t>РМ-А-0500</t>
  </si>
  <si>
    <t>2.1.6.</t>
  </si>
  <si>
    <t>РМ-А-0600</t>
  </si>
  <si>
    <t>ст. 17</t>
  </si>
  <si>
    <t>2.1.7.</t>
  </si>
  <si>
    <t>РМ-А-0700</t>
  </si>
  <si>
    <t>2.1.8.</t>
  </si>
  <si>
    <t>формирование, утверждение, исполнение бюджета муниципального района, контроль за исполнением данного бюджета</t>
  </si>
  <si>
    <t>РМ-А-0800</t>
  </si>
  <si>
    <t>2.1.9.</t>
  </si>
  <si>
    <t>установление, изменение и отмена местных налогов и сборов муниципального района</t>
  </si>
  <si>
    <t>РМ-А-0900</t>
  </si>
  <si>
    <t>2.1.10.</t>
  </si>
  <si>
    <t>владение, пользование и распоряжение имуществом, находящимся в муниципальной собственности муниципального района</t>
  </si>
  <si>
    <t>РМ-А-1000</t>
  </si>
  <si>
    <t xml:space="preserve">подпункт 3  пункта  1  статьи  15 </t>
  </si>
  <si>
    <t>2.1.11.</t>
  </si>
  <si>
    <t>организация в границах муниципального района электро- и газоснабжения поселений</t>
  </si>
  <si>
    <t>РМ-А-1100</t>
  </si>
  <si>
    <t xml:space="preserve">подпункт 4  пункта  1  статьи  15 </t>
  </si>
  <si>
    <t>2.1.12.</t>
  </si>
  <si>
    <t>РМ-А-1200</t>
  </si>
  <si>
    <t xml:space="preserve">подпункт 5  пункта  1  статьи  15 </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</si>
  <si>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</si>
  <si>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</si>
  <si>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</si>
  <si>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 xml:space="preserve">подпункт 6  пункта  1  статьи  15 </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</si>
  <si>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</si>
  <si>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</si>
  <si>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</si>
  <si>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</si>
  <si>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участие в предупреждении и ликвидации последствий чрезвычайных ситуаций на территории муниципального района</t>
  </si>
  <si>
    <t>РМ-А-1500</t>
  </si>
  <si>
    <t xml:space="preserve">подпункт 7  пункта  1  статьи  15 </t>
  </si>
  <si>
    <t>2.1.16.</t>
  </si>
  <si>
    <t>организация охраны общественного порядка на территории муниципального района муниципальной милицией</t>
  </si>
  <si>
    <t>РМ-А-1600</t>
  </si>
  <si>
    <t>2.1.17.</t>
  </si>
  <si>
    <t>организация мероприятий межпоселенческого характера по охране окружающей среды</t>
  </si>
  <si>
    <t>РМ-А-1700</t>
  </si>
  <si>
    <t>0605</t>
  </si>
  <si>
    <t xml:space="preserve">подпункт 9  пункта  1  статьи  15 </t>
  </si>
  <si>
    <t>2.1.18.</t>
  </si>
  <si>
    <t>РМ-А-1800</t>
  </si>
  <si>
    <t>0701, 0702, 0707, 0709</t>
  </si>
  <si>
    <t xml:space="preserve">подпункт 11  пункта  1  статьи  15 </t>
  </si>
  <si>
    <t>2.1.19.</t>
  </si>
  <si>
    <t>РМ-А-1900</t>
  </si>
  <si>
    <t>0901, 0902,  0903,  0904,  0905,  0906</t>
  </si>
  <si>
    <t xml:space="preserve">подпункт 12  пункта  1  статьи  15 </t>
  </si>
  <si>
    <t>2.1.20.</t>
  </si>
  <si>
    <t>опека и попечительство**</t>
  </si>
  <si>
    <t>РМ-А-2000</t>
  </si>
  <si>
    <t>2.1.21.</t>
  </si>
  <si>
    <t>организация утилизации и переработки бытовых и промышленных отходов</t>
  </si>
  <si>
    <t>РМ-А-2100</t>
  </si>
  <si>
    <t xml:space="preserve">подпункт 14  пункта  1  статьи  15 </t>
  </si>
  <si>
    <t>2.1.22.</t>
  </si>
  <si>
    <t>РМ-А-2200</t>
  </si>
  <si>
    <t xml:space="preserve">подпункт 15  пункта  1  статьи  15 </t>
  </si>
  <si>
    <t>2.1.23.</t>
  </si>
  <si>
    <t>РМ-А-2300</t>
  </si>
  <si>
    <t>2.1.24.</t>
  </si>
  <si>
    <t>формирование и содержание муниципального архива, включая хранение архивных фондов поселений</t>
  </si>
  <si>
    <t>РМ-А-2400</t>
  </si>
  <si>
    <t>2.1.25.</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</si>
  <si>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</si>
  <si>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</si>
  <si>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</si>
  <si>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</si>
  <si>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</si>
  <si>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 xml:space="preserve">подпункт 18  пункта  1  статьи  15 </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</si>
  <si>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</si>
  <si>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</si>
  <si>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</si>
  <si>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 xml:space="preserve">подпункт 19  пункта  1  статьи  15 </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</si>
  <si>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</si>
  <si>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</si>
  <si>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</si>
  <si>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 xml:space="preserve">подпункт 19,1  пункта  1  статьи  15 </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</si>
  <si>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</si>
  <si>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</si>
  <si>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</si>
  <si>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</si>
  <si>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</si>
  <si>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</si>
  <si>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2.1.31.</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</si>
  <si>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</si>
  <si>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РМ-А-3100</t>
  </si>
  <si>
    <t xml:space="preserve">подпункт 21  пункта  1  статьи  15 </t>
  </si>
  <si>
    <t>2.1.32.</t>
  </si>
  <si>
    <t>РМ-А-3200</t>
  </si>
  <si>
    <t>2.1.33.</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</si>
  <si>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</si>
  <si>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РМ-А-3300</t>
  </si>
  <si>
    <t>2.1.34.</t>
  </si>
  <si>
    <t>РМ-А-3400</t>
  </si>
  <si>
    <t>2.1.35.</t>
  </si>
  <si>
    <t>РМ-А-3500</t>
  </si>
  <si>
    <t xml:space="preserve">подпункт 25  пункта  1  статьи  15 </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</si>
  <si>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</si>
  <si>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</si>
  <si>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</si>
  <si>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 xml:space="preserve">подпункт 26  пункта  1  статьи  15 </t>
  </si>
  <si>
    <t>2.1.37.</t>
  </si>
  <si>
    <t>организация и осуществление мероприятий межпоселенческого характера по работе с детьми и молодежью</t>
  </si>
  <si>
    <t>РМ-А-3700</t>
  </si>
  <si>
    <t xml:space="preserve">подпункт 27  пункта  1  статьи  15 </t>
  </si>
  <si>
    <t>2.1.38.</t>
  </si>
  <si>
    <t>РМ-А-3800</t>
  </si>
  <si>
    <t>2.1.39.</t>
  </si>
  <si>
    <t>осуществление муниципального лесного контроля</t>
  </si>
  <si>
    <t>РМ-А-3900</t>
  </si>
  <si>
    <t>2.1.40.</t>
  </si>
  <si>
    <t>РМ-А-4000</t>
  </si>
  <si>
    <t>2.1.41.</t>
  </si>
  <si>
    <t>РМ-А-4100</t>
  </si>
  <si>
    <t>2.1.42.</t>
  </si>
  <si>
    <t>РМ-А-4200</t>
  </si>
  <si>
    <t>2.1.43.</t>
  </si>
  <si>
    <t>осуществление мер по противодействию коррупции в границах муниципального района</t>
  </si>
  <si>
    <t>РМ-А-4300</t>
  </si>
  <si>
    <t>2.1.80.</t>
  </si>
  <si>
    <t>РМ-А-8000</t>
  </si>
  <si>
    <t>2.1.81.</t>
  </si>
  <si>
    <t>РМ-А-8100</t>
  </si>
  <si>
    <t>0103, 0104, 0106, 0113, 0709, 1006</t>
  </si>
  <si>
    <t>2.1.82.</t>
  </si>
  <si>
    <t>РМ-А-8200</t>
  </si>
  <si>
    <t>2.2.</t>
  </si>
  <si>
    <t>РМ-Б</t>
  </si>
  <si>
    <t>2.2.1.</t>
  </si>
  <si>
    <t>расходы, производимые за счет резервных фондов администраций муниципальных районов</t>
  </si>
  <si>
    <t>РМ-Б-1000</t>
  </si>
  <si>
    <t>0113</t>
  </si>
  <si>
    <t>2.3.</t>
  </si>
  <si>
    <t>РМ-В</t>
  </si>
  <si>
    <t>2.3.1.</t>
  </si>
  <si>
    <t xml:space="preserve">государственные  полномочия  по  образованию  и  деятельности  органов  записи  актов  гражданского  состояния  </t>
  </si>
  <si>
    <t>РМ-В-0100</t>
  </si>
  <si>
    <t>ст.2 п.1,      ст.4 п.1</t>
  </si>
  <si>
    <t>18.05.2000    не установлен</t>
  </si>
  <si>
    <t>2.3.2.</t>
  </si>
  <si>
    <t xml:space="preserve">государственные  полномочия  в  сфере  архивного  дела  </t>
  </si>
  <si>
    <t>РМ-В-0200</t>
  </si>
  <si>
    <t>Закон Липецкой области от 30.11.2000 года № 117-ОЗ "О наделении органов местного самоуправления государственными полномочиями Липецкой области в сфере архивного дела"</t>
  </si>
  <si>
    <t>ст.3 ,           ст.5 п.1</t>
  </si>
  <si>
    <t>16.12.2000г. Не установлен</t>
  </si>
  <si>
    <t>2.3.3.</t>
  </si>
  <si>
    <t>государственные  полномочия  по  образованию  и  организации  деятельности  административных  комиссий</t>
  </si>
  <si>
    <t>РМ-В-0300</t>
  </si>
  <si>
    <t>ст.1 п.1, ст.7.п.1</t>
  </si>
  <si>
    <t>11.09.2004г. Не установлен</t>
  </si>
  <si>
    <t>2.3.4.</t>
  </si>
  <si>
    <t>государственные  полномочия  по  организации  деятельности  комиссий  по  делам несовершеннолетних  и  защите  их  прав</t>
  </si>
  <si>
    <t>РМ-В-0400</t>
  </si>
  <si>
    <t>ст.5 п.1,      ст.7 п.1</t>
  </si>
  <si>
    <t>01.01.2005 г. не установлен</t>
  </si>
  <si>
    <t>2.3.5.</t>
  </si>
  <si>
    <t>государственные  полномочия  по  выплате  вознаграждения  за  выполнение  функций  классного  руководителя  педагогическим  работникам  муниципальных  общеобразовательных  школ</t>
  </si>
  <si>
    <t>РМ-В-0500</t>
  </si>
  <si>
    <t>0702</t>
  </si>
  <si>
    <t>Закон  Липецкой  области  от  10.02.2006  года  № 269-ОЗ  "О  порядке,  размере  и  условиях  выплаты  вознаграждения  за  выполнение  функций  классного  руководителя  педагогическим  работникам  муниципальных  общеобразовательных  школ"</t>
  </si>
  <si>
    <t xml:space="preserve">Абз.1
</t>
  </si>
  <si>
    <t>11.02.2006     не определен</t>
  </si>
  <si>
    <t>2.3.6.</t>
  </si>
  <si>
    <t>государственные  полномочия  по  реализации  основных  общеобразовательных  программ</t>
  </si>
  <si>
    <t>РМ-В-0600</t>
  </si>
  <si>
    <t xml:space="preserve">Закон  Липецкой  области  от  19.08.2008  года  № 180-ОЗ  "О  нормативах  финансирования  общеобразовательных  учреждений" </t>
  </si>
  <si>
    <t>ст. 4</t>
  </si>
  <si>
    <t xml:space="preserve">01.09.2008 г. бессрочно                       
</t>
  </si>
  <si>
    <t>2.3.7.</t>
  </si>
  <si>
    <t xml:space="preserve">государственные  полномочия  по  воспитанию и обучению детей-инвалидов в дошкольных и общеобразовательных учреждениях </t>
  </si>
  <si>
    <t>РМ-В-0700</t>
  </si>
  <si>
    <t>0701</t>
  </si>
  <si>
    <t>Закон  Липецкой  области  от  27.12.2007  года  № 119-ОЗ "О  наделении  органов  местного  самоуправления  отдельными  государственными  полномочиями  в  сфере  образования"</t>
  </si>
  <si>
    <t>ст.7</t>
  </si>
  <si>
    <t>01.01.2008 г., бессрочный</t>
  </si>
  <si>
    <t>2.3.8.</t>
  </si>
  <si>
    <t>государственные  полномочия  по  оказанию  специализированной  медицинской  помощи</t>
  </si>
  <si>
    <t>РМ-В-0800</t>
  </si>
  <si>
    <t>0901,  0902,  0903,  0905,  0906</t>
  </si>
  <si>
    <t>Закон  Липецкой  области  от  02.12.2004  года  № 132-ОЗ  "О  наделении  органов  местного  самоуправления  отдельными  государственными  полномочиями  в  сфере  здравоохранения"</t>
  </si>
  <si>
    <t xml:space="preserve">ст.1, 2, 3 </t>
  </si>
  <si>
    <t>01.01.2005г.    не установлен</t>
  </si>
  <si>
    <t>2.3.9.</t>
  </si>
  <si>
    <t>государственные  полномочия  по  зубопротезированию  пенсионеров</t>
  </si>
  <si>
    <t>РМ-В-0900</t>
  </si>
  <si>
    <t>0901,  0902</t>
  </si>
  <si>
    <t>2.3.10.</t>
  </si>
  <si>
    <t>государственные  полномочия  по  бесплатному  обеспечению  детей  в  возрасте  до  трех  лет  специальными  молочными  продуктами  питания</t>
  </si>
  <si>
    <t>РМ-В-1000</t>
  </si>
  <si>
    <t xml:space="preserve">Закон  Липецкой  области  от  02.12.2004  года  № 132-ОЗ  "О  наделении  органов  местного  самоуправления  отдельными  государственными  полномочиями  в  сфере  здравоохранения" </t>
  </si>
  <si>
    <t>ст.1, 5</t>
  </si>
  <si>
    <t>01.04.2009   не установлен</t>
  </si>
  <si>
    <t>2.3.11.</t>
  </si>
  <si>
    <t>государственные  полномочия  по  обеспечению  жильем  ветеранов,  инвалидов  и  семей,  имеющих  детей-инвалидов</t>
  </si>
  <si>
    <t>РМ-В-1100</t>
  </si>
  <si>
    <t>п.1, ст.2</t>
  </si>
  <si>
    <t>01.01.2005 г. Не установлен</t>
  </si>
  <si>
    <t>2.3.12.</t>
  </si>
  <si>
    <t xml:space="preserve">государственные  полномочия  по  ежемесячным  пособиям  на  ребенка  гражданам,  имеющим  детей  </t>
  </si>
  <si>
    <t>РМ-В-1200</t>
  </si>
  <si>
    <t>Абз.3, п.1, ст.2</t>
  </si>
  <si>
    <t>2.3.13.</t>
  </si>
  <si>
    <t>государственные  полномочия  по  обеспечению  мер  социальной  поддержки  ветеранов  труда</t>
  </si>
  <si>
    <t>РМ-В-1300</t>
  </si>
  <si>
    <t>2.3.14.</t>
  </si>
  <si>
    <t>государственные  полномочия  по  обеспечению  мер  социальной  поддержки  тружеников  тыла</t>
  </si>
  <si>
    <t>РМ-В-1400</t>
  </si>
  <si>
    <t>государственные  полномочия  по  обеспечению мер социальной поддержки реабилитированных лиц и лиц, признанных пострадавшими от политических репрессий</t>
  </si>
  <si>
    <t>РМ-В-1600</t>
  </si>
  <si>
    <t>2.3.16.</t>
  </si>
  <si>
    <t>государственные  полномочия  по  приобретению  школьной  и  спортивной  формы  детям  из  многодетных  семей</t>
  </si>
  <si>
    <t>РМ-В-1700</t>
  </si>
  <si>
    <t xml:space="preserve">п.2.4., п. 2.6.          
</t>
  </si>
  <si>
    <t xml:space="preserve">01.01.2008 г. не установлен 
</t>
  </si>
  <si>
    <t>2.3.17.</t>
  </si>
  <si>
    <t>РМ-В-1800</t>
  </si>
  <si>
    <t>2.3.18.</t>
  </si>
  <si>
    <t xml:space="preserve">государственные  полномочия  по  оказанию  государственной  социальной  помощи  </t>
  </si>
  <si>
    <t>РМ-В-1900</t>
  </si>
  <si>
    <t>2.3.19.</t>
  </si>
  <si>
    <t>государственные  полномочия  по  содержанию  комплексных  центров  социального  обслуживания  населения  и  других  учреждений</t>
  </si>
  <si>
    <t>РМ-В-2000</t>
  </si>
  <si>
    <t>2.3.20.</t>
  </si>
  <si>
    <t>государственные  полномочия  по  содержанию  аппарата  управления  органов  социальной  защиты  населения</t>
  </si>
  <si>
    <t>РМ-В-2100</t>
  </si>
  <si>
    <t>2.3.21.</t>
  </si>
  <si>
    <t>государственные  полномочия  по  предоставлению  льгот  многодетным  семьям  по  оплате  жилищно - коммунальных  услуг,  проезду  и  газификации</t>
  </si>
  <si>
    <t>РМ-В-2200</t>
  </si>
  <si>
    <t>2.3.22.</t>
  </si>
  <si>
    <t>государственные  полномочия  по  субсидированию  процентной  ставки  по  банковским  кредитам  льготной  категории  населения</t>
  </si>
  <si>
    <t>РМ-В-2300</t>
  </si>
  <si>
    <t>2.3.23.</t>
  </si>
  <si>
    <t>РМ-В-2400</t>
  </si>
  <si>
    <t>2.3.24.</t>
  </si>
  <si>
    <t>РМ-В-2500</t>
  </si>
  <si>
    <t>ст. 3 - 6</t>
  </si>
  <si>
    <t>01.01.2008 г. бессрочно</t>
  </si>
  <si>
    <t>2.3.25.</t>
  </si>
  <si>
    <t>РМ-В-2600</t>
  </si>
  <si>
    <t>1004</t>
  </si>
  <si>
    <t xml:space="preserve">Закон  Липецкой  области  от  27.12.2007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 </t>
  </si>
  <si>
    <t>ст.10-2</t>
  </si>
  <si>
    <t>2.3.26.</t>
  </si>
  <si>
    <t>Закон  Липецкой  области  от  27.12.2007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t>
  </si>
  <si>
    <t>государственные  полномочия  по  содержанию  численности  специалистов,  осуществляющих  деятельность  по  опеке  и  попечительству</t>
  </si>
  <si>
    <t>РМ-В-2900</t>
  </si>
  <si>
    <t>п. 1 ст. 5</t>
  </si>
  <si>
    <t>государственные  полномочия  по  оплате  жилья  и  коммунальных  услуг  педагогическим,  медицинским,  фармацевтическим,  социальным  работникам,  работникам  культуры  и  искусства</t>
  </si>
  <si>
    <t>РМ-В-3000</t>
  </si>
  <si>
    <t>п. 1 ст. 6</t>
  </si>
  <si>
    <t>2.3.30.</t>
  </si>
  <si>
    <t>государственные  полномочия  по  расчету  и  предоставлению  дотаций  бюджетам  поселений  за  счет  средств  областного  бюджета</t>
  </si>
  <si>
    <t>РМ-В-3100</t>
  </si>
  <si>
    <t>01.01.2006 г.  бессрочно</t>
  </si>
  <si>
    <t>2.3.31.</t>
  </si>
  <si>
    <t xml:space="preserve">государственные  полномочия  по  денежным  выплатам  медицинскому  персоналу  фельдшерско-акушерских  пунктов, врачам,  фельдшерам  и медицинским  сестрам скорой  медицинской помощи  </t>
  </si>
  <si>
    <t>РМ-В-3200</t>
  </si>
  <si>
    <t>0901,  0902,  0904</t>
  </si>
  <si>
    <t>п. 4</t>
  </si>
  <si>
    <t>2.3.32.</t>
  </si>
  <si>
    <t>отчетный  финансовый год  (2011  год)</t>
  </si>
  <si>
    <t>очередной финансовый год  (утвержденный  бюджет  на  2013  год)</t>
  </si>
  <si>
    <t>плановый период  (утвержденный  бюджет  на  2014  год  и  2015  год)</t>
  </si>
  <si>
    <t>Расходные обязательства, возникшие в результате принятия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</si>
  <si>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из другого бюджета бюджетной системы Российской Федерации</t>
  </si>
  <si>
    <t>Расходные обязательства, возникшие в результате принятия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 кроме дотаций</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</si>
  <si>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из другого бюджета бюджетной системы Российской Федерации</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</si>
  <si>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</si>
  <si>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другого бюджета бюджетной системы Российской Федерации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</si>
  <si>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</si>
  <si>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</si>
  <si>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</si>
  <si>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</si>
  <si>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</si>
  <si>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</si>
  <si>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запланировано</t>
  </si>
  <si>
    <t>фактически исполнено</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</si>
  <si>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</si>
  <si>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</si>
  <si>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</si>
  <si>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</si>
  <si>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</si>
  <si>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</si>
  <si>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</si>
  <si>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</si>
  <si>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</si>
  <si>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</si>
  <si>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</si>
  <si>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</si>
  <si>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</si>
  <si>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</si>
  <si>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</si>
  <si>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</si>
  <si>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</si>
  <si>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</si>
  <si>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</si>
  <si>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</si>
  <si>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</si>
  <si>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</si>
  <si>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1.</t>
  </si>
  <si>
    <t>Расходные обязательства поселений</t>
  </si>
  <si>
    <t>РП</t>
  </si>
  <si>
    <t>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</si>
  <si>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</si>
  <si>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</si>
  <si>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1.1.1.</t>
  </si>
  <si>
    <t>Закон Липецкой области от 04.05.2000 года № 88-ОЗ "Об органах записи   актов  гражданского  состояния  Липецкой области  и  наделении органов местного  самоуправления  государственными  полномочиями  по  образованию  и  деятельности  органов  записи  актов  гражданского  состояния и  государственной  регистрации  актов  гражданского  состояния"</t>
  </si>
  <si>
    <t>Федеральный закон Российской Федерации от 06.10.2003 года № 131–ФЗ "Об общих принципах организации местного самоуправления в Российской Федерации"</t>
  </si>
  <si>
    <t>08.10.2003, не установлен</t>
  </si>
  <si>
    <t>государственные полномочия  по  первичному  воинскому  учету  на  территориях,  где  отсутствуют  военные  комиссариаты</t>
  </si>
  <si>
    <t>19.05.2006, не установлен</t>
  </si>
  <si>
    <t>государственные полномочия по обеспечению жильем  отдельных  категорий  граждан</t>
  </si>
  <si>
    <t>Федеральный  закон  Российской Федерации от  20.08.2004  года  № 113-ФЗ  "О  присяжных  заседателях  федеральных  судов  общей  юрисдикции  в  Российской  Федерации"</t>
  </si>
  <si>
    <t>25.08.2004, не установлен</t>
  </si>
  <si>
    <t>0103, 0104, 0106, 0111, 0113, 0309, 0408, 0412, 0505, 0709, 0804, 0909, 1006</t>
  </si>
  <si>
    <t>п. 9 ст. 34</t>
  </si>
  <si>
    <t>0113, 0412, 0505,  0801, 1002</t>
  </si>
  <si>
    <t>Федеральный закон Российской Федерации от 3 ноября 2006 года №174-ФЗ Об автономных учреждениях",  Федеральный закон Российской Федерации от 06.10.2003 года № 131–ФЗ "Об общих принципах организации местного самоуправления в Российской Федерации"</t>
  </si>
  <si>
    <t>06.01.2007 г.
не установлен, 08.10.2003 г. не установлен</t>
  </si>
  <si>
    <t>Федеральный закон Российской Федерации от 12.06.2002 года № 67-ФЗ "Об основных гарантиях избирательных прав и права на участие в референдуме граждан Российской Федерации"</t>
  </si>
  <si>
    <t>25.06.2002, не установлен</t>
  </si>
  <si>
    <t>финансирование расходов на содержание органов местного самоуправления поселений</t>
  </si>
  <si>
    <t>РП-А-0100</t>
  </si>
  <si>
    <t>0103, 0104, 0106,  0112</t>
  </si>
  <si>
    <t>п.9  ст. 34</t>
  </si>
  <si>
    <t>1.1.2.</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</si>
  <si>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</si>
  <si>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РП-А-0200</t>
  </si>
  <si>
    <t>1.1.3.</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</si>
  <si>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</si>
  <si>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РП-А-0300</t>
  </si>
  <si>
    <t>1.1.4.</t>
  </si>
  <si>
    <t>РП-А-0400</t>
  </si>
  <si>
    <t>0107</t>
  </si>
  <si>
    <t>п.14 ст.20</t>
  </si>
  <si>
    <t>1.1.5.</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</si>
</sst>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
    <numFmt numFmtId="173" formatCode="0.000000"/>
    <numFmt numFmtId="174" formatCode="0.00000"/>
    <numFmt numFmtId="175" formatCode="0.0000"/>
    <numFmt numFmtId="176" formatCode="0.000"/>
    <numFmt numFmtId="177" formatCode="0.00000000"/>
    <numFmt numFmtId="178" formatCode="0.0000000"/>
    <numFmt numFmtId="179" formatCode="_-* #,##0.0_р_._-;\-* #,##0.0_р_._-;_-* &quot;-&quot;?_р_._-;_-@_-"/>
    <numFmt numFmtId="180" formatCode="_-* #,##0_р_._-;\-* #,##0_р_._-;_-* &quot;-&quot;?_р_._-;_-@_-"/>
    <numFmt numFmtId="181" formatCode="_-* #,##0.0\ _р_._-;\-* #,##0.0\ _р_._-;_-* &quot;-&quot;??\ _р_._-;_-@_-"/>
    <numFmt numFmtId="182" formatCode="_-* #,##0\ _р_._-;\-* #,##0\ _р_._-;_-* &quot;-&quot;??\ _р_._-;_-@_-"/>
    <numFmt numFmtId="183" formatCode="_-* #,##0.00\ _р_._-;\-* #,##0.00\ _р_._-;_-* &quot;-&quot;\ _р_._-;_-@_-"/>
    <numFmt numFmtId="184" formatCode="_-* #,##0.0\ _р_._-;\-* #,##0.0\ _р_._-;_-* &quot;-&quot;\ _р_._-;_-@_-"/>
    <numFmt numFmtId="185" formatCode="_-* #,##0.0_р_._-;\-* #,##0.0_р_._-;_-* &quot;-&quot;??_р_._-;_-@_-"/>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_ ;[Red]\-0\ "/>
    <numFmt numFmtId="191" formatCode="#,##0.0"/>
    <numFmt numFmtId="192" formatCode="_-* #,##0.00_р_._-;\-* #,##0.00_р_._-;_-* &quot;-&quot;?_р_._-;_-@_-"/>
    <numFmt numFmtId="193" formatCode="_-* #,##0.0_р_._-;\-* #,##0.0_р_._-;_-* &quot;-&quot;_р_._-;_-@_-"/>
    <numFmt numFmtId="194" formatCode="0.0%"/>
    <numFmt numFmtId="195" formatCode="mmm/yyyy"/>
    <numFmt numFmtId="196" formatCode="0000"/>
  </numFmts>
  <fonts count="19">
    <font>
      <sz val="10"/>
      <name val="Arial Cyr"/>
      <family val="0"/>
    </font>
    <font>
      <b/>
      <sz val="10"/>
      <name val="Arial Cyr"/>
      <family val="0"/>
    </font>
    <font>
      <i/>
      <sz val="10"/>
      <name val="Arial Cyr"/>
      <family val="0"/>
    </font>
    <font>
      <b/>
      <i/>
      <sz val="10"/>
      <name val="Arial Cyr"/>
      <family val="0"/>
    </font>
    <font>
      <u val="single"/>
      <sz val="8"/>
      <color indexed="12"/>
      <name val="Arial Cyr"/>
      <family val="0"/>
    </font>
    <font>
      <u val="single"/>
      <sz val="8"/>
      <color indexed="36"/>
      <name val="Arial Cyr"/>
      <family val="0"/>
    </font>
    <font>
      <b/>
      <sz val="14"/>
      <name val="Arial"/>
      <family val="2"/>
    </font>
    <font>
      <b/>
      <sz val="10"/>
      <name val="Arial"/>
      <family val="2"/>
    </font>
    <font>
      <b/>
      <sz val="12"/>
      <name val="Arial"/>
      <family val="2"/>
    </font>
    <font>
      <sz val="10"/>
      <name val="Arial"/>
      <family val="2"/>
    </font>
    <font>
      <sz val="12"/>
      <name val="Arial"/>
      <family val="2"/>
    </font>
    <font>
      <b/>
      <sz val="11"/>
      <name val="Arial"/>
      <family val="2"/>
    </font>
    <font>
      <b/>
      <sz val="13"/>
      <name val="Arial"/>
      <family val="2"/>
    </font>
    <font>
      <b/>
      <u val="single"/>
      <sz val="13"/>
      <name val="Arial"/>
      <family val="2"/>
    </font>
    <font>
      <sz val="11"/>
      <name val="Arial"/>
      <family val="2"/>
    </font>
    <font>
      <sz val="14"/>
      <name val="Arial"/>
      <family val="2"/>
    </font>
    <font>
      <sz val="10"/>
      <name val="Helv"/>
      <family val="0"/>
    </font>
    <font>
      <sz val="13"/>
      <name val="Arial"/>
      <family val="2"/>
    </font>
    <font>
      <b/>
      <sz val="14"/>
      <name val="Arial Cyr"/>
      <family val="0"/>
    </font>
  </fonts>
  <fills count="6">
    <fill>
      <patternFill/>
    </fill>
    <fill>
      <patternFill patternType="gray125"/>
    </fill>
    <fill>
      <patternFill patternType="solid">
        <fgColor indexed="13"/>
        <bgColor indexed="64"/>
      </patternFill>
    </fill>
    <fill>
      <patternFill patternType="solid">
        <fgColor indexed="13"/>
        <bgColor indexed="64"/>
      </patternFill>
    </fill>
    <fill>
      <patternFill patternType="solid">
        <fgColor indexed="14"/>
        <bgColor indexed="64"/>
      </patternFill>
    </fill>
    <fill>
      <patternFill patternType="solid">
        <fgColor indexed="42"/>
        <bgColor indexed="64"/>
      </patternFill>
    </fill>
  </fills>
  <borders count="7">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s>
  <cellStyleXfs count="23">
    <xf numFmtId="0" fontId="16"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cellStyleXfs>
  <cellXfs count="92">
    <xf numFmtId="0" fontId="0" fillId="0" borderId="0" xfId="0" applyAlignment="1">
      <alignment/>
    </xf>
    <xf numFmtId="0" fontId="6" fillId="0" borderId="0" xfId="0" applyFont="1" applyBorder="1" applyAlignment="1">
      <alignment horizontal="center" vertical="center"/>
    </xf>
    <xf numFmtId="0" fontId="7" fillId="0" borderId="0" xfId="0" applyFont="1" applyAlignment="1">
      <alignment horizontal="left"/>
    </xf>
    <xf numFmtId="0" fontId="9" fillId="0" borderId="0" xfId="0" applyFont="1" applyAlignment="1">
      <alignment/>
    </xf>
    <xf numFmtId="0" fontId="6" fillId="0" borderId="0" xfId="0" applyFont="1" applyBorder="1" applyAlignment="1">
      <alignment horizontal="center" vertical="center" wrapText="1"/>
    </xf>
    <xf numFmtId="0" fontId="10" fillId="0" borderId="0" xfId="0" applyFont="1" applyAlignment="1">
      <alignment/>
    </xf>
    <xf numFmtId="0" fontId="11" fillId="0" borderId="0" xfId="0" applyFont="1" applyAlignment="1">
      <alignment/>
    </xf>
    <xf numFmtId="0" fontId="12" fillId="0" borderId="1" xfId="0" applyNumberFormat="1" applyFont="1" applyFill="1" applyBorder="1" applyAlignment="1" applyProtection="1">
      <alignment horizontal="center" vertical="center" wrapText="1"/>
      <protection/>
    </xf>
    <xf numFmtId="0" fontId="8" fillId="0" borderId="0" xfId="0" applyFont="1" applyAlignment="1">
      <alignment horizontal="center" vertical="center" wrapText="1"/>
    </xf>
    <xf numFmtId="0" fontId="13" fillId="0" borderId="1" xfId="0" applyNumberFormat="1" applyFont="1" applyFill="1" applyBorder="1" applyAlignment="1" applyProtection="1">
      <alignment horizontal="left" vertical="center" wrapText="1"/>
      <protection/>
    </xf>
    <xf numFmtId="0" fontId="13" fillId="0" borderId="1"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horizontal="center" vertical="center" wrapText="1" shrinkToFit="1"/>
      <protection locked="0"/>
    </xf>
    <xf numFmtId="181" fontId="6" fillId="0" borderId="1" xfId="20" applyNumberFormat="1" applyFont="1" applyFill="1" applyBorder="1" applyAlignment="1" applyProtection="1">
      <alignment horizontal="right" vertical="center" wrapText="1" shrinkToFit="1"/>
      <protection locked="0"/>
    </xf>
    <xf numFmtId="0" fontId="12" fillId="0" borderId="1" xfId="0" applyNumberFormat="1" applyFont="1" applyFill="1" applyBorder="1" applyAlignment="1" applyProtection="1">
      <alignment horizontal="right" vertical="center" wrapText="1" shrinkToFit="1"/>
      <protection locked="0"/>
    </xf>
    <xf numFmtId="0" fontId="9" fillId="0" borderId="0" xfId="0" applyFont="1" applyAlignment="1">
      <alignment horizontal="center" vertical="center" wrapText="1"/>
    </xf>
    <xf numFmtId="0" fontId="12" fillId="2" borderId="1" xfId="0" applyNumberFormat="1" applyFont="1" applyFill="1" applyBorder="1" applyAlignment="1" applyProtection="1">
      <alignment horizontal="center" vertical="center" wrapText="1"/>
      <protection/>
    </xf>
    <xf numFmtId="0" fontId="12" fillId="2" borderId="1" xfId="0" applyNumberFormat="1" applyFont="1" applyFill="1" applyBorder="1" applyAlignment="1" applyProtection="1">
      <alignment horizontal="left" vertical="center" wrapText="1"/>
      <protection/>
    </xf>
    <xf numFmtId="0" fontId="12" fillId="3" borderId="1" xfId="0" applyNumberFormat="1" applyFont="1" applyFill="1" applyBorder="1" applyAlignment="1" applyProtection="1">
      <alignment horizontal="right" vertical="center" wrapText="1" shrinkToFit="1"/>
      <protection locked="0"/>
    </xf>
    <xf numFmtId="0" fontId="10" fillId="0" borderId="0" xfId="0" applyFont="1" applyAlignment="1">
      <alignment horizontal="center" vertical="center" wrapText="1"/>
    </xf>
    <xf numFmtId="0" fontId="12" fillId="0" borderId="1" xfId="0" applyNumberFormat="1" applyFont="1" applyFill="1" applyBorder="1" applyAlignment="1" applyProtection="1">
      <alignment horizontal="left" vertical="center" wrapText="1"/>
      <protection/>
    </xf>
    <xf numFmtId="0" fontId="7" fillId="0" borderId="0" xfId="0" applyFont="1" applyAlignment="1">
      <alignment/>
    </xf>
    <xf numFmtId="0" fontId="12" fillId="0" borderId="1" xfId="0" applyNumberFormat="1" applyFont="1" applyFill="1" applyBorder="1" applyAlignment="1" applyProtection="1">
      <alignment horizontal="center" vertical="center" wrapText="1"/>
      <protection/>
    </xf>
    <xf numFmtId="0" fontId="12" fillId="0" borderId="1" xfId="0" applyNumberFormat="1" applyFont="1" applyFill="1" applyBorder="1" applyAlignment="1" applyProtection="1">
      <alignment horizontal="left" vertical="center" wrapText="1"/>
      <protection/>
    </xf>
    <xf numFmtId="0" fontId="14" fillId="0" borderId="0" xfId="0" applyFont="1" applyAlignment="1">
      <alignment/>
    </xf>
    <xf numFmtId="0" fontId="9" fillId="0" borderId="0" xfId="0" applyFont="1" applyFill="1" applyAlignment="1">
      <alignment/>
    </xf>
    <xf numFmtId="0" fontId="8" fillId="0" borderId="0" xfId="0" applyFont="1" applyAlignment="1">
      <alignment/>
    </xf>
    <xf numFmtId="181" fontId="12" fillId="0" borderId="1" xfId="20" applyNumberFormat="1" applyFont="1" applyFill="1" applyBorder="1" applyAlignment="1" applyProtection="1">
      <alignment horizontal="right" vertical="center" wrapText="1" shrinkToFit="1"/>
      <protection locked="0"/>
    </xf>
    <xf numFmtId="0" fontId="12" fillId="0" borderId="1" xfId="0" applyNumberFormat="1" applyFont="1" applyFill="1" applyBorder="1" applyAlignment="1" applyProtection="1">
      <alignment horizontal="center" vertical="center" wrapText="1" shrinkToFit="1"/>
      <protection locked="0"/>
    </xf>
    <xf numFmtId="0" fontId="12" fillId="0" borderId="1" xfId="0" applyNumberFormat="1" applyFont="1" applyFill="1" applyBorder="1" applyAlignment="1" applyProtection="1">
      <alignment horizontal="left" vertical="center" wrapText="1" shrinkToFit="1"/>
      <protection locked="0"/>
    </xf>
    <xf numFmtId="0" fontId="13" fillId="0" borderId="1" xfId="15" applyNumberFormat="1" applyFont="1" applyFill="1" applyBorder="1" applyAlignment="1" applyProtection="1">
      <alignment horizontal="center" vertical="center" wrapText="1"/>
      <protection/>
    </xf>
    <xf numFmtId="0" fontId="12" fillId="3" borderId="2" xfId="0" applyNumberFormat="1" applyFont="1" applyFill="1" applyBorder="1" applyAlignment="1" applyProtection="1">
      <alignment horizontal="center" vertical="center" wrapText="1"/>
      <protection/>
    </xf>
    <xf numFmtId="0" fontId="12" fillId="3" borderId="1" xfId="0" applyNumberFormat="1" applyFont="1" applyFill="1" applyBorder="1" applyAlignment="1" applyProtection="1">
      <alignment horizontal="left" vertical="center" wrapText="1"/>
      <protection/>
    </xf>
    <xf numFmtId="0" fontId="12" fillId="3" borderId="1" xfId="0" applyNumberFormat="1" applyFont="1" applyFill="1" applyBorder="1" applyAlignment="1" applyProtection="1">
      <alignment horizontal="center" vertical="center" wrapText="1"/>
      <protection/>
    </xf>
    <xf numFmtId="0" fontId="8" fillId="0" borderId="0" xfId="0" applyFont="1" applyAlignment="1">
      <alignment horizontal="left"/>
    </xf>
    <xf numFmtId="0" fontId="15" fillId="0" borderId="0" xfId="0" applyFont="1" applyAlignment="1">
      <alignment/>
    </xf>
    <xf numFmtId="0" fontId="12" fillId="4" borderId="1" xfId="0" applyNumberFormat="1" applyFont="1" applyFill="1" applyBorder="1" applyAlignment="1" applyProtection="1">
      <alignment horizontal="center" vertical="center" wrapText="1"/>
      <protection/>
    </xf>
    <xf numFmtId="0" fontId="12" fillId="4" borderId="1" xfId="0" applyNumberFormat="1" applyFont="1" applyFill="1" applyBorder="1" applyAlignment="1" applyProtection="1">
      <alignment horizontal="left" vertical="center" wrapText="1"/>
      <protection/>
    </xf>
    <xf numFmtId="0" fontId="12" fillId="0" borderId="0" xfId="0" applyFont="1" applyBorder="1" applyAlignment="1">
      <alignment horizontal="center" vertical="center"/>
    </xf>
    <xf numFmtId="0" fontId="17" fillId="0" borderId="0" xfId="0" applyFont="1" applyAlignment="1">
      <alignment/>
    </xf>
    <xf numFmtId="0" fontId="12" fillId="0" borderId="0" xfId="0" applyFont="1" applyBorder="1" applyAlignment="1">
      <alignment horizontal="left" vertical="center"/>
    </xf>
    <xf numFmtId="0" fontId="12" fillId="0" borderId="0" xfId="0" applyFont="1" applyBorder="1" applyAlignment="1">
      <alignment horizontal="center" vertical="center" wrapText="1"/>
    </xf>
    <xf numFmtId="0" fontId="12" fillId="0" borderId="0" xfId="0" applyFont="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xf>
    <xf numFmtId="0" fontId="12" fillId="0" borderId="1" xfId="0" applyFont="1" applyFill="1" applyBorder="1" applyAlignment="1">
      <alignment horizontal="center" vertical="center" wrapText="1"/>
    </xf>
    <xf numFmtId="0" fontId="12" fillId="0" borderId="1" xfId="0" applyFont="1" applyBorder="1" applyAlignment="1">
      <alignment horizontal="center"/>
    </xf>
    <xf numFmtId="0" fontId="12" fillId="3" borderId="1" xfId="0" applyNumberFormat="1" applyFont="1" applyFill="1" applyBorder="1" applyAlignment="1" applyProtection="1">
      <alignment horizontal="center" vertical="center" wrapText="1" shrinkToFit="1"/>
      <protection locked="0"/>
    </xf>
    <xf numFmtId="0" fontId="17" fillId="3" borderId="1" xfId="0" applyFont="1" applyFill="1" applyBorder="1" applyAlignment="1">
      <alignment horizontal="center"/>
    </xf>
    <xf numFmtId="185" fontId="18" fillId="0" borderId="1" xfId="20" applyNumberFormat="1" applyFont="1" applyFill="1" applyBorder="1" applyAlignment="1">
      <alignment horizontal="center" vertical="center"/>
    </xf>
    <xf numFmtId="185" fontId="6" fillId="0" borderId="1" xfId="20" applyNumberFormat="1" applyFont="1" applyFill="1" applyBorder="1" applyAlignment="1">
      <alignment horizontal="left" vertical="center"/>
    </xf>
    <xf numFmtId="0" fontId="12" fillId="0" borderId="3" xfId="0" applyNumberFormat="1" applyFont="1" applyFill="1" applyBorder="1" applyAlignment="1" applyProtection="1">
      <alignment horizontal="right" vertical="center" wrapText="1" shrinkToFit="1"/>
      <protection locked="0"/>
    </xf>
    <xf numFmtId="181" fontId="6" fillId="0" borderId="4" xfId="20" applyNumberFormat="1" applyFont="1" applyFill="1" applyBorder="1" applyAlignment="1" applyProtection="1">
      <alignment horizontal="right" vertical="center" wrapText="1" shrinkToFit="1"/>
      <protection locked="0"/>
    </xf>
    <xf numFmtId="0" fontId="12" fillId="0" borderId="1" xfId="0" applyNumberFormat="1" applyFont="1" applyFill="1" applyBorder="1" applyAlignment="1" applyProtection="1" quotePrefix="1">
      <alignment horizontal="center" vertical="center" wrapText="1" shrinkToFit="1"/>
      <protection locked="0"/>
    </xf>
    <xf numFmtId="49" fontId="12" fillId="0" borderId="1" xfId="0" applyNumberFormat="1" applyFont="1" applyFill="1" applyBorder="1" applyAlignment="1" quotePrefix="1">
      <alignment horizontal="center" vertical="center"/>
    </xf>
    <xf numFmtId="0" fontId="12" fillId="0" borderId="1" xfId="0" applyFont="1" applyFill="1" applyBorder="1" applyAlignment="1">
      <alignment horizontal="center"/>
    </xf>
    <xf numFmtId="181" fontId="6" fillId="0" borderId="2" xfId="20" applyNumberFormat="1" applyFont="1" applyFill="1" applyBorder="1" applyAlignment="1" applyProtection="1">
      <alignment horizontal="right" vertical="center" wrapText="1" shrinkToFit="1"/>
      <protection locked="0"/>
    </xf>
    <xf numFmtId="185" fontId="18" fillId="0" borderId="1" xfId="20" applyNumberFormat="1" applyFont="1" applyFill="1" applyBorder="1" applyAlignment="1">
      <alignment horizontal="center" vertical="center"/>
    </xf>
    <xf numFmtId="49"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xf>
    <xf numFmtId="49" fontId="12" fillId="0" borderId="1" xfId="2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quotePrefix="1">
      <alignment horizontal="center" vertical="center" wrapText="1"/>
    </xf>
    <xf numFmtId="0" fontId="12" fillId="0" borderId="1" xfId="0" applyFont="1" applyFill="1" applyBorder="1" applyAlignment="1" quotePrefix="1">
      <alignment horizontal="center" vertical="center"/>
    </xf>
    <xf numFmtId="0" fontId="12" fillId="0" borderId="3" xfId="0" applyNumberFormat="1" applyFont="1" applyFill="1" applyBorder="1" applyAlignment="1" applyProtection="1">
      <alignment horizontal="center" vertical="center" wrapText="1" shrinkToFit="1"/>
      <protection locked="0"/>
    </xf>
    <xf numFmtId="14" fontId="12" fillId="0" borderId="1" xfId="0" applyNumberFormat="1" applyFont="1" applyFill="1" applyBorder="1" applyAlignment="1" applyProtection="1">
      <alignment horizontal="center" vertical="center" wrapText="1" shrinkToFit="1"/>
      <protection locked="0"/>
    </xf>
    <xf numFmtId="49" fontId="12" fillId="0" borderId="1" xfId="0" applyNumberFormat="1" applyFont="1" applyFill="1" applyBorder="1" applyAlignment="1" applyProtection="1">
      <alignment horizontal="center" vertical="center" wrapText="1" shrinkToFit="1"/>
      <protection locked="0"/>
    </xf>
    <xf numFmtId="196" fontId="12" fillId="0" borderId="1" xfId="0" applyNumberFormat="1" applyFont="1" applyFill="1" applyBorder="1" applyAlignment="1" applyProtection="1" quotePrefix="1">
      <alignment horizontal="center" vertical="center" wrapText="1" shrinkToFit="1"/>
      <protection locked="0"/>
    </xf>
    <xf numFmtId="0" fontId="12" fillId="0" borderId="3" xfId="0" applyNumberFormat="1" applyFont="1" applyBorder="1" applyAlignment="1" applyProtection="1">
      <alignment horizontal="center" vertical="center" wrapText="1"/>
      <protection locked="0"/>
    </xf>
    <xf numFmtId="0" fontId="12" fillId="0" borderId="1" xfId="0" applyNumberFormat="1" applyFont="1" applyBorder="1" applyAlignment="1" applyProtection="1">
      <alignment horizontal="center" vertical="center" wrapText="1"/>
      <protection locked="0"/>
    </xf>
    <xf numFmtId="0" fontId="12" fillId="3" borderId="3" xfId="0" applyNumberFormat="1" applyFont="1" applyFill="1" applyBorder="1" applyAlignment="1" applyProtection="1">
      <alignment horizontal="center" vertical="center" wrapText="1" shrinkToFit="1"/>
      <protection locked="0"/>
    </xf>
    <xf numFmtId="49" fontId="12" fillId="0" borderId="1" xfId="0" applyNumberFormat="1" applyFont="1" applyFill="1" applyBorder="1" applyAlignment="1" quotePrefix="1">
      <alignment horizontal="center" vertical="center" wrapText="1"/>
    </xf>
    <xf numFmtId="0" fontId="12" fillId="0" borderId="1" xfId="0" applyFont="1" applyFill="1" applyBorder="1" applyAlignment="1">
      <alignment horizontal="left" vertical="center" wrapText="1"/>
    </xf>
    <xf numFmtId="0" fontId="12" fillId="0" borderId="1" xfId="0" applyNumberFormat="1" applyFont="1" applyFill="1" applyBorder="1" applyAlignment="1">
      <alignment horizontal="left" vertical="center" wrapText="1"/>
    </xf>
    <xf numFmtId="181" fontId="6" fillId="3" borderId="1" xfId="20" applyNumberFormat="1" applyFont="1" applyFill="1" applyBorder="1" applyAlignment="1" applyProtection="1">
      <alignment horizontal="right" vertical="center" wrapText="1" shrinkToFit="1"/>
      <protection locked="0"/>
    </xf>
    <xf numFmtId="0" fontId="12" fillId="0" borderId="1" xfId="0" applyNumberFormat="1" applyFont="1" applyFill="1" applyBorder="1" applyAlignment="1" applyProtection="1">
      <alignment horizontal="center" vertical="center" wrapText="1" shrinkToFit="1"/>
      <protection locked="0"/>
    </xf>
    <xf numFmtId="181" fontId="6" fillId="3" borderId="5" xfId="20" applyNumberFormat="1" applyFont="1" applyFill="1" applyBorder="1" applyAlignment="1" applyProtection="1">
      <alignment horizontal="right" vertical="center" wrapText="1" shrinkToFit="1"/>
      <protection locked="0"/>
    </xf>
    <xf numFmtId="49" fontId="12" fillId="0" borderId="1" xfId="0" applyNumberFormat="1" applyFont="1" applyFill="1" applyBorder="1" applyAlignment="1" applyProtection="1" quotePrefix="1">
      <alignment horizontal="center" vertical="center" wrapText="1" shrinkToFit="1"/>
      <protection locked="0"/>
    </xf>
    <xf numFmtId="14" fontId="12" fillId="0" borderId="1" xfId="0" applyNumberFormat="1" applyFont="1" applyFill="1" applyBorder="1" applyAlignment="1" applyProtection="1">
      <alignment horizontal="center" vertical="center" wrapText="1"/>
      <protection/>
    </xf>
    <xf numFmtId="181" fontId="6" fillId="3" borderId="2" xfId="20" applyNumberFormat="1" applyFont="1" applyFill="1" applyBorder="1" applyAlignment="1" applyProtection="1">
      <alignment horizontal="right" vertical="center" wrapText="1" shrinkToFit="1"/>
      <protection locked="0"/>
    </xf>
    <xf numFmtId="0" fontId="12" fillId="0" borderId="1" xfId="0" applyNumberFormat="1" applyFont="1" applyFill="1" applyBorder="1" applyAlignment="1" applyProtection="1">
      <alignment horizontal="center" vertical="top" wrapText="1" shrinkToFit="1"/>
      <protection locked="0"/>
    </xf>
    <xf numFmtId="181" fontId="15" fillId="0" borderId="0" xfId="20" applyNumberFormat="1" applyFont="1" applyFill="1" applyAlignment="1">
      <alignment/>
    </xf>
    <xf numFmtId="181" fontId="6" fillId="0" borderId="0" xfId="0" applyNumberFormat="1" applyFont="1" applyAlignment="1">
      <alignment/>
    </xf>
    <xf numFmtId="181" fontId="6" fillId="5" borderId="0" xfId="20" applyNumberFormat="1" applyFont="1" applyFill="1" applyAlignment="1">
      <alignment horizontal="center" vertical="center" wrapText="1"/>
    </xf>
    <xf numFmtId="0" fontId="12"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xf>
    <xf numFmtId="0" fontId="12" fillId="0" borderId="1"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center" vertical="center" wrapText="1"/>
      <protection/>
    </xf>
    <xf numFmtId="0" fontId="12" fillId="0" borderId="6" xfId="0" applyNumberFormat="1" applyFont="1" applyFill="1" applyBorder="1" applyAlignment="1" applyProtection="1">
      <alignment horizontal="center" vertical="center" wrapText="1"/>
      <protection/>
    </xf>
    <xf numFmtId="0" fontId="12" fillId="0" borderId="3" xfId="0" applyNumberFormat="1" applyFont="1" applyFill="1" applyBorder="1" applyAlignment="1" applyProtection="1">
      <alignment horizontal="center" vertical="center" wrapText="1"/>
      <protection/>
    </xf>
    <xf numFmtId="0" fontId="12" fillId="0" borderId="5"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cellXfs>
  <cellStyles count="9">
    <cellStyle name="Normal" xfId="0"/>
    <cellStyle name="Hyperlink" xfId="15"/>
    <cellStyle name="Currency" xfId="16"/>
    <cellStyle name="Currency [0]" xfId="17"/>
    <cellStyle name="Followed Hyperlink" xfId="18"/>
    <cellStyle name="Percent" xfId="19"/>
    <cellStyle name="Comma" xfId="20"/>
    <cellStyle name="Comma [0]" xfId="21"/>
    <cellStyle name="Финансовый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aygroup\2012%20%20&#1043;&#1054;&#1044;\&#1056;&#1077;&#1077;&#1089;&#1090;&#1088;&#1099;%20%20&#1088;&#1072;&#1089;&#1093;&#1086;&#1076;&#1085;&#1099;&#1093;%20%20&#1086;&#1073;&#1103;&#1079;&#1072;&#1090;&#1077;&#1083;&#1100;&#1089;&#1090;&#1074;\&#1060;&#1077;&#1074;&#1088;&#1072;&#1083;&#1100;\&#1056;&#1077;&#1077;&#1089;&#1090;&#1088;%20%20&#1056;&#1054;%20%20&#1085;&#1072;%20%202012_&#1092;&#1077;&#1074;&#1088;&#1072;&#1083;&#1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6;&#1077;&#1077;&#1089;&#1090;&#1088;%20%20&#1056;&#1054;%20%20&#1085;&#1072;%20%202013_&#1092;&#1077;&#1074;&#1088;&#1072;&#1083;&#11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aygroup\2012%20%20&#1043;&#1054;&#1044;\&#1052;&#1080;&#1085;&#1092;&#1080;&#1085;%20%20&#1056;&#1060;\&#1056;&#1077;&#1077;&#1089;&#1090;&#1088;&#1099;%20%20&#1088;&#1072;&#1089;&#1093;&#1086;&#1076;&#1085;&#1099;&#1093;%20%20&#1086;&#1073;&#1103;&#1079;&#1072;&#1090;&#1077;&#1083;&#1100;&#1089;&#1090;&#1074;\&#1048;&#1102;&#1085;&#1100;\&#1056;&#1077;&#1077;&#1089;&#1090;&#1088;%20%20&#1056;&#1054;%20%20&#1085;&#1072;%20%202012_&#1080;&#1102;&#1085;&#11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  1.2  план и факт  2010 года"/>
      <sheetName val="п.  1.2  план  2011  года"/>
      <sheetName val="п.  2.2  план и факт 2010  года"/>
      <sheetName val="п.  2.2  план и факт 2011  года"/>
      <sheetName val="Областной  бюджет"/>
      <sheetName val="Свод  по  МО_исправлено"/>
      <sheetName val="Свод  по  МО"/>
      <sheetName val="Воловский "/>
      <sheetName val="Грязинский "/>
      <sheetName val="Данковский "/>
      <sheetName val="Добринский "/>
      <sheetName val="Добровский"/>
      <sheetName val="Долгоруковский "/>
      <sheetName val="Елецкий "/>
      <sheetName val="Задонский "/>
      <sheetName val="Измалковский "/>
      <sheetName val="Краснинский "/>
      <sheetName val="Лебедянский "/>
      <sheetName val="Лев- Толстовский "/>
      <sheetName val="Липецкий "/>
      <sheetName val="Становлянский "/>
      <sheetName val="Тербунский "/>
      <sheetName val="Усманский "/>
      <sheetName val="Хлевенский "/>
      <sheetName val="Чаплыгинский "/>
      <sheetName val="г. Елец "/>
      <sheetName val="г. Липецк "/>
    </sheetNames>
    <sheetDataSet>
      <sheetData sheetId="5">
        <row r="126">
          <cell r="P126">
            <v>32857.8</v>
          </cell>
        </row>
        <row r="127">
          <cell r="P127">
            <v>23440.7</v>
          </cell>
        </row>
        <row r="128">
          <cell r="P128">
            <v>8529.6</v>
          </cell>
        </row>
        <row r="129">
          <cell r="P129">
            <v>11632</v>
          </cell>
        </row>
        <row r="130">
          <cell r="P130">
            <v>43840</v>
          </cell>
        </row>
        <row r="131">
          <cell r="P131">
            <v>2093575.5999999999</v>
          </cell>
        </row>
        <row r="132">
          <cell r="P132">
            <v>3687</v>
          </cell>
        </row>
        <row r="133">
          <cell r="P133">
            <v>38605.3</v>
          </cell>
        </row>
        <row r="134">
          <cell r="P134">
            <v>16313</v>
          </cell>
        </row>
        <row r="135">
          <cell r="P135">
            <v>8315</v>
          </cell>
        </row>
        <row r="136">
          <cell r="P136">
            <v>190811.8</v>
          </cell>
        </row>
        <row r="137">
          <cell r="P137">
            <v>90477</v>
          </cell>
        </row>
        <row r="138">
          <cell r="P138">
            <v>362888.6</v>
          </cell>
        </row>
        <row r="139">
          <cell r="P139">
            <v>99316</v>
          </cell>
        </row>
        <row r="140">
          <cell r="P140">
            <v>9139</v>
          </cell>
        </row>
        <row r="141">
          <cell r="P141">
            <v>31676.5</v>
          </cell>
        </row>
        <row r="142">
          <cell r="P142">
            <v>5653</v>
          </cell>
        </row>
        <row r="143">
          <cell r="P143">
            <v>65306</v>
          </cell>
        </row>
        <row r="144">
          <cell r="P144">
            <v>374879.6</v>
          </cell>
        </row>
        <row r="145">
          <cell r="P145">
            <v>151480.3</v>
          </cell>
        </row>
        <row r="146">
          <cell r="P146">
            <v>25762</v>
          </cell>
        </row>
        <row r="147">
          <cell r="P147">
            <v>1353</v>
          </cell>
        </row>
        <row r="148">
          <cell r="P148">
            <v>37759</v>
          </cell>
        </row>
        <row r="149">
          <cell r="P149">
            <v>139115.2</v>
          </cell>
        </row>
        <row r="153">
          <cell r="P153">
            <v>27954</v>
          </cell>
        </row>
        <row r="154">
          <cell r="P154">
            <v>70091</v>
          </cell>
        </row>
        <row r="155">
          <cell r="P155">
            <v>48147.4</v>
          </cell>
        </row>
        <row r="156">
          <cell r="P156">
            <v>44715</v>
          </cell>
        </row>
        <row r="157">
          <cell r="P157">
            <v>25636.4</v>
          </cell>
        </row>
        <row r="158">
          <cell r="P158">
            <v>205209</v>
          </cell>
        </row>
        <row r="165">
          <cell r="P165">
            <v>13013.2</v>
          </cell>
        </row>
        <row r="166">
          <cell r="P166">
            <v>37302</v>
          </cell>
        </row>
        <row r="167">
          <cell r="P167">
            <v>382394</v>
          </cell>
        </row>
        <row r="168">
          <cell r="P168">
            <v>5261</v>
          </cell>
        </row>
        <row r="170">
          <cell r="P170">
            <v>7696.4</v>
          </cell>
        </row>
        <row r="171">
          <cell r="P171">
            <v>2414.1</v>
          </cell>
        </row>
        <row r="236">
          <cell r="P236">
            <v>19651.1</v>
          </cell>
        </row>
        <row r="237">
          <cell r="P237">
            <v>9766.8</v>
          </cell>
        </row>
        <row r="238">
          <cell r="P238">
            <v>4408.4</v>
          </cell>
        </row>
        <row r="239">
          <cell r="P239">
            <v>4634</v>
          </cell>
        </row>
        <row r="240">
          <cell r="P240">
            <v>32972</v>
          </cell>
        </row>
        <row r="241">
          <cell r="P241">
            <v>1164139</v>
          </cell>
        </row>
        <row r="242">
          <cell r="P242">
            <v>29239</v>
          </cell>
        </row>
        <row r="243">
          <cell r="P243">
            <v>439349.60000000003</v>
          </cell>
        </row>
        <row r="244">
          <cell r="P244">
            <v>37614</v>
          </cell>
        </row>
        <row r="245">
          <cell r="P245">
            <v>1845</v>
          </cell>
        </row>
        <row r="246">
          <cell r="P246">
            <v>116641.8</v>
          </cell>
        </row>
        <row r="247">
          <cell r="P247">
            <v>40507</v>
          </cell>
        </row>
        <row r="248">
          <cell r="P248">
            <v>588008</v>
          </cell>
        </row>
        <row r="249">
          <cell r="P249">
            <v>36550</v>
          </cell>
        </row>
        <row r="250">
          <cell r="P250">
            <v>16375.5</v>
          </cell>
        </row>
        <row r="251">
          <cell r="P251">
            <v>12369</v>
          </cell>
        </row>
        <row r="252">
          <cell r="P252">
            <v>186.2</v>
          </cell>
        </row>
        <row r="253">
          <cell r="P253">
            <v>23295</v>
          </cell>
        </row>
        <row r="254">
          <cell r="P254">
            <v>99965.6</v>
          </cell>
        </row>
        <row r="255">
          <cell r="P255">
            <v>94947.2</v>
          </cell>
        </row>
        <row r="256">
          <cell r="P256">
            <v>16700</v>
          </cell>
        </row>
        <row r="257">
          <cell r="P257">
            <v>147</v>
          </cell>
        </row>
        <row r="258">
          <cell r="P258">
            <v>19728</v>
          </cell>
        </row>
        <row r="259">
          <cell r="P259">
            <v>100316</v>
          </cell>
        </row>
        <row r="263">
          <cell r="P263">
            <v>16002</v>
          </cell>
        </row>
        <row r="264">
          <cell r="P264">
            <v>225</v>
          </cell>
        </row>
        <row r="265">
          <cell r="P265">
            <v>32313</v>
          </cell>
        </row>
        <row r="266">
          <cell r="P266">
            <v>49419.8</v>
          </cell>
        </row>
        <row r="267">
          <cell r="P267">
            <v>134408</v>
          </cell>
        </row>
        <row r="268">
          <cell r="P268">
            <v>30124.4</v>
          </cell>
        </row>
        <row r="269">
          <cell r="P269">
            <v>498094.1</v>
          </cell>
        </row>
        <row r="270">
          <cell r="P270">
            <v>5584</v>
          </cell>
        </row>
        <row r="271">
          <cell r="P271">
            <v>104000</v>
          </cell>
        </row>
        <row r="272">
          <cell r="P272">
            <v>58765.1</v>
          </cell>
        </row>
        <row r="274">
          <cell r="P274">
            <v>5453.5</v>
          </cell>
        </row>
        <row r="275">
          <cell r="P275">
            <v>83134.8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  1.2 план и факт 2011  года"/>
      <sheetName val="п.  1.2 план и факт 2012"/>
      <sheetName val="п.  2.2  план и факт"/>
      <sheetName val="Областной  бюджет"/>
      <sheetName val="Свод  по  МО"/>
      <sheetName val="Воловский "/>
      <sheetName val="Грязинский "/>
      <sheetName val="Данковский "/>
      <sheetName val="Добринский "/>
      <sheetName val="Добровский"/>
      <sheetName val="Долгоруковский "/>
      <sheetName val="Елецкий "/>
      <sheetName val="Задонский "/>
      <sheetName val="Измалковский "/>
      <sheetName val="Краснинский "/>
      <sheetName val="Лебедянский "/>
      <sheetName val="Лев- Толстовский "/>
      <sheetName val="Липецкий "/>
      <sheetName val="Становлянский "/>
      <sheetName val="Тербунский "/>
      <sheetName val="Усманский "/>
      <sheetName val="Хлевенский "/>
      <sheetName val="Чаплыгинский "/>
      <sheetName val="г. Елец "/>
      <sheetName val="г. Липецк "/>
    </sheetNames>
    <sheetDataSet>
      <sheetData sheetId="5">
        <row r="11">
          <cell r="P11">
            <v>29584.3</v>
          </cell>
          <cell r="Q11">
            <v>24434.2</v>
          </cell>
          <cell r="R11">
            <v>20201.4</v>
          </cell>
          <cell r="S11">
            <v>20777.1</v>
          </cell>
        </row>
        <row r="21">
          <cell r="P21">
            <v>1325.6</v>
          </cell>
          <cell r="Q21">
            <v>1254</v>
          </cell>
          <cell r="R21">
            <v>353.6</v>
          </cell>
        </row>
        <row r="22">
          <cell r="P22">
            <v>19411.9</v>
          </cell>
          <cell r="Q22">
            <v>995</v>
          </cell>
          <cell r="R22">
            <v>893.9</v>
          </cell>
        </row>
        <row r="23">
          <cell r="P23">
            <v>5</v>
          </cell>
          <cell r="Q23">
            <v>5</v>
          </cell>
        </row>
        <row r="30">
          <cell r="P30">
            <v>18561</v>
          </cell>
          <cell r="Q30">
            <v>17681.9</v>
          </cell>
          <cell r="R30">
            <v>14488.5</v>
          </cell>
          <cell r="S30">
            <v>15840.8</v>
          </cell>
        </row>
        <row r="33">
          <cell r="P33">
            <v>72.5</v>
          </cell>
          <cell r="Q33">
            <v>63.5</v>
          </cell>
          <cell r="R33">
            <v>20</v>
          </cell>
          <cell r="S33">
            <v>7</v>
          </cell>
        </row>
        <row r="37">
          <cell r="P37">
            <v>85</v>
          </cell>
        </row>
        <row r="38">
          <cell r="P38">
            <v>7600.8</v>
          </cell>
          <cell r="Q38">
            <v>1527.6</v>
          </cell>
          <cell r="R38">
            <v>1600.3</v>
          </cell>
          <cell r="S38">
            <v>2295.6</v>
          </cell>
        </row>
        <row r="39">
          <cell r="P39">
            <v>5465.8</v>
          </cell>
          <cell r="Q39">
            <v>53</v>
          </cell>
          <cell r="R39">
            <v>3</v>
          </cell>
        </row>
        <row r="40">
          <cell r="P40">
            <v>1621.3</v>
          </cell>
          <cell r="Q40">
            <v>2198.8</v>
          </cell>
          <cell r="R40">
            <v>1511</v>
          </cell>
          <cell r="S40">
            <v>1691.3</v>
          </cell>
        </row>
        <row r="41">
          <cell r="P41">
            <v>21.6</v>
          </cell>
        </row>
        <row r="42">
          <cell r="P42">
            <v>55.1</v>
          </cell>
          <cell r="Q42">
            <v>92</v>
          </cell>
          <cell r="R42">
            <v>11</v>
          </cell>
          <cell r="S42">
            <v>7</v>
          </cell>
        </row>
        <row r="61">
          <cell r="P61">
            <v>228.5</v>
          </cell>
        </row>
        <row r="62">
          <cell r="P62">
            <v>45.4</v>
          </cell>
          <cell r="Q62">
            <v>100</v>
          </cell>
        </row>
        <row r="84">
          <cell r="P84">
            <v>32695.2</v>
          </cell>
          <cell r="Q84">
            <v>35445.6</v>
          </cell>
          <cell r="R84">
            <v>32874.6</v>
          </cell>
          <cell r="S84">
            <v>33674.6</v>
          </cell>
        </row>
        <row r="87">
          <cell r="P87">
            <v>664.2</v>
          </cell>
          <cell r="Q87">
            <v>700</v>
          </cell>
        </row>
        <row r="89">
          <cell r="P89">
            <v>3292.8</v>
          </cell>
          <cell r="Q89">
            <v>3351.1</v>
          </cell>
          <cell r="R89">
            <v>3351.1</v>
          </cell>
          <cell r="S89">
            <v>3351.1</v>
          </cell>
        </row>
        <row r="95">
          <cell r="P95">
            <v>60.9</v>
          </cell>
        </row>
        <row r="96">
          <cell r="P96">
            <v>2500</v>
          </cell>
          <cell r="Q96">
            <v>3000</v>
          </cell>
          <cell r="R96">
            <v>3000</v>
          </cell>
          <cell r="S96">
            <v>3000</v>
          </cell>
        </row>
        <row r="101">
          <cell r="P101">
            <v>66593.8</v>
          </cell>
          <cell r="Q101">
            <v>53263.6</v>
          </cell>
          <cell r="R101">
            <v>54867</v>
          </cell>
          <cell r="S101">
            <v>58822</v>
          </cell>
        </row>
        <row r="109">
          <cell r="P109">
            <v>1689.6</v>
          </cell>
          <cell r="Q109">
            <v>160</v>
          </cell>
        </row>
        <row r="110">
          <cell r="P110">
            <v>2851.1</v>
          </cell>
          <cell r="Q110">
            <v>2690.3</v>
          </cell>
          <cell r="R110">
            <v>2524.3</v>
          </cell>
          <cell r="S110">
            <v>2284.3</v>
          </cell>
        </row>
        <row r="111">
          <cell r="P111">
            <v>2235.1</v>
          </cell>
          <cell r="Q111">
            <v>2326.5</v>
          </cell>
          <cell r="R111">
            <v>2236.5</v>
          </cell>
          <cell r="S111">
            <v>2236.5</v>
          </cell>
        </row>
        <row r="114">
          <cell r="P114">
            <v>154.3</v>
          </cell>
          <cell r="Q114">
            <v>43</v>
          </cell>
          <cell r="R114">
            <v>43</v>
          </cell>
        </row>
        <row r="119">
          <cell r="P119">
            <v>1084.5</v>
          </cell>
          <cell r="Q119">
            <v>250</v>
          </cell>
          <cell r="R119">
            <v>150</v>
          </cell>
        </row>
        <row r="120">
          <cell r="P120">
            <v>1275.7</v>
          </cell>
          <cell r="Q120">
            <v>1180</v>
          </cell>
          <cell r="R120">
            <v>1230</v>
          </cell>
          <cell r="S120">
            <v>1000</v>
          </cell>
        </row>
        <row r="130">
          <cell r="P130">
            <v>156.8</v>
          </cell>
          <cell r="Q130">
            <v>20</v>
          </cell>
          <cell r="R130">
            <v>20</v>
          </cell>
        </row>
        <row r="131">
          <cell r="P131">
            <v>11812.8</v>
          </cell>
          <cell r="Q131">
            <v>900</v>
          </cell>
          <cell r="R131">
            <v>450</v>
          </cell>
          <cell r="S131">
            <v>500</v>
          </cell>
        </row>
      </sheetData>
      <sheetData sheetId="6">
        <row r="11">
          <cell r="P11">
            <v>55163.700000000004</v>
          </cell>
          <cell r="Q11">
            <v>62205.8</v>
          </cell>
          <cell r="R11">
            <v>61214.3</v>
          </cell>
          <cell r="S11">
            <v>61722.5</v>
          </cell>
        </row>
        <row r="21">
          <cell r="P21">
            <v>108045.6</v>
          </cell>
          <cell r="Q21">
            <v>2878.7</v>
          </cell>
          <cell r="R21">
            <v>2111.7</v>
          </cell>
          <cell r="S21">
            <v>2111.7</v>
          </cell>
        </row>
        <row r="22">
          <cell r="P22">
            <v>70172</v>
          </cell>
          <cell r="Q22">
            <v>41740.6</v>
          </cell>
          <cell r="R22">
            <v>37278.6</v>
          </cell>
          <cell r="S22">
            <v>46348.1</v>
          </cell>
        </row>
        <row r="23">
          <cell r="P23">
            <v>87688</v>
          </cell>
          <cell r="Q23">
            <v>3350</v>
          </cell>
          <cell r="R23">
            <v>6350</v>
          </cell>
          <cell r="S23">
            <v>9350</v>
          </cell>
        </row>
        <row r="24">
          <cell r="P24">
            <v>7637</v>
          </cell>
          <cell r="Q24">
            <v>7500</v>
          </cell>
          <cell r="R24">
            <v>7500</v>
          </cell>
          <cell r="S24">
            <v>7500</v>
          </cell>
        </row>
        <row r="27">
          <cell r="P27">
            <v>497</v>
          </cell>
          <cell r="Q27">
            <v>267</v>
          </cell>
          <cell r="R27">
            <v>242</v>
          </cell>
          <cell r="S27">
            <v>39</v>
          </cell>
        </row>
        <row r="28">
          <cell r="P28">
            <v>642</v>
          </cell>
          <cell r="Q28">
            <v>508.8</v>
          </cell>
          <cell r="R28">
            <v>800</v>
          </cell>
          <cell r="S28">
            <v>800</v>
          </cell>
        </row>
        <row r="30">
          <cell r="P30">
            <v>27565.2</v>
          </cell>
          <cell r="Q30">
            <v>27057.9</v>
          </cell>
          <cell r="R30">
            <v>24641.8</v>
          </cell>
          <cell r="S30">
            <v>25200.7</v>
          </cell>
        </row>
        <row r="33">
          <cell r="P33">
            <v>178.8</v>
          </cell>
          <cell r="Q33">
            <v>125</v>
          </cell>
          <cell r="R33">
            <v>82</v>
          </cell>
          <cell r="S33">
            <v>12</v>
          </cell>
        </row>
        <row r="37">
          <cell r="P37">
            <v>3727.5</v>
          </cell>
          <cell r="Q37">
            <v>4170.7</v>
          </cell>
          <cell r="R37">
            <v>1887.8</v>
          </cell>
          <cell r="S37">
            <v>29.7</v>
          </cell>
        </row>
        <row r="38">
          <cell r="P38">
            <v>21544.2</v>
          </cell>
          <cell r="Q38">
            <v>20208.2</v>
          </cell>
          <cell r="R38">
            <v>28939.6</v>
          </cell>
          <cell r="S38">
            <v>28823.3</v>
          </cell>
        </row>
        <row r="39">
          <cell r="P39">
            <v>6660.2</v>
          </cell>
        </row>
        <row r="41">
          <cell r="P41">
            <v>203.3</v>
          </cell>
          <cell r="Q41">
            <v>660</v>
          </cell>
          <cell r="R41">
            <v>245</v>
          </cell>
        </row>
        <row r="52">
          <cell r="P52">
            <v>160</v>
          </cell>
          <cell r="Q52">
            <v>70</v>
          </cell>
          <cell r="R52">
            <v>70</v>
          </cell>
        </row>
        <row r="61">
          <cell r="P61">
            <v>169.2</v>
          </cell>
        </row>
        <row r="62">
          <cell r="P62">
            <v>9935.2</v>
          </cell>
          <cell r="Q62">
            <v>10544.6</v>
          </cell>
          <cell r="R62">
            <v>9185.9</v>
          </cell>
          <cell r="S62">
            <v>6200.4</v>
          </cell>
        </row>
        <row r="84">
          <cell r="P84">
            <v>71658.90000000001</v>
          </cell>
          <cell r="Q84">
            <v>76972</v>
          </cell>
          <cell r="R84">
            <v>71406.9</v>
          </cell>
          <cell r="S84">
            <v>71360</v>
          </cell>
        </row>
        <row r="87">
          <cell r="Q87">
            <v>3000</v>
          </cell>
        </row>
        <row r="89">
          <cell r="P89">
            <v>2940</v>
          </cell>
          <cell r="Q89">
            <v>3000</v>
          </cell>
          <cell r="R89">
            <v>2980</v>
          </cell>
          <cell r="S89">
            <v>2980</v>
          </cell>
        </row>
        <row r="93">
          <cell r="P93">
            <v>7547.7</v>
          </cell>
          <cell r="Q93">
            <v>5000</v>
          </cell>
          <cell r="R93">
            <v>5000</v>
          </cell>
          <cell r="S93">
            <v>5000</v>
          </cell>
        </row>
        <row r="95">
          <cell r="P95">
            <v>216.7</v>
          </cell>
          <cell r="Q95">
            <v>1000</v>
          </cell>
        </row>
        <row r="96">
          <cell r="P96">
            <v>13500</v>
          </cell>
          <cell r="Q96">
            <v>12000</v>
          </cell>
          <cell r="R96">
            <v>10000</v>
          </cell>
          <cell r="S96">
            <v>9071</v>
          </cell>
        </row>
        <row r="101">
          <cell r="P101">
            <v>210896.1</v>
          </cell>
          <cell r="Q101">
            <v>221614</v>
          </cell>
          <cell r="R101">
            <v>232152.1</v>
          </cell>
          <cell r="S101">
            <v>247121</v>
          </cell>
        </row>
        <row r="109">
          <cell r="P109">
            <v>3248.8</v>
          </cell>
          <cell r="Q109">
            <v>189</v>
          </cell>
        </row>
        <row r="111">
          <cell r="P111">
            <v>11076.5</v>
          </cell>
          <cell r="Q111">
            <v>9700</v>
          </cell>
          <cell r="R111">
            <v>9201</v>
          </cell>
          <cell r="S111">
            <v>9201</v>
          </cell>
        </row>
        <row r="114">
          <cell r="P114">
            <v>115</v>
          </cell>
          <cell r="Q114">
            <v>1042.5</v>
          </cell>
        </row>
        <row r="119">
          <cell r="P119">
            <v>6112.7</v>
          </cell>
          <cell r="Q119">
            <v>4770</v>
          </cell>
          <cell r="R119">
            <v>4920</v>
          </cell>
          <cell r="S119">
            <v>5020</v>
          </cell>
        </row>
        <row r="120">
          <cell r="P120">
            <v>433</v>
          </cell>
          <cell r="Q120">
            <v>550</v>
          </cell>
        </row>
        <row r="130">
          <cell r="P130">
            <v>619.3</v>
          </cell>
          <cell r="Q130">
            <v>286</v>
          </cell>
          <cell r="R130">
            <v>246</v>
          </cell>
          <cell r="S130">
            <v>19</v>
          </cell>
        </row>
        <row r="131">
          <cell r="R131">
            <v>2500</v>
          </cell>
        </row>
      </sheetData>
      <sheetData sheetId="7">
        <row r="11">
          <cell r="P11">
            <v>36710.99</v>
          </cell>
          <cell r="Q11">
            <v>36117.7</v>
          </cell>
          <cell r="R11">
            <v>29289.7</v>
          </cell>
          <cell r="S11">
            <v>29151.1</v>
          </cell>
        </row>
        <row r="21">
          <cell r="P21">
            <v>7403.65</v>
          </cell>
          <cell r="Q21">
            <v>6849.5</v>
          </cell>
          <cell r="R21">
            <v>2050.5</v>
          </cell>
          <cell r="S21">
            <v>15345.5</v>
          </cell>
        </row>
        <row r="22">
          <cell r="P22">
            <v>52902.48</v>
          </cell>
          <cell r="Q22">
            <v>10173.5</v>
          </cell>
          <cell r="R22">
            <v>8926.2</v>
          </cell>
          <cell r="S22">
            <v>2089.6</v>
          </cell>
        </row>
        <row r="23">
          <cell r="P23">
            <v>30545.48</v>
          </cell>
          <cell r="Q23">
            <v>1016</v>
          </cell>
        </row>
        <row r="24">
          <cell r="P24">
            <v>2230</v>
          </cell>
          <cell r="Q24">
            <v>2500</v>
          </cell>
          <cell r="R24">
            <v>2500</v>
          </cell>
          <cell r="S24">
            <v>4000</v>
          </cell>
        </row>
        <row r="27">
          <cell r="P27">
            <v>365.6</v>
          </cell>
          <cell r="Q27">
            <v>321</v>
          </cell>
          <cell r="R27">
            <v>203.2</v>
          </cell>
          <cell r="S27">
            <v>108.1</v>
          </cell>
        </row>
        <row r="28">
          <cell r="P28">
            <v>1050</v>
          </cell>
          <cell r="Q28">
            <v>950</v>
          </cell>
          <cell r="R28">
            <v>950</v>
          </cell>
          <cell r="S28">
            <v>2500</v>
          </cell>
        </row>
        <row r="29">
          <cell r="P29">
            <v>7611.5</v>
          </cell>
          <cell r="Q29">
            <v>6863</v>
          </cell>
          <cell r="R29">
            <v>3786</v>
          </cell>
          <cell r="S29">
            <v>3898</v>
          </cell>
        </row>
        <row r="30">
          <cell r="P30">
            <v>30411.65</v>
          </cell>
          <cell r="Q30">
            <v>27450.3</v>
          </cell>
          <cell r="R30">
            <v>17917.7</v>
          </cell>
          <cell r="S30">
            <v>21772.6</v>
          </cell>
        </row>
        <row r="33">
          <cell r="P33">
            <v>379.85</v>
          </cell>
          <cell r="Q33">
            <v>321.2</v>
          </cell>
          <cell r="R33">
            <v>228</v>
          </cell>
          <cell r="S33">
            <v>76</v>
          </cell>
        </row>
        <row r="34">
          <cell r="P34">
            <v>730</v>
          </cell>
          <cell r="Q34">
            <v>581</v>
          </cell>
          <cell r="R34">
            <v>874.5</v>
          </cell>
        </row>
        <row r="38">
          <cell r="P38">
            <v>14460.68</v>
          </cell>
          <cell r="Q38">
            <v>11190.5</v>
          </cell>
          <cell r="R38">
            <v>9403.8</v>
          </cell>
          <cell r="S38">
            <v>1615</v>
          </cell>
        </row>
        <row r="39">
          <cell r="P39">
            <v>9303.68</v>
          </cell>
          <cell r="Q39">
            <v>95</v>
          </cell>
        </row>
        <row r="41">
          <cell r="P41">
            <v>571.7</v>
          </cell>
          <cell r="Q41">
            <v>611.2</v>
          </cell>
          <cell r="R41">
            <v>1219.2</v>
          </cell>
        </row>
        <row r="49">
          <cell r="P49">
            <v>93</v>
          </cell>
          <cell r="Q49">
            <v>93</v>
          </cell>
          <cell r="R49">
            <v>93</v>
          </cell>
        </row>
        <row r="61">
          <cell r="P61">
            <v>156.8</v>
          </cell>
          <cell r="Q61">
            <v>25</v>
          </cell>
          <cell r="R61">
            <v>25</v>
          </cell>
        </row>
        <row r="62">
          <cell r="P62">
            <v>3599.28</v>
          </cell>
          <cell r="Q62">
            <v>1517.5</v>
          </cell>
          <cell r="R62">
            <v>260</v>
          </cell>
          <cell r="S62">
            <v>419</v>
          </cell>
        </row>
        <row r="84">
          <cell r="P84">
            <v>36270.28</v>
          </cell>
          <cell r="Q84">
            <v>38604</v>
          </cell>
          <cell r="R84">
            <v>31492</v>
          </cell>
          <cell r="S84">
            <v>31082</v>
          </cell>
        </row>
        <row r="87">
          <cell r="P87">
            <v>21.2</v>
          </cell>
          <cell r="Q87">
            <v>2032</v>
          </cell>
        </row>
        <row r="89">
          <cell r="P89">
            <v>2600</v>
          </cell>
          <cell r="Q89">
            <v>2600</v>
          </cell>
          <cell r="R89">
            <v>2600</v>
          </cell>
          <cell r="S89">
            <v>2600</v>
          </cell>
        </row>
        <row r="93">
          <cell r="P93">
            <v>6688.8</v>
          </cell>
          <cell r="Q93">
            <v>4639</v>
          </cell>
          <cell r="R93">
            <v>320</v>
          </cell>
          <cell r="S93">
            <v>320</v>
          </cell>
        </row>
        <row r="95">
          <cell r="P95">
            <v>947.11</v>
          </cell>
          <cell r="Q95">
            <v>400</v>
          </cell>
          <cell r="R95">
            <v>100</v>
          </cell>
          <cell r="S95">
            <v>100</v>
          </cell>
        </row>
        <row r="96">
          <cell r="P96">
            <v>2829.65</v>
          </cell>
          <cell r="Q96">
            <v>4800</v>
          </cell>
          <cell r="R96">
            <v>4800</v>
          </cell>
          <cell r="S96">
            <v>4800</v>
          </cell>
        </row>
        <row r="100">
          <cell r="P100">
            <v>16</v>
          </cell>
        </row>
        <row r="101">
          <cell r="P101">
            <v>181951.22</v>
          </cell>
          <cell r="Q101">
            <v>136421.4</v>
          </cell>
          <cell r="R101">
            <v>129054</v>
          </cell>
          <cell r="S101">
            <v>140104</v>
          </cell>
        </row>
        <row r="102">
          <cell r="P102">
            <v>31.35</v>
          </cell>
        </row>
        <row r="105">
          <cell r="P105">
            <v>117</v>
          </cell>
        </row>
        <row r="109">
          <cell r="P109">
            <v>8513.36</v>
          </cell>
          <cell r="Q109">
            <v>1430</v>
          </cell>
          <cell r="R109">
            <v>890</v>
          </cell>
          <cell r="S109">
            <v>890</v>
          </cell>
        </row>
        <row r="110">
          <cell r="P110">
            <v>2506</v>
          </cell>
          <cell r="Q110">
            <v>2073</v>
          </cell>
          <cell r="R110">
            <v>2073</v>
          </cell>
          <cell r="S110">
            <v>1686</v>
          </cell>
        </row>
        <row r="111">
          <cell r="P111">
            <v>10023.37</v>
          </cell>
          <cell r="Q111">
            <v>8293</v>
          </cell>
          <cell r="R111">
            <v>8293</v>
          </cell>
          <cell r="S111">
            <v>6742</v>
          </cell>
        </row>
        <row r="118">
          <cell r="P118">
            <v>725.71</v>
          </cell>
          <cell r="Q118">
            <v>450</v>
          </cell>
        </row>
        <row r="119">
          <cell r="P119">
            <v>1447</v>
          </cell>
          <cell r="Q119">
            <v>813</v>
          </cell>
          <cell r="R119">
            <v>25</v>
          </cell>
          <cell r="S119">
            <v>25</v>
          </cell>
        </row>
        <row r="120">
          <cell r="P120">
            <v>230</v>
          </cell>
          <cell r="Q120">
            <v>217</v>
          </cell>
        </row>
        <row r="130">
          <cell r="P130">
            <v>482</v>
          </cell>
          <cell r="Q130">
            <v>394</v>
          </cell>
        </row>
      </sheetData>
      <sheetData sheetId="8">
        <row r="11">
          <cell r="P11">
            <v>41737.8</v>
          </cell>
          <cell r="Q11">
            <v>40014.7</v>
          </cell>
          <cell r="R11">
            <v>37443.2</v>
          </cell>
          <cell r="S11">
            <v>37514</v>
          </cell>
        </row>
        <row r="21">
          <cell r="P21">
            <v>26070</v>
          </cell>
          <cell r="Q21">
            <v>4914.8</v>
          </cell>
          <cell r="R21">
            <v>3854.6</v>
          </cell>
          <cell r="S21">
            <v>7677</v>
          </cell>
        </row>
        <row r="22">
          <cell r="P22">
            <v>22793.6</v>
          </cell>
          <cell r="Q22">
            <v>6350.1</v>
          </cell>
          <cell r="R22">
            <v>7118.2</v>
          </cell>
          <cell r="S22">
            <v>5153.5</v>
          </cell>
        </row>
        <row r="23">
          <cell r="P23">
            <v>27556.7</v>
          </cell>
          <cell r="Q23">
            <v>4033.3</v>
          </cell>
          <cell r="R23">
            <v>4653</v>
          </cell>
          <cell r="S23">
            <v>3541.9</v>
          </cell>
        </row>
        <row r="24">
          <cell r="P24">
            <v>450</v>
          </cell>
          <cell r="Q24">
            <v>771</v>
          </cell>
          <cell r="R24">
            <v>771</v>
          </cell>
          <cell r="S24">
            <v>771</v>
          </cell>
        </row>
        <row r="27">
          <cell r="P27">
            <v>229.4</v>
          </cell>
          <cell r="Q27">
            <v>269.4</v>
          </cell>
          <cell r="R27">
            <v>251</v>
          </cell>
          <cell r="S27">
            <v>165</v>
          </cell>
        </row>
        <row r="28">
          <cell r="P28">
            <v>206.9</v>
          </cell>
        </row>
        <row r="29">
          <cell r="P29">
            <v>5156.9</v>
          </cell>
          <cell r="Q29">
            <v>5575.4</v>
          </cell>
          <cell r="R29">
            <v>5262.2</v>
          </cell>
          <cell r="S29">
            <v>5267.5</v>
          </cell>
        </row>
        <row r="30">
          <cell r="P30">
            <v>20135.2</v>
          </cell>
          <cell r="Q30">
            <v>20258.1</v>
          </cell>
          <cell r="R30">
            <v>19888.5</v>
          </cell>
          <cell r="S30">
            <v>19844.5</v>
          </cell>
        </row>
        <row r="33">
          <cell r="P33">
            <v>1009.5</v>
          </cell>
          <cell r="Q33">
            <v>1522</v>
          </cell>
          <cell r="R33">
            <v>1489</v>
          </cell>
          <cell r="S33">
            <v>1487.6</v>
          </cell>
        </row>
        <row r="34">
          <cell r="P34">
            <v>788.4</v>
          </cell>
          <cell r="Q34">
            <v>621.3</v>
          </cell>
          <cell r="R34">
            <v>733.7</v>
          </cell>
          <cell r="S34">
            <v>643.6</v>
          </cell>
        </row>
        <row r="37">
          <cell r="P37">
            <v>186.1</v>
          </cell>
          <cell r="Q37">
            <v>276</v>
          </cell>
        </row>
        <row r="38">
          <cell r="P38">
            <v>17431.5</v>
          </cell>
          <cell r="Q38">
            <v>15269.8</v>
          </cell>
          <cell r="R38">
            <v>18017.7</v>
          </cell>
          <cell r="S38">
            <v>19588.4</v>
          </cell>
        </row>
        <row r="39">
          <cell r="P39">
            <v>4910.5</v>
          </cell>
        </row>
        <row r="41">
          <cell r="P41">
            <v>381.1</v>
          </cell>
          <cell r="Q41">
            <v>824.8</v>
          </cell>
          <cell r="R41">
            <v>569.9</v>
          </cell>
          <cell r="S41">
            <v>349.9</v>
          </cell>
        </row>
        <row r="62">
          <cell r="P62">
            <v>270.4</v>
          </cell>
          <cell r="Q62">
            <v>311.7</v>
          </cell>
          <cell r="R62">
            <v>25</v>
          </cell>
          <cell r="S62">
            <v>20</v>
          </cell>
        </row>
        <row r="84">
          <cell r="P84">
            <v>61943.8</v>
          </cell>
          <cell r="Q84">
            <v>59674.9</v>
          </cell>
          <cell r="R84">
            <v>58542.4</v>
          </cell>
          <cell r="S84">
            <v>59984.4</v>
          </cell>
        </row>
        <row r="87">
          <cell r="Q87">
            <v>1100</v>
          </cell>
        </row>
        <row r="89">
          <cell r="P89">
            <v>2508.1</v>
          </cell>
          <cell r="Q89">
            <v>3103</v>
          </cell>
          <cell r="R89">
            <v>3530</v>
          </cell>
          <cell r="S89">
            <v>3620</v>
          </cell>
        </row>
        <row r="94">
          <cell r="P94">
            <v>1671.5</v>
          </cell>
          <cell r="Q94">
            <v>61.1</v>
          </cell>
          <cell r="R94">
            <v>231.8</v>
          </cell>
        </row>
        <row r="95">
          <cell r="P95">
            <v>1244.7</v>
          </cell>
          <cell r="Q95">
            <v>1000</v>
          </cell>
          <cell r="R95">
            <v>1000</v>
          </cell>
        </row>
        <row r="96">
          <cell r="P96">
            <v>6415</v>
          </cell>
          <cell r="Q96">
            <v>4333.8</v>
          </cell>
          <cell r="R96">
            <v>4100</v>
          </cell>
          <cell r="S96">
            <v>4200</v>
          </cell>
        </row>
        <row r="101">
          <cell r="P101">
            <v>156430.4</v>
          </cell>
          <cell r="Q101">
            <v>120124.5</v>
          </cell>
          <cell r="R101">
            <v>124535</v>
          </cell>
          <cell r="S101">
            <v>129248.2</v>
          </cell>
        </row>
        <row r="109">
          <cell r="P109">
            <v>9941.8</v>
          </cell>
          <cell r="Q109">
            <v>2671</v>
          </cell>
          <cell r="R109">
            <v>1079</v>
          </cell>
          <cell r="S109">
            <v>1110</v>
          </cell>
        </row>
        <row r="110">
          <cell r="P110">
            <v>4810.5</v>
          </cell>
          <cell r="Q110">
            <v>3438</v>
          </cell>
          <cell r="R110">
            <v>4000</v>
          </cell>
          <cell r="S110">
            <v>4100</v>
          </cell>
        </row>
        <row r="111">
          <cell r="P111">
            <v>6309.7</v>
          </cell>
          <cell r="Q111">
            <v>6642</v>
          </cell>
          <cell r="R111">
            <v>7649</v>
          </cell>
          <cell r="S111">
            <v>7829</v>
          </cell>
        </row>
        <row r="118">
          <cell r="P118">
            <v>1579.3</v>
          </cell>
          <cell r="Q118">
            <v>1180.8</v>
          </cell>
        </row>
        <row r="119">
          <cell r="P119">
            <v>681</v>
          </cell>
          <cell r="Q119">
            <v>870</v>
          </cell>
          <cell r="R119">
            <v>490</v>
          </cell>
          <cell r="S119">
            <v>490</v>
          </cell>
        </row>
        <row r="120">
          <cell r="P120">
            <v>129.9</v>
          </cell>
          <cell r="Q120">
            <v>95</v>
          </cell>
          <cell r="R120">
            <v>100</v>
          </cell>
          <cell r="S120">
            <v>100</v>
          </cell>
        </row>
        <row r="130">
          <cell r="P130">
            <v>207.3</v>
          </cell>
          <cell r="Q130">
            <v>90</v>
          </cell>
          <cell r="R130">
            <v>60</v>
          </cell>
          <cell r="S130">
            <v>60</v>
          </cell>
        </row>
      </sheetData>
      <sheetData sheetId="9">
        <row r="11">
          <cell r="P11">
            <v>38958</v>
          </cell>
          <cell r="Q11">
            <v>36608.9</v>
          </cell>
          <cell r="R11">
            <v>32516.4</v>
          </cell>
          <cell r="S11">
            <v>34825.9</v>
          </cell>
        </row>
        <row r="21">
          <cell r="P21">
            <v>6362.7</v>
          </cell>
          <cell r="Q21">
            <v>2290.1</v>
          </cell>
          <cell r="R21">
            <v>1362.3</v>
          </cell>
          <cell r="S21">
            <v>1616.8</v>
          </cell>
        </row>
        <row r="22">
          <cell r="P22">
            <v>20012</v>
          </cell>
          <cell r="Q22">
            <v>3293.8</v>
          </cell>
          <cell r="R22">
            <v>3484.7</v>
          </cell>
          <cell r="S22">
            <v>564.4</v>
          </cell>
        </row>
        <row r="23">
          <cell r="P23">
            <v>46.6</v>
          </cell>
          <cell r="Q23">
            <v>305</v>
          </cell>
        </row>
        <row r="24">
          <cell r="P24">
            <v>677.3</v>
          </cell>
          <cell r="Q24">
            <v>700</v>
          </cell>
          <cell r="R24">
            <v>700</v>
          </cell>
          <cell r="S24">
            <v>700</v>
          </cell>
        </row>
        <row r="27">
          <cell r="P27">
            <v>351.9</v>
          </cell>
          <cell r="Q27">
            <v>253</v>
          </cell>
          <cell r="R27">
            <v>211</v>
          </cell>
          <cell r="S27">
            <v>208</v>
          </cell>
        </row>
        <row r="29">
          <cell r="P29">
            <v>3701.4</v>
          </cell>
          <cell r="Q29">
            <v>3760</v>
          </cell>
          <cell r="R29">
            <v>2500</v>
          </cell>
          <cell r="S29">
            <v>2700</v>
          </cell>
        </row>
        <row r="30">
          <cell r="P30">
            <v>25465.3</v>
          </cell>
          <cell r="Q30">
            <v>20766.2</v>
          </cell>
          <cell r="R30">
            <v>15110.1</v>
          </cell>
          <cell r="S30">
            <v>15463.6</v>
          </cell>
        </row>
        <row r="33">
          <cell r="P33">
            <v>240</v>
          </cell>
          <cell r="Q33">
            <v>249</v>
          </cell>
          <cell r="R33">
            <v>191</v>
          </cell>
          <cell r="S33">
            <v>186</v>
          </cell>
        </row>
        <row r="37">
          <cell r="P37">
            <v>2296.1</v>
          </cell>
          <cell r="Q37">
            <v>1184.5</v>
          </cell>
          <cell r="R37">
            <v>954.9</v>
          </cell>
          <cell r="S37">
            <v>1092</v>
          </cell>
        </row>
        <row r="38">
          <cell r="P38">
            <v>15700.9</v>
          </cell>
          <cell r="Q38">
            <v>4453.1</v>
          </cell>
          <cell r="R38">
            <v>3407.7</v>
          </cell>
          <cell r="S38">
            <v>5105.7</v>
          </cell>
        </row>
        <row r="39">
          <cell r="P39">
            <v>6259.1</v>
          </cell>
          <cell r="Q39">
            <v>0</v>
          </cell>
          <cell r="R39">
            <v>0</v>
          </cell>
          <cell r="S39">
            <v>0</v>
          </cell>
        </row>
        <row r="41">
          <cell r="P41">
            <v>426.9</v>
          </cell>
          <cell r="Q41">
            <v>619.4</v>
          </cell>
          <cell r="R41">
            <v>228</v>
          </cell>
          <cell r="S41">
            <v>711.5</v>
          </cell>
        </row>
        <row r="45">
          <cell r="P45">
            <v>39</v>
          </cell>
          <cell r="Q45">
            <v>50</v>
          </cell>
          <cell r="R45">
            <v>50</v>
          </cell>
          <cell r="S45">
            <v>50</v>
          </cell>
        </row>
        <row r="61">
          <cell r="P61">
            <v>204</v>
          </cell>
        </row>
        <row r="62">
          <cell r="P62">
            <v>121.2</v>
          </cell>
        </row>
        <row r="84">
          <cell r="P84">
            <v>57566.4</v>
          </cell>
          <cell r="Q84">
            <v>51480</v>
          </cell>
          <cell r="R84">
            <v>49697.6</v>
          </cell>
          <cell r="S84">
            <v>57536.3</v>
          </cell>
        </row>
        <row r="89">
          <cell r="P89">
            <v>3597</v>
          </cell>
          <cell r="Q89">
            <v>3857</v>
          </cell>
          <cell r="R89">
            <v>2132.2</v>
          </cell>
          <cell r="S89">
            <v>2043.8</v>
          </cell>
        </row>
        <row r="96">
          <cell r="P96">
            <v>3505</v>
          </cell>
          <cell r="Q96">
            <v>3060</v>
          </cell>
          <cell r="R96">
            <v>3060</v>
          </cell>
          <cell r="S96">
            <v>3060</v>
          </cell>
        </row>
        <row r="101">
          <cell r="P101">
            <v>112922.3</v>
          </cell>
          <cell r="Q101">
            <v>118550.2</v>
          </cell>
          <cell r="R101">
            <v>65455.5</v>
          </cell>
          <cell r="S101">
            <v>63564.7</v>
          </cell>
        </row>
        <row r="109">
          <cell r="P109">
            <v>7069.7</v>
          </cell>
          <cell r="Q109">
            <v>642.9</v>
          </cell>
          <cell r="R109">
            <v>450</v>
          </cell>
          <cell r="S109">
            <v>490</v>
          </cell>
        </row>
        <row r="110">
          <cell r="P110">
            <v>3866.1</v>
          </cell>
          <cell r="Q110">
            <v>3308.2</v>
          </cell>
          <cell r="R110">
            <v>2200</v>
          </cell>
          <cell r="S110">
            <v>1960</v>
          </cell>
        </row>
        <row r="111">
          <cell r="P111">
            <v>3656.6</v>
          </cell>
          <cell r="Q111">
            <v>3651.6</v>
          </cell>
          <cell r="R111">
            <v>2000</v>
          </cell>
          <cell r="S111">
            <v>1950</v>
          </cell>
        </row>
        <row r="114">
          <cell r="P114">
            <v>99</v>
          </cell>
          <cell r="Q114">
            <v>108.7</v>
          </cell>
          <cell r="R114">
            <v>122.7</v>
          </cell>
          <cell r="S114">
            <v>149.2</v>
          </cell>
        </row>
        <row r="119">
          <cell r="P119">
            <v>724</v>
          </cell>
          <cell r="Q119">
            <v>520</v>
          </cell>
          <cell r="R119">
            <v>540</v>
          </cell>
          <cell r="S119">
            <v>0</v>
          </cell>
        </row>
        <row r="120">
          <cell r="P120">
            <v>230</v>
          </cell>
          <cell r="Q120">
            <v>240</v>
          </cell>
          <cell r="R120">
            <v>250</v>
          </cell>
          <cell r="S120">
            <v>0</v>
          </cell>
        </row>
        <row r="130">
          <cell r="P130">
            <v>975.3</v>
          </cell>
        </row>
        <row r="131">
          <cell r="P131">
            <v>180</v>
          </cell>
          <cell r="Q131">
            <v>220</v>
          </cell>
          <cell r="R131">
            <v>0</v>
          </cell>
          <cell r="S131">
            <v>0</v>
          </cell>
        </row>
      </sheetData>
      <sheetData sheetId="10">
        <row r="11">
          <cell r="P11">
            <v>24181.2</v>
          </cell>
          <cell r="Q11">
            <v>24044</v>
          </cell>
          <cell r="R11">
            <v>21227.4</v>
          </cell>
          <cell r="S11">
            <v>22824.4</v>
          </cell>
        </row>
        <row r="22">
          <cell r="P22">
            <v>20729</v>
          </cell>
          <cell r="Q22">
            <v>1858</v>
          </cell>
          <cell r="R22">
            <v>3607</v>
          </cell>
          <cell r="S22">
            <v>8231</v>
          </cell>
        </row>
        <row r="23">
          <cell r="P23">
            <v>14322</v>
          </cell>
          <cell r="Q23">
            <v>100</v>
          </cell>
        </row>
        <row r="26">
          <cell r="P26">
            <v>23</v>
          </cell>
          <cell r="Q26">
            <v>55</v>
          </cell>
          <cell r="R26">
            <v>24</v>
          </cell>
          <cell r="S26">
            <v>12</v>
          </cell>
        </row>
        <row r="27">
          <cell r="P27">
            <v>57</v>
          </cell>
          <cell r="Q27">
            <v>78</v>
          </cell>
          <cell r="R27">
            <v>22</v>
          </cell>
          <cell r="S27">
            <v>5</v>
          </cell>
        </row>
        <row r="29">
          <cell r="P29">
            <v>1846</v>
          </cell>
          <cell r="Q29">
            <v>1778</v>
          </cell>
          <cell r="R29">
            <v>1466</v>
          </cell>
          <cell r="S29">
            <v>1461</v>
          </cell>
        </row>
        <row r="30">
          <cell r="P30">
            <v>13099</v>
          </cell>
          <cell r="Q30">
            <v>12803</v>
          </cell>
          <cell r="R30">
            <v>10786</v>
          </cell>
          <cell r="S30">
            <v>10872</v>
          </cell>
        </row>
        <row r="31">
          <cell r="P31">
            <v>172</v>
          </cell>
          <cell r="Q31">
            <v>181</v>
          </cell>
          <cell r="R31">
            <v>111</v>
          </cell>
          <cell r="S31">
            <v>2</v>
          </cell>
        </row>
        <row r="33">
          <cell r="P33">
            <v>115</v>
          </cell>
          <cell r="Q33">
            <v>60</v>
          </cell>
          <cell r="R33">
            <v>22</v>
          </cell>
          <cell r="S33">
            <v>2</v>
          </cell>
        </row>
        <row r="38">
          <cell r="P38">
            <v>11448</v>
          </cell>
          <cell r="Q38">
            <v>7273</v>
          </cell>
          <cell r="R38">
            <v>4794</v>
          </cell>
          <cell r="S38">
            <v>435</v>
          </cell>
        </row>
        <row r="39">
          <cell r="P39">
            <v>6495</v>
          </cell>
          <cell r="Q39">
            <v>210</v>
          </cell>
          <cell r="R39">
            <v>1</v>
          </cell>
        </row>
        <row r="41">
          <cell r="P41">
            <v>163</v>
          </cell>
          <cell r="Q41">
            <v>243</v>
          </cell>
          <cell r="R41">
            <v>110</v>
          </cell>
          <cell r="S41">
            <v>15</v>
          </cell>
        </row>
        <row r="61">
          <cell r="P61">
            <v>156</v>
          </cell>
        </row>
        <row r="62">
          <cell r="P62">
            <v>829</v>
          </cell>
          <cell r="Q62">
            <v>138</v>
          </cell>
          <cell r="R62">
            <v>61</v>
          </cell>
        </row>
        <row r="84">
          <cell r="P84">
            <v>37285.7</v>
          </cell>
          <cell r="Q84">
            <v>37886.3</v>
          </cell>
          <cell r="R84">
            <v>34460.4</v>
          </cell>
          <cell r="S84">
            <v>34227.7</v>
          </cell>
        </row>
        <row r="87">
          <cell r="Q87">
            <v>650</v>
          </cell>
        </row>
        <row r="89">
          <cell r="P89">
            <v>3100</v>
          </cell>
          <cell r="Q89">
            <v>3000</v>
          </cell>
          <cell r="R89">
            <v>3000</v>
          </cell>
          <cell r="S89">
            <v>3000</v>
          </cell>
        </row>
        <row r="95">
          <cell r="P95">
            <v>365</v>
          </cell>
          <cell r="Q95">
            <v>150</v>
          </cell>
          <cell r="R95">
            <v>50</v>
          </cell>
        </row>
        <row r="96">
          <cell r="P96">
            <v>4998</v>
          </cell>
          <cell r="Q96">
            <v>3000</v>
          </cell>
          <cell r="R96">
            <v>3000</v>
          </cell>
          <cell r="S96">
            <v>3000</v>
          </cell>
        </row>
        <row r="101">
          <cell r="P101">
            <v>93258</v>
          </cell>
          <cell r="Q101">
            <v>75369</v>
          </cell>
          <cell r="R101">
            <v>64974</v>
          </cell>
          <cell r="S101">
            <v>69987</v>
          </cell>
        </row>
        <row r="109">
          <cell r="P109">
            <v>7633</v>
          </cell>
          <cell r="Q109">
            <v>720</v>
          </cell>
        </row>
        <row r="110">
          <cell r="P110">
            <v>2776</v>
          </cell>
          <cell r="Q110">
            <v>2585</v>
          </cell>
          <cell r="R110">
            <v>2337</v>
          </cell>
          <cell r="S110">
            <v>2425</v>
          </cell>
        </row>
        <row r="111">
          <cell r="P111">
            <v>6113</v>
          </cell>
          <cell r="Q111">
            <v>6695</v>
          </cell>
          <cell r="R111">
            <v>5953</v>
          </cell>
          <cell r="S111">
            <v>5653</v>
          </cell>
        </row>
        <row r="119">
          <cell r="P119">
            <v>821</v>
          </cell>
          <cell r="Q119">
            <v>600</v>
          </cell>
        </row>
        <row r="120">
          <cell r="P120">
            <v>100</v>
          </cell>
          <cell r="Q120">
            <v>160</v>
          </cell>
        </row>
        <row r="130">
          <cell r="P130">
            <v>513</v>
          </cell>
          <cell r="Q130">
            <v>134</v>
          </cell>
          <cell r="R130">
            <v>70</v>
          </cell>
          <cell r="S130">
            <v>20</v>
          </cell>
        </row>
      </sheetData>
      <sheetData sheetId="11">
        <row r="11">
          <cell r="P11">
            <v>47758.687</v>
          </cell>
          <cell r="Q11">
            <v>47205.63</v>
          </cell>
          <cell r="R11">
            <v>42054.689</v>
          </cell>
          <cell r="S11">
            <v>42922.627</v>
          </cell>
        </row>
        <row r="21">
          <cell r="P21">
            <v>2217.327</v>
          </cell>
          <cell r="Q21">
            <v>1987.9</v>
          </cell>
          <cell r="R21">
            <v>1145</v>
          </cell>
          <cell r="S21">
            <v>4495.3</v>
          </cell>
        </row>
        <row r="23">
          <cell r="P23">
            <v>87.582</v>
          </cell>
          <cell r="Q23">
            <v>600</v>
          </cell>
          <cell r="R23">
            <v>600</v>
          </cell>
        </row>
        <row r="26">
          <cell r="P26">
            <v>88.15</v>
          </cell>
          <cell r="Q26">
            <v>30</v>
          </cell>
          <cell r="R26">
            <v>30</v>
          </cell>
          <cell r="S26">
            <v>20</v>
          </cell>
        </row>
        <row r="27">
          <cell r="P27">
            <v>801.219</v>
          </cell>
          <cell r="Q27">
            <v>584.9</v>
          </cell>
          <cell r="R27">
            <v>306.752</v>
          </cell>
          <cell r="S27">
            <v>193</v>
          </cell>
        </row>
        <row r="30">
          <cell r="P30">
            <v>24943.271</v>
          </cell>
          <cell r="Q30">
            <v>25528</v>
          </cell>
          <cell r="R30">
            <v>19547.844</v>
          </cell>
          <cell r="S30">
            <v>20877.219</v>
          </cell>
        </row>
        <row r="33">
          <cell r="P33">
            <v>791.327</v>
          </cell>
          <cell r="Q33">
            <v>1444</v>
          </cell>
          <cell r="R33">
            <v>386.8</v>
          </cell>
          <cell r="S33">
            <v>220</v>
          </cell>
        </row>
        <row r="38">
          <cell r="P38">
            <v>59247.825</v>
          </cell>
          <cell r="Q38">
            <v>10088.629</v>
          </cell>
          <cell r="R38">
            <v>8631.02</v>
          </cell>
          <cell r="S38">
            <v>6918.391</v>
          </cell>
        </row>
        <row r="39">
          <cell r="P39">
            <v>3527.848</v>
          </cell>
          <cell r="Q39">
            <v>380</v>
          </cell>
          <cell r="R39">
            <v>200</v>
          </cell>
        </row>
        <row r="40">
          <cell r="P40">
            <v>2781.164</v>
          </cell>
          <cell r="Q40">
            <v>2734.3</v>
          </cell>
          <cell r="R40">
            <v>2261.1</v>
          </cell>
          <cell r="S40">
            <v>1011.2</v>
          </cell>
        </row>
        <row r="41">
          <cell r="P41">
            <v>150.884</v>
          </cell>
          <cell r="Q41">
            <v>385.2</v>
          </cell>
          <cell r="R41">
            <v>377.48</v>
          </cell>
          <cell r="S41">
            <v>321.9</v>
          </cell>
        </row>
        <row r="84">
          <cell r="P84">
            <v>54070.868</v>
          </cell>
          <cell r="Q84">
            <v>41609.2</v>
          </cell>
          <cell r="R84">
            <v>34619.6</v>
          </cell>
          <cell r="S84">
            <v>33609.7</v>
          </cell>
        </row>
        <row r="85">
          <cell r="P85">
            <v>7433.932</v>
          </cell>
          <cell r="Q85">
            <v>8062.1</v>
          </cell>
          <cell r="R85">
            <v>4682.9</v>
          </cell>
          <cell r="S85">
            <v>3682.9</v>
          </cell>
        </row>
        <row r="87">
          <cell r="Q87">
            <v>900</v>
          </cell>
        </row>
        <row r="89">
          <cell r="P89">
            <v>4794.05</v>
          </cell>
          <cell r="Q89">
            <v>4975.8</v>
          </cell>
          <cell r="R89">
            <v>4375.8</v>
          </cell>
          <cell r="S89">
            <v>4375.8</v>
          </cell>
        </row>
        <row r="93">
          <cell r="P93">
            <v>367.7</v>
          </cell>
        </row>
        <row r="95">
          <cell r="P95">
            <v>499.487</v>
          </cell>
          <cell r="Q95">
            <v>146</v>
          </cell>
          <cell r="R95">
            <v>146</v>
          </cell>
        </row>
        <row r="98">
          <cell r="P98">
            <v>273.7</v>
          </cell>
          <cell r="Q98">
            <v>280</v>
          </cell>
          <cell r="R98">
            <v>230</v>
          </cell>
          <cell r="S98">
            <v>240</v>
          </cell>
        </row>
        <row r="100">
          <cell r="Q100">
            <v>85</v>
          </cell>
        </row>
        <row r="101">
          <cell r="P101">
            <v>143034.922</v>
          </cell>
          <cell r="Q101">
            <v>119472.5</v>
          </cell>
          <cell r="R101">
            <v>88407.2</v>
          </cell>
          <cell r="S101">
            <v>84658.2</v>
          </cell>
        </row>
        <row r="109">
          <cell r="P109">
            <v>7051.907</v>
          </cell>
          <cell r="Q109">
            <v>717.8</v>
          </cell>
          <cell r="R109">
            <v>475</v>
          </cell>
          <cell r="S109">
            <v>475</v>
          </cell>
        </row>
        <row r="110">
          <cell r="P110">
            <v>3516</v>
          </cell>
          <cell r="Q110">
            <v>4405.5</v>
          </cell>
          <cell r="R110">
            <v>3691.2</v>
          </cell>
          <cell r="S110">
            <v>3691.2</v>
          </cell>
        </row>
        <row r="111">
          <cell r="P111">
            <v>5989.026</v>
          </cell>
          <cell r="Q111">
            <v>6724.1</v>
          </cell>
          <cell r="R111">
            <v>5221.7</v>
          </cell>
          <cell r="S111">
            <v>5221.7</v>
          </cell>
        </row>
        <row r="119">
          <cell r="P119">
            <v>518.2</v>
          </cell>
          <cell r="Q119">
            <v>400</v>
          </cell>
          <cell r="R119">
            <v>400</v>
          </cell>
          <cell r="S119">
            <v>400</v>
          </cell>
        </row>
        <row r="120">
          <cell r="P120">
            <v>150</v>
          </cell>
          <cell r="Q120">
            <v>250</v>
          </cell>
          <cell r="R120">
            <v>150</v>
          </cell>
        </row>
      </sheetData>
      <sheetData sheetId="12">
        <row r="11">
          <cell r="P11">
            <v>38231.1</v>
          </cell>
          <cell r="Q11">
            <v>41323.6</v>
          </cell>
          <cell r="R11">
            <v>39432.9</v>
          </cell>
          <cell r="S11">
            <v>40950.7</v>
          </cell>
        </row>
        <row r="21">
          <cell r="P21">
            <v>7414.1</v>
          </cell>
          <cell r="Q21">
            <v>4090.1</v>
          </cell>
          <cell r="R21">
            <v>430</v>
          </cell>
          <cell r="S21">
            <v>120</v>
          </cell>
        </row>
        <row r="22">
          <cell r="P22">
            <v>51867.2</v>
          </cell>
          <cell r="Q22">
            <v>10581.9</v>
          </cell>
          <cell r="R22">
            <v>8301.1</v>
          </cell>
          <cell r="S22">
            <v>4805.7</v>
          </cell>
        </row>
        <row r="23">
          <cell r="P23">
            <v>18371.3</v>
          </cell>
          <cell r="Q23">
            <v>4073</v>
          </cell>
          <cell r="R23">
            <v>1000</v>
          </cell>
          <cell r="S23">
            <v>7693.1</v>
          </cell>
        </row>
        <row r="24">
          <cell r="P24">
            <v>250</v>
          </cell>
          <cell r="Q24">
            <v>250</v>
          </cell>
          <cell r="R24">
            <v>250</v>
          </cell>
          <cell r="S24">
            <v>250</v>
          </cell>
        </row>
        <row r="26">
          <cell r="P26">
            <v>100</v>
          </cell>
        </row>
        <row r="27">
          <cell r="P27">
            <v>177</v>
          </cell>
          <cell r="Q27">
            <v>246</v>
          </cell>
          <cell r="R27">
            <v>197</v>
          </cell>
          <cell r="S27">
            <v>40</v>
          </cell>
        </row>
        <row r="30">
          <cell r="P30">
            <v>26366</v>
          </cell>
          <cell r="Q30">
            <v>23960.7</v>
          </cell>
          <cell r="R30">
            <v>21677.9</v>
          </cell>
          <cell r="S30">
            <v>23777</v>
          </cell>
        </row>
        <row r="31">
          <cell r="P31">
            <v>45</v>
          </cell>
          <cell r="Q31">
            <v>100</v>
          </cell>
          <cell r="R31">
            <v>200</v>
          </cell>
        </row>
        <row r="33">
          <cell r="P33">
            <v>230.1</v>
          </cell>
          <cell r="Q33">
            <v>301</v>
          </cell>
          <cell r="R33">
            <v>103</v>
          </cell>
          <cell r="S33">
            <v>20</v>
          </cell>
        </row>
        <row r="34">
          <cell r="P34">
            <v>308.2</v>
          </cell>
          <cell r="Q34">
            <v>250</v>
          </cell>
          <cell r="R34">
            <v>675</v>
          </cell>
          <cell r="S34">
            <v>475</v>
          </cell>
        </row>
        <row r="37">
          <cell r="P37">
            <v>4008.3</v>
          </cell>
          <cell r="Q37">
            <v>2663</v>
          </cell>
          <cell r="R37">
            <v>500.9</v>
          </cell>
          <cell r="S37">
            <v>689</v>
          </cell>
        </row>
        <row r="38">
          <cell r="P38">
            <v>8652.8</v>
          </cell>
          <cell r="Q38">
            <v>7386.4</v>
          </cell>
          <cell r="R38">
            <v>6890.4</v>
          </cell>
          <cell r="S38">
            <v>5008.6</v>
          </cell>
        </row>
        <row r="39">
          <cell r="P39">
            <v>11679.1</v>
          </cell>
          <cell r="Q39">
            <v>450</v>
          </cell>
          <cell r="R39">
            <v>100</v>
          </cell>
        </row>
        <row r="41">
          <cell r="P41">
            <v>647.5</v>
          </cell>
          <cell r="Q41">
            <v>817</v>
          </cell>
          <cell r="R41">
            <v>636.3</v>
          </cell>
          <cell r="S41">
            <v>370</v>
          </cell>
        </row>
        <row r="61">
          <cell r="P61">
            <v>284.2</v>
          </cell>
          <cell r="Q61">
            <v>3</v>
          </cell>
          <cell r="R61">
            <v>3</v>
          </cell>
          <cell r="S61">
            <v>3</v>
          </cell>
        </row>
        <row r="62">
          <cell r="P62">
            <v>587.1</v>
          </cell>
          <cell r="Q62">
            <v>1469.4</v>
          </cell>
          <cell r="R62">
            <v>517</v>
          </cell>
          <cell r="S62">
            <v>40</v>
          </cell>
        </row>
        <row r="84">
          <cell r="P84">
            <v>54610.9</v>
          </cell>
          <cell r="Q84">
            <v>58508.4</v>
          </cell>
          <cell r="R84">
            <v>58384.8</v>
          </cell>
          <cell r="S84">
            <v>59119.8</v>
          </cell>
        </row>
        <row r="87">
          <cell r="Q87">
            <v>1800</v>
          </cell>
        </row>
        <row r="93">
          <cell r="P93">
            <v>249.4</v>
          </cell>
          <cell r="Q93">
            <v>270</v>
          </cell>
          <cell r="R93">
            <v>0</v>
          </cell>
          <cell r="S93">
            <v>0</v>
          </cell>
        </row>
        <row r="94">
          <cell r="Q94">
            <v>1000</v>
          </cell>
        </row>
        <row r="95">
          <cell r="P95">
            <v>289.1</v>
          </cell>
          <cell r="Q95">
            <v>200</v>
          </cell>
          <cell r="R95">
            <v>200</v>
          </cell>
        </row>
        <row r="96">
          <cell r="P96">
            <v>5019.6</v>
          </cell>
          <cell r="Q96">
            <v>5019.6</v>
          </cell>
          <cell r="R96">
            <v>5019.6</v>
          </cell>
          <cell r="S96">
            <v>5019.6</v>
          </cell>
        </row>
        <row r="98">
          <cell r="P98">
            <v>455.4</v>
          </cell>
          <cell r="Q98">
            <v>1500</v>
          </cell>
        </row>
        <row r="101">
          <cell r="P101">
            <v>138513.4</v>
          </cell>
          <cell r="Q101">
            <v>105860.3</v>
          </cell>
          <cell r="R101">
            <v>116272.1</v>
          </cell>
          <cell r="S101">
            <v>123885.5</v>
          </cell>
        </row>
        <row r="105">
          <cell r="P105">
            <v>364.4</v>
          </cell>
          <cell r="Q105">
            <v>300</v>
          </cell>
        </row>
        <row r="109">
          <cell r="P109">
            <v>6616.2</v>
          </cell>
          <cell r="Q109">
            <v>1184</v>
          </cell>
          <cell r="R109">
            <v>1184</v>
          </cell>
        </row>
        <row r="110">
          <cell r="P110">
            <v>684.3</v>
          </cell>
        </row>
        <row r="111">
          <cell r="P111">
            <v>8223.1</v>
          </cell>
          <cell r="Q111">
            <v>7562.5</v>
          </cell>
          <cell r="R111">
            <v>9147.5</v>
          </cell>
          <cell r="S111">
            <v>10042.1</v>
          </cell>
        </row>
        <row r="119">
          <cell r="P119">
            <v>1163</v>
          </cell>
          <cell r="Q119">
            <v>716</v>
          </cell>
          <cell r="R119">
            <v>240</v>
          </cell>
        </row>
        <row r="120">
          <cell r="P120">
            <v>385.2</v>
          </cell>
          <cell r="Q120">
            <v>390</v>
          </cell>
        </row>
        <row r="130">
          <cell r="P130">
            <v>137.8</v>
          </cell>
          <cell r="Q130">
            <v>70</v>
          </cell>
        </row>
        <row r="131">
          <cell r="P131">
            <v>320.3</v>
          </cell>
          <cell r="Q131">
            <v>500</v>
          </cell>
        </row>
      </sheetData>
      <sheetData sheetId="13">
        <row r="11">
          <cell r="P11">
            <v>27650.600000000002</v>
          </cell>
          <cell r="Q11">
            <v>26138.5</v>
          </cell>
          <cell r="R11">
            <v>20665.6</v>
          </cell>
          <cell r="S11">
            <v>21350.3</v>
          </cell>
        </row>
        <row r="21">
          <cell r="P21">
            <v>2798.7</v>
          </cell>
          <cell r="Q21">
            <v>1594.7</v>
          </cell>
          <cell r="R21">
            <v>1155</v>
          </cell>
          <cell r="S21">
            <v>1135</v>
          </cell>
        </row>
        <row r="22">
          <cell r="P22">
            <v>5384</v>
          </cell>
          <cell r="Q22">
            <v>2606</v>
          </cell>
          <cell r="R22">
            <v>2287.1</v>
          </cell>
          <cell r="S22">
            <v>2380.6</v>
          </cell>
        </row>
        <row r="23">
          <cell r="P23">
            <v>201</v>
          </cell>
          <cell r="Q23">
            <v>200</v>
          </cell>
        </row>
        <row r="24">
          <cell r="P24">
            <v>60</v>
          </cell>
          <cell r="Q24">
            <v>85</v>
          </cell>
          <cell r="R24">
            <v>85</v>
          </cell>
          <cell r="S24">
            <v>85</v>
          </cell>
        </row>
        <row r="26">
          <cell r="P26">
            <v>36.6</v>
          </cell>
          <cell r="Q26">
            <v>36</v>
          </cell>
          <cell r="R26">
            <v>19</v>
          </cell>
          <cell r="S26">
            <v>13</v>
          </cell>
        </row>
        <row r="27">
          <cell r="P27">
            <v>33.5</v>
          </cell>
          <cell r="Q27">
            <v>19</v>
          </cell>
          <cell r="R27">
            <v>19</v>
          </cell>
          <cell r="S27">
            <v>7</v>
          </cell>
        </row>
        <row r="30">
          <cell r="P30">
            <v>17656.9</v>
          </cell>
          <cell r="Q30">
            <v>13917.9</v>
          </cell>
          <cell r="R30">
            <v>8711.4</v>
          </cell>
          <cell r="S30">
            <v>10315.6</v>
          </cell>
        </row>
        <row r="33">
          <cell r="P33">
            <v>463.7</v>
          </cell>
          <cell r="Q33">
            <v>52</v>
          </cell>
          <cell r="R33">
            <v>18</v>
          </cell>
          <cell r="S33">
            <v>13</v>
          </cell>
        </row>
        <row r="37">
          <cell r="P37">
            <v>319.9</v>
          </cell>
          <cell r="Q37">
            <v>287.5</v>
          </cell>
          <cell r="R37">
            <v>260</v>
          </cell>
          <cell r="S37">
            <v>168</v>
          </cell>
        </row>
        <row r="38">
          <cell r="P38">
            <v>8754.2</v>
          </cell>
          <cell r="Q38">
            <v>7138.6</v>
          </cell>
          <cell r="R38">
            <v>6224.2</v>
          </cell>
          <cell r="S38">
            <v>5548.3</v>
          </cell>
        </row>
        <row r="39">
          <cell r="P39">
            <v>4683</v>
          </cell>
          <cell r="Q39">
            <v>70</v>
          </cell>
        </row>
        <row r="41">
          <cell r="P41">
            <v>173.7</v>
          </cell>
          <cell r="Q41">
            <v>163</v>
          </cell>
          <cell r="R41">
            <v>122</v>
          </cell>
          <cell r="S41">
            <v>40</v>
          </cell>
        </row>
        <row r="62">
          <cell r="P62">
            <v>178</v>
          </cell>
          <cell r="Q62">
            <v>80</v>
          </cell>
          <cell r="R62">
            <v>20</v>
          </cell>
          <cell r="S62">
            <v>21</v>
          </cell>
        </row>
        <row r="84">
          <cell r="P84">
            <v>35736.3</v>
          </cell>
          <cell r="Q84">
            <v>37584</v>
          </cell>
          <cell r="R84">
            <v>31314.9</v>
          </cell>
          <cell r="S84">
            <v>30549</v>
          </cell>
        </row>
        <row r="85">
          <cell r="P85">
            <v>3044.5</v>
          </cell>
          <cell r="Q85">
            <v>3531.5</v>
          </cell>
          <cell r="R85">
            <v>2542</v>
          </cell>
          <cell r="S85">
            <v>2542.5</v>
          </cell>
        </row>
        <row r="87">
          <cell r="Q87">
            <v>604</v>
          </cell>
        </row>
        <row r="89">
          <cell r="P89">
            <v>2936.4</v>
          </cell>
          <cell r="Q89">
            <v>3120</v>
          </cell>
          <cell r="R89">
            <v>2246</v>
          </cell>
          <cell r="S89">
            <v>2090</v>
          </cell>
        </row>
        <row r="93">
          <cell r="Q93">
            <v>600</v>
          </cell>
          <cell r="R93">
            <v>300</v>
          </cell>
          <cell r="S93">
            <v>300</v>
          </cell>
        </row>
        <row r="95">
          <cell r="P95">
            <v>194</v>
          </cell>
          <cell r="Q95">
            <v>15.1</v>
          </cell>
          <cell r="R95">
            <v>18.1</v>
          </cell>
        </row>
        <row r="96">
          <cell r="P96">
            <v>4300</v>
          </cell>
          <cell r="Q96">
            <v>4000</v>
          </cell>
          <cell r="R96">
            <v>3000</v>
          </cell>
          <cell r="S96">
            <v>3000</v>
          </cell>
        </row>
        <row r="98">
          <cell r="P98">
            <v>150</v>
          </cell>
          <cell r="Q98">
            <v>150</v>
          </cell>
        </row>
        <row r="101">
          <cell r="P101">
            <v>83277.1</v>
          </cell>
          <cell r="Q101">
            <v>66256.5</v>
          </cell>
          <cell r="R101">
            <v>60505</v>
          </cell>
          <cell r="S101">
            <v>66575.5</v>
          </cell>
        </row>
        <row r="102">
          <cell r="P102">
            <v>924.2</v>
          </cell>
        </row>
        <row r="109">
          <cell r="P109">
            <v>3754.7</v>
          </cell>
          <cell r="Q109">
            <v>795</v>
          </cell>
          <cell r="R109">
            <v>815</v>
          </cell>
          <cell r="S109">
            <v>455</v>
          </cell>
        </row>
        <row r="110">
          <cell r="P110">
            <v>3205.8</v>
          </cell>
          <cell r="Q110">
            <v>3050</v>
          </cell>
          <cell r="R110">
            <v>2296</v>
          </cell>
          <cell r="S110">
            <v>2134</v>
          </cell>
        </row>
        <row r="111">
          <cell r="P111">
            <v>6727.2</v>
          </cell>
          <cell r="Q111">
            <v>6670</v>
          </cell>
          <cell r="R111">
            <v>4945.5</v>
          </cell>
          <cell r="S111">
            <v>4572.5</v>
          </cell>
        </row>
        <row r="119">
          <cell r="P119">
            <v>320</v>
          </cell>
          <cell r="Q119">
            <v>200</v>
          </cell>
        </row>
        <row r="120">
          <cell r="P120">
            <v>1290</v>
          </cell>
          <cell r="Q120">
            <v>1290</v>
          </cell>
        </row>
        <row r="130">
          <cell r="P130">
            <v>259.7</v>
          </cell>
          <cell r="Q130">
            <v>106</v>
          </cell>
        </row>
        <row r="131">
          <cell r="P131">
            <v>572.1</v>
          </cell>
        </row>
      </sheetData>
      <sheetData sheetId="14">
        <row r="11">
          <cell r="P11">
            <v>19618</v>
          </cell>
          <cell r="Q11">
            <v>18319.1</v>
          </cell>
          <cell r="R11">
            <v>16252.3</v>
          </cell>
          <cell r="S11">
            <v>18028.1</v>
          </cell>
        </row>
        <row r="21">
          <cell r="P21">
            <v>1453.2</v>
          </cell>
          <cell r="Q21">
            <v>2006.3</v>
          </cell>
          <cell r="R21">
            <v>2861.2</v>
          </cell>
          <cell r="S21">
            <v>2473</v>
          </cell>
        </row>
        <row r="22">
          <cell r="P22">
            <v>13568.7</v>
          </cell>
          <cell r="Q22">
            <v>4179.2</v>
          </cell>
          <cell r="R22">
            <v>3685.8</v>
          </cell>
          <cell r="S22">
            <v>2751.4</v>
          </cell>
        </row>
        <row r="23">
          <cell r="P23">
            <v>1592</v>
          </cell>
          <cell r="Q23">
            <v>1149.4</v>
          </cell>
          <cell r="R23">
            <v>1879.5</v>
          </cell>
          <cell r="S23">
            <v>775</v>
          </cell>
        </row>
        <row r="26">
          <cell r="P26">
            <v>67</v>
          </cell>
          <cell r="Q26">
            <v>50</v>
          </cell>
          <cell r="R26">
            <v>0</v>
          </cell>
          <cell r="S26">
            <v>50</v>
          </cell>
        </row>
        <row r="27">
          <cell r="P27">
            <v>328.8</v>
          </cell>
          <cell r="Q27">
            <v>352.5</v>
          </cell>
          <cell r="R27">
            <v>105</v>
          </cell>
          <cell r="S27">
            <v>60</v>
          </cell>
        </row>
        <row r="30">
          <cell r="P30">
            <v>12380.5</v>
          </cell>
          <cell r="Q30">
            <v>13217.6</v>
          </cell>
          <cell r="R30">
            <v>7606.2</v>
          </cell>
          <cell r="S30">
            <v>10909.7</v>
          </cell>
        </row>
        <row r="31">
          <cell r="P31">
            <v>58</v>
          </cell>
          <cell r="Q31">
            <v>64.1</v>
          </cell>
          <cell r="R31">
            <v>56.3</v>
          </cell>
          <cell r="S31">
            <v>50</v>
          </cell>
        </row>
        <row r="33">
          <cell r="P33">
            <v>95.9</v>
          </cell>
          <cell r="Q33">
            <v>188.9</v>
          </cell>
          <cell r="R33">
            <v>140</v>
          </cell>
          <cell r="S33">
            <v>100</v>
          </cell>
        </row>
        <row r="34">
          <cell r="P34">
            <v>0</v>
          </cell>
          <cell r="Q34">
            <v>0</v>
          </cell>
          <cell r="R34">
            <v>0</v>
          </cell>
          <cell r="S34">
            <v>0</v>
          </cell>
        </row>
        <row r="37">
          <cell r="P37">
            <v>1027.5</v>
          </cell>
          <cell r="Q37">
            <v>678.6</v>
          </cell>
          <cell r="R37">
            <v>509</v>
          </cell>
          <cell r="S37">
            <v>500</v>
          </cell>
        </row>
        <row r="38">
          <cell r="P38">
            <v>6970.6</v>
          </cell>
          <cell r="Q38">
            <v>4210</v>
          </cell>
          <cell r="R38">
            <v>3219.6</v>
          </cell>
          <cell r="S38">
            <v>2732.9</v>
          </cell>
        </row>
        <row r="39">
          <cell r="P39">
            <v>5355</v>
          </cell>
          <cell r="Q39">
            <v>30.7</v>
          </cell>
          <cell r="R39">
            <v>5</v>
          </cell>
          <cell r="S39">
            <v>5</v>
          </cell>
        </row>
        <row r="40">
          <cell r="P40">
            <v>20</v>
          </cell>
          <cell r="Q40">
            <v>0</v>
          </cell>
          <cell r="R40">
            <v>0</v>
          </cell>
          <cell r="S40">
            <v>0</v>
          </cell>
        </row>
        <row r="41">
          <cell r="P41">
            <v>165.4</v>
          </cell>
          <cell r="Q41">
            <v>256.5</v>
          </cell>
          <cell r="R41">
            <v>231.3</v>
          </cell>
          <cell r="S41">
            <v>164.6</v>
          </cell>
        </row>
        <row r="61">
          <cell r="P61">
            <v>57.5</v>
          </cell>
        </row>
        <row r="62">
          <cell r="P62">
            <v>1921.4</v>
          </cell>
          <cell r="Q62">
            <v>1556.9</v>
          </cell>
          <cell r="R62">
            <v>890</v>
          </cell>
          <cell r="S62">
            <v>775</v>
          </cell>
        </row>
        <row r="84">
          <cell r="P84">
            <v>21743.6</v>
          </cell>
          <cell r="Q84">
            <v>22003.1</v>
          </cell>
          <cell r="R84">
            <v>20753.1</v>
          </cell>
          <cell r="S84">
            <v>20753.1</v>
          </cell>
        </row>
        <row r="85">
          <cell r="P85">
            <v>6610</v>
          </cell>
          <cell r="Q85">
            <v>3350</v>
          </cell>
          <cell r="R85">
            <v>2500</v>
          </cell>
          <cell r="S85">
            <v>3000</v>
          </cell>
        </row>
        <row r="87">
          <cell r="P87">
            <v>0</v>
          </cell>
          <cell r="Q87">
            <v>0</v>
          </cell>
          <cell r="R87">
            <v>0</v>
          </cell>
          <cell r="S87">
            <v>0</v>
          </cell>
        </row>
        <row r="89">
          <cell r="P89">
            <v>2190</v>
          </cell>
          <cell r="Q89">
            <v>2190</v>
          </cell>
          <cell r="R89">
            <v>2190</v>
          </cell>
          <cell r="S89">
            <v>2190</v>
          </cell>
        </row>
        <row r="93">
          <cell r="P93">
            <v>500</v>
          </cell>
          <cell r="Q93">
            <v>200</v>
          </cell>
          <cell r="R93">
            <v>200</v>
          </cell>
          <cell r="S93">
            <v>200</v>
          </cell>
        </row>
        <row r="95">
          <cell r="P95">
            <v>120.5</v>
          </cell>
          <cell r="Q95">
            <v>100</v>
          </cell>
          <cell r="R95">
            <v>100</v>
          </cell>
          <cell r="S95">
            <v>100</v>
          </cell>
        </row>
        <row r="96">
          <cell r="P96">
            <v>4190</v>
          </cell>
          <cell r="Q96">
            <v>4000</v>
          </cell>
          <cell r="R96">
            <v>4000</v>
          </cell>
          <cell r="S96">
            <v>4000</v>
          </cell>
        </row>
        <row r="101">
          <cell r="P101">
            <v>105703.6</v>
          </cell>
          <cell r="Q101">
            <v>73002.3</v>
          </cell>
          <cell r="R101">
            <v>45363.1</v>
          </cell>
          <cell r="S101">
            <v>48505.1</v>
          </cell>
        </row>
        <row r="102">
          <cell r="P102">
            <v>0</v>
          </cell>
          <cell r="Q102">
            <v>0</v>
          </cell>
          <cell r="R102">
            <v>0</v>
          </cell>
          <cell r="S102">
            <v>0</v>
          </cell>
        </row>
        <row r="104">
          <cell r="P104">
            <v>169.5</v>
          </cell>
          <cell r="Q104">
            <v>0</v>
          </cell>
          <cell r="R104">
            <v>0</v>
          </cell>
          <cell r="S104">
            <v>0</v>
          </cell>
        </row>
        <row r="109">
          <cell r="P109">
            <v>1030.8</v>
          </cell>
          <cell r="Q109">
            <v>115</v>
          </cell>
          <cell r="R109">
            <v>115</v>
          </cell>
          <cell r="S109">
            <v>115</v>
          </cell>
        </row>
        <row r="110">
          <cell r="P110">
            <v>2914.7</v>
          </cell>
          <cell r="Q110">
            <v>2437.3</v>
          </cell>
          <cell r="R110">
            <v>2000</v>
          </cell>
          <cell r="S110">
            <v>2000</v>
          </cell>
        </row>
        <row r="111">
          <cell r="P111">
            <v>8580.8</v>
          </cell>
          <cell r="Q111">
            <v>9400</v>
          </cell>
          <cell r="R111">
            <v>7500</v>
          </cell>
          <cell r="S111">
            <v>7300</v>
          </cell>
        </row>
        <row r="114">
          <cell r="P114">
            <v>951</v>
          </cell>
          <cell r="Q114">
            <v>520</v>
          </cell>
          <cell r="R114">
            <v>540</v>
          </cell>
          <cell r="S114">
            <v>550</v>
          </cell>
        </row>
        <row r="118">
          <cell r="P118">
            <v>3020.4</v>
          </cell>
          <cell r="Q118">
            <v>450</v>
          </cell>
          <cell r="R118">
            <v>500</v>
          </cell>
          <cell r="S118">
            <v>500</v>
          </cell>
        </row>
        <row r="119">
          <cell r="P119">
            <v>2606.9</v>
          </cell>
          <cell r="Q119">
            <v>4900</v>
          </cell>
          <cell r="R119">
            <v>3000</v>
          </cell>
          <cell r="S119">
            <v>3500</v>
          </cell>
        </row>
        <row r="120">
          <cell r="P120">
            <v>240</v>
          </cell>
          <cell r="Q120">
            <v>210</v>
          </cell>
          <cell r="R120">
            <v>210</v>
          </cell>
          <cell r="S120">
            <v>210</v>
          </cell>
        </row>
        <row r="130">
          <cell r="P130">
            <v>229.5</v>
          </cell>
          <cell r="Q130">
            <v>145</v>
          </cell>
          <cell r="R130">
            <v>70</v>
          </cell>
        </row>
        <row r="131">
          <cell r="P131">
            <v>813.6</v>
          </cell>
          <cell r="Q131">
            <v>0</v>
          </cell>
          <cell r="R131">
            <v>0</v>
          </cell>
          <cell r="S131">
            <v>0</v>
          </cell>
        </row>
      </sheetData>
      <sheetData sheetId="15">
        <row r="11">
          <cell r="P11">
            <v>55390.1</v>
          </cell>
          <cell r="Q11">
            <v>56343.9</v>
          </cell>
          <cell r="R11">
            <v>46018.4</v>
          </cell>
          <cell r="S11">
            <v>46108.8</v>
          </cell>
        </row>
        <row r="21">
          <cell r="P21">
            <v>19850.4</v>
          </cell>
          <cell r="Q21">
            <v>4229</v>
          </cell>
          <cell r="R21">
            <v>2654</v>
          </cell>
          <cell r="S21">
            <v>1601</v>
          </cell>
        </row>
        <row r="22">
          <cell r="P22">
            <v>46234.4</v>
          </cell>
          <cell r="Q22">
            <v>21864.5</v>
          </cell>
          <cell r="R22">
            <v>17467.8</v>
          </cell>
          <cell r="S22">
            <v>16073</v>
          </cell>
        </row>
        <row r="23">
          <cell r="P23">
            <v>55979.2</v>
          </cell>
          <cell r="Q23">
            <v>852.5</v>
          </cell>
          <cell r="R23">
            <v>331</v>
          </cell>
          <cell r="S23">
            <v>1505</v>
          </cell>
        </row>
        <row r="24">
          <cell r="P24">
            <v>5117.8</v>
          </cell>
          <cell r="Q24">
            <v>4500</v>
          </cell>
          <cell r="R24">
            <v>4000</v>
          </cell>
          <cell r="S24">
            <v>4000</v>
          </cell>
        </row>
        <row r="27">
          <cell r="P27">
            <v>61</v>
          </cell>
          <cell r="Q27">
            <v>39</v>
          </cell>
          <cell r="R27">
            <v>5</v>
          </cell>
        </row>
        <row r="28">
          <cell r="P28">
            <v>4600</v>
          </cell>
          <cell r="Q28">
            <v>4500</v>
          </cell>
          <cell r="R28">
            <v>3500</v>
          </cell>
          <cell r="S28">
            <v>3500</v>
          </cell>
        </row>
        <row r="30">
          <cell r="P30">
            <v>37657.6</v>
          </cell>
          <cell r="Q30">
            <v>31542.199999999997</v>
          </cell>
          <cell r="R30">
            <v>25528.3</v>
          </cell>
          <cell r="S30">
            <v>33159.299999999996</v>
          </cell>
        </row>
        <row r="33">
          <cell r="P33">
            <v>728.3</v>
          </cell>
          <cell r="Q33">
            <v>600.4</v>
          </cell>
          <cell r="R33">
            <v>850.2</v>
          </cell>
          <cell r="S33">
            <v>970</v>
          </cell>
        </row>
        <row r="34">
          <cell r="P34">
            <v>2200.4</v>
          </cell>
          <cell r="Q34">
            <v>2350</v>
          </cell>
          <cell r="R34">
            <v>2350</v>
          </cell>
          <cell r="S34">
            <v>2350</v>
          </cell>
        </row>
        <row r="37">
          <cell r="P37">
            <v>3569.2</v>
          </cell>
          <cell r="Q37">
            <v>2461</v>
          </cell>
          <cell r="R37">
            <v>2461</v>
          </cell>
          <cell r="S37">
            <v>2461</v>
          </cell>
        </row>
        <row r="38">
          <cell r="P38">
            <v>19224.3</v>
          </cell>
          <cell r="Q38">
            <v>12522</v>
          </cell>
          <cell r="R38">
            <v>8544.6</v>
          </cell>
          <cell r="S38">
            <v>6696.4</v>
          </cell>
        </row>
        <row r="39">
          <cell r="P39">
            <v>12001.2</v>
          </cell>
          <cell r="Q39">
            <v>450</v>
          </cell>
          <cell r="R39">
            <v>400</v>
          </cell>
        </row>
        <row r="40">
          <cell r="P40">
            <v>7120</v>
          </cell>
          <cell r="Q40">
            <v>7093.2</v>
          </cell>
          <cell r="R40">
            <v>6520</v>
          </cell>
          <cell r="S40">
            <v>6520</v>
          </cell>
        </row>
        <row r="41">
          <cell r="P41">
            <v>1510</v>
          </cell>
          <cell r="Q41">
            <v>1510</v>
          </cell>
          <cell r="R41">
            <v>1510</v>
          </cell>
          <cell r="S41">
            <v>1510</v>
          </cell>
        </row>
        <row r="42">
          <cell r="P42">
            <v>279.3</v>
          </cell>
          <cell r="Q42">
            <v>100</v>
          </cell>
        </row>
        <row r="45">
          <cell r="P45">
            <v>339.3</v>
          </cell>
          <cell r="Q45">
            <v>50</v>
          </cell>
        </row>
        <row r="61">
          <cell r="P61">
            <v>50</v>
          </cell>
          <cell r="Q61">
            <v>100</v>
          </cell>
          <cell r="R61">
            <v>100</v>
          </cell>
          <cell r="S61">
            <v>50</v>
          </cell>
        </row>
        <row r="62">
          <cell r="P62">
            <v>30131.2</v>
          </cell>
        </row>
        <row r="84">
          <cell r="P84">
            <v>57393.99999999999</v>
          </cell>
          <cell r="Q84">
            <v>54939.7</v>
          </cell>
          <cell r="R84">
            <v>44878.4</v>
          </cell>
          <cell r="S84">
            <v>44883.4</v>
          </cell>
        </row>
        <row r="85">
          <cell r="P85">
            <v>3922.8</v>
          </cell>
          <cell r="Q85">
            <v>4003.5</v>
          </cell>
          <cell r="R85">
            <v>3288.5</v>
          </cell>
          <cell r="S85">
            <v>3288.5</v>
          </cell>
        </row>
        <row r="87">
          <cell r="P87">
            <v>1800</v>
          </cell>
        </row>
        <row r="89">
          <cell r="P89">
            <v>4384.3</v>
          </cell>
          <cell r="Q89">
            <v>3972.9</v>
          </cell>
          <cell r="R89">
            <v>3972.9</v>
          </cell>
          <cell r="S89">
            <v>3972.9</v>
          </cell>
        </row>
        <row r="93">
          <cell r="P93">
            <v>340.9</v>
          </cell>
          <cell r="Q93">
            <v>750</v>
          </cell>
          <cell r="R93">
            <v>750</v>
          </cell>
        </row>
        <row r="95">
          <cell r="P95">
            <v>973.3</v>
          </cell>
          <cell r="Q95">
            <v>5500</v>
          </cell>
          <cell r="R95">
            <v>14000</v>
          </cell>
          <cell r="S95">
            <v>15866</v>
          </cell>
        </row>
        <row r="96">
          <cell r="P96">
            <v>5180.8</v>
          </cell>
          <cell r="Q96">
            <v>5700</v>
          </cell>
          <cell r="R96">
            <v>3000</v>
          </cell>
          <cell r="S96">
            <v>3000</v>
          </cell>
        </row>
        <row r="101">
          <cell r="P101">
            <v>220965.69999999998</v>
          </cell>
          <cell r="Q101">
            <v>170443.1</v>
          </cell>
          <cell r="R101">
            <v>107181.6</v>
          </cell>
          <cell r="S101">
            <v>112735.90000000001</v>
          </cell>
        </row>
        <row r="102">
          <cell r="P102">
            <v>54.9</v>
          </cell>
        </row>
        <row r="105">
          <cell r="P105">
            <v>1166.3</v>
          </cell>
          <cell r="Q105">
            <v>485</v>
          </cell>
          <cell r="R105">
            <v>485</v>
          </cell>
        </row>
        <row r="109">
          <cell r="P109">
            <v>1121.9</v>
          </cell>
          <cell r="Q109">
            <v>181.6</v>
          </cell>
        </row>
        <row r="110">
          <cell r="P110">
            <v>4086.6000000000004</v>
          </cell>
          <cell r="Q110">
            <v>3036.3</v>
          </cell>
          <cell r="R110">
            <v>2566.2</v>
          </cell>
          <cell r="S110">
            <v>2566.2</v>
          </cell>
        </row>
        <row r="111">
          <cell r="P111">
            <v>11799.899999999998</v>
          </cell>
          <cell r="Q111">
            <v>8892.4</v>
          </cell>
          <cell r="R111">
            <v>7758.2</v>
          </cell>
          <cell r="S111">
            <v>8080.2</v>
          </cell>
        </row>
        <row r="114">
          <cell r="P114">
            <v>107.5</v>
          </cell>
          <cell r="Q114">
            <v>300</v>
          </cell>
          <cell r="R114">
            <v>115</v>
          </cell>
          <cell r="S114">
            <v>115</v>
          </cell>
        </row>
        <row r="118">
          <cell r="P118">
            <v>6505.9</v>
          </cell>
          <cell r="Q118">
            <v>115</v>
          </cell>
          <cell r="R118">
            <v>115</v>
          </cell>
          <cell r="S118">
            <v>115</v>
          </cell>
        </row>
        <row r="119">
          <cell r="P119">
            <v>740</v>
          </cell>
          <cell r="Q119">
            <v>458</v>
          </cell>
          <cell r="R119">
            <v>458</v>
          </cell>
          <cell r="S119">
            <v>458</v>
          </cell>
        </row>
        <row r="120">
          <cell r="P120">
            <v>161.5</v>
          </cell>
          <cell r="Q120">
            <v>171.5</v>
          </cell>
          <cell r="R120">
            <v>16.5</v>
          </cell>
          <cell r="S120">
            <v>16.5</v>
          </cell>
        </row>
        <row r="130">
          <cell r="P130">
            <v>175.6</v>
          </cell>
          <cell r="Q130">
            <v>144</v>
          </cell>
        </row>
        <row r="131">
          <cell r="P131">
            <v>2500</v>
          </cell>
          <cell r="Q131">
            <v>2500</v>
          </cell>
          <cell r="R131">
            <v>2150</v>
          </cell>
          <cell r="S131">
            <v>1000</v>
          </cell>
        </row>
      </sheetData>
      <sheetData sheetId="16">
        <row r="11">
          <cell r="P11">
            <v>19418.7</v>
          </cell>
          <cell r="Q11">
            <v>18359</v>
          </cell>
          <cell r="R11">
            <v>12926</v>
          </cell>
          <cell r="S11">
            <v>12798.5</v>
          </cell>
        </row>
        <row r="21">
          <cell r="P21">
            <v>4427.8</v>
          </cell>
          <cell r="Q21">
            <v>4568.6</v>
          </cell>
          <cell r="R21">
            <v>2860</v>
          </cell>
          <cell r="S21">
            <v>2860</v>
          </cell>
        </row>
        <row r="22">
          <cell r="P22">
            <v>34142</v>
          </cell>
          <cell r="Q22">
            <v>11592.2</v>
          </cell>
          <cell r="R22">
            <v>9575.2</v>
          </cell>
          <cell r="S22">
            <v>9690.1</v>
          </cell>
        </row>
        <row r="24">
          <cell r="P24">
            <v>550</v>
          </cell>
          <cell r="Q24">
            <v>600</v>
          </cell>
          <cell r="R24">
            <v>600</v>
          </cell>
          <cell r="S24">
            <v>600</v>
          </cell>
        </row>
        <row r="30">
          <cell r="P30">
            <v>14379.4</v>
          </cell>
          <cell r="Q30">
            <v>14029.3</v>
          </cell>
          <cell r="R30">
            <v>9298.5</v>
          </cell>
          <cell r="S30">
            <v>10686.6</v>
          </cell>
        </row>
        <row r="33">
          <cell r="P33">
            <v>823.4</v>
          </cell>
          <cell r="Q33">
            <v>154</v>
          </cell>
          <cell r="R33">
            <v>537.3</v>
          </cell>
          <cell r="S33">
            <v>537.2</v>
          </cell>
        </row>
        <row r="34">
          <cell r="P34">
            <v>155</v>
          </cell>
          <cell r="Q34">
            <v>160</v>
          </cell>
          <cell r="R34">
            <v>160</v>
          </cell>
          <cell r="S34">
            <v>160</v>
          </cell>
        </row>
        <row r="39">
          <cell r="P39">
            <v>3773.6</v>
          </cell>
          <cell r="Q39">
            <v>67</v>
          </cell>
          <cell r="R39">
            <v>67</v>
          </cell>
          <cell r="S39">
            <v>67</v>
          </cell>
        </row>
        <row r="41">
          <cell r="Q41">
            <v>100</v>
          </cell>
          <cell r="R41">
            <v>100</v>
          </cell>
          <cell r="S41">
            <v>100</v>
          </cell>
        </row>
        <row r="84">
          <cell r="P84">
            <v>22174.4</v>
          </cell>
          <cell r="Q84">
            <v>24328.9</v>
          </cell>
          <cell r="R84">
            <v>23193.9</v>
          </cell>
          <cell r="S84">
            <v>23193.9</v>
          </cell>
        </row>
        <row r="89">
          <cell r="P89">
            <v>3000</v>
          </cell>
          <cell r="Q89">
            <v>3000</v>
          </cell>
          <cell r="R89">
            <v>3000</v>
          </cell>
          <cell r="S89">
            <v>3000</v>
          </cell>
        </row>
        <row r="96">
          <cell r="P96">
            <v>5492</v>
          </cell>
          <cell r="Q96">
            <v>7500</v>
          </cell>
          <cell r="R96">
            <v>3000</v>
          </cell>
          <cell r="S96">
            <v>3000</v>
          </cell>
        </row>
        <row r="98">
          <cell r="P98">
            <v>72.3</v>
          </cell>
          <cell r="Q98">
            <v>150</v>
          </cell>
          <cell r="R98">
            <v>150</v>
          </cell>
        </row>
        <row r="100">
          <cell r="P100">
            <v>502</v>
          </cell>
          <cell r="Q100">
            <v>100</v>
          </cell>
          <cell r="R100">
            <v>100</v>
          </cell>
        </row>
        <row r="101">
          <cell r="P101">
            <v>123218.5</v>
          </cell>
          <cell r="Q101">
            <v>112385.6</v>
          </cell>
          <cell r="R101">
            <v>63356.9</v>
          </cell>
          <cell r="S101">
            <v>69292.6</v>
          </cell>
        </row>
        <row r="102">
          <cell r="P102">
            <v>1762</v>
          </cell>
        </row>
        <row r="110">
          <cell r="P110">
            <v>4102.7</v>
          </cell>
          <cell r="Q110">
            <v>3400</v>
          </cell>
          <cell r="R110">
            <v>3400</v>
          </cell>
          <cell r="S110">
            <v>3400</v>
          </cell>
        </row>
        <row r="111">
          <cell r="P111">
            <v>10420</v>
          </cell>
          <cell r="Q111">
            <v>7206.3</v>
          </cell>
          <cell r="R111">
            <v>7206.3</v>
          </cell>
          <cell r="S111">
            <v>7206.3</v>
          </cell>
        </row>
        <row r="119">
          <cell r="P119">
            <v>6844.7</v>
          </cell>
          <cell r="Q119">
            <v>5900</v>
          </cell>
          <cell r="R119">
            <v>5900</v>
          </cell>
          <cell r="S119">
            <v>5900</v>
          </cell>
        </row>
        <row r="120">
          <cell r="P120">
            <v>1108</v>
          </cell>
          <cell r="Q120">
            <v>1032</v>
          </cell>
          <cell r="R120">
            <v>1032</v>
          </cell>
          <cell r="S120">
            <v>1032</v>
          </cell>
        </row>
      </sheetData>
      <sheetData sheetId="17">
        <row r="11">
          <cell r="P11">
            <v>66597.3</v>
          </cell>
          <cell r="Q11">
            <v>62014.3</v>
          </cell>
          <cell r="R11">
            <v>56926.9</v>
          </cell>
          <cell r="S11">
            <v>56054.2</v>
          </cell>
        </row>
        <row r="21">
          <cell r="P21">
            <v>47211.2</v>
          </cell>
          <cell r="Q21">
            <v>12709.1</v>
          </cell>
          <cell r="R21">
            <v>6579.9</v>
          </cell>
          <cell r="S21">
            <v>4501.6</v>
          </cell>
        </row>
        <row r="22">
          <cell r="P22">
            <v>84997.7</v>
          </cell>
          <cell r="Q22">
            <v>17925.1</v>
          </cell>
          <cell r="R22">
            <v>18282.2</v>
          </cell>
          <cell r="S22">
            <v>11482.3</v>
          </cell>
        </row>
        <row r="23">
          <cell r="P23">
            <v>18762.5</v>
          </cell>
          <cell r="Q23">
            <v>5637</v>
          </cell>
          <cell r="R23">
            <v>4004</v>
          </cell>
          <cell r="S23">
            <v>3674</v>
          </cell>
        </row>
        <row r="27">
          <cell r="P27">
            <v>159.3</v>
          </cell>
          <cell r="Q27">
            <v>464.5</v>
          </cell>
          <cell r="R27">
            <v>428.8</v>
          </cell>
          <cell r="S27">
            <v>428.8</v>
          </cell>
        </row>
        <row r="30">
          <cell r="P30">
            <v>31899.1</v>
          </cell>
          <cell r="Q30">
            <v>31889.6</v>
          </cell>
          <cell r="R30">
            <v>26296.9</v>
          </cell>
          <cell r="S30">
            <v>24021.9</v>
          </cell>
        </row>
        <row r="33">
          <cell r="P33">
            <v>301.2</v>
          </cell>
          <cell r="Q33">
            <v>284.6</v>
          </cell>
          <cell r="R33">
            <v>245.6</v>
          </cell>
          <cell r="S33">
            <v>245.6</v>
          </cell>
        </row>
        <row r="38">
          <cell r="P38">
            <v>17999.1</v>
          </cell>
          <cell r="Q38">
            <v>10640.5</v>
          </cell>
          <cell r="R38">
            <v>27475.2</v>
          </cell>
          <cell r="S38">
            <v>50551.7</v>
          </cell>
        </row>
        <row r="39">
          <cell r="P39">
            <v>16356.1</v>
          </cell>
          <cell r="Q39">
            <v>302</v>
          </cell>
          <cell r="R39">
            <v>103</v>
          </cell>
          <cell r="S39">
            <v>101</v>
          </cell>
        </row>
        <row r="40">
          <cell r="P40">
            <v>12083</v>
          </cell>
          <cell r="Q40">
            <v>11245.4</v>
          </cell>
          <cell r="R40">
            <v>8467.6</v>
          </cell>
          <cell r="S40">
            <v>8323.6</v>
          </cell>
        </row>
        <row r="41">
          <cell r="P41">
            <v>1210.4</v>
          </cell>
          <cell r="Q41">
            <v>2147.6</v>
          </cell>
          <cell r="R41">
            <v>792.3</v>
          </cell>
          <cell r="S41">
            <v>765.3</v>
          </cell>
        </row>
        <row r="42">
          <cell r="P42">
            <v>50</v>
          </cell>
          <cell r="Q42">
            <v>182</v>
          </cell>
          <cell r="R42">
            <v>132</v>
          </cell>
          <cell r="S42">
            <v>132</v>
          </cell>
        </row>
        <row r="84">
          <cell r="P84">
            <v>39620.4</v>
          </cell>
          <cell r="Q84">
            <v>39295.8</v>
          </cell>
          <cell r="R84">
            <v>39158</v>
          </cell>
          <cell r="S84">
            <v>42695</v>
          </cell>
        </row>
        <row r="85">
          <cell r="P85">
            <v>10937.2</v>
          </cell>
          <cell r="Q85">
            <v>14360.4</v>
          </cell>
          <cell r="R85">
            <v>15296.2</v>
          </cell>
          <cell r="S85">
            <v>14954.3</v>
          </cell>
        </row>
        <row r="87">
          <cell r="P87">
            <v>1973.4</v>
          </cell>
          <cell r="Q87">
            <v>2000</v>
          </cell>
        </row>
        <row r="89">
          <cell r="P89">
            <v>3700</v>
          </cell>
          <cell r="Q89">
            <v>3955</v>
          </cell>
          <cell r="R89">
            <v>3700</v>
          </cell>
          <cell r="S89">
            <v>3700</v>
          </cell>
        </row>
        <row r="93">
          <cell r="P93">
            <v>510</v>
          </cell>
          <cell r="Q93">
            <v>665</v>
          </cell>
          <cell r="R93">
            <v>665</v>
          </cell>
          <cell r="S93">
            <v>665</v>
          </cell>
        </row>
        <row r="94">
          <cell r="P94">
            <v>6918.4</v>
          </cell>
          <cell r="Q94">
            <v>300</v>
          </cell>
        </row>
        <row r="95">
          <cell r="P95">
            <v>303.6</v>
          </cell>
          <cell r="Q95">
            <v>150</v>
          </cell>
          <cell r="R95">
            <v>150</v>
          </cell>
        </row>
        <row r="100">
          <cell r="P100">
            <v>50</v>
          </cell>
        </row>
        <row r="101">
          <cell r="P101">
            <v>157733.30000000002</v>
          </cell>
          <cell r="Q101">
            <v>143171.6</v>
          </cell>
          <cell r="R101">
            <v>149387.1</v>
          </cell>
          <cell r="S101">
            <v>156388.5</v>
          </cell>
        </row>
        <row r="102">
          <cell r="P102">
            <v>1083</v>
          </cell>
        </row>
        <row r="109">
          <cell r="P109">
            <v>1481.2</v>
          </cell>
        </row>
        <row r="110">
          <cell r="P110">
            <v>2221.9</v>
          </cell>
          <cell r="Q110">
            <v>2350</v>
          </cell>
          <cell r="R110">
            <v>2350</v>
          </cell>
          <cell r="S110">
            <v>2350</v>
          </cell>
        </row>
        <row r="111">
          <cell r="P111">
            <v>3335.1</v>
          </cell>
          <cell r="Q111">
            <v>3359.9</v>
          </cell>
          <cell r="R111">
            <v>3159.9</v>
          </cell>
          <cell r="S111">
            <v>3159.9</v>
          </cell>
        </row>
        <row r="114">
          <cell r="P114">
            <v>709.3</v>
          </cell>
          <cell r="Q114">
            <v>1239.9</v>
          </cell>
          <cell r="R114">
            <v>1159.9</v>
          </cell>
          <cell r="S114">
            <v>1159.9</v>
          </cell>
        </row>
        <row r="119">
          <cell r="P119">
            <v>150</v>
          </cell>
          <cell r="Q119">
            <v>150</v>
          </cell>
        </row>
        <row r="120">
          <cell r="P120">
            <v>2910.2</v>
          </cell>
          <cell r="Q120">
            <v>1450</v>
          </cell>
          <cell r="R120">
            <v>3192.5</v>
          </cell>
          <cell r="S120">
            <v>3192.5</v>
          </cell>
        </row>
      </sheetData>
      <sheetData sheetId="18">
        <row r="11">
          <cell r="P11">
            <v>34455.8</v>
          </cell>
          <cell r="Q11">
            <v>36673.3</v>
          </cell>
          <cell r="R11">
            <v>25537.4</v>
          </cell>
          <cell r="S11">
            <v>26368.6</v>
          </cell>
        </row>
        <row r="21">
          <cell r="P21">
            <v>3982.2</v>
          </cell>
          <cell r="Q21">
            <v>3653.5</v>
          </cell>
          <cell r="R21">
            <v>1224</v>
          </cell>
          <cell r="S21">
            <v>1219</v>
          </cell>
        </row>
        <row r="22">
          <cell r="P22">
            <v>9122.4</v>
          </cell>
          <cell r="Q22">
            <v>4368</v>
          </cell>
          <cell r="R22">
            <v>2888.7</v>
          </cell>
        </row>
        <row r="23">
          <cell r="P23">
            <v>2500</v>
          </cell>
          <cell r="Q23">
            <v>673</v>
          </cell>
          <cell r="R23">
            <v>673</v>
          </cell>
          <cell r="S23">
            <v>673</v>
          </cell>
        </row>
        <row r="27">
          <cell r="P27">
            <v>264.9</v>
          </cell>
          <cell r="Q27">
            <v>214.5</v>
          </cell>
          <cell r="R27">
            <v>82.5</v>
          </cell>
          <cell r="S27">
            <v>112.6</v>
          </cell>
        </row>
        <row r="30">
          <cell r="P30">
            <v>27538.6</v>
          </cell>
          <cell r="Q30">
            <v>17883.9</v>
          </cell>
          <cell r="R30">
            <v>10579.6</v>
          </cell>
          <cell r="S30">
            <v>10715.6</v>
          </cell>
        </row>
        <row r="33">
          <cell r="P33">
            <v>127.5</v>
          </cell>
          <cell r="Q33">
            <v>123</v>
          </cell>
          <cell r="R33">
            <v>90.7</v>
          </cell>
          <cell r="S33">
            <v>77.8</v>
          </cell>
        </row>
        <row r="38">
          <cell r="P38">
            <v>12656</v>
          </cell>
          <cell r="Q38">
            <v>6488.5</v>
          </cell>
          <cell r="R38">
            <v>5906.8</v>
          </cell>
          <cell r="S38">
            <v>10309.2</v>
          </cell>
        </row>
        <row r="39">
          <cell r="P39">
            <v>6424.2</v>
          </cell>
        </row>
        <row r="41">
          <cell r="P41">
            <v>20.5</v>
          </cell>
          <cell r="Q41">
            <v>13</v>
          </cell>
          <cell r="R41">
            <v>11</v>
          </cell>
          <cell r="S41">
            <v>11</v>
          </cell>
        </row>
        <row r="42">
          <cell r="Q42">
            <v>30</v>
          </cell>
          <cell r="R42">
            <v>1</v>
          </cell>
          <cell r="S42">
            <v>1</v>
          </cell>
        </row>
        <row r="49">
          <cell r="P49">
            <v>99</v>
          </cell>
          <cell r="Q49">
            <v>109</v>
          </cell>
          <cell r="R49">
            <v>83.8</v>
          </cell>
          <cell r="S49">
            <v>81.9</v>
          </cell>
        </row>
        <row r="61">
          <cell r="P61">
            <v>48</v>
          </cell>
        </row>
        <row r="62">
          <cell r="P62">
            <v>208.5</v>
          </cell>
          <cell r="Q62">
            <v>246</v>
          </cell>
          <cell r="R62">
            <v>88.2</v>
          </cell>
        </row>
        <row r="84">
          <cell r="P84">
            <v>51891.7</v>
          </cell>
          <cell r="Q84">
            <v>48883</v>
          </cell>
          <cell r="R84">
            <v>32064</v>
          </cell>
          <cell r="S84">
            <v>31964</v>
          </cell>
        </row>
        <row r="85">
          <cell r="P85">
            <v>2500</v>
          </cell>
          <cell r="Q85">
            <v>2800</v>
          </cell>
          <cell r="R85">
            <v>1800</v>
          </cell>
          <cell r="S85">
            <v>1800</v>
          </cell>
        </row>
        <row r="87">
          <cell r="Q87">
            <v>960</v>
          </cell>
        </row>
        <row r="89">
          <cell r="P89">
            <v>4000</v>
          </cell>
          <cell r="Q89">
            <v>4100</v>
          </cell>
          <cell r="R89">
            <v>3000</v>
          </cell>
          <cell r="S89">
            <v>3000</v>
          </cell>
        </row>
        <row r="95">
          <cell r="P95">
            <v>342.4</v>
          </cell>
          <cell r="Q95">
            <v>50</v>
          </cell>
          <cell r="R95">
            <v>20</v>
          </cell>
        </row>
        <row r="96">
          <cell r="P96">
            <v>5960</v>
          </cell>
          <cell r="Q96">
            <v>4500</v>
          </cell>
          <cell r="R96">
            <v>2500</v>
          </cell>
          <cell r="S96">
            <v>2500</v>
          </cell>
        </row>
        <row r="101">
          <cell r="P101">
            <v>108329.6</v>
          </cell>
          <cell r="Q101">
            <v>105611</v>
          </cell>
          <cell r="R101">
            <v>76893.9</v>
          </cell>
          <cell r="S101">
            <v>82814.8</v>
          </cell>
        </row>
        <row r="102">
          <cell r="P102">
            <v>1923.9</v>
          </cell>
        </row>
        <row r="109">
          <cell r="P109">
            <v>971.4</v>
          </cell>
          <cell r="Q109">
            <v>70</v>
          </cell>
        </row>
        <row r="110">
          <cell r="P110">
            <v>3593.2</v>
          </cell>
          <cell r="Q110">
            <v>2909</v>
          </cell>
          <cell r="R110">
            <v>2215</v>
          </cell>
          <cell r="S110">
            <v>2215</v>
          </cell>
        </row>
        <row r="111">
          <cell r="P111">
            <v>9868</v>
          </cell>
          <cell r="Q111">
            <v>9491</v>
          </cell>
          <cell r="R111">
            <v>7085</v>
          </cell>
          <cell r="S111">
            <v>6785</v>
          </cell>
        </row>
        <row r="114">
          <cell r="P114">
            <v>222.8</v>
          </cell>
          <cell r="Q114">
            <v>100</v>
          </cell>
        </row>
        <row r="118">
          <cell r="P118">
            <v>2400</v>
          </cell>
          <cell r="Q118">
            <v>370</v>
          </cell>
          <cell r="R118">
            <v>100</v>
          </cell>
          <cell r="S118">
            <v>100</v>
          </cell>
        </row>
        <row r="119">
          <cell r="P119">
            <v>464</v>
          </cell>
          <cell r="Q119">
            <v>300</v>
          </cell>
          <cell r="R119">
            <v>200</v>
          </cell>
          <cell r="S119">
            <v>200</v>
          </cell>
        </row>
        <row r="120">
          <cell r="P120">
            <v>300</v>
          </cell>
          <cell r="Q120">
            <v>300</v>
          </cell>
          <cell r="R120">
            <v>100</v>
          </cell>
          <cell r="S120">
            <v>100</v>
          </cell>
        </row>
        <row r="130">
          <cell r="P130">
            <v>751.7</v>
          </cell>
          <cell r="Q130">
            <v>122.2</v>
          </cell>
          <cell r="R130">
            <v>82.2</v>
          </cell>
          <cell r="S130">
            <v>52.2</v>
          </cell>
        </row>
      </sheetData>
      <sheetData sheetId="19">
        <row r="11">
          <cell r="P11">
            <v>37325.8</v>
          </cell>
          <cell r="Q11">
            <v>21754.3</v>
          </cell>
          <cell r="R11">
            <v>25804.5</v>
          </cell>
          <cell r="S11">
            <v>25366.4</v>
          </cell>
        </row>
        <row r="21">
          <cell r="P21">
            <v>5886.6</v>
          </cell>
          <cell r="Q21">
            <v>105.1</v>
          </cell>
          <cell r="R21">
            <v>105.1</v>
          </cell>
          <cell r="S21">
            <v>105.1</v>
          </cell>
        </row>
        <row r="22">
          <cell r="P22">
            <v>10773.9</v>
          </cell>
          <cell r="Q22">
            <v>4332</v>
          </cell>
          <cell r="R22">
            <v>4391</v>
          </cell>
          <cell r="S22">
            <v>0</v>
          </cell>
        </row>
        <row r="23">
          <cell r="P23">
            <v>52385.6</v>
          </cell>
          <cell r="Q23">
            <v>0</v>
          </cell>
          <cell r="R23">
            <v>0</v>
          </cell>
          <cell r="S23">
            <v>0</v>
          </cell>
        </row>
        <row r="26">
          <cell r="P26">
            <v>20.6</v>
          </cell>
          <cell r="Q26">
            <v>34</v>
          </cell>
          <cell r="R26">
            <v>34</v>
          </cell>
          <cell r="S26">
            <v>33</v>
          </cell>
        </row>
        <row r="30">
          <cell r="P30">
            <v>16370.2</v>
          </cell>
          <cell r="Q30">
            <v>17084</v>
          </cell>
          <cell r="R30">
            <v>10259.6</v>
          </cell>
          <cell r="S30">
            <v>10690.7</v>
          </cell>
        </row>
        <row r="33">
          <cell r="P33">
            <v>89.7</v>
          </cell>
          <cell r="Q33">
            <v>48</v>
          </cell>
          <cell r="R33">
            <v>47</v>
          </cell>
          <cell r="S33">
            <v>44</v>
          </cell>
        </row>
        <row r="38">
          <cell r="P38">
            <v>11251.7</v>
          </cell>
          <cell r="Q38">
            <v>13706.3</v>
          </cell>
          <cell r="R38">
            <v>7540.2</v>
          </cell>
          <cell r="S38">
            <v>13782.1</v>
          </cell>
        </row>
        <row r="39">
          <cell r="P39">
            <v>7675.5</v>
          </cell>
          <cell r="Q39">
            <v>0</v>
          </cell>
          <cell r="R39">
            <v>0</v>
          </cell>
          <cell r="S39">
            <v>0</v>
          </cell>
        </row>
        <row r="40">
          <cell r="P40">
            <v>2733.4</v>
          </cell>
          <cell r="Q40">
            <v>3753</v>
          </cell>
          <cell r="R40">
            <v>3213.7</v>
          </cell>
          <cell r="S40">
            <v>3185.8</v>
          </cell>
        </row>
        <row r="41">
          <cell r="P41">
            <v>51.2</v>
          </cell>
          <cell r="Q41">
            <v>225</v>
          </cell>
          <cell r="R41">
            <v>100</v>
          </cell>
          <cell r="S41">
            <v>113.1</v>
          </cell>
        </row>
        <row r="84">
          <cell r="P84">
            <v>38709.8</v>
          </cell>
          <cell r="Q84">
            <v>37670.8</v>
          </cell>
          <cell r="R84">
            <v>37517.3</v>
          </cell>
          <cell r="S84">
            <v>45582.3</v>
          </cell>
        </row>
        <row r="85">
          <cell r="P85">
            <v>16975.4</v>
          </cell>
          <cell r="Q85">
            <v>21027.4</v>
          </cell>
          <cell r="R85">
            <v>16822</v>
          </cell>
          <cell r="S85">
            <v>16065</v>
          </cell>
        </row>
        <row r="87">
          <cell r="P87">
            <v>500</v>
          </cell>
          <cell r="Q87">
            <v>500</v>
          </cell>
        </row>
        <row r="89">
          <cell r="P89">
            <v>3935</v>
          </cell>
          <cell r="Q89">
            <v>3887</v>
          </cell>
          <cell r="R89">
            <v>3110</v>
          </cell>
          <cell r="S89">
            <v>2970</v>
          </cell>
        </row>
        <row r="95">
          <cell r="P95">
            <v>156</v>
          </cell>
          <cell r="Q95">
            <v>10</v>
          </cell>
          <cell r="R95">
            <v>10</v>
          </cell>
        </row>
        <row r="96">
          <cell r="P96">
            <v>3681</v>
          </cell>
          <cell r="Q96">
            <v>3000</v>
          </cell>
          <cell r="R96">
            <v>3000</v>
          </cell>
          <cell r="S96">
            <v>3000</v>
          </cell>
        </row>
        <row r="101">
          <cell r="P101">
            <v>107998.5</v>
          </cell>
          <cell r="Q101">
            <v>66788.1</v>
          </cell>
          <cell r="R101">
            <v>54080.5</v>
          </cell>
          <cell r="S101">
            <v>52372.7</v>
          </cell>
        </row>
        <row r="102">
          <cell r="P102">
            <v>9359.8</v>
          </cell>
          <cell r="Q102">
            <v>0</v>
          </cell>
          <cell r="R102">
            <v>0</v>
          </cell>
          <cell r="S102">
            <v>0</v>
          </cell>
        </row>
        <row r="104">
          <cell r="Q104">
            <v>100</v>
          </cell>
          <cell r="R104">
            <v>100</v>
          </cell>
          <cell r="S104">
            <v>100</v>
          </cell>
        </row>
        <row r="105">
          <cell r="P105">
            <v>0</v>
          </cell>
          <cell r="Q105">
            <v>0</v>
          </cell>
          <cell r="R105">
            <v>0</v>
          </cell>
          <cell r="S105">
            <v>0</v>
          </cell>
        </row>
        <row r="109">
          <cell r="P109">
            <v>1449.7</v>
          </cell>
          <cell r="Q109">
            <v>245</v>
          </cell>
          <cell r="R109">
            <v>0</v>
          </cell>
          <cell r="S109">
            <v>0</v>
          </cell>
        </row>
        <row r="110">
          <cell r="P110">
            <v>3824.9</v>
          </cell>
          <cell r="Q110">
            <v>3231.5</v>
          </cell>
          <cell r="R110">
            <v>2585.2</v>
          </cell>
          <cell r="S110">
            <v>2469</v>
          </cell>
        </row>
        <row r="111">
          <cell r="P111">
            <v>14640.8</v>
          </cell>
          <cell r="Q111">
            <v>14494</v>
          </cell>
          <cell r="R111">
            <v>10575</v>
          </cell>
          <cell r="S111">
            <v>11144</v>
          </cell>
        </row>
        <row r="118">
          <cell r="P118">
            <v>4789.4</v>
          </cell>
          <cell r="Q118">
            <v>720</v>
          </cell>
          <cell r="R118">
            <v>780</v>
          </cell>
          <cell r="S118">
            <v>810</v>
          </cell>
        </row>
        <row r="119">
          <cell r="P119">
            <v>626</v>
          </cell>
          <cell r="Q119">
            <v>300</v>
          </cell>
          <cell r="R119">
            <v>0</v>
          </cell>
          <cell r="S119">
            <v>0</v>
          </cell>
        </row>
        <row r="120">
          <cell r="P120">
            <v>1527.6</v>
          </cell>
          <cell r="Q120">
            <v>1521</v>
          </cell>
          <cell r="R120">
            <v>1421</v>
          </cell>
          <cell r="S120">
            <v>0</v>
          </cell>
        </row>
        <row r="130">
          <cell r="P130">
            <v>795.4</v>
          </cell>
          <cell r="Q130">
            <v>0</v>
          </cell>
          <cell r="R130">
            <v>0</v>
          </cell>
          <cell r="S130">
            <v>0</v>
          </cell>
        </row>
        <row r="131">
          <cell r="P131">
            <v>796.8</v>
          </cell>
          <cell r="Q131">
            <v>200</v>
          </cell>
          <cell r="R131">
            <v>200</v>
          </cell>
          <cell r="S131">
            <v>200</v>
          </cell>
        </row>
      </sheetData>
      <sheetData sheetId="20">
        <row r="11">
          <cell r="P11">
            <v>61414.7</v>
          </cell>
          <cell r="Q11">
            <v>61817.1</v>
          </cell>
          <cell r="R11">
            <v>55562.2</v>
          </cell>
          <cell r="S11">
            <v>56578.3</v>
          </cell>
        </row>
        <row r="21">
          <cell r="P21">
            <v>45881.5</v>
          </cell>
          <cell r="Q21">
            <v>4560.4</v>
          </cell>
          <cell r="R21">
            <v>3262.3</v>
          </cell>
          <cell r="S21">
            <v>561</v>
          </cell>
        </row>
        <row r="22">
          <cell r="P22">
            <v>67409.5</v>
          </cell>
          <cell r="Q22">
            <v>7051.3</v>
          </cell>
          <cell r="R22">
            <v>7002.4</v>
          </cell>
          <cell r="S22">
            <v>7525.9</v>
          </cell>
        </row>
        <row r="23">
          <cell r="P23">
            <v>29392.3</v>
          </cell>
          <cell r="Q23">
            <v>878.3</v>
          </cell>
          <cell r="R23">
            <v>100</v>
          </cell>
          <cell r="S23">
            <v>100</v>
          </cell>
        </row>
        <row r="24">
          <cell r="P24">
            <v>2290</v>
          </cell>
          <cell r="Q24">
            <v>2520</v>
          </cell>
          <cell r="R24">
            <v>2520</v>
          </cell>
          <cell r="S24">
            <v>2520</v>
          </cell>
        </row>
        <row r="28">
          <cell r="P28">
            <v>1045</v>
          </cell>
          <cell r="Q28">
            <v>1000</v>
          </cell>
          <cell r="R28">
            <v>1000</v>
          </cell>
          <cell r="S28">
            <v>1000</v>
          </cell>
        </row>
        <row r="30">
          <cell r="P30">
            <v>31685.4</v>
          </cell>
          <cell r="Q30">
            <v>31516.1</v>
          </cell>
          <cell r="R30">
            <v>27561.1</v>
          </cell>
          <cell r="S30">
            <v>29595.4</v>
          </cell>
        </row>
        <row r="33">
          <cell r="P33">
            <v>471.1</v>
          </cell>
          <cell r="Q33">
            <v>642</v>
          </cell>
          <cell r="R33">
            <v>548.9</v>
          </cell>
          <cell r="S33">
            <v>337.5</v>
          </cell>
        </row>
        <row r="37">
          <cell r="P37">
            <v>130</v>
          </cell>
          <cell r="Q37">
            <v>100</v>
          </cell>
          <cell r="R37">
            <v>100</v>
          </cell>
          <cell r="S37">
            <v>100</v>
          </cell>
        </row>
        <row r="38">
          <cell r="P38">
            <v>11869</v>
          </cell>
          <cell r="Q38">
            <v>4541.4</v>
          </cell>
          <cell r="R38">
            <v>8633.4</v>
          </cell>
          <cell r="S38">
            <v>12105.4</v>
          </cell>
        </row>
        <row r="39">
          <cell r="P39">
            <v>19988.6</v>
          </cell>
          <cell r="Q39">
            <v>15.5</v>
          </cell>
          <cell r="R39">
            <v>6</v>
          </cell>
          <cell r="S39">
            <v>6</v>
          </cell>
        </row>
        <row r="40">
          <cell r="P40">
            <v>7216.3</v>
          </cell>
          <cell r="Q40">
            <v>9833.2</v>
          </cell>
          <cell r="R40">
            <v>10121.5</v>
          </cell>
          <cell r="S40">
            <v>11219.1</v>
          </cell>
        </row>
        <row r="41">
          <cell r="P41">
            <v>90.3</v>
          </cell>
          <cell r="Q41">
            <v>83.5</v>
          </cell>
          <cell r="R41">
            <v>91.8</v>
          </cell>
          <cell r="S41">
            <v>101</v>
          </cell>
        </row>
        <row r="42">
          <cell r="P42">
            <v>502.5</v>
          </cell>
          <cell r="Q42">
            <v>738</v>
          </cell>
          <cell r="R42">
            <v>521</v>
          </cell>
          <cell r="S42">
            <v>334</v>
          </cell>
        </row>
        <row r="61">
          <cell r="P61">
            <v>60.8</v>
          </cell>
          <cell r="Q61">
            <v>0</v>
          </cell>
          <cell r="R61">
            <v>0</v>
          </cell>
          <cell r="S61">
            <v>0</v>
          </cell>
        </row>
        <row r="62">
          <cell r="P62">
            <v>542.2</v>
          </cell>
          <cell r="Q62">
            <v>50</v>
          </cell>
          <cell r="R62">
            <v>50</v>
          </cell>
          <cell r="S62">
            <v>50</v>
          </cell>
        </row>
        <row r="84">
          <cell r="P84">
            <v>60851.6</v>
          </cell>
          <cell r="Q84">
            <v>65646.4</v>
          </cell>
          <cell r="R84">
            <v>53839.6</v>
          </cell>
          <cell r="S84">
            <v>53839.6</v>
          </cell>
        </row>
        <row r="85">
          <cell r="P85">
            <v>3261.4</v>
          </cell>
          <cell r="Q85">
            <v>3261.4</v>
          </cell>
          <cell r="R85">
            <v>2546.4</v>
          </cell>
          <cell r="S85">
            <v>2546.4</v>
          </cell>
        </row>
        <row r="87">
          <cell r="P87">
            <v>800</v>
          </cell>
          <cell r="Q87">
            <v>700</v>
          </cell>
        </row>
        <row r="89">
          <cell r="P89">
            <v>2300</v>
          </cell>
          <cell r="Q89">
            <v>2300</v>
          </cell>
          <cell r="R89">
            <v>2300</v>
          </cell>
          <cell r="S89">
            <v>2300</v>
          </cell>
        </row>
        <row r="93">
          <cell r="P93">
            <v>627.6</v>
          </cell>
          <cell r="Q93">
            <v>400</v>
          </cell>
          <cell r="R93">
            <v>400</v>
          </cell>
          <cell r="S93">
            <v>400</v>
          </cell>
        </row>
        <row r="95">
          <cell r="P95">
            <v>66.3</v>
          </cell>
          <cell r="Q95">
            <v>0</v>
          </cell>
          <cell r="R95">
            <v>0</v>
          </cell>
          <cell r="S95">
            <v>0</v>
          </cell>
        </row>
        <row r="96">
          <cell r="P96">
            <v>3606.7</v>
          </cell>
          <cell r="Q96">
            <v>5275</v>
          </cell>
          <cell r="R96">
            <v>3275</v>
          </cell>
          <cell r="S96">
            <v>3275</v>
          </cell>
        </row>
        <row r="101">
          <cell r="P101">
            <v>245583.4</v>
          </cell>
          <cell r="Q101">
            <v>184049.7</v>
          </cell>
          <cell r="R101">
            <v>161954</v>
          </cell>
          <cell r="S101">
            <v>171965.8</v>
          </cell>
        </row>
        <row r="102">
          <cell r="P102">
            <v>23098.1</v>
          </cell>
          <cell r="Q102">
            <v>0</v>
          </cell>
          <cell r="R102">
            <v>0</v>
          </cell>
          <cell r="S102">
            <v>0</v>
          </cell>
        </row>
        <row r="109">
          <cell r="P109">
            <v>1552.6</v>
          </cell>
          <cell r="Q109">
            <v>1078</v>
          </cell>
          <cell r="R109">
            <v>1030</v>
          </cell>
          <cell r="S109">
            <v>1090</v>
          </cell>
        </row>
        <row r="110">
          <cell r="P110">
            <v>3756</v>
          </cell>
          <cell r="Q110">
            <v>3649.8</v>
          </cell>
          <cell r="R110">
            <v>2415</v>
          </cell>
          <cell r="S110">
            <v>2415</v>
          </cell>
        </row>
        <row r="111">
          <cell r="P111">
            <v>12163.8</v>
          </cell>
          <cell r="Q111">
            <v>10645.9</v>
          </cell>
          <cell r="R111">
            <v>7377.8</v>
          </cell>
          <cell r="S111">
            <v>7377.8</v>
          </cell>
        </row>
        <row r="114">
          <cell r="P114">
            <v>50</v>
          </cell>
          <cell r="Q114">
            <v>50</v>
          </cell>
          <cell r="R114">
            <v>50</v>
          </cell>
          <cell r="S114">
            <v>0</v>
          </cell>
        </row>
        <row r="118">
          <cell r="P118">
            <v>9525.7</v>
          </cell>
          <cell r="Q118">
            <v>0</v>
          </cell>
          <cell r="R118">
            <v>0</v>
          </cell>
          <cell r="S118">
            <v>0</v>
          </cell>
        </row>
        <row r="119">
          <cell r="P119">
            <v>1352.8</v>
          </cell>
          <cell r="Q119">
            <v>700</v>
          </cell>
        </row>
        <row r="120">
          <cell r="P120">
            <v>4096.1</v>
          </cell>
          <cell r="Q120">
            <v>4004.1</v>
          </cell>
          <cell r="R120">
            <v>3797.1</v>
          </cell>
          <cell r="S120">
            <v>3797.1</v>
          </cell>
        </row>
        <row r="130">
          <cell r="P130">
            <v>117.7</v>
          </cell>
          <cell r="Q130">
            <v>50</v>
          </cell>
          <cell r="R130">
            <v>0</v>
          </cell>
          <cell r="S130">
            <v>0</v>
          </cell>
        </row>
      </sheetData>
      <sheetData sheetId="21">
        <row r="11">
          <cell r="P11">
            <v>28540.4</v>
          </cell>
          <cell r="Q11">
            <v>26591.7</v>
          </cell>
          <cell r="R11">
            <v>24829.2</v>
          </cell>
          <cell r="S11">
            <v>25065.9</v>
          </cell>
        </row>
        <row r="21">
          <cell r="P21">
            <v>2324.7</v>
          </cell>
          <cell r="Q21">
            <v>373.3</v>
          </cell>
          <cell r="R21">
            <v>221</v>
          </cell>
        </row>
        <row r="22">
          <cell r="P22">
            <v>11356.9</v>
          </cell>
          <cell r="Q22">
            <v>4107.1</v>
          </cell>
          <cell r="R22">
            <v>3949.3</v>
          </cell>
          <cell r="S22">
            <v>3949.3</v>
          </cell>
        </row>
        <row r="23">
          <cell r="P23">
            <v>10880.1</v>
          </cell>
          <cell r="Q23">
            <v>1430.3</v>
          </cell>
          <cell r="R23">
            <v>540</v>
          </cell>
          <cell r="S23">
            <v>1430.3</v>
          </cell>
        </row>
        <row r="28">
          <cell r="P28">
            <v>1000</v>
          </cell>
          <cell r="Q28">
            <v>1100</v>
          </cell>
          <cell r="R28">
            <v>1200</v>
          </cell>
          <cell r="S28">
            <v>1300</v>
          </cell>
        </row>
        <row r="30">
          <cell r="P30">
            <v>17131</v>
          </cell>
          <cell r="Q30">
            <v>17351.4</v>
          </cell>
          <cell r="R30">
            <v>14373.6</v>
          </cell>
          <cell r="S30">
            <v>14162.9</v>
          </cell>
        </row>
        <row r="33">
          <cell r="P33">
            <v>141</v>
          </cell>
          <cell r="Q33">
            <v>95</v>
          </cell>
          <cell r="R33">
            <v>113.7</v>
          </cell>
          <cell r="S33">
            <v>20</v>
          </cell>
        </row>
        <row r="38">
          <cell r="P38">
            <v>10648</v>
          </cell>
          <cell r="Q38">
            <v>8028.3</v>
          </cell>
          <cell r="R38">
            <v>7688</v>
          </cell>
          <cell r="S38">
            <v>10557</v>
          </cell>
        </row>
        <row r="39">
          <cell r="P39">
            <v>8150</v>
          </cell>
        </row>
        <row r="41">
          <cell r="P41">
            <v>625.8</v>
          </cell>
          <cell r="Q41">
            <v>466</v>
          </cell>
          <cell r="R41">
            <v>597</v>
          </cell>
          <cell r="S41">
            <v>597</v>
          </cell>
        </row>
        <row r="61">
          <cell r="P61">
            <v>192.4</v>
          </cell>
        </row>
        <row r="62">
          <cell r="P62">
            <v>149</v>
          </cell>
        </row>
        <row r="84">
          <cell r="P84">
            <v>29799.5</v>
          </cell>
          <cell r="Q84">
            <v>34253</v>
          </cell>
          <cell r="R84">
            <v>29989.2</v>
          </cell>
          <cell r="S84">
            <v>30353</v>
          </cell>
        </row>
        <row r="85">
          <cell r="P85">
            <v>2900</v>
          </cell>
          <cell r="Q85">
            <v>3694.6</v>
          </cell>
          <cell r="R85">
            <v>3694.6</v>
          </cell>
          <cell r="S85">
            <v>3694.6</v>
          </cell>
        </row>
        <row r="87">
          <cell r="Q87">
            <v>300</v>
          </cell>
        </row>
        <row r="89">
          <cell r="P89">
            <v>4240</v>
          </cell>
          <cell r="Q89">
            <v>3700</v>
          </cell>
          <cell r="R89">
            <v>3700</v>
          </cell>
          <cell r="S89">
            <v>3700</v>
          </cell>
        </row>
        <row r="95">
          <cell r="P95">
            <v>396.3</v>
          </cell>
          <cell r="Q95">
            <v>200</v>
          </cell>
          <cell r="R95">
            <v>200</v>
          </cell>
        </row>
        <row r="96">
          <cell r="P96">
            <v>5300</v>
          </cell>
          <cell r="Q96">
            <v>4500</v>
          </cell>
          <cell r="R96">
            <v>4500</v>
          </cell>
          <cell r="S96">
            <v>4500</v>
          </cell>
        </row>
        <row r="101">
          <cell r="P101">
            <v>103607.9</v>
          </cell>
          <cell r="Q101">
            <v>63354.8</v>
          </cell>
          <cell r="R101">
            <v>57705.6</v>
          </cell>
          <cell r="S101">
            <v>62567</v>
          </cell>
        </row>
        <row r="104">
          <cell r="P104">
            <v>245.4</v>
          </cell>
          <cell r="Q104">
            <v>200</v>
          </cell>
          <cell r="R104">
            <v>200</v>
          </cell>
          <cell r="S104">
            <v>200</v>
          </cell>
        </row>
        <row r="109">
          <cell r="P109">
            <v>1861</v>
          </cell>
          <cell r="Q109">
            <v>145</v>
          </cell>
        </row>
        <row r="110">
          <cell r="P110">
            <v>3029.5</v>
          </cell>
          <cell r="Q110">
            <v>2916.3</v>
          </cell>
          <cell r="R110">
            <v>3030.4</v>
          </cell>
          <cell r="S110">
            <v>3030.4</v>
          </cell>
        </row>
        <row r="111">
          <cell r="P111">
            <v>6240.4</v>
          </cell>
          <cell r="Q111">
            <v>7353.1</v>
          </cell>
          <cell r="R111">
            <v>7353.1</v>
          </cell>
          <cell r="S111">
            <v>7353.1</v>
          </cell>
        </row>
        <row r="118">
          <cell r="P118">
            <v>8221.5</v>
          </cell>
          <cell r="Q118">
            <v>800</v>
          </cell>
          <cell r="R118">
            <v>800</v>
          </cell>
          <cell r="S118">
            <v>830</v>
          </cell>
        </row>
        <row r="119">
          <cell r="P119">
            <v>724</v>
          </cell>
          <cell r="Q119">
            <v>200</v>
          </cell>
        </row>
        <row r="120">
          <cell r="P120">
            <v>50</v>
          </cell>
          <cell r="Q120">
            <v>50</v>
          </cell>
          <cell r="R120">
            <v>50</v>
          </cell>
        </row>
        <row r="130">
          <cell r="P130">
            <v>84.4</v>
          </cell>
          <cell r="Q130">
            <v>30</v>
          </cell>
          <cell r="R130">
            <v>30</v>
          </cell>
        </row>
        <row r="131">
          <cell r="P131">
            <v>295</v>
          </cell>
          <cell r="Q131">
            <v>200</v>
          </cell>
          <cell r="R131">
            <v>200</v>
          </cell>
          <cell r="S131">
            <v>200</v>
          </cell>
        </row>
      </sheetData>
      <sheetData sheetId="22">
        <row r="11">
          <cell r="P11">
            <v>44949.5</v>
          </cell>
          <cell r="Q11">
            <v>45147.2</v>
          </cell>
          <cell r="R11">
            <v>39844.9</v>
          </cell>
          <cell r="S11">
            <v>40304</v>
          </cell>
        </row>
        <row r="21">
          <cell r="P21">
            <v>2533.7</v>
          </cell>
          <cell r="Q21">
            <v>1099.4</v>
          </cell>
          <cell r="R21">
            <v>880</v>
          </cell>
          <cell r="S21">
            <v>900.3</v>
          </cell>
        </row>
        <row r="22">
          <cell r="P22">
            <v>22741.6</v>
          </cell>
          <cell r="Q22">
            <v>4722.1</v>
          </cell>
          <cell r="R22">
            <v>4231.8</v>
          </cell>
          <cell r="S22">
            <v>4257.9</v>
          </cell>
        </row>
        <row r="23">
          <cell r="P23">
            <v>19074.2</v>
          </cell>
          <cell r="Q23">
            <v>200</v>
          </cell>
          <cell r="R23">
            <v>200</v>
          </cell>
          <cell r="S23">
            <v>200</v>
          </cell>
        </row>
        <row r="24">
          <cell r="P24">
            <v>2013</v>
          </cell>
          <cell r="Q24">
            <v>2013</v>
          </cell>
          <cell r="R24">
            <v>2013</v>
          </cell>
          <cell r="S24">
            <v>2013</v>
          </cell>
        </row>
        <row r="27">
          <cell r="P27">
            <v>85.4</v>
          </cell>
          <cell r="Q27">
            <v>131</v>
          </cell>
          <cell r="R27">
            <v>62</v>
          </cell>
          <cell r="S27">
            <v>62</v>
          </cell>
        </row>
        <row r="28">
          <cell r="P28">
            <v>1658.9</v>
          </cell>
          <cell r="Q28">
            <v>1225</v>
          </cell>
          <cell r="R28">
            <v>1196</v>
          </cell>
          <cell r="S28">
            <v>1191</v>
          </cell>
        </row>
        <row r="29">
          <cell r="Q29">
            <v>1530</v>
          </cell>
          <cell r="R29">
            <v>1536</v>
          </cell>
          <cell r="S29">
            <v>1543</v>
          </cell>
        </row>
        <row r="30">
          <cell r="P30">
            <v>25642.3</v>
          </cell>
          <cell r="Q30">
            <v>16137.9</v>
          </cell>
          <cell r="R30">
            <v>11128.3</v>
          </cell>
          <cell r="S30">
            <v>11817.2</v>
          </cell>
        </row>
        <row r="33">
          <cell r="P33">
            <v>279.4</v>
          </cell>
          <cell r="Q33">
            <v>132</v>
          </cell>
          <cell r="R33">
            <v>105.5</v>
          </cell>
          <cell r="S33">
            <v>90.2</v>
          </cell>
        </row>
        <row r="38">
          <cell r="P38">
            <v>10388.5</v>
          </cell>
          <cell r="Q38">
            <v>6377</v>
          </cell>
          <cell r="R38">
            <v>10873.8</v>
          </cell>
          <cell r="S38">
            <v>13714</v>
          </cell>
        </row>
        <row r="39">
          <cell r="P39">
            <v>12365.6</v>
          </cell>
        </row>
        <row r="40">
          <cell r="P40">
            <v>3976.2</v>
          </cell>
          <cell r="Q40">
            <v>4280.6</v>
          </cell>
          <cell r="R40">
            <v>3800</v>
          </cell>
          <cell r="S40">
            <v>3746.8</v>
          </cell>
        </row>
        <row r="41">
          <cell r="P41">
            <v>120</v>
          </cell>
          <cell r="Q41">
            <v>2078.5</v>
          </cell>
          <cell r="R41">
            <v>1015</v>
          </cell>
          <cell r="S41">
            <v>1010</v>
          </cell>
        </row>
        <row r="42">
          <cell r="P42">
            <v>40</v>
          </cell>
          <cell r="Q42">
            <v>65</v>
          </cell>
          <cell r="R42">
            <v>65</v>
          </cell>
          <cell r="S42">
            <v>65</v>
          </cell>
        </row>
        <row r="62">
          <cell r="P62">
            <v>10</v>
          </cell>
          <cell r="Q62">
            <v>122.1</v>
          </cell>
          <cell r="R62">
            <v>50</v>
          </cell>
          <cell r="S62">
            <v>30</v>
          </cell>
        </row>
        <row r="84">
          <cell r="P84">
            <v>45052.6</v>
          </cell>
          <cell r="Q84">
            <v>48152.2</v>
          </cell>
          <cell r="R84">
            <v>46083.2</v>
          </cell>
          <cell r="S84">
            <v>52473.6</v>
          </cell>
        </row>
        <row r="87">
          <cell r="Q87">
            <v>1000</v>
          </cell>
        </row>
        <row r="89">
          <cell r="P89">
            <v>2937</v>
          </cell>
          <cell r="Q89">
            <v>3560</v>
          </cell>
          <cell r="R89">
            <v>3026</v>
          </cell>
          <cell r="S89">
            <v>3097</v>
          </cell>
        </row>
        <row r="93">
          <cell r="P93">
            <v>16405.1</v>
          </cell>
          <cell r="Q93">
            <v>9611</v>
          </cell>
          <cell r="R93">
            <v>4803.9</v>
          </cell>
          <cell r="S93">
            <v>3925.3</v>
          </cell>
        </row>
        <row r="95">
          <cell r="P95">
            <v>396.3</v>
          </cell>
          <cell r="Q95">
            <v>170</v>
          </cell>
          <cell r="R95">
            <v>170</v>
          </cell>
        </row>
        <row r="96">
          <cell r="P96">
            <v>3000</v>
          </cell>
          <cell r="Q96">
            <v>3300</v>
          </cell>
          <cell r="R96">
            <v>1000</v>
          </cell>
          <cell r="S96">
            <v>1000</v>
          </cell>
        </row>
        <row r="101">
          <cell r="P101">
            <v>128154.3</v>
          </cell>
          <cell r="Q101">
            <v>117512</v>
          </cell>
          <cell r="R101">
            <v>95877.9</v>
          </cell>
          <cell r="S101">
            <v>97820.5</v>
          </cell>
        </row>
        <row r="102">
          <cell r="P102">
            <v>6526</v>
          </cell>
        </row>
        <row r="109">
          <cell r="P109">
            <v>8542.9</v>
          </cell>
          <cell r="Q109">
            <v>1660</v>
          </cell>
          <cell r="R109">
            <v>1000</v>
          </cell>
          <cell r="S109">
            <v>1000</v>
          </cell>
        </row>
        <row r="110">
          <cell r="P110">
            <v>5052.6</v>
          </cell>
          <cell r="Q110">
            <v>4170</v>
          </cell>
          <cell r="R110">
            <v>3545</v>
          </cell>
          <cell r="S110">
            <v>3628</v>
          </cell>
        </row>
        <row r="111">
          <cell r="P111">
            <v>19303.4</v>
          </cell>
          <cell r="Q111">
            <v>17209</v>
          </cell>
          <cell r="R111">
            <v>14618</v>
          </cell>
          <cell r="S111">
            <v>14957</v>
          </cell>
        </row>
        <row r="114">
          <cell r="P114">
            <v>200</v>
          </cell>
          <cell r="Q114">
            <v>296.2</v>
          </cell>
        </row>
        <row r="119">
          <cell r="P119">
            <v>579</v>
          </cell>
          <cell r="Q119">
            <v>650</v>
          </cell>
          <cell r="R119">
            <v>500</v>
          </cell>
        </row>
        <row r="120">
          <cell r="P120">
            <v>100</v>
          </cell>
          <cell r="Q120">
            <v>100</v>
          </cell>
          <cell r="R120">
            <v>100</v>
          </cell>
        </row>
        <row r="130">
          <cell r="P130">
            <v>92.4</v>
          </cell>
          <cell r="Q130">
            <v>138</v>
          </cell>
          <cell r="R130">
            <v>118</v>
          </cell>
        </row>
        <row r="131">
          <cell r="P131">
            <v>600</v>
          </cell>
          <cell r="Q131">
            <v>607.6</v>
          </cell>
          <cell r="R131">
            <v>1106.5</v>
          </cell>
          <cell r="S131">
            <v>1106.6</v>
          </cell>
        </row>
      </sheetData>
      <sheetData sheetId="23">
        <row r="11">
          <cell r="P11">
            <v>70851.7</v>
          </cell>
          <cell r="Q11">
            <v>73430.2</v>
          </cell>
          <cell r="R11">
            <v>52928</v>
          </cell>
          <cell r="S11">
            <v>70321</v>
          </cell>
        </row>
        <row r="12">
          <cell r="P12">
            <v>26220</v>
          </cell>
          <cell r="Q12">
            <v>29275.5</v>
          </cell>
          <cell r="R12">
            <v>20001</v>
          </cell>
          <cell r="S12">
            <v>27831</v>
          </cell>
        </row>
        <row r="14">
          <cell r="P14">
            <v>3777.6</v>
          </cell>
        </row>
        <row r="16">
          <cell r="P16">
            <v>1949</v>
          </cell>
          <cell r="Q16">
            <v>1699</v>
          </cell>
          <cell r="R16">
            <v>1161</v>
          </cell>
          <cell r="S16">
            <v>1615</v>
          </cell>
        </row>
        <row r="17">
          <cell r="P17">
            <v>10627.5</v>
          </cell>
          <cell r="Q17">
            <v>12136</v>
          </cell>
          <cell r="R17">
            <v>7317</v>
          </cell>
          <cell r="S17">
            <v>9180</v>
          </cell>
        </row>
        <row r="21">
          <cell r="P21">
            <v>8865.2</v>
          </cell>
          <cell r="Q21">
            <v>14534.4</v>
          </cell>
          <cell r="R21">
            <v>12372</v>
          </cell>
        </row>
        <row r="22">
          <cell r="P22">
            <v>181379.8</v>
          </cell>
          <cell r="Q22">
            <v>50606</v>
          </cell>
          <cell r="R22">
            <v>50405</v>
          </cell>
        </row>
        <row r="23">
          <cell r="P23">
            <v>75840.2</v>
          </cell>
          <cell r="Q23">
            <v>59748.3</v>
          </cell>
          <cell r="R23">
            <v>53547.3</v>
          </cell>
        </row>
        <row r="24">
          <cell r="P24">
            <v>38642.8</v>
          </cell>
          <cell r="Q24">
            <v>30000</v>
          </cell>
          <cell r="R24">
            <v>20495</v>
          </cell>
          <cell r="S24">
            <v>28520</v>
          </cell>
        </row>
        <row r="30">
          <cell r="P30">
            <v>458821.7</v>
          </cell>
          <cell r="Q30">
            <v>415428.5</v>
          </cell>
          <cell r="R30">
            <v>280299.2</v>
          </cell>
          <cell r="S30">
            <v>375702.2</v>
          </cell>
        </row>
        <row r="31">
          <cell r="P31">
            <v>116819.1</v>
          </cell>
        </row>
        <row r="32">
          <cell r="P32">
            <v>4500</v>
          </cell>
          <cell r="Q32">
            <v>3500</v>
          </cell>
          <cell r="R32">
            <v>2391</v>
          </cell>
          <cell r="S32">
            <v>3327</v>
          </cell>
        </row>
        <row r="33">
          <cell r="P33">
            <v>11818.1</v>
          </cell>
          <cell r="Q33">
            <v>10532.9</v>
          </cell>
          <cell r="R33">
            <v>7196</v>
          </cell>
          <cell r="S33">
            <v>10013</v>
          </cell>
        </row>
        <row r="34">
          <cell r="P34">
            <v>49085</v>
          </cell>
          <cell r="Q34">
            <v>46733.8</v>
          </cell>
          <cell r="R34">
            <v>44338</v>
          </cell>
          <cell r="S34">
            <v>44165</v>
          </cell>
        </row>
        <row r="37">
          <cell r="P37">
            <v>26439.8</v>
          </cell>
          <cell r="Q37">
            <v>25430.4</v>
          </cell>
          <cell r="R37">
            <v>18518</v>
          </cell>
          <cell r="S37">
            <v>21704</v>
          </cell>
        </row>
        <row r="41">
          <cell r="P41">
            <v>3753.2</v>
          </cell>
          <cell r="Q41">
            <v>3190</v>
          </cell>
          <cell r="R41">
            <v>3190</v>
          </cell>
        </row>
        <row r="42">
          <cell r="P42">
            <v>11391.8</v>
          </cell>
          <cell r="Q42">
            <v>7964</v>
          </cell>
          <cell r="R42">
            <v>7965</v>
          </cell>
        </row>
        <row r="43">
          <cell r="P43">
            <v>44596.6</v>
          </cell>
          <cell r="Q43">
            <v>35207.5</v>
          </cell>
          <cell r="R43">
            <v>37410</v>
          </cell>
        </row>
        <row r="44">
          <cell r="P44">
            <v>450</v>
          </cell>
          <cell r="Q44">
            <v>950</v>
          </cell>
          <cell r="R44">
            <v>649</v>
          </cell>
          <cell r="S44">
            <v>903</v>
          </cell>
        </row>
        <row r="47">
          <cell r="P47">
            <v>16696</v>
          </cell>
          <cell r="Q47">
            <v>16696</v>
          </cell>
          <cell r="R47">
            <v>11406</v>
          </cell>
          <cell r="S47">
            <v>15872</v>
          </cell>
        </row>
        <row r="52">
          <cell r="P52">
            <v>7691</v>
          </cell>
          <cell r="Q52">
            <v>1970</v>
          </cell>
          <cell r="R52">
            <v>2105</v>
          </cell>
          <cell r="S52">
            <v>760</v>
          </cell>
        </row>
        <row r="53">
          <cell r="P53">
            <v>2000</v>
          </cell>
          <cell r="Q53">
            <v>2100</v>
          </cell>
          <cell r="R53">
            <v>2200</v>
          </cell>
        </row>
        <row r="65">
          <cell r="P65">
            <v>1098.1</v>
          </cell>
          <cell r="Q65">
            <v>288</v>
          </cell>
          <cell r="R65">
            <v>70</v>
          </cell>
          <cell r="S65">
            <v>70</v>
          </cell>
        </row>
        <row r="66">
          <cell r="P66">
            <v>7842.2</v>
          </cell>
          <cell r="Q66">
            <v>2000</v>
          </cell>
          <cell r="R66">
            <v>5800</v>
          </cell>
          <cell r="S66">
            <v>5900</v>
          </cell>
        </row>
      </sheetData>
      <sheetData sheetId="24">
        <row r="11">
          <cell r="P11">
            <v>600012.1</v>
          </cell>
          <cell r="Q11">
            <v>778211.5</v>
          </cell>
          <cell r="R11">
            <v>925750.5</v>
          </cell>
          <cell r="S11">
            <v>926014.5</v>
          </cell>
        </row>
        <row r="12">
          <cell r="P12">
            <v>222686.7</v>
          </cell>
          <cell r="Q12">
            <v>234772.8</v>
          </cell>
          <cell r="R12">
            <v>229338.2</v>
          </cell>
          <cell r="S12">
            <v>234243</v>
          </cell>
        </row>
        <row r="14">
          <cell r="P14">
            <v>8348</v>
          </cell>
        </row>
        <row r="21">
          <cell r="P21">
            <v>211319.2</v>
          </cell>
          <cell r="Q21">
            <v>141415</v>
          </cell>
          <cell r="R21">
            <v>293055</v>
          </cell>
          <cell r="S21">
            <v>323560</v>
          </cell>
        </row>
        <row r="22">
          <cell r="P22">
            <v>343245.2</v>
          </cell>
          <cell r="Q22">
            <v>128940.1</v>
          </cell>
          <cell r="R22">
            <v>101940.1</v>
          </cell>
          <cell r="S22">
            <v>102940.1</v>
          </cell>
        </row>
        <row r="23">
          <cell r="P23">
            <v>458887.1</v>
          </cell>
          <cell r="Q23">
            <v>214841</v>
          </cell>
          <cell r="R23">
            <v>130127</v>
          </cell>
          <cell r="S23">
            <v>429576</v>
          </cell>
        </row>
        <row r="24">
          <cell r="P24">
            <v>538891</v>
          </cell>
          <cell r="Q24">
            <v>443500</v>
          </cell>
          <cell r="R24">
            <v>391000</v>
          </cell>
          <cell r="S24">
            <v>382000</v>
          </cell>
        </row>
        <row r="26">
          <cell r="P26">
            <v>30620</v>
          </cell>
          <cell r="Q26">
            <v>28511</v>
          </cell>
          <cell r="R26">
            <v>29565</v>
          </cell>
          <cell r="S26">
            <v>29642</v>
          </cell>
        </row>
        <row r="29">
          <cell r="P29">
            <v>7200</v>
          </cell>
          <cell r="Q29">
            <v>7200</v>
          </cell>
          <cell r="R29">
            <v>3000</v>
          </cell>
          <cell r="S29">
            <v>7200</v>
          </cell>
        </row>
        <row r="30">
          <cell r="P30">
            <v>2462427.6</v>
          </cell>
          <cell r="Q30">
            <v>2509875.6</v>
          </cell>
          <cell r="R30">
            <v>2284938</v>
          </cell>
          <cell r="S30">
            <v>2199703</v>
          </cell>
        </row>
        <row r="31">
          <cell r="P31">
            <v>415807.4</v>
          </cell>
        </row>
        <row r="32">
          <cell r="P32">
            <v>2501.7</v>
          </cell>
        </row>
        <row r="33">
          <cell r="P33">
            <v>38298.4</v>
          </cell>
          <cell r="Q33">
            <v>35686</v>
          </cell>
          <cell r="R33">
            <v>33886</v>
          </cell>
          <cell r="S33">
            <v>33886</v>
          </cell>
        </row>
        <row r="34">
          <cell r="P34">
            <v>145258.3</v>
          </cell>
          <cell r="Q34">
            <v>171372</v>
          </cell>
          <cell r="R34">
            <v>147627</v>
          </cell>
          <cell r="S34">
            <v>149027</v>
          </cell>
        </row>
        <row r="37">
          <cell r="P37">
            <v>175898.4</v>
          </cell>
          <cell r="Q37">
            <v>179017</v>
          </cell>
          <cell r="R37">
            <v>154552</v>
          </cell>
          <cell r="S37">
            <v>92552</v>
          </cell>
        </row>
        <row r="40">
          <cell r="P40">
            <v>3427</v>
          </cell>
          <cell r="Q40">
            <v>4727</v>
          </cell>
          <cell r="R40">
            <v>4876</v>
          </cell>
          <cell r="S40">
            <v>4876</v>
          </cell>
        </row>
        <row r="41">
          <cell r="P41">
            <v>10752.5</v>
          </cell>
          <cell r="Q41">
            <v>12781</v>
          </cell>
          <cell r="R41">
            <v>10681</v>
          </cell>
          <cell r="S41">
            <v>10681</v>
          </cell>
        </row>
        <row r="42">
          <cell r="P42">
            <v>242145.9</v>
          </cell>
          <cell r="Q42">
            <v>235458</v>
          </cell>
          <cell r="R42">
            <v>209358</v>
          </cell>
          <cell r="S42">
            <v>235458</v>
          </cell>
        </row>
        <row r="43">
          <cell r="P43">
            <v>310712.3</v>
          </cell>
          <cell r="Q43">
            <v>257779.9</v>
          </cell>
          <cell r="R43">
            <v>149654.9</v>
          </cell>
          <cell r="S43">
            <v>153654.9</v>
          </cell>
        </row>
        <row r="44">
          <cell r="P44">
            <v>3908</v>
          </cell>
          <cell r="Q44">
            <v>23918</v>
          </cell>
          <cell r="R44">
            <v>4000</v>
          </cell>
          <cell r="S44">
            <v>4000</v>
          </cell>
        </row>
        <row r="46">
          <cell r="P46">
            <v>135550.3</v>
          </cell>
          <cell r="Q46">
            <v>122785</v>
          </cell>
          <cell r="R46">
            <v>122785</v>
          </cell>
          <cell r="S46">
            <v>122785</v>
          </cell>
        </row>
        <row r="52">
          <cell r="P52">
            <v>15300</v>
          </cell>
          <cell r="Q52">
            <v>3000</v>
          </cell>
          <cell r="R52">
            <v>1000</v>
          </cell>
          <cell r="S52">
            <v>2000</v>
          </cell>
        </row>
        <row r="65">
          <cell r="P65">
            <v>1482.5</v>
          </cell>
          <cell r="Q65">
            <v>1047.7</v>
          </cell>
          <cell r="R65">
            <v>936.7</v>
          </cell>
          <cell r="S65">
            <v>936.7</v>
          </cell>
        </row>
        <row r="66">
          <cell r="P66">
            <v>92027.29</v>
          </cell>
          <cell r="Q66">
            <v>57091.6</v>
          </cell>
          <cell r="R66">
            <v>16470.8</v>
          </cell>
          <cell r="S66">
            <v>2182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  1.2 план и факт 2011  года"/>
      <sheetName val="п.  2.2  план и факт 2011  года"/>
      <sheetName val="Областной  бюджет"/>
      <sheetName val="Свод  по  МО"/>
      <sheetName val="Воловский "/>
      <sheetName val="Грязинский "/>
      <sheetName val="Данковский "/>
      <sheetName val="Добринский "/>
      <sheetName val="Добровский"/>
      <sheetName val="Долгоруковский "/>
      <sheetName val="Елецкий "/>
      <sheetName val="Задонский "/>
      <sheetName val="Измалковский "/>
      <sheetName val="Краснинский "/>
      <sheetName val="Лебедянский "/>
      <sheetName val="Лев- Толстовский "/>
      <sheetName val="Липецкий "/>
      <sheetName val="Становлянский "/>
      <sheetName val="Тербунский "/>
      <sheetName val="Усманский "/>
      <sheetName val="Хлевенский "/>
      <sheetName val="Чаплыгинский "/>
      <sheetName val="г. Елец "/>
      <sheetName val="г. Липецк "/>
    </sheetNames>
    <sheetDataSet>
      <sheetData sheetId="3">
        <row r="11">
          <cell r="N11">
            <v>623204.2899999999</v>
          </cell>
          <cell r="O11">
            <v>622704.2949999999</v>
          </cell>
        </row>
        <row r="12">
          <cell r="N12">
            <v>0</v>
          </cell>
          <cell r="O12">
            <v>0</v>
          </cell>
        </row>
        <row r="13">
          <cell r="N13">
            <v>0</v>
          </cell>
          <cell r="O13">
            <v>0</v>
          </cell>
        </row>
        <row r="15">
          <cell r="N15">
            <v>0</v>
          </cell>
          <cell r="O15">
            <v>0</v>
          </cell>
        </row>
        <row r="16">
          <cell r="N16">
            <v>0</v>
          </cell>
          <cell r="O16">
            <v>0</v>
          </cell>
        </row>
        <row r="17">
          <cell r="N17">
            <v>0</v>
          </cell>
        </row>
        <row r="18">
          <cell r="N18">
            <v>0</v>
          </cell>
        </row>
        <row r="19">
          <cell r="N19">
            <v>0</v>
          </cell>
          <cell r="O19">
            <v>0</v>
          </cell>
        </row>
        <row r="20">
          <cell r="N20">
            <v>0</v>
          </cell>
        </row>
        <row r="21">
          <cell r="N21">
            <v>464435.92499999993</v>
          </cell>
          <cell r="O21">
            <v>449811.546</v>
          </cell>
        </row>
        <row r="22">
          <cell r="N22">
            <v>176309.7</v>
          </cell>
          <cell r="O22">
            <v>175809.71000000002</v>
          </cell>
        </row>
        <row r="23">
          <cell r="N23">
            <v>353667.6019999999</v>
          </cell>
          <cell r="O23">
            <v>336758.5889999999</v>
          </cell>
        </row>
        <row r="24">
          <cell r="N24">
            <v>19451.3</v>
          </cell>
          <cell r="O24">
            <v>19244.29</v>
          </cell>
        </row>
        <row r="25">
          <cell r="N25">
            <v>0</v>
          </cell>
        </row>
        <row r="26">
          <cell r="N26">
            <v>739</v>
          </cell>
          <cell r="O26">
            <v>502.1</v>
          </cell>
        </row>
        <row r="27">
          <cell r="N27">
            <v>15655.698</v>
          </cell>
          <cell r="O27">
            <v>15033.445999999998</v>
          </cell>
        </row>
        <row r="28">
          <cell r="N28">
            <v>4410</v>
          </cell>
          <cell r="O28">
            <v>4311</v>
          </cell>
        </row>
        <row r="29">
          <cell r="N29">
            <v>28075.45</v>
          </cell>
          <cell r="O29">
            <v>16563.510000000002</v>
          </cell>
        </row>
        <row r="30">
          <cell r="N30">
            <v>380844.848</v>
          </cell>
          <cell r="O30">
            <v>377265.80799999996</v>
          </cell>
        </row>
        <row r="31">
          <cell r="N31">
            <v>177.6</v>
          </cell>
          <cell r="O31">
            <v>177.5</v>
          </cell>
        </row>
        <row r="32">
          <cell r="N32">
            <v>0</v>
          </cell>
          <cell r="O32">
            <v>0</v>
          </cell>
        </row>
        <row r="33">
          <cell r="N33">
            <v>3915.0399999999995</v>
          </cell>
          <cell r="O33">
            <v>3294.6940000000004</v>
          </cell>
        </row>
        <row r="34">
          <cell r="N34">
            <v>8079.700000000001</v>
          </cell>
          <cell r="O34">
            <v>4826.4</v>
          </cell>
        </row>
        <row r="35">
          <cell r="N35">
            <v>0</v>
          </cell>
          <cell r="O35">
            <v>0</v>
          </cell>
        </row>
        <row r="36">
          <cell r="N36">
            <v>0</v>
          </cell>
          <cell r="O36">
            <v>0</v>
          </cell>
        </row>
        <row r="37">
          <cell r="N37">
            <v>6287.5</v>
          </cell>
          <cell r="O37">
            <v>5709.4000000000015</v>
          </cell>
        </row>
        <row r="38">
          <cell r="N38">
            <v>210975.91700000004</v>
          </cell>
          <cell r="O38">
            <v>201706.75499999995</v>
          </cell>
        </row>
        <row r="39">
          <cell r="N39">
            <v>111519.97499999999</v>
          </cell>
          <cell r="O39">
            <v>87719.875</v>
          </cell>
        </row>
        <row r="40">
          <cell r="N40">
            <v>130014.00500000002</v>
          </cell>
          <cell r="O40">
            <v>95479.99100000001</v>
          </cell>
        </row>
        <row r="41">
          <cell r="N41">
            <v>4960.464999999999</v>
          </cell>
          <cell r="O41">
            <v>4664.098000000001</v>
          </cell>
        </row>
        <row r="42">
          <cell r="N42">
            <v>807.4</v>
          </cell>
          <cell r="O42">
            <v>685.0999999999999</v>
          </cell>
        </row>
        <row r="43">
          <cell r="N43">
            <v>0</v>
          </cell>
          <cell r="O43">
            <v>0</v>
          </cell>
        </row>
        <row r="44">
          <cell r="N44">
            <v>0</v>
          </cell>
          <cell r="O44">
            <v>0</v>
          </cell>
        </row>
        <row r="45">
          <cell r="N45">
            <v>70</v>
          </cell>
          <cell r="O45">
            <v>48.2</v>
          </cell>
        </row>
        <row r="46">
          <cell r="N46">
            <v>0</v>
          </cell>
          <cell r="O46">
            <v>0</v>
          </cell>
        </row>
        <row r="47">
          <cell r="N47">
            <v>0</v>
          </cell>
          <cell r="O47">
            <v>0</v>
          </cell>
        </row>
        <row r="48">
          <cell r="N48">
            <v>0</v>
          </cell>
          <cell r="O48">
            <v>0</v>
          </cell>
        </row>
        <row r="49">
          <cell r="N49">
            <v>220.8</v>
          </cell>
          <cell r="O49">
            <v>190</v>
          </cell>
        </row>
        <row r="50">
          <cell r="N50">
            <v>0</v>
          </cell>
          <cell r="O50">
            <v>0</v>
          </cell>
        </row>
        <row r="51">
          <cell r="N51">
            <v>0</v>
          </cell>
          <cell r="O51">
            <v>0</v>
          </cell>
        </row>
        <row r="52">
          <cell r="N52">
            <v>200</v>
          </cell>
          <cell r="O52">
            <v>196.84</v>
          </cell>
        </row>
        <row r="53">
          <cell r="N53">
            <v>0</v>
          </cell>
          <cell r="O53">
            <v>0</v>
          </cell>
        </row>
        <row r="54">
          <cell r="N54">
            <v>0</v>
          </cell>
          <cell r="O54">
            <v>0</v>
          </cell>
        </row>
        <row r="55">
          <cell r="N55">
            <v>0</v>
          </cell>
          <cell r="O55">
            <v>0</v>
          </cell>
        </row>
        <row r="56">
          <cell r="N56">
            <v>0</v>
          </cell>
          <cell r="O56">
            <v>0</v>
          </cell>
        </row>
        <row r="57">
          <cell r="N57">
            <v>0</v>
          </cell>
          <cell r="O57">
            <v>0</v>
          </cell>
        </row>
        <row r="58">
          <cell r="N58">
            <v>336.283</v>
          </cell>
          <cell r="O58">
            <v>97.8</v>
          </cell>
        </row>
        <row r="59">
          <cell r="N59">
            <v>44984.91</v>
          </cell>
          <cell r="O59">
            <v>30794.3</v>
          </cell>
        </row>
        <row r="61">
          <cell r="N61">
            <v>11717.3</v>
          </cell>
          <cell r="O61">
            <v>11218.6</v>
          </cell>
        </row>
        <row r="62">
          <cell r="N62">
            <v>713.8</v>
          </cell>
          <cell r="O62">
            <v>713.8</v>
          </cell>
        </row>
        <row r="63">
          <cell r="N63">
            <v>7614</v>
          </cell>
          <cell r="O63">
            <v>7614</v>
          </cell>
        </row>
        <row r="64">
          <cell r="N64">
            <v>0</v>
          </cell>
          <cell r="O64">
            <v>0</v>
          </cell>
        </row>
        <row r="65">
          <cell r="N65">
            <v>1218.8</v>
          </cell>
          <cell r="O65">
            <v>1218.8</v>
          </cell>
        </row>
        <row r="66">
          <cell r="N66">
            <v>2640.9</v>
          </cell>
          <cell r="O66">
            <v>2294.4</v>
          </cell>
        </row>
        <row r="68">
          <cell r="N68">
            <v>21737</v>
          </cell>
          <cell r="O68">
            <v>21366.6</v>
          </cell>
        </row>
        <row r="69">
          <cell r="N69">
            <v>50844.6</v>
          </cell>
          <cell r="O69">
            <v>49860</v>
          </cell>
        </row>
        <row r="76">
          <cell r="N76">
            <v>786008.115</v>
          </cell>
          <cell r="O76">
            <v>785835.735</v>
          </cell>
        </row>
        <row r="77">
          <cell r="N77">
            <v>32126.019999999997</v>
          </cell>
          <cell r="O77">
            <v>31219.477</v>
          </cell>
        </row>
        <row r="78">
          <cell r="N78">
            <v>0</v>
          </cell>
          <cell r="O78">
            <v>0</v>
          </cell>
        </row>
        <row r="79">
          <cell r="N79">
            <v>4445.9</v>
          </cell>
          <cell r="O79">
            <v>4180.8</v>
          </cell>
        </row>
        <row r="80">
          <cell r="N80">
            <v>0</v>
          </cell>
        </row>
        <row r="81">
          <cell r="N81">
            <v>61625.844000000005</v>
          </cell>
          <cell r="O81">
            <v>60993.424000000006</v>
          </cell>
        </row>
        <row r="82">
          <cell r="N82">
            <v>0</v>
          </cell>
        </row>
        <row r="83">
          <cell r="N83">
            <v>0</v>
          </cell>
        </row>
        <row r="84">
          <cell r="N84">
            <v>0</v>
          </cell>
          <cell r="O84">
            <v>0</v>
          </cell>
        </row>
        <row r="85">
          <cell r="N85">
            <v>59411.670000000006</v>
          </cell>
          <cell r="O85">
            <v>56702.020000000004</v>
          </cell>
        </row>
        <row r="86">
          <cell r="N86">
            <v>13491.300000000001</v>
          </cell>
          <cell r="O86">
            <v>8646.900000000001</v>
          </cell>
        </row>
        <row r="87">
          <cell r="N87">
            <v>9100.58</v>
          </cell>
          <cell r="O87">
            <v>9100.58</v>
          </cell>
        </row>
        <row r="88">
          <cell r="N88">
            <v>75617.6</v>
          </cell>
          <cell r="O88">
            <v>74681</v>
          </cell>
        </row>
        <row r="89">
          <cell r="N89">
            <v>0</v>
          </cell>
        </row>
        <row r="90">
          <cell r="N90">
            <v>4710.3</v>
          </cell>
          <cell r="O90">
            <v>4710.3</v>
          </cell>
        </row>
        <row r="91">
          <cell r="N91">
            <v>0</v>
          </cell>
        </row>
        <row r="92">
          <cell r="N92">
            <v>83.35</v>
          </cell>
          <cell r="O92">
            <v>83.35</v>
          </cell>
        </row>
        <row r="93">
          <cell r="N93">
            <v>2381641.29</v>
          </cell>
          <cell r="O93">
            <v>2273261.93</v>
          </cell>
        </row>
        <row r="94">
          <cell r="N94">
            <v>1327658.8399999999</v>
          </cell>
          <cell r="O94">
            <v>1289828.577</v>
          </cell>
        </row>
        <row r="95">
          <cell r="N95">
            <v>0</v>
          </cell>
        </row>
        <row r="96">
          <cell r="N96">
            <v>21978.5</v>
          </cell>
          <cell r="O96">
            <v>21377.6</v>
          </cell>
        </row>
        <row r="97">
          <cell r="N97">
            <v>1738.784</v>
          </cell>
          <cell r="O97">
            <v>1475.784</v>
          </cell>
        </row>
        <row r="98">
          <cell r="N98">
            <v>0</v>
          </cell>
          <cell r="O98">
            <v>0</v>
          </cell>
        </row>
        <row r="99">
          <cell r="N99">
            <v>0</v>
          </cell>
          <cell r="O99">
            <v>0</v>
          </cell>
        </row>
        <row r="100">
          <cell r="N100">
            <v>0</v>
          </cell>
          <cell r="O100">
            <v>0</v>
          </cell>
        </row>
        <row r="101">
          <cell r="N101">
            <v>47287.221</v>
          </cell>
          <cell r="O101">
            <v>45560.847</v>
          </cell>
        </row>
        <row r="102">
          <cell r="N102">
            <v>56498.716</v>
          </cell>
          <cell r="O102">
            <v>54943.10000000001</v>
          </cell>
        </row>
        <row r="103">
          <cell r="N103">
            <v>142714.07</v>
          </cell>
          <cell r="O103">
            <v>139628.074</v>
          </cell>
        </row>
        <row r="104">
          <cell r="N104">
            <v>0</v>
          </cell>
          <cell r="O104">
            <v>0</v>
          </cell>
        </row>
        <row r="105">
          <cell r="N105">
            <v>0</v>
          </cell>
          <cell r="O105">
            <v>0</v>
          </cell>
        </row>
        <row r="106">
          <cell r="N106">
            <v>2286.8</v>
          </cell>
          <cell r="O106">
            <v>2219.8999999999996</v>
          </cell>
        </row>
        <row r="107">
          <cell r="N107">
            <v>0</v>
          </cell>
        </row>
        <row r="108">
          <cell r="N108">
            <v>0</v>
          </cell>
          <cell r="O108">
            <v>0</v>
          </cell>
        </row>
        <row r="109">
          <cell r="N109">
            <v>0</v>
          </cell>
        </row>
        <row r="110">
          <cell r="N110">
            <v>9250.3</v>
          </cell>
          <cell r="O110">
            <v>8695.89</v>
          </cell>
        </row>
        <row r="111">
          <cell r="N111">
            <v>31864.08000000001</v>
          </cell>
          <cell r="O111">
            <v>31642.32800000001</v>
          </cell>
        </row>
        <row r="112">
          <cell r="N112">
            <v>21404.199999999997</v>
          </cell>
          <cell r="O112">
            <v>20860.4</v>
          </cell>
        </row>
        <row r="113">
          <cell r="N113">
            <v>0</v>
          </cell>
          <cell r="O113">
            <v>0</v>
          </cell>
        </row>
        <row r="114">
          <cell r="N114">
            <v>0</v>
          </cell>
          <cell r="O114">
            <v>0</v>
          </cell>
        </row>
        <row r="115">
          <cell r="N115">
            <v>0</v>
          </cell>
          <cell r="O115">
            <v>0</v>
          </cell>
        </row>
        <row r="116">
          <cell r="N116">
            <v>0</v>
          </cell>
          <cell r="O116">
            <v>0</v>
          </cell>
        </row>
        <row r="117">
          <cell r="N117">
            <v>0</v>
          </cell>
          <cell r="O117">
            <v>0</v>
          </cell>
        </row>
        <row r="118">
          <cell r="N118">
            <v>0</v>
          </cell>
          <cell r="O118">
            <v>0</v>
          </cell>
        </row>
        <row r="119">
          <cell r="N119">
            <v>0</v>
          </cell>
          <cell r="O119">
            <v>0</v>
          </cell>
        </row>
        <row r="120">
          <cell r="N120">
            <v>6290.89</v>
          </cell>
          <cell r="O120">
            <v>4796.160000000001</v>
          </cell>
        </row>
        <row r="121">
          <cell r="N121">
            <v>13187.600000000002</v>
          </cell>
          <cell r="O121">
            <v>8347</v>
          </cell>
        </row>
        <row r="123">
          <cell r="N123">
            <v>16073.2</v>
          </cell>
          <cell r="O123">
            <v>16012.143310000001</v>
          </cell>
        </row>
        <row r="177">
          <cell r="N177">
            <v>645752.9</v>
          </cell>
          <cell r="O177">
            <v>637422.4</v>
          </cell>
        </row>
        <row r="178">
          <cell r="N178">
            <v>186352.8</v>
          </cell>
          <cell r="O178">
            <v>182484.6</v>
          </cell>
        </row>
        <row r="179">
          <cell r="N179">
            <v>0</v>
          </cell>
          <cell r="O179">
            <v>0</v>
          </cell>
        </row>
        <row r="180">
          <cell r="N180">
            <v>20000</v>
          </cell>
          <cell r="O180">
            <v>20000</v>
          </cell>
        </row>
        <row r="181">
          <cell r="N181">
            <v>0</v>
          </cell>
          <cell r="O181">
            <v>0</v>
          </cell>
        </row>
        <row r="182">
          <cell r="N182">
            <v>2063</v>
          </cell>
          <cell r="O182">
            <v>2063</v>
          </cell>
        </row>
        <row r="183">
          <cell r="N183">
            <v>10041.3</v>
          </cell>
          <cell r="O183">
            <v>10041.2</v>
          </cell>
        </row>
        <row r="184">
          <cell r="N184">
            <v>0</v>
          </cell>
        </row>
        <row r="185">
          <cell r="N185">
            <v>0</v>
          </cell>
          <cell r="O185">
            <v>0</v>
          </cell>
        </row>
        <row r="186">
          <cell r="N186">
            <v>0</v>
          </cell>
        </row>
        <row r="187">
          <cell r="N187">
            <v>461601.1</v>
          </cell>
          <cell r="O187">
            <v>440798.7</v>
          </cell>
        </row>
        <row r="188">
          <cell r="N188">
            <v>729635</v>
          </cell>
          <cell r="O188">
            <v>695396.3999999999</v>
          </cell>
        </row>
        <row r="189">
          <cell r="N189">
            <v>460694.9</v>
          </cell>
          <cell r="O189">
            <v>375980</v>
          </cell>
        </row>
        <row r="190">
          <cell r="N190">
            <v>541704.2</v>
          </cell>
          <cell r="O190">
            <v>541704.2000000001</v>
          </cell>
        </row>
        <row r="191">
          <cell r="N191">
            <v>0</v>
          </cell>
          <cell r="O191">
            <v>0</v>
          </cell>
        </row>
        <row r="192">
          <cell r="N192">
            <v>30541</v>
          </cell>
          <cell r="O192">
            <v>29227.1</v>
          </cell>
        </row>
        <row r="193">
          <cell r="N193">
            <v>0</v>
          </cell>
          <cell r="O193">
            <v>0</v>
          </cell>
        </row>
        <row r="194">
          <cell r="N194">
            <v>0</v>
          </cell>
          <cell r="O194">
            <v>0</v>
          </cell>
        </row>
        <row r="195">
          <cell r="N195">
            <v>7200</v>
          </cell>
          <cell r="O195">
            <v>7162.1</v>
          </cell>
        </row>
        <row r="196">
          <cell r="N196">
            <v>2629639.9</v>
          </cell>
          <cell r="O196">
            <v>2407415.3</v>
          </cell>
        </row>
        <row r="197">
          <cell r="N197">
            <v>1150499.0999999999</v>
          </cell>
          <cell r="O197">
            <v>1150499.0999999999</v>
          </cell>
        </row>
        <row r="198">
          <cell r="N198">
            <v>14790</v>
          </cell>
          <cell r="O198">
            <v>13622.1</v>
          </cell>
        </row>
        <row r="199">
          <cell r="N199">
            <v>48271.2</v>
          </cell>
          <cell r="O199">
            <v>47687.6</v>
          </cell>
        </row>
        <row r="200">
          <cell r="N200">
            <v>199013.80000000002</v>
          </cell>
          <cell r="O200">
            <v>188281.3</v>
          </cell>
        </row>
        <row r="201">
          <cell r="N201">
            <v>0</v>
          </cell>
          <cell r="O201">
            <v>0</v>
          </cell>
        </row>
        <row r="202">
          <cell r="N202">
            <v>0</v>
          </cell>
          <cell r="O202">
            <v>0</v>
          </cell>
        </row>
        <row r="203">
          <cell r="N203">
            <v>197256.9</v>
          </cell>
          <cell r="O203">
            <v>189897.30000000002</v>
          </cell>
        </row>
        <row r="204">
          <cell r="N204">
            <v>0</v>
          </cell>
          <cell r="O204">
            <v>0</v>
          </cell>
        </row>
        <row r="205">
          <cell r="N205">
            <v>0</v>
          </cell>
          <cell r="O205">
            <v>0</v>
          </cell>
        </row>
        <row r="206">
          <cell r="N206">
            <v>4355</v>
          </cell>
          <cell r="O206">
            <v>4349.5</v>
          </cell>
        </row>
        <row r="207">
          <cell r="N207">
            <v>19614</v>
          </cell>
          <cell r="O207">
            <v>17991.5</v>
          </cell>
        </row>
        <row r="208">
          <cell r="N208">
            <v>257480.1</v>
          </cell>
          <cell r="O208">
            <v>257186.80000000002</v>
          </cell>
        </row>
        <row r="209">
          <cell r="N209">
            <v>615409.2</v>
          </cell>
          <cell r="O209">
            <v>615409.2000000001</v>
          </cell>
        </row>
        <row r="210">
          <cell r="N210">
            <v>5455.8</v>
          </cell>
          <cell r="O210">
            <v>5337.7</v>
          </cell>
        </row>
        <row r="211">
          <cell r="N211">
            <v>0</v>
          </cell>
          <cell r="O211">
            <v>0</v>
          </cell>
        </row>
        <row r="212">
          <cell r="N212">
            <v>165638.5</v>
          </cell>
          <cell r="O212">
            <v>158551</v>
          </cell>
        </row>
        <row r="213">
          <cell r="N213">
            <v>16686.4</v>
          </cell>
          <cell r="O213">
            <v>16614.2</v>
          </cell>
        </row>
        <row r="214">
          <cell r="N214">
            <v>0</v>
          </cell>
          <cell r="O214">
            <v>0</v>
          </cell>
        </row>
        <row r="215">
          <cell r="N215">
            <v>0</v>
          </cell>
          <cell r="O215">
            <v>0</v>
          </cell>
        </row>
        <row r="216">
          <cell r="N216">
            <v>0</v>
          </cell>
          <cell r="O216">
            <v>0</v>
          </cell>
        </row>
        <row r="217">
          <cell r="N217">
            <v>0</v>
          </cell>
        </row>
        <row r="218">
          <cell r="N218">
            <v>3210</v>
          </cell>
          <cell r="O218">
            <v>2530.2</v>
          </cell>
        </row>
        <row r="219">
          <cell r="N219">
            <v>1200</v>
          </cell>
          <cell r="O219">
            <v>1164.1</v>
          </cell>
        </row>
        <row r="220">
          <cell r="N220">
            <v>0</v>
          </cell>
          <cell r="O220">
            <v>0</v>
          </cell>
        </row>
        <row r="221">
          <cell r="N221">
            <v>0</v>
          </cell>
          <cell r="O221">
            <v>0</v>
          </cell>
        </row>
        <row r="222">
          <cell r="N222">
            <v>0</v>
          </cell>
          <cell r="O222">
            <v>0</v>
          </cell>
        </row>
        <row r="223">
          <cell r="N223">
            <v>0</v>
          </cell>
          <cell r="O223">
            <v>0</v>
          </cell>
        </row>
        <row r="224">
          <cell r="N224">
            <v>0</v>
          </cell>
          <cell r="O224">
            <v>0</v>
          </cell>
        </row>
        <row r="225">
          <cell r="N225">
            <v>0</v>
          </cell>
          <cell r="O225">
            <v>0</v>
          </cell>
        </row>
        <row r="226">
          <cell r="N226">
            <v>0</v>
          </cell>
          <cell r="O226">
            <v>0</v>
          </cell>
        </row>
        <row r="227">
          <cell r="N227">
            <v>0</v>
          </cell>
          <cell r="O227">
            <v>0</v>
          </cell>
        </row>
        <row r="228">
          <cell r="N228">
            <v>0</v>
          </cell>
          <cell r="O228">
            <v>0</v>
          </cell>
        </row>
        <row r="229">
          <cell r="N229">
            <v>3747.4</v>
          </cell>
          <cell r="O229">
            <v>3674.4</v>
          </cell>
        </row>
        <row r="230">
          <cell r="N230">
            <v>145939.6</v>
          </cell>
          <cell r="O230">
            <v>145115.5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U305"/>
  <sheetViews>
    <sheetView tabSelected="1" zoomScale="65" zoomScaleNormal="65" workbookViewId="0" topLeftCell="A2">
      <pane xSplit="3" ySplit="7" topLeftCell="N298" activePane="bottomRight" state="frozen"/>
      <selection pane="topLeft" activeCell="A2" sqref="A2"/>
      <selection pane="topRight" activeCell="D2" sqref="D2"/>
      <selection pane="bottomLeft" activeCell="A9" sqref="A9"/>
      <selection pane="bottomRight" activeCell="N304" sqref="N304"/>
    </sheetView>
  </sheetViews>
  <sheetFormatPr defaultColWidth="9.00390625" defaultRowHeight="12.75"/>
  <cols>
    <col min="1" max="1" width="11.25390625" style="3" customWidth="1"/>
    <col min="2" max="2" width="52.625" style="2" customWidth="1"/>
    <col min="3" max="3" width="17.00390625" style="3" customWidth="1"/>
    <col min="4" max="4" width="20.25390625" style="38" customWidth="1"/>
    <col min="5" max="5" width="35.00390625" style="38" customWidth="1"/>
    <col min="6" max="6" width="18.375" style="38" customWidth="1"/>
    <col min="7" max="7" width="17.25390625" style="38" customWidth="1"/>
    <col min="8" max="8" width="49.375" style="38" customWidth="1"/>
    <col min="9" max="9" width="16.00390625" style="38" customWidth="1"/>
    <col min="10" max="10" width="17.75390625" style="38" customWidth="1"/>
    <col min="11" max="11" width="21.375" style="38" customWidth="1"/>
    <col min="12" max="12" width="17.875" style="38" customWidth="1"/>
    <col min="13" max="13" width="17.00390625" style="38" customWidth="1"/>
    <col min="14" max="14" width="21.25390625" style="3" customWidth="1"/>
    <col min="15" max="15" width="19.75390625" style="3" customWidth="1"/>
    <col min="16" max="16" width="20.625" style="3" customWidth="1"/>
    <col min="17" max="17" width="21.25390625" style="3" customWidth="1"/>
    <col min="18" max="18" width="22.75390625" style="3" customWidth="1"/>
    <col min="19" max="19" width="23.125" style="3" customWidth="1"/>
    <col min="20" max="20" width="17.625" style="3" customWidth="1"/>
    <col min="21" max="21" width="18.00390625" style="3" bestFit="1" customWidth="1"/>
    <col min="22" max="16384" width="9.125" style="3" customWidth="1"/>
  </cols>
  <sheetData>
    <row r="2" spans="1:7" ht="18">
      <c r="A2" s="1"/>
      <c r="C2" s="1"/>
      <c r="D2" s="37"/>
      <c r="F2" s="37"/>
      <c r="G2" s="39" t="s">
        <v>394</v>
      </c>
    </row>
    <row r="3" spans="1:9" ht="18">
      <c r="A3" s="4"/>
      <c r="C3" s="4"/>
      <c r="D3" s="40"/>
      <c r="F3" s="40"/>
      <c r="I3" s="39"/>
    </row>
    <row r="4" ht="16.5">
      <c r="S4" s="6" t="s">
        <v>386</v>
      </c>
    </row>
    <row r="5" spans="1:20" s="8" customFormat="1" ht="35.25" customHeight="1">
      <c r="A5" s="86" t="s">
        <v>395</v>
      </c>
      <c r="B5" s="86"/>
      <c r="C5" s="86"/>
      <c r="D5" s="86" t="s">
        <v>396</v>
      </c>
      <c r="E5" s="87" t="s">
        <v>397</v>
      </c>
      <c r="F5" s="88"/>
      <c r="G5" s="88"/>
      <c r="H5" s="88"/>
      <c r="I5" s="88"/>
      <c r="J5" s="88"/>
      <c r="K5" s="88"/>
      <c r="L5" s="88"/>
      <c r="M5" s="89"/>
      <c r="N5" s="87" t="s">
        <v>398</v>
      </c>
      <c r="O5" s="88"/>
      <c r="P5" s="88"/>
      <c r="Q5" s="88"/>
      <c r="R5" s="88"/>
      <c r="S5" s="89"/>
      <c r="T5" s="86" t="s">
        <v>399</v>
      </c>
    </row>
    <row r="6" spans="1:20" s="8" customFormat="1" ht="33.75" customHeight="1">
      <c r="A6" s="86"/>
      <c r="B6" s="86"/>
      <c r="C6" s="86"/>
      <c r="D6" s="86"/>
      <c r="E6" s="87" t="s">
        <v>400</v>
      </c>
      <c r="F6" s="88"/>
      <c r="G6" s="89"/>
      <c r="H6" s="87" t="s">
        <v>401</v>
      </c>
      <c r="I6" s="88"/>
      <c r="J6" s="89"/>
      <c r="K6" s="87" t="s">
        <v>402</v>
      </c>
      <c r="L6" s="88"/>
      <c r="M6" s="89"/>
      <c r="N6" s="86" t="s">
        <v>929</v>
      </c>
      <c r="O6" s="86"/>
      <c r="P6" s="90" t="s">
        <v>391</v>
      </c>
      <c r="Q6" s="86" t="s">
        <v>930</v>
      </c>
      <c r="R6" s="86" t="s">
        <v>931</v>
      </c>
      <c r="S6" s="86"/>
      <c r="T6" s="86"/>
    </row>
    <row r="7" spans="1:20" s="8" customFormat="1" ht="99">
      <c r="A7" s="86"/>
      <c r="B7" s="86"/>
      <c r="C7" s="86"/>
      <c r="D7" s="86"/>
      <c r="E7" s="7" t="s">
        <v>403</v>
      </c>
      <c r="F7" s="7" t="s">
        <v>404</v>
      </c>
      <c r="G7" s="7" t="s">
        <v>405</v>
      </c>
      <c r="H7" s="7" t="s">
        <v>403</v>
      </c>
      <c r="I7" s="7" t="s">
        <v>404</v>
      </c>
      <c r="J7" s="7" t="s">
        <v>405</v>
      </c>
      <c r="K7" s="7" t="s">
        <v>403</v>
      </c>
      <c r="L7" s="7" t="s">
        <v>404</v>
      </c>
      <c r="M7" s="7" t="s">
        <v>405</v>
      </c>
      <c r="N7" s="7" t="s">
        <v>944</v>
      </c>
      <c r="O7" s="7" t="s">
        <v>945</v>
      </c>
      <c r="P7" s="91"/>
      <c r="Q7" s="86"/>
      <c r="R7" s="7" t="s">
        <v>946</v>
      </c>
      <c r="S7" s="7" t="s">
        <v>947</v>
      </c>
      <c r="T7" s="86"/>
    </row>
    <row r="8" spans="1:20" s="41" customFormat="1" ht="16.5">
      <c r="A8" s="7" t="s">
        <v>948</v>
      </c>
      <c r="B8" s="7" t="s">
        <v>949</v>
      </c>
      <c r="C8" s="7" t="s">
        <v>950</v>
      </c>
      <c r="D8" s="7" t="s">
        <v>951</v>
      </c>
      <c r="E8" s="7" t="s">
        <v>952</v>
      </c>
      <c r="F8" s="7" t="s">
        <v>953</v>
      </c>
      <c r="G8" s="7" t="s">
        <v>954</v>
      </c>
      <c r="H8" s="7" t="s">
        <v>955</v>
      </c>
      <c r="I8" s="7" t="s">
        <v>956</v>
      </c>
      <c r="J8" s="7" t="s">
        <v>957</v>
      </c>
      <c r="K8" s="7" t="s">
        <v>958</v>
      </c>
      <c r="L8" s="7" t="s">
        <v>959</v>
      </c>
      <c r="M8" s="7" t="s">
        <v>960</v>
      </c>
      <c r="N8" s="7" t="s">
        <v>961</v>
      </c>
      <c r="O8" s="7" t="s">
        <v>962</v>
      </c>
      <c r="P8" s="7" t="s">
        <v>963</v>
      </c>
      <c r="Q8" s="7" t="s">
        <v>964</v>
      </c>
      <c r="R8" s="7" t="s">
        <v>965</v>
      </c>
      <c r="S8" s="7" t="s">
        <v>966</v>
      </c>
      <c r="T8" s="7" t="s">
        <v>967</v>
      </c>
    </row>
    <row r="9" spans="1:20" s="14" customFormat="1" ht="18">
      <c r="A9" s="7" t="s">
        <v>968</v>
      </c>
      <c r="B9" s="9" t="s">
        <v>969</v>
      </c>
      <c r="C9" s="10" t="s">
        <v>970</v>
      </c>
      <c r="D9" s="27"/>
      <c r="E9" s="27"/>
      <c r="F9" s="27"/>
      <c r="G9" s="27"/>
      <c r="H9" s="27"/>
      <c r="I9" s="27"/>
      <c r="J9" s="27"/>
      <c r="K9" s="27"/>
      <c r="L9" s="27"/>
      <c r="M9" s="27"/>
      <c r="N9" s="11"/>
      <c r="O9" s="11"/>
      <c r="P9" s="11"/>
      <c r="Q9" s="11"/>
      <c r="R9" s="12"/>
      <c r="S9" s="12"/>
      <c r="T9" s="13"/>
    </row>
    <row r="10" spans="1:21" s="18" customFormat="1" ht="82.5">
      <c r="A10" s="15" t="s">
        <v>971</v>
      </c>
      <c r="B10" s="16" t="s">
        <v>972</v>
      </c>
      <c r="C10" s="15" t="s">
        <v>973</v>
      </c>
      <c r="D10" s="46"/>
      <c r="E10" s="46"/>
      <c r="F10" s="46"/>
      <c r="G10" s="46"/>
      <c r="H10" s="46"/>
      <c r="I10" s="46"/>
      <c r="J10" s="46"/>
      <c r="K10" s="46"/>
      <c r="L10" s="46"/>
      <c r="M10" s="46"/>
      <c r="N10" s="73">
        <f aca="true" t="shared" si="0" ref="N10:S10">SUM(N11:N67)</f>
        <v>2590031.2079999996</v>
      </c>
      <c r="O10" s="73">
        <f t="shared" si="0"/>
        <v>2454283.0469999993</v>
      </c>
      <c r="P10" s="73">
        <f t="shared" si="0"/>
        <v>2963687.0239999997</v>
      </c>
      <c r="Q10" s="73">
        <f t="shared" si="0"/>
        <v>1616769.7590000003</v>
      </c>
      <c r="R10" s="73">
        <f t="shared" si="0"/>
        <v>1396334.285</v>
      </c>
      <c r="S10" s="73">
        <f t="shared" si="0"/>
        <v>1459307.137</v>
      </c>
      <c r="T10" s="17"/>
      <c r="U10" s="82">
        <f>IF(O10&gt;N10,O10-N10,0)</f>
        <v>0</v>
      </c>
    </row>
    <row r="11" spans="1:21" s="14" customFormat="1" ht="115.5">
      <c r="A11" s="7" t="s">
        <v>974</v>
      </c>
      <c r="B11" s="19" t="s">
        <v>990</v>
      </c>
      <c r="C11" s="7" t="s">
        <v>991</v>
      </c>
      <c r="D11" s="27" t="s">
        <v>992</v>
      </c>
      <c r="E11" s="67" t="s">
        <v>976</v>
      </c>
      <c r="F11" s="27" t="s">
        <v>993</v>
      </c>
      <c r="G11" s="68" t="s">
        <v>977</v>
      </c>
      <c r="H11" s="27"/>
      <c r="I11" s="27"/>
      <c r="J11" s="64"/>
      <c r="K11" s="42"/>
      <c r="L11" s="42"/>
      <c r="M11" s="42"/>
      <c r="N11" s="12">
        <f>'[3]Свод  по  МО'!N11+687.8</f>
        <v>623892.09</v>
      </c>
      <c r="O11" s="12">
        <f>'[3]Свод  по  МО'!O11+687.8</f>
        <v>623392.095</v>
      </c>
      <c r="P11" s="12">
        <f>'[2]Воловский '!P11+'[2]Грязинский '!P11+'[2]Данковский '!P11+'[2]Добринский '!P11+'[2]Добровский'!P11+'[2]Долгоруковский '!P11+'[2]Елецкий '!P11+'[2]Задонский '!P11+'[2]Измалковский '!P11+'[2]Краснинский '!P11+'[2]Лебедянский '!P11+'[2]Лев- Толстовский '!P11+'[2]Липецкий '!P11+'[2]Становлянский '!P11+'[2]Тербунский '!P11+'[2]Усманский '!P11+'[2]Хлевенский '!P11+'[2]Чаплыгинский '!P11</f>
        <v>707686.6769999999</v>
      </c>
      <c r="Q11" s="12">
        <f>'[2]Воловский '!Q11+'[2]Грязинский '!Q11+'[2]Данковский '!Q11+'[2]Добринский '!Q11+'[2]Добровский'!Q11+'[2]Долгоруковский '!Q11+'[2]Елецкий '!Q11+'[2]Задонский '!Q11+'[2]Измалковский '!Q11+'[2]Краснинский '!Q11+'[2]Лебедянский '!Q11+'[2]Лев- Толстовский '!Q11+'[2]Липецкий '!Q11+'[2]Становлянский '!Q11+'[2]Тербунский '!Q11+'[2]Усманский '!Q11+'[2]Хлевенский '!Q11+'[2]Чаплыгинский '!Q11+10606.4</f>
        <v>695719.33</v>
      </c>
      <c r="R11" s="12">
        <f>'[2]Воловский '!R11+'[2]Грязинский '!R11+'[2]Данковский '!R11+'[2]Добринский '!R11+'[2]Добровский'!R11+'[2]Долгоруковский '!R11+'[2]Елецкий '!R11+'[2]Задонский '!R11+'[2]Измалковский '!R11+'[2]Краснинский '!R11+'[2]Лебедянский '!R11+'[2]Лев- Толстовский '!R11+'[2]Липецкий '!R11+'[2]Становлянский '!R11+'[2]Тербунский '!R11+'[2]Усманский '!R11+'[2]Хлевенский '!R11+'[2]Чаплыгинский '!R11+8114.7</f>
        <v>615862.0889999999</v>
      </c>
      <c r="S11" s="12">
        <f>'[2]Воловский '!S11+'[2]Грязинский '!S11+'[2]Данковский '!S11+'[2]Добринский '!S11+'[2]Добровский'!S11+'[2]Долгоруковский '!S11+'[2]Елецкий '!S11+'[2]Задонский '!S11+'[2]Измалковский '!S11+'[2]Краснинский '!S11+'[2]Лебедянский '!S11+'[2]Лев- Толстовский '!S11+'[2]Липецкий '!S11+'[2]Становлянский '!S11+'[2]Тербунский '!S11+'[2]Усманский '!S11+'[2]Хлевенский '!S11+'[2]Чаплыгинский '!S11+11459.4</f>
        <v>630170.827</v>
      </c>
      <c r="T11" s="13"/>
      <c r="U11" s="82">
        <f>IF(O11&gt;N11,O11-N11,0)</f>
        <v>0</v>
      </c>
    </row>
    <row r="12" spans="1:21" s="14" customFormat="1" ht="115.5">
      <c r="A12" s="7" t="s">
        <v>994</v>
      </c>
      <c r="B12" s="19" t="s">
        <v>995</v>
      </c>
      <c r="C12" s="7" t="s">
        <v>996</v>
      </c>
      <c r="D12" s="27"/>
      <c r="E12" s="27"/>
      <c r="F12" s="27"/>
      <c r="G12" s="27"/>
      <c r="H12" s="27"/>
      <c r="I12" s="27"/>
      <c r="J12" s="27"/>
      <c r="K12" s="27"/>
      <c r="L12" s="27"/>
      <c r="M12" s="27"/>
      <c r="N12" s="12">
        <f>'[3]Свод  по  МО'!N12</f>
        <v>0</v>
      </c>
      <c r="O12" s="12">
        <f>'[3]Свод  по  МО'!O12</f>
        <v>0</v>
      </c>
      <c r="P12" s="12">
        <f>'[2]Воловский '!P12+'[2]Грязинский '!P12+'[2]Данковский '!P12+'[2]Добринский '!P12+'[2]Добровский'!P12+'[2]Долгоруковский '!P12+'[2]Елецкий '!P12+'[2]Задонский '!P12+'[2]Измалковский '!P12+'[2]Краснинский '!P12+'[2]Лебедянский '!P12+'[2]Лев- Толстовский '!P12+'[2]Липецкий '!P12+'[2]Становлянский '!P12+'[2]Тербунский '!P12+'[2]Усманский '!P12+'[2]Хлевенский '!P12+'[2]Чаплыгинский '!P12</f>
        <v>0</v>
      </c>
      <c r="Q12" s="12">
        <f>'[2]Воловский '!Q12+'[2]Грязинский '!Q12+'[2]Данковский '!Q12+'[2]Добринский '!Q12+'[2]Добровский'!Q12+'[2]Долгоруковский '!Q12+'[2]Елецкий '!Q12+'[2]Задонский '!Q12+'[2]Измалковский '!Q12+'[2]Краснинский '!Q12+'[2]Лебедянский '!Q12+'[2]Лев- Толстовский '!Q12+'[2]Липецкий '!Q12+'[2]Становлянский '!Q12+'[2]Тербунский '!Q12+'[2]Усманский '!Q12+'[2]Хлевенский '!Q12+'[2]Чаплыгинский '!Q12</f>
        <v>0</v>
      </c>
      <c r="R12" s="12">
        <f>'[2]Воловский '!R12+'[2]Грязинский '!R12+'[2]Данковский '!R12+'[2]Добринский '!R12+'[2]Добровский'!R12+'[2]Долгоруковский '!R12+'[2]Елецкий '!R12+'[2]Задонский '!R12+'[2]Измалковский '!R12+'[2]Краснинский '!R12+'[2]Лебедянский '!R12+'[2]Лев- Толстовский '!R12+'[2]Липецкий '!R12+'[2]Становлянский '!R12+'[2]Тербунский '!R12+'[2]Усманский '!R12+'[2]Хлевенский '!R12+'[2]Чаплыгинский '!R12</f>
        <v>0</v>
      </c>
      <c r="S12" s="12">
        <f>'[2]Воловский '!S12+'[2]Грязинский '!S12+'[2]Данковский '!S12+'[2]Добринский '!S12+'[2]Добровский'!S12+'[2]Долгоруковский '!S12+'[2]Елецкий '!S12+'[2]Задонский '!S12+'[2]Измалковский '!S12+'[2]Краснинский '!S12+'[2]Лебедянский '!S12+'[2]Лев- Толстовский '!S12+'[2]Липецкий '!S12+'[2]Становлянский '!S12+'[2]Тербунский '!S12+'[2]Усманский '!S12+'[2]Хлевенский '!S12+'[2]Чаплыгинский '!S12</f>
        <v>0</v>
      </c>
      <c r="T12" s="13"/>
      <c r="U12" s="82">
        <f aca="true" t="shared" si="1" ref="U12:U83">IF(O12&gt;N12,O12-N12,0)</f>
        <v>0</v>
      </c>
    </row>
    <row r="13" spans="1:21" s="14" customFormat="1" ht="132">
      <c r="A13" s="7" t="s">
        <v>997</v>
      </c>
      <c r="B13" s="19" t="s">
        <v>998</v>
      </c>
      <c r="C13" s="7" t="s">
        <v>999</v>
      </c>
      <c r="D13" s="52"/>
      <c r="E13" s="27"/>
      <c r="F13" s="27"/>
      <c r="G13" s="27"/>
      <c r="H13" s="27"/>
      <c r="I13" s="27"/>
      <c r="J13" s="27"/>
      <c r="K13" s="27"/>
      <c r="L13" s="27"/>
      <c r="M13" s="27"/>
      <c r="N13" s="12">
        <f>'[3]Свод  по  МО'!N13</f>
        <v>0</v>
      </c>
      <c r="O13" s="12">
        <f>'[3]Свод  по  МО'!O13</f>
        <v>0</v>
      </c>
      <c r="P13" s="12">
        <f>'[2]Воловский '!P13+'[2]Грязинский '!P13+'[2]Данковский '!P13+'[2]Добринский '!P13+'[2]Добровский'!P13+'[2]Долгоруковский '!P13+'[2]Елецкий '!P13+'[2]Задонский '!P13+'[2]Измалковский '!P13+'[2]Краснинский '!P13+'[2]Лебедянский '!P13+'[2]Лев- Толстовский '!P13+'[2]Липецкий '!P13+'[2]Становлянский '!P13+'[2]Тербунский '!P13+'[2]Усманский '!P13+'[2]Хлевенский '!P13+'[2]Чаплыгинский '!P13</f>
        <v>0</v>
      </c>
      <c r="Q13" s="12">
        <f>'[2]Воловский '!Q13+'[2]Грязинский '!Q13+'[2]Данковский '!Q13+'[2]Добринский '!Q13+'[2]Добровский'!Q13+'[2]Долгоруковский '!Q13+'[2]Елецкий '!Q13+'[2]Задонский '!Q13+'[2]Измалковский '!Q13+'[2]Краснинский '!Q13+'[2]Лебедянский '!Q13+'[2]Лев- Толстовский '!Q13+'[2]Липецкий '!Q13+'[2]Становлянский '!Q13+'[2]Тербунский '!Q13+'[2]Усманский '!Q13+'[2]Хлевенский '!Q13+'[2]Чаплыгинский '!Q13</f>
        <v>0</v>
      </c>
      <c r="R13" s="12">
        <f>'[2]Воловский '!R13+'[2]Грязинский '!R13+'[2]Данковский '!R13+'[2]Добринский '!R13+'[2]Добровский'!R13+'[2]Долгоруковский '!R13+'[2]Елецкий '!R13+'[2]Задонский '!R13+'[2]Измалковский '!R13+'[2]Краснинский '!R13+'[2]Лебедянский '!R13+'[2]Лев- Толстовский '!R13+'[2]Липецкий '!R13+'[2]Становлянский '!R13+'[2]Тербунский '!R13+'[2]Усманский '!R13+'[2]Хлевенский '!R13+'[2]Чаплыгинский '!R13</f>
        <v>0</v>
      </c>
      <c r="S13" s="12">
        <f>'[2]Воловский '!S13+'[2]Грязинский '!S13+'[2]Данковский '!S13+'[2]Добринский '!S13+'[2]Добровский'!S13+'[2]Долгоруковский '!S13+'[2]Елецкий '!S13+'[2]Задонский '!S13+'[2]Измалковский '!S13+'[2]Краснинский '!S13+'[2]Лебедянский '!S13+'[2]Лев- Толстовский '!S13+'[2]Липецкий '!S13+'[2]Становлянский '!S13+'[2]Тербунский '!S13+'[2]Усманский '!S13+'[2]Хлевенский '!S13+'[2]Чаплыгинский '!S13</f>
        <v>0</v>
      </c>
      <c r="T13" s="13"/>
      <c r="U13" s="82">
        <f t="shared" si="1"/>
        <v>0</v>
      </c>
    </row>
    <row r="14" spans="1:21" s="14" customFormat="1" ht="132" hidden="1">
      <c r="A14" s="35" t="s">
        <v>1004</v>
      </c>
      <c r="B14" s="36" t="s">
        <v>0</v>
      </c>
      <c r="C14" s="35" t="s">
        <v>1</v>
      </c>
      <c r="D14" s="52"/>
      <c r="E14" s="27"/>
      <c r="F14" s="27"/>
      <c r="G14" s="27"/>
      <c r="H14" s="27"/>
      <c r="I14" s="27"/>
      <c r="J14" s="27"/>
      <c r="K14" s="74"/>
      <c r="L14" s="74"/>
      <c r="M14" s="74"/>
      <c r="N14" s="12"/>
      <c r="O14" s="12"/>
      <c r="P14" s="12"/>
      <c r="Q14" s="12"/>
      <c r="R14" s="12"/>
      <c r="S14" s="12"/>
      <c r="T14" s="13"/>
      <c r="U14" s="82">
        <f t="shared" si="1"/>
        <v>0</v>
      </c>
    </row>
    <row r="15" spans="1:21" ht="198">
      <c r="A15" s="7" t="s">
        <v>1000</v>
      </c>
      <c r="B15" s="19" t="s">
        <v>361</v>
      </c>
      <c r="C15" s="7" t="s">
        <v>1001</v>
      </c>
      <c r="D15" s="52"/>
      <c r="E15" s="27"/>
      <c r="F15" s="27"/>
      <c r="G15" s="27"/>
      <c r="H15" s="27"/>
      <c r="I15" s="27"/>
      <c r="J15" s="27"/>
      <c r="K15" s="43"/>
      <c r="L15" s="43"/>
      <c r="M15" s="43"/>
      <c r="N15" s="12">
        <f>'[3]Свод  по  МО'!N15</f>
        <v>0</v>
      </c>
      <c r="O15" s="12">
        <f>'[3]Свод  по  МО'!O15</f>
        <v>0</v>
      </c>
      <c r="P15" s="12">
        <f>'[2]Воловский '!P15+'[2]Грязинский '!P15+'[2]Данковский '!P15+'[2]Добринский '!P15+'[2]Добровский'!P15+'[2]Долгоруковский '!P15+'[2]Елецкий '!P15+'[2]Задонский '!P15+'[2]Измалковский '!P15+'[2]Краснинский '!P15+'[2]Лебедянский '!P15+'[2]Лев- Толстовский '!P15+'[2]Липецкий '!P15+'[2]Становлянский '!P15+'[2]Тербунский '!P15+'[2]Усманский '!P15+'[2]Хлевенский '!P15+'[2]Чаплыгинский '!P15</f>
        <v>0</v>
      </c>
      <c r="Q15" s="12">
        <f>'[2]Воловский '!Q15+'[2]Грязинский '!Q15+'[2]Данковский '!Q15+'[2]Добринский '!Q15+'[2]Добровский'!Q15+'[2]Долгоруковский '!Q15+'[2]Елецкий '!Q15+'[2]Задонский '!Q15+'[2]Измалковский '!Q15+'[2]Краснинский '!Q15+'[2]Лебедянский '!Q15+'[2]Лев- Толстовский '!Q15+'[2]Липецкий '!Q15+'[2]Становлянский '!Q15+'[2]Тербунский '!Q15+'[2]Усманский '!Q15+'[2]Хлевенский '!Q15+'[2]Чаплыгинский '!Q15</f>
        <v>0</v>
      </c>
      <c r="R15" s="12">
        <f>'[2]Воловский '!R15+'[2]Грязинский '!R15+'[2]Данковский '!R15+'[2]Добринский '!R15+'[2]Добровский'!R15+'[2]Долгоруковский '!R15+'[2]Елецкий '!R15+'[2]Задонский '!R15+'[2]Измалковский '!R15+'[2]Краснинский '!R15+'[2]Лебедянский '!R15+'[2]Лев- Толстовский '!R15+'[2]Липецкий '!R15+'[2]Становлянский '!R15+'[2]Тербунский '!R15+'[2]Усманский '!R15+'[2]Хлевенский '!R15+'[2]Чаплыгинский '!R15</f>
        <v>0</v>
      </c>
      <c r="S15" s="12">
        <f>'[2]Воловский '!S15+'[2]Грязинский '!S15+'[2]Данковский '!S15+'[2]Добринский '!S15+'[2]Добровский'!S15+'[2]Долгоруковский '!S15+'[2]Елецкий '!S15+'[2]Задонский '!S15+'[2]Измалковский '!S15+'[2]Краснинский '!S15+'[2]Лебедянский '!S15+'[2]Лев- Толстовский '!S15+'[2]Липецкий '!S15+'[2]Становлянский '!S15+'[2]Тербунский '!S15+'[2]Усманский '!S15+'[2]Хлевенский '!S15+'[2]Чаплыгинский '!S15</f>
        <v>0</v>
      </c>
      <c r="T15" s="13"/>
      <c r="U15" s="82">
        <f t="shared" si="1"/>
        <v>0</v>
      </c>
    </row>
    <row r="16" spans="1:21" ht="99">
      <c r="A16" s="7" t="s">
        <v>2</v>
      </c>
      <c r="B16" s="19" t="s">
        <v>450</v>
      </c>
      <c r="C16" s="7" t="s">
        <v>451</v>
      </c>
      <c r="D16" s="27"/>
      <c r="E16" s="27"/>
      <c r="F16" s="27"/>
      <c r="G16" s="27"/>
      <c r="H16" s="27"/>
      <c r="I16" s="27"/>
      <c r="J16" s="27"/>
      <c r="K16" s="27"/>
      <c r="L16" s="27"/>
      <c r="M16" s="27"/>
      <c r="N16" s="12">
        <f>'[3]Свод  по  МО'!N16</f>
        <v>0</v>
      </c>
      <c r="O16" s="12">
        <f>'[3]Свод  по  МО'!O16</f>
        <v>0</v>
      </c>
      <c r="P16" s="12">
        <f>'[2]Воловский '!P16+'[2]Грязинский '!P16+'[2]Данковский '!P16+'[2]Добринский '!P16+'[2]Добровский'!P16+'[2]Долгоруковский '!P16+'[2]Елецкий '!P16+'[2]Задонский '!P16+'[2]Измалковский '!P16+'[2]Краснинский '!P16+'[2]Лебедянский '!P16+'[2]Лев- Толстовский '!P16+'[2]Липецкий '!P16+'[2]Становлянский '!P16+'[2]Тербунский '!P16+'[2]Усманский '!P16+'[2]Хлевенский '!P16+'[2]Чаплыгинский '!P16</f>
        <v>0</v>
      </c>
      <c r="Q16" s="12">
        <f>'[2]Воловский '!Q16+'[2]Грязинский '!Q16+'[2]Данковский '!Q16+'[2]Добринский '!Q16+'[2]Добровский'!Q16+'[2]Долгоруковский '!Q16+'[2]Елецкий '!Q16+'[2]Задонский '!Q16+'[2]Измалковский '!Q16+'[2]Краснинский '!Q16+'[2]Лебедянский '!Q16+'[2]Лев- Толстовский '!Q16+'[2]Липецкий '!Q16+'[2]Становлянский '!Q16+'[2]Тербунский '!Q16+'[2]Усманский '!Q16+'[2]Хлевенский '!Q16+'[2]Чаплыгинский '!Q16</f>
        <v>0</v>
      </c>
      <c r="R16" s="12">
        <f>'[2]Воловский '!R16+'[2]Грязинский '!R16+'[2]Данковский '!R16+'[2]Добринский '!R16+'[2]Добровский'!R16+'[2]Долгоруковский '!R16+'[2]Елецкий '!R16+'[2]Задонский '!R16+'[2]Измалковский '!R16+'[2]Краснинский '!R16+'[2]Лебедянский '!R16+'[2]Лев- Толстовский '!R16+'[2]Липецкий '!R16+'[2]Становлянский '!R16+'[2]Тербунский '!R16+'[2]Усманский '!R16+'[2]Хлевенский '!R16+'[2]Чаплыгинский '!R16</f>
        <v>0</v>
      </c>
      <c r="S16" s="12">
        <f>'[2]Воловский '!S16+'[2]Грязинский '!S16+'[2]Данковский '!S16+'[2]Добринский '!S16+'[2]Добровский'!S16+'[2]Долгоруковский '!S16+'[2]Елецкий '!S16+'[2]Задонский '!S16+'[2]Измалковский '!S16+'[2]Краснинский '!S16+'[2]Лебедянский '!S16+'[2]Лев- Толстовский '!S16+'[2]Липецкий '!S16+'[2]Становлянский '!S16+'[2]Тербунский '!S16+'[2]Усманский '!S16+'[2]Хлевенский '!S16+'[2]Чаплыгинский '!S16</f>
        <v>0</v>
      </c>
      <c r="T16" s="13"/>
      <c r="U16" s="82">
        <f t="shared" si="1"/>
        <v>0</v>
      </c>
    </row>
    <row r="17" spans="1:21" ht="132">
      <c r="A17" s="7" t="s">
        <v>452</v>
      </c>
      <c r="B17" s="19" t="s">
        <v>453</v>
      </c>
      <c r="C17" s="7" t="s">
        <v>454</v>
      </c>
      <c r="D17" s="27"/>
      <c r="E17" s="27"/>
      <c r="F17" s="27"/>
      <c r="G17" s="27"/>
      <c r="H17" s="27"/>
      <c r="I17" s="27"/>
      <c r="J17" s="27"/>
      <c r="K17" s="27"/>
      <c r="L17" s="27"/>
      <c r="M17" s="27"/>
      <c r="N17" s="12">
        <f>'[3]Свод  по  МО'!N17</f>
        <v>0</v>
      </c>
      <c r="O17" s="12">
        <f>'[3]Свод  по  МО'!O17</f>
        <v>0</v>
      </c>
      <c r="P17" s="12"/>
      <c r="Q17" s="12"/>
      <c r="R17" s="12"/>
      <c r="S17" s="12"/>
      <c r="T17" s="13"/>
      <c r="U17" s="82">
        <f t="shared" si="1"/>
        <v>0</v>
      </c>
    </row>
    <row r="18" spans="1:21" ht="66">
      <c r="A18" s="7" t="s">
        <v>455</v>
      </c>
      <c r="B18" s="19" t="s">
        <v>456</v>
      </c>
      <c r="C18" s="7" t="s">
        <v>457</v>
      </c>
      <c r="D18" s="27"/>
      <c r="E18" s="27"/>
      <c r="F18" s="27"/>
      <c r="G18" s="27"/>
      <c r="H18" s="27"/>
      <c r="I18" s="27"/>
      <c r="J18" s="27"/>
      <c r="K18" s="27"/>
      <c r="L18" s="27"/>
      <c r="M18" s="27"/>
      <c r="N18" s="12">
        <f>'[3]Свод  по  МО'!N18</f>
        <v>0</v>
      </c>
      <c r="O18" s="12">
        <f>'[3]Свод  по  МО'!O18</f>
        <v>0</v>
      </c>
      <c r="P18" s="12"/>
      <c r="Q18" s="12"/>
      <c r="R18" s="12"/>
      <c r="S18" s="12"/>
      <c r="T18" s="13"/>
      <c r="U18" s="82">
        <f t="shared" si="1"/>
        <v>0</v>
      </c>
    </row>
    <row r="19" spans="1:21" ht="33">
      <c r="A19" s="7" t="s">
        <v>458</v>
      </c>
      <c r="B19" s="19" t="s">
        <v>459</v>
      </c>
      <c r="C19" s="7" t="s">
        <v>460</v>
      </c>
      <c r="D19" s="27"/>
      <c r="E19" s="27"/>
      <c r="F19" s="27"/>
      <c r="G19" s="27"/>
      <c r="H19" s="27"/>
      <c r="I19" s="27"/>
      <c r="J19" s="27"/>
      <c r="K19" s="27"/>
      <c r="L19" s="27"/>
      <c r="M19" s="27"/>
      <c r="N19" s="12">
        <f>'[3]Свод  по  МО'!N19</f>
        <v>0</v>
      </c>
      <c r="O19" s="12">
        <f>'[3]Свод  по  МО'!O19</f>
        <v>0</v>
      </c>
      <c r="P19" s="12">
        <f>'[2]Воловский '!P19+'[2]Грязинский '!P19+'[2]Данковский '!P19+'[2]Добринский '!P19+'[2]Добровский'!P19+'[2]Долгоруковский '!P19+'[2]Елецкий '!P19+'[2]Задонский '!P19+'[2]Измалковский '!P19+'[2]Краснинский '!P19+'[2]Лебедянский '!P19+'[2]Лев- Толстовский '!P19+'[2]Липецкий '!P19+'[2]Становлянский '!P19+'[2]Тербунский '!P19+'[2]Усманский '!P19+'[2]Хлевенский '!P19+'[2]Чаплыгинский '!P19</f>
        <v>0</v>
      </c>
      <c r="Q19" s="12">
        <f>'[2]Воловский '!Q19+'[2]Грязинский '!Q19+'[2]Данковский '!Q19+'[2]Добринский '!Q19+'[2]Добровский'!Q19+'[2]Долгоруковский '!Q19+'[2]Елецкий '!Q19+'[2]Задонский '!Q19+'[2]Измалковский '!Q19+'[2]Краснинский '!Q19+'[2]Лебедянский '!Q19+'[2]Лев- Толстовский '!Q19+'[2]Липецкий '!Q19+'[2]Становлянский '!Q19+'[2]Тербунский '!Q19+'[2]Усманский '!Q19+'[2]Хлевенский '!Q19+'[2]Чаплыгинский '!Q19</f>
        <v>0</v>
      </c>
      <c r="R19" s="12">
        <f>'[2]Воловский '!R19+'[2]Грязинский '!R19+'[2]Данковский '!R19+'[2]Добринский '!R19+'[2]Добровский'!R19+'[2]Долгоруковский '!R19+'[2]Елецкий '!R19+'[2]Задонский '!R19+'[2]Измалковский '!R19+'[2]Краснинский '!R19+'[2]Лебедянский '!R19+'[2]Лев- Толстовский '!R19+'[2]Липецкий '!R19+'[2]Становлянский '!R19+'[2]Тербунский '!R19+'[2]Усманский '!R19+'[2]Хлевенский '!R19+'[2]Чаплыгинский '!R19</f>
        <v>0</v>
      </c>
      <c r="S19" s="12">
        <f>'[2]Воловский '!S19+'[2]Грязинский '!S19+'[2]Данковский '!S19+'[2]Добринский '!S19+'[2]Добровский'!S19+'[2]Долгоруковский '!S19+'[2]Елецкий '!S19+'[2]Задонский '!S19+'[2]Измалковский '!S19+'[2]Краснинский '!S19+'[2]Лебедянский '!S19+'[2]Лев- Толстовский '!S19+'[2]Липецкий '!S19+'[2]Становлянский '!S19+'[2]Тербунский '!S19+'[2]Усманский '!S19+'[2]Хлевенский '!S19+'[2]Чаплыгинский '!S19</f>
        <v>0</v>
      </c>
      <c r="T19" s="13"/>
      <c r="U19" s="82">
        <f t="shared" si="1"/>
        <v>0</v>
      </c>
    </row>
    <row r="20" spans="1:21" ht="66">
      <c r="A20" s="7" t="s">
        <v>461</v>
      </c>
      <c r="B20" s="19" t="s">
        <v>462</v>
      </c>
      <c r="C20" s="7" t="s">
        <v>463</v>
      </c>
      <c r="D20" s="27"/>
      <c r="E20" s="27"/>
      <c r="F20" s="27"/>
      <c r="G20" s="27"/>
      <c r="H20" s="27"/>
      <c r="I20" s="27"/>
      <c r="J20" s="27"/>
      <c r="K20" s="27"/>
      <c r="L20" s="27"/>
      <c r="M20" s="27"/>
      <c r="N20" s="12">
        <f>'[3]Свод  по  МО'!N20</f>
        <v>0</v>
      </c>
      <c r="O20" s="12">
        <f>'[3]Свод  по  МО'!O20</f>
        <v>0</v>
      </c>
      <c r="P20" s="12"/>
      <c r="Q20" s="12"/>
      <c r="R20" s="12"/>
      <c r="S20" s="12"/>
      <c r="T20" s="13"/>
      <c r="U20" s="82">
        <f t="shared" si="1"/>
        <v>0</v>
      </c>
    </row>
    <row r="21" spans="1:21" ht="115.5">
      <c r="A21" s="7" t="s">
        <v>464</v>
      </c>
      <c r="B21" s="19" t="s">
        <v>465</v>
      </c>
      <c r="C21" s="7" t="s">
        <v>466</v>
      </c>
      <c r="D21" s="52" t="s">
        <v>467</v>
      </c>
      <c r="E21" s="67" t="s">
        <v>976</v>
      </c>
      <c r="F21" s="27" t="s">
        <v>468</v>
      </c>
      <c r="G21" s="68" t="s">
        <v>977</v>
      </c>
      <c r="H21" s="27"/>
      <c r="I21" s="27"/>
      <c r="J21" s="27"/>
      <c r="K21" s="43"/>
      <c r="L21" s="43"/>
      <c r="M21" s="43"/>
      <c r="N21" s="12">
        <f>'[3]Свод  по  МО'!N21</f>
        <v>464435.92499999993</v>
      </c>
      <c r="O21" s="12">
        <f>'[3]Свод  по  МО'!O21</f>
        <v>449811.546</v>
      </c>
      <c r="P21" s="12">
        <f>'[2]Воловский '!P21+'[2]Грязинский '!P21+'[2]Данковский '!P21+'[2]Добринский '!P21+'[2]Добровский'!P21+'[2]Долгоруковский '!P21+'[2]Елецкий '!P21+'[2]Задонский '!P21+'[2]Измалковский '!P21+'[2]Краснинский '!P21+'[2]Лебедянский '!P21+'[2]Лев- Толстовский '!P21+'[2]Липецкий '!P21+'[2]Становлянский '!P21+'[2]Тербунский '!P21+'[2]Усманский '!P21+'[2]Хлевенский '!P21+'[2]Чаплыгинский '!P21+16229.7</f>
        <v>311418.6770000001</v>
      </c>
      <c r="Q21" s="12">
        <f>'[2]Воловский '!Q21+'[2]Грязинский '!Q21+'[2]Данковский '!Q21+'[2]Добринский '!Q21+'[2]Добровский'!Q21+'[2]Долгоруковский '!Q21+'[2]Елецкий '!Q21+'[2]Задонский '!Q21+'[2]Измалковский '!Q21+'[2]Краснинский '!Q21+'[2]Лебедянский '!Q21+'[2]Лев- Толстовский '!Q21+'[2]Липецкий '!Q21+'[2]Становлянский '!Q21+'[2]Тербунский '!Q21+'[2]Усманский '!Q21+'[2]Хлевенский '!Q21+'[2]Чаплыгинский '!Q21</f>
        <v>59164.5</v>
      </c>
      <c r="R21" s="12">
        <f>'[2]Воловский '!R21+'[2]Грязинский '!R21+'[2]Данковский '!R21+'[2]Добринский '!R21+'[2]Добровский'!R21+'[2]Долгоруковский '!R21+'[2]Елецкий '!R21+'[2]Задонский '!R21+'[2]Измалковский '!R21+'[2]Краснинский '!R21+'[2]Лебедянский '!R21+'[2]Лев- Толстовский '!R21+'[2]Липецкий '!R21+'[2]Становлянский '!R21+'[2]Тербунский '!R21+'[2]Усманский '!R21+'[2]Хлевенский '!R21+'[2]Чаплыгинский '!R21</f>
        <v>33110.2</v>
      </c>
      <c r="S21" s="12">
        <f>'[2]Воловский '!S21+'[2]Грязинский '!S21+'[2]Данковский '!S21+'[2]Добринский '!S21+'[2]Добровский'!S21+'[2]Долгоруковский '!S21+'[2]Елецкий '!S21+'[2]Задонский '!S21+'[2]Измалковский '!S21+'[2]Краснинский '!S21+'[2]Лебедянский '!S21+'[2]Лев- Толстовский '!S21+'[2]Липецкий '!S21+'[2]Становлянский '!S21+'[2]Тербунский '!S21+'[2]Усманский '!S21+'[2]Хлевенский '!S21+'[2]Чаплыгинский '!S21</f>
        <v>46722.3</v>
      </c>
      <c r="T21" s="13"/>
      <c r="U21" s="82">
        <f t="shared" si="1"/>
        <v>0</v>
      </c>
    </row>
    <row r="22" spans="1:21" ht="297">
      <c r="A22" s="7" t="s">
        <v>469</v>
      </c>
      <c r="B22" s="19" t="s">
        <v>362</v>
      </c>
      <c r="C22" s="7" t="s">
        <v>470</v>
      </c>
      <c r="D22" s="52" t="s">
        <v>471</v>
      </c>
      <c r="E22" s="67" t="s">
        <v>976</v>
      </c>
      <c r="F22" s="27" t="s">
        <v>472</v>
      </c>
      <c r="G22" s="68" t="s">
        <v>977</v>
      </c>
      <c r="H22" s="43"/>
      <c r="I22" s="43"/>
      <c r="J22" s="27"/>
      <c r="K22" s="27"/>
      <c r="L22" s="27"/>
      <c r="M22" s="27"/>
      <c r="N22" s="12">
        <f>'[3]Свод  по  МО'!N22</f>
        <v>176309.7</v>
      </c>
      <c r="O22" s="12">
        <f>'[3]Свод  по  МО'!O22</f>
        <v>175809.71000000002</v>
      </c>
      <c r="P22" s="12">
        <f>'[2]Воловский '!P22+'[2]Грязинский '!P22+'[2]Данковский '!P22+'[2]Добринский '!P22+'[2]Добровский'!P22+'[2]Долгоруковский '!P22+'[2]Елецкий '!P22+'[2]Задонский '!P22+'[2]Измалковский '!P22+'[2]Краснинский '!P22+'[2]Лебедянский '!P22+'[2]Лев- Толстовский '!P22+'[2]Липецкий '!P22+'[2]Становлянский '!P22+'[2]Тербунский '!P22+'[2]Усманский '!P22+'[2]Хлевенский '!P22+'[2]Чаплыгинский '!P22</f>
        <v>563619.28</v>
      </c>
      <c r="Q22" s="12">
        <f>'[2]Воловский '!Q22+'[2]Грязинский '!Q22+'[2]Данковский '!Q22+'[2]Добринский '!Q22+'[2]Добровский'!Q22+'[2]Долгоруковский '!Q22+'[2]Елецкий '!Q22+'[2]Задонский '!Q22+'[2]Измалковский '!Q22+'[2]Краснинский '!Q22+'[2]Лебедянский '!Q22+'[2]Лев- Толстовский '!Q22+'[2]Липецкий '!Q22+'[2]Становлянский '!Q22+'[2]Тербунский '!Q22+'[2]Усманский '!Q22+'[2]Хлевенский '!Q22+'[2]Чаплыгинский '!Q22</f>
        <v>157740.4</v>
      </c>
      <c r="R22" s="12">
        <f>'[2]Воловский '!R22+'[2]Грязинский '!R22+'[2]Данковский '!R22+'[2]Добринский '!R22+'[2]Добровский'!R22+'[2]Долгоруковский '!R22+'[2]Елецкий '!R22+'[2]Задонский '!R22+'[2]Измалковский '!R22+'[2]Краснинский '!R22+'[2]Лебедянский '!R22+'[2]Лев- Толстовский '!R22+'[2]Липецкий '!R22+'[2]Становлянский '!R22+'[2]Тербунский '!R22+'[2]Усманский '!R22+'[2]Хлевенский '!R22+'[2]Чаплыгинский '!R22</f>
        <v>143370.99999999997</v>
      </c>
      <c r="S22" s="12">
        <f>'[2]Воловский '!S22+'[2]Грязинский '!S22+'[2]Данковский '!S22+'[2]Добринский '!S22+'[2]Добровский'!S22+'[2]Долгоруковский '!S22+'[2]Елецкий '!S22+'[2]Задонский '!S22+'[2]Измалковский '!S22+'[2]Краснинский '!S22+'[2]Лебедянский '!S22+'[2]Лев- Толстовский '!S22+'[2]Липецкий '!S22+'[2]Становлянский '!S22+'[2]Тербунский '!S22+'[2]Усманский '!S22+'[2]Хлевенский '!S22+'[2]Чаплыгинский '!S22</f>
        <v>125302.8</v>
      </c>
      <c r="T22" s="13"/>
      <c r="U22" s="82">
        <f t="shared" si="1"/>
        <v>0</v>
      </c>
    </row>
    <row r="23" spans="1:21" ht="165">
      <c r="A23" s="7" t="s">
        <v>473</v>
      </c>
      <c r="B23" s="19" t="s">
        <v>363</v>
      </c>
      <c r="C23" s="7" t="s">
        <v>474</v>
      </c>
      <c r="D23" s="52" t="s">
        <v>475</v>
      </c>
      <c r="E23" s="67" t="s">
        <v>976</v>
      </c>
      <c r="F23" s="27" t="s">
        <v>476</v>
      </c>
      <c r="G23" s="68" t="s">
        <v>977</v>
      </c>
      <c r="H23" s="27"/>
      <c r="I23" s="27"/>
      <c r="J23" s="27"/>
      <c r="K23" s="43"/>
      <c r="L23" s="43"/>
      <c r="M23" s="43"/>
      <c r="N23" s="12">
        <f>'[3]Свод  по  МО'!N23</f>
        <v>353667.6019999999</v>
      </c>
      <c r="O23" s="12">
        <f>'[3]Свод  по  МО'!O23</f>
        <v>336758.5889999999</v>
      </c>
      <c r="P23" s="12">
        <f>'[2]Воловский '!P23+'[2]Грязинский '!P23+'[2]Данковский '!P23+'[2]Добринский '!P23+'[2]Добровский'!P23+'[2]Долгоруковский '!P23+'[2]Елецкий '!P23+'[2]Задонский '!P23+'[2]Измалковский '!P23+'[2]Краснинский '!P23+'[2]Лебедянский '!P23+'[2]Лев- Толстовский '!P23+'[2]Липецкий '!P23+'[2]Становлянский '!P23+'[2]Тербунский '!P23+'[2]Усманский '!P23+'[2]Хлевенский '!P23+'[2]Чаплыгинский '!P23</f>
        <v>369389.5619999999</v>
      </c>
      <c r="Q23" s="12">
        <f>'[2]Воловский '!Q23+'[2]Грязинский '!Q23+'[2]Данковский '!Q23+'[2]Добринский '!Q23+'[2]Добровский'!Q23+'[2]Долгоруковский '!Q23+'[2]Елецкий '!Q23+'[2]Задонский '!Q23+'[2]Измалковский '!Q23+'[2]Краснинский '!Q23+'[2]Лебедянский '!Q23+'[2]Лев- Толстовский '!Q23+'[2]Липецкий '!Q23+'[2]Становлянский '!Q23+'[2]Тербунский '!Q23+'[2]Усманский '!Q23+'[2]Хлевенский '!Q23+'[2]Чаплыгинский '!Q23</f>
        <v>24502.799999999996</v>
      </c>
      <c r="R23" s="12">
        <f>'[2]Воловский '!R23+'[2]Грязинский '!R23+'[2]Данковский '!R23+'[2]Добринский '!R23+'[2]Добровский'!R23+'[2]Долгоруковский '!R23+'[2]Елецкий '!R23+'[2]Задонский '!R23+'[2]Измалковский '!R23+'[2]Краснинский '!R23+'[2]Лебедянский '!R23+'[2]Лев- Толстовский '!R23+'[2]Липецкий '!R23+'[2]Становлянский '!R23+'[2]Тербунский '!R23+'[2]Усманский '!R23+'[2]Хлевенский '!R23+'[2]Чаплыгинский '!R23</f>
        <v>20330.5</v>
      </c>
      <c r="S23" s="12">
        <f>'[2]Воловский '!S23+'[2]Грязинский '!S23+'[2]Данковский '!S23+'[2]Добринский '!S23+'[2]Добровский'!S23+'[2]Долгоруковский '!S23+'[2]Елецкий '!S23+'[2]Задонский '!S23+'[2]Измалковский '!S23+'[2]Краснинский '!S23+'[2]Лебедянский '!S23+'[2]Лев- Толстовский '!S23+'[2]Липецкий '!S23+'[2]Становлянский '!S23+'[2]Тербунский '!S23+'[2]Усманский '!S23+'[2]Хлевенский '!S23+'[2]Чаплыгинский '!S23</f>
        <v>28942.3</v>
      </c>
      <c r="T23" s="13"/>
      <c r="U23" s="82">
        <f t="shared" si="1"/>
        <v>0</v>
      </c>
    </row>
    <row r="24" spans="1:21" ht="115.5">
      <c r="A24" s="7" t="s">
        <v>477</v>
      </c>
      <c r="B24" s="19" t="s">
        <v>478</v>
      </c>
      <c r="C24" s="7" t="s">
        <v>479</v>
      </c>
      <c r="D24" s="52" t="s">
        <v>480</v>
      </c>
      <c r="E24" s="67" t="s">
        <v>976</v>
      </c>
      <c r="F24" s="27" t="s">
        <v>481</v>
      </c>
      <c r="G24" s="68" t="s">
        <v>977</v>
      </c>
      <c r="H24" s="27"/>
      <c r="I24" s="27"/>
      <c r="J24" s="27"/>
      <c r="K24" s="43"/>
      <c r="L24" s="43"/>
      <c r="M24" s="43"/>
      <c r="N24" s="12">
        <f>'[3]Свод  по  МО'!N24</f>
        <v>19451.3</v>
      </c>
      <c r="O24" s="12">
        <f>'[3]Свод  по  МО'!O24</f>
        <v>19244.29</v>
      </c>
      <c r="P24" s="12">
        <f>'[2]Воловский '!P24+'[2]Грязинский '!P24+'[2]Данковский '!P24+'[2]Добринский '!P24+'[2]Добровский'!P24+'[2]Долгоруковский '!P24+'[2]Елецкий '!P24+'[2]Задонский '!P24+'[2]Измалковский '!P24+'[2]Краснинский '!P24+'[2]Лебедянский '!P24+'[2]Лев- Толстовский '!P24+'[2]Липецкий '!P24+'[2]Становлянский '!P24+'[2]Тербунский '!P24+'[2]Усманский '!P24+'[2]Хлевенский '!P24+'[2]Чаплыгинский '!P24</f>
        <v>21275.1</v>
      </c>
      <c r="Q24" s="12">
        <f>'[2]Воловский '!Q24+'[2]Грязинский '!Q24+'[2]Данковский '!Q24+'[2]Добринский '!Q24+'[2]Добровский'!Q24+'[2]Долгоруковский '!Q24+'[2]Елецкий '!Q24+'[2]Задонский '!Q24+'[2]Измалковский '!Q24+'[2]Краснинский '!Q24+'[2]Лебедянский '!Q24+'[2]Лев- Толстовский '!Q24+'[2]Липецкий '!Q24+'[2]Становлянский '!Q24+'[2]Тербунский '!Q24+'[2]Усманский '!Q24+'[2]Хлевенский '!Q24+'[2]Чаплыгинский '!Q24</f>
        <v>21439</v>
      </c>
      <c r="R24" s="12">
        <f>'[2]Воловский '!R24+'[2]Грязинский '!R24+'[2]Данковский '!R24+'[2]Добринский '!R24+'[2]Добровский'!R24+'[2]Долгоруковский '!R24+'[2]Елецкий '!R24+'[2]Задонский '!R24+'[2]Измалковский '!R24+'[2]Краснинский '!R24+'[2]Лебедянский '!R24+'[2]Лев- Толстовский '!R24+'[2]Липецкий '!R24+'[2]Становлянский '!R24+'[2]Тербунский '!R24+'[2]Усманский '!R24+'[2]Хлевенский '!R24+'[2]Чаплыгинский '!R24</f>
        <v>20939</v>
      </c>
      <c r="S24" s="12">
        <f>'[2]Воловский '!S24+'[2]Грязинский '!S24+'[2]Данковский '!S24+'[2]Добринский '!S24+'[2]Добровский'!S24+'[2]Долгоруковский '!S24+'[2]Елецкий '!S24+'[2]Задонский '!S24+'[2]Измалковский '!S24+'[2]Краснинский '!S24+'[2]Лебедянский '!S24+'[2]Лев- Толстовский '!S24+'[2]Липецкий '!S24+'[2]Становлянский '!S24+'[2]Тербунский '!S24+'[2]Усманский '!S24+'[2]Хлевенский '!S24+'[2]Чаплыгинский '!S24</f>
        <v>22439</v>
      </c>
      <c r="T24" s="13"/>
      <c r="U24" s="82">
        <f t="shared" si="1"/>
        <v>0</v>
      </c>
    </row>
    <row r="25" spans="1:21" ht="82.5">
      <c r="A25" s="7" t="s">
        <v>482</v>
      </c>
      <c r="B25" s="19" t="s">
        <v>483</v>
      </c>
      <c r="C25" s="7" t="s">
        <v>484</v>
      </c>
      <c r="D25" s="27"/>
      <c r="E25" s="27"/>
      <c r="F25" s="27"/>
      <c r="G25" s="27"/>
      <c r="H25" s="27"/>
      <c r="I25" s="27"/>
      <c r="J25" s="27"/>
      <c r="K25" s="43"/>
      <c r="L25" s="43"/>
      <c r="M25" s="43"/>
      <c r="N25" s="12">
        <f>'[3]Свод  по  МО'!N25</f>
        <v>0</v>
      </c>
      <c r="O25" s="12">
        <f>'[3]Свод  по  МО'!O25</f>
        <v>0</v>
      </c>
      <c r="P25" s="12"/>
      <c r="Q25" s="12"/>
      <c r="R25" s="12"/>
      <c r="S25" s="12"/>
      <c r="T25" s="13"/>
      <c r="U25" s="82">
        <f t="shared" si="1"/>
        <v>0</v>
      </c>
    </row>
    <row r="26" spans="1:21" ht="115.5">
      <c r="A26" s="7" t="s">
        <v>485</v>
      </c>
      <c r="B26" s="19" t="s">
        <v>486</v>
      </c>
      <c r="C26" s="7" t="s">
        <v>487</v>
      </c>
      <c r="D26" s="52" t="s">
        <v>488</v>
      </c>
      <c r="E26" s="67" t="s">
        <v>976</v>
      </c>
      <c r="F26" s="27" t="s">
        <v>489</v>
      </c>
      <c r="G26" s="68" t="s">
        <v>977</v>
      </c>
      <c r="H26" s="27"/>
      <c r="I26" s="43"/>
      <c r="J26" s="64"/>
      <c r="K26" s="43"/>
      <c r="L26" s="43"/>
      <c r="M26" s="43"/>
      <c r="N26" s="12">
        <f>'[3]Свод  по  МО'!N26</f>
        <v>739</v>
      </c>
      <c r="O26" s="12">
        <f>'[3]Свод  по  МО'!O26</f>
        <v>502.1</v>
      </c>
      <c r="P26" s="12">
        <f>'[2]Воловский '!P26+'[2]Грязинский '!P26+'[2]Данковский '!P26+'[2]Добринский '!P26+'[2]Добровский'!P26+'[2]Долгоруковский '!P26+'[2]Елецкий '!P26+'[2]Задонский '!P26+'[2]Измалковский '!P26+'[2]Краснинский '!P26+'[2]Лебедянский '!P26+'[2]Лев- Толстовский '!P26+'[2]Липецкий '!P26+'[2]Становлянский '!P26+'[2]Тербунский '!P26+'[2]Усманский '!P26+'[2]Хлевенский '!P26+'[2]Чаплыгинский '!P26</f>
        <v>335.35</v>
      </c>
      <c r="Q26" s="12">
        <f>'[2]Воловский '!Q26+'[2]Грязинский '!Q26+'[2]Данковский '!Q26+'[2]Добринский '!Q26+'[2]Добровский'!Q26+'[2]Долгоруковский '!Q26+'[2]Елецкий '!Q26+'[2]Задонский '!Q26+'[2]Измалковский '!Q26+'[2]Краснинский '!Q26+'[2]Лебедянский '!Q26+'[2]Лев- Толстовский '!Q26+'[2]Липецкий '!Q26+'[2]Становлянский '!Q26+'[2]Тербунский '!Q26+'[2]Усманский '!Q26+'[2]Хлевенский '!Q26+'[2]Чаплыгинский '!Q26</f>
        <v>205</v>
      </c>
      <c r="R26" s="12">
        <f>'[2]Воловский '!R26+'[2]Грязинский '!R26+'[2]Данковский '!R26+'[2]Добринский '!R26+'[2]Добровский'!R26+'[2]Долгоруковский '!R26+'[2]Елецкий '!R26+'[2]Задонский '!R26+'[2]Измалковский '!R26+'[2]Краснинский '!R26+'[2]Лебедянский '!R26+'[2]Лев- Толстовский '!R26+'[2]Липецкий '!R26+'[2]Становлянский '!R26+'[2]Тербунский '!R26+'[2]Усманский '!R26+'[2]Хлевенский '!R26+'[2]Чаплыгинский '!R26</f>
        <v>107</v>
      </c>
      <c r="S26" s="12">
        <f>'[2]Воловский '!S26+'[2]Грязинский '!S26+'[2]Данковский '!S26+'[2]Добринский '!S26+'[2]Добровский'!S26+'[2]Долгоруковский '!S26+'[2]Елецкий '!S26+'[2]Задонский '!S26+'[2]Измалковский '!S26+'[2]Краснинский '!S26+'[2]Лебедянский '!S26+'[2]Лев- Толстовский '!S26+'[2]Липецкий '!S26+'[2]Становлянский '!S26+'[2]Тербунский '!S26+'[2]Усманский '!S26+'[2]Хлевенский '!S26+'[2]Чаплыгинский '!S26</f>
        <v>128</v>
      </c>
      <c r="T26" s="13"/>
      <c r="U26" s="82">
        <f t="shared" si="1"/>
        <v>0</v>
      </c>
    </row>
    <row r="27" spans="1:21" ht="115.5">
      <c r="A27" s="7" t="s">
        <v>490</v>
      </c>
      <c r="B27" s="19" t="s">
        <v>491</v>
      </c>
      <c r="C27" s="7" t="s">
        <v>492</v>
      </c>
      <c r="D27" s="52" t="s">
        <v>493</v>
      </c>
      <c r="E27" s="67" t="s">
        <v>976</v>
      </c>
      <c r="F27" s="27" t="s">
        <v>494</v>
      </c>
      <c r="G27" s="68" t="s">
        <v>977</v>
      </c>
      <c r="H27" s="27"/>
      <c r="I27" s="27"/>
      <c r="J27" s="27"/>
      <c r="K27" s="43"/>
      <c r="L27" s="43"/>
      <c r="M27" s="43"/>
      <c r="N27" s="12">
        <f>'[3]Свод  по  МО'!N27</f>
        <v>15655.698</v>
      </c>
      <c r="O27" s="12">
        <f>'[3]Свод  по  МО'!O27</f>
        <v>15033.445999999998</v>
      </c>
      <c r="P27" s="12">
        <f>'[2]Воловский '!P27+'[2]Грязинский '!P27+'[2]Данковский '!P27+'[2]Добринский '!P27+'[2]Добровский'!P27+'[2]Долгоруковский '!P27+'[2]Елецкий '!P27+'[2]Задонский '!P27+'[2]Измалковский '!P27+'[2]Краснинский '!P27+'[2]Лебедянский '!P27+'[2]Лев- Толстовский '!P27+'[2]Липецкий '!P27+'[2]Становлянский '!P27+'[2]Тербунский '!P27+'[2]Усманский '!P27+'[2]Хлевенский '!P27+'[2]Чаплыгинский '!P27</f>
        <v>3412.0190000000007</v>
      </c>
      <c r="Q27" s="12">
        <f>'[2]Воловский '!Q27+'[2]Грязинский '!Q27+'[2]Данковский '!Q27+'[2]Добринский '!Q27+'[2]Добровский'!Q27+'[2]Долгоруковский '!Q27+'[2]Елецкий '!Q27+'[2]Задонский '!Q27+'[2]Измалковский '!Q27+'[2]Краснинский '!Q27+'[2]Лебедянский '!Q27+'[2]Лев- Толстовский '!Q27+'[2]Липецкий '!Q27+'[2]Становлянский '!Q27+'[2]Тербунский '!Q27+'[2]Усманский '!Q27+'[2]Хлевенский '!Q27+'[2]Чаплыгинский '!Q27</f>
        <v>3239.8</v>
      </c>
      <c r="R27" s="12">
        <f>'[2]Воловский '!R27+'[2]Грязинский '!R27+'[2]Данковский '!R27+'[2]Добринский '!R27+'[2]Добровский'!R27+'[2]Долгоруковский '!R27+'[2]Елецкий '!R27+'[2]Задонский '!R27+'[2]Измалковский '!R27+'[2]Краснинский '!R27+'[2]Лебедянский '!R27+'[2]Лев- Толстовский '!R27+'[2]Липецкий '!R27+'[2]Становлянский '!R27+'[2]Тербунский '!R27+'[2]Усманский '!R27+'[2]Хлевенский '!R27+'[2]Чаплыгинский '!R27</f>
        <v>2135.252</v>
      </c>
      <c r="S27" s="12">
        <f>'[2]Воловский '!S27+'[2]Грязинский '!S27+'[2]Данковский '!S27+'[2]Добринский '!S27+'[2]Добровский'!S27+'[2]Долгоруковский '!S27+'[2]Елецкий '!S27+'[2]Задонский '!S27+'[2]Измалковский '!S27+'[2]Краснинский '!S27+'[2]Лебедянский '!S27+'[2]Лев- Толстовский '!S27+'[2]Липецкий '!S27+'[2]Становлянский '!S27+'[2]Тербунский '!S27+'[2]Усманский '!S27+'[2]Хлевенский '!S27+'[2]Чаплыгинский '!S27</f>
        <v>1428.5</v>
      </c>
      <c r="T27" s="13"/>
      <c r="U27" s="82">
        <f t="shared" si="1"/>
        <v>0</v>
      </c>
    </row>
    <row r="28" spans="1:21" ht="115.5">
      <c r="A28" s="7" t="s">
        <v>495</v>
      </c>
      <c r="B28" s="19" t="s">
        <v>496</v>
      </c>
      <c r="C28" s="7" t="s">
        <v>497</v>
      </c>
      <c r="D28" s="52" t="s">
        <v>498</v>
      </c>
      <c r="E28" s="67" t="s">
        <v>976</v>
      </c>
      <c r="F28" s="27" t="s">
        <v>499</v>
      </c>
      <c r="G28" s="68" t="s">
        <v>977</v>
      </c>
      <c r="H28" s="27"/>
      <c r="I28" s="27"/>
      <c r="J28" s="27"/>
      <c r="K28" s="43"/>
      <c r="L28" s="43"/>
      <c r="M28" s="43"/>
      <c r="N28" s="12">
        <f>'[3]Свод  по  МО'!N28</f>
        <v>4410</v>
      </c>
      <c r="O28" s="12">
        <f>'[3]Свод  по  МО'!O28</f>
        <v>4311</v>
      </c>
      <c r="P28" s="12">
        <f>'[2]Воловский '!P28+'[2]Грязинский '!P28+'[2]Данковский '!P28+'[2]Добринский '!P28+'[2]Добровский'!P28+'[2]Долгоруковский '!P28+'[2]Елецкий '!P28+'[2]Задонский '!P28+'[2]Измалковский '!P28+'[2]Краснинский '!P28+'[2]Лебедянский '!P28+'[2]Лев- Толстовский '!P28+'[2]Липецкий '!P28+'[2]Становлянский '!P28+'[2]Тербунский '!P28+'[2]Усманский '!P28+'[2]Хлевенский '!P28+'[2]Чаплыгинский '!P28</f>
        <v>10202.8</v>
      </c>
      <c r="Q28" s="12">
        <f>'[2]Воловский '!Q28+'[2]Грязинский '!Q28+'[2]Данковский '!Q28+'[2]Добринский '!Q28+'[2]Добровский'!Q28+'[2]Долгоруковский '!Q28+'[2]Елецкий '!Q28+'[2]Задонский '!Q28+'[2]Измалковский '!Q28+'[2]Краснинский '!Q28+'[2]Лебедянский '!Q28+'[2]Лев- Толстовский '!Q28+'[2]Липецкий '!Q28+'[2]Становлянский '!Q28+'[2]Тербунский '!Q28+'[2]Усманский '!Q28+'[2]Хлевенский '!Q28+'[2]Чаплыгинский '!Q28</f>
        <v>9283.8</v>
      </c>
      <c r="R28" s="12">
        <f>'[2]Воловский '!R28+'[2]Грязинский '!R28+'[2]Данковский '!R28+'[2]Добринский '!R28+'[2]Добровский'!R28+'[2]Долгоруковский '!R28+'[2]Елецкий '!R28+'[2]Задонский '!R28+'[2]Измалковский '!R28+'[2]Краснинский '!R28+'[2]Лебедянский '!R28+'[2]Лев- Толстовский '!R28+'[2]Липецкий '!R28+'[2]Становлянский '!R28+'[2]Тербунский '!R28+'[2]Усманский '!R28+'[2]Хлевенский '!R28+'[2]Чаплыгинский '!R28</f>
        <v>8646</v>
      </c>
      <c r="S28" s="12">
        <f>'[2]Воловский '!S28+'[2]Грязинский '!S28+'[2]Данковский '!S28+'[2]Добринский '!S28+'[2]Добровский'!S28+'[2]Долгоруковский '!S28+'[2]Елецкий '!S28+'[2]Задонский '!S28+'[2]Измалковский '!S28+'[2]Краснинский '!S28+'[2]Лебедянский '!S28+'[2]Лев- Толстовский '!S28+'[2]Липецкий '!S28+'[2]Становлянский '!S28+'[2]Тербунский '!S28+'[2]Усманский '!S28+'[2]Хлевенский '!S28+'[2]Чаплыгинский '!S28</f>
        <v>10291</v>
      </c>
      <c r="T28" s="13"/>
      <c r="U28" s="82">
        <f t="shared" si="1"/>
        <v>0</v>
      </c>
    </row>
    <row r="29" spans="1:21" ht="115.5">
      <c r="A29" s="7" t="s">
        <v>500</v>
      </c>
      <c r="B29" s="19" t="s">
        <v>501</v>
      </c>
      <c r="C29" s="7" t="s">
        <v>502</v>
      </c>
      <c r="D29" s="52" t="s">
        <v>503</v>
      </c>
      <c r="E29" s="67" t="s">
        <v>976</v>
      </c>
      <c r="F29" s="27" t="s">
        <v>504</v>
      </c>
      <c r="G29" s="68" t="s">
        <v>977</v>
      </c>
      <c r="H29" s="27"/>
      <c r="I29" s="27"/>
      <c r="J29" s="27"/>
      <c r="K29" s="43"/>
      <c r="L29" s="43"/>
      <c r="M29" s="43"/>
      <c r="N29" s="12">
        <f>'[3]Свод  по  МО'!N29</f>
        <v>28075.45</v>
      </c>
      <c r="O29" s="12">
        <f>'[3]Свод  по  МО'!O29</f>
        <v>16563.510000000002</v>
      </c>
      <c r="P29" s="12">
        <f>'[2]Воловский '!P29+'[2]Грязинский '!P29+'[2]Данковский '!P29+'[2]Добринский '!P29+'[2]Добровский'!P29+'[2]Долгоруковский '!P29+'[2]Елецкий '!P29+'[2]Задонский '!P29+'[2]Измалковский '!P29+'[2]Краснинский '!P29+'[2]Лебедянский '!P29+'[2]Лев- Толстовский '!P29+'[2]Липецкий '!P29+'[2]Становлянский '!P29+'[2]Тербунский '!P29+'[2]Усманский '!P29+'[2]Хлевенский '!P29+'[2]Чаплыгинский '!P29</f>
        <v>18315.8</v>
      </c>
      <c r="Q29" s="12">
        <f>'[2]Воловский '!Q29+'[2]Грязинский '!Q29+'[2]Данковский '!Q29+'[2]Добринский '!Q29+'[2]Добровский'!Q29+'[2]Долгоруковский '!Q29+'[2]Елецкий '!Q29+'[2]Задонский '!Q29+'[2]Измалковский '!Q29+'[2]Краснинский '!Q29+'[2]Лебедянский '!Q29+'[2]Лев- Толстовский '!Q29+'[2]Липецкий '!Q29+'[2]Становлянский '!Q29+'[2]Тербунский '!Q29+'[2]Усманский '!Q29+'[2]Хлевенский '!Q29+'[2]Чаплыгинский '!Q29</f>
        <v>19506.4</v>
      </c>
      <c r="R29" s="12">
        <f>'[2]Воловский '!R29+'[2]Грязинский '!R29+'[2]Данковский '!R29+'[2]Добринский '!R29+'[2]Добровский'!R29+'[2]Долгоруковский '!R29+'[2]Елецкий '!R29+'[2]Задонский '!R29+'[2]Измалковский '!R29+'[2]Краснинский '!R29+'[2]Лебедянский '!R29+'[2]Лев- Толстовский '!R29+'[2]Липецкий '!R29+'[2]Становлянский '!R29+'[2]Тербунский '!R29+'[2]Усманский '!R29+'[2]Хлевенский '!R29+'[2]Чаплыгинский '!R29</f>
        <v>14550.2</v>
      </c>
      <c r="S29" s="12">
        <f>'[2]Воловский '!S29+'[2]Грязинский '!S29+'[2]Данковский '!S29+'[2]Добринский '!S29+'[2]Добровский'!S29+'[2]Долгоруковский '!S29+'[2]Елецкий '!S29+'[2]Задонский '!S29+'[2]Измалковский '!S29+'[2]Краснинский '!S29+'[2]Лебедянский '!S29+'[2]Лев- Толстовский '!S29+'[2]Липецкий '!S29+'[2]Становлянский '!S29+'[2]Тербунский '!S29+'[2]Усманский '!S29+'[2]Хлевенский '!S29+'[2]Чаплыгинский '!S29</f>
        <v>14869.5</v>
      </c>
      <c r="T29" s="13"/>
      <c r="U29" s="82">
        <f t="shared" si="1"/>
        <v>0</v>
      </c>
    </row>
    <row r="30" spans="1:21" ht="115.5">
      <c r="A30" s="7" t="s">
        <v>505</v>
      </c>
      <c r="B30" s="19" t="s">
        <v>506</v>
      </c>
      <c r="C30" s="7" t="s">
        <v>507</v>
      </c>
      <c r="D30" s="52" t="s">
        <v>503</v>
      </c>
      <c r="E30" s="67" t="s">
        <v>976</v>
      </c>
      <c r="F30" s="27" t="s">
        <v>508</v>
      </c>
      <c r="G30" s="68" t="s">
        <v>977</v>
      </c>
      <c r="H30" s="27"/>
      <c r="I30" s="27"/>
      <c r="J30" s="27"/>
      <c r="K30" s="43"/>
      <c r="L30" s="43"/>
      <c r="M30" s="43"/>
      <c r="N30" s="12">
        <f>'[3]Свод  по  МО'!N30</f>
        <v>380844.848</v>
      </c>
      <c r="O30" s="12">
        <f>'[3]Свод  по  МО'!O30</f>
        <v>377265.80799999996</v>
      </c>
      <c r="P30" s="12">
        <f>'[2]Воловский '!P30+'[2]Грязинский '!P30+'[2]Данковский '!P30+'[2]Добринский '!P30+'[2]Добровский'!P30+'[2]Долгоруковский '!P30+'[2]Елецкий '!P30+'[2]Задонский '!P30+'[2]Измалковский '!P30+'[2]Краснинский '!P30+'[2]Лебедянский '!P30+'[2]Лев- Толстовский '!P30+'[2]Липецкий '!P30+'[2]Становлянский '!P30+'[2]Тербунский '!P30+'[2]Усманский '!P30+'[2]Хлевенский '!P30+'[2]Чаплыгинский '!P30</f>
        <v>418887.621</v>
      </c>
      <c r="Q30" s="12">
        <f>'[2]Воловский '!Q30+'[2]Грязинский '!Q30+'[2]Данковский '!Q30+'[2]Добринский '!Q30+'[2]Добровский'!Q30+'[2]Долгоруковский '!Q30+'[2]Елецкий '!Q30+'[2]Задонский '!Q30+'[2]Измалковский '!Q30+'[2]Краснинский '!Q30+'[2]Лебедянский '!Q30+'[2]Лев- Толстовский '!Q30+'[2]Липецкий '!Q30+'[2]Становлянский '!Q30+'[2]Тербунский '!Q30+'[2]Усманский '!Q30+'[2]Хлевенский '!Q30+'[2]Чаплыгинский '!Q30</f>
        <v>380076.00000000006</v>
      </c>
      <c r="R30" s="12">
        <f>'[2]Воловский '!R30+'[2]Грязинский '!R30+'[2]Данковский '!R30+'[2]Добринский '!R30+'[2]Добровский'!R30+'[2]Долгоруковский '!R30+'[2]Елецкий '!R30+'[2]Задонский '!R30+'[2]Измалковский '!R30+'[2]Краснинский '!R30+'[2]Лебедянский '!R30+'[2]Лев- Толстовский '!R30+'[2]Липецкий '!R30+'[2]Становлянский '!R30+'[2]Тербунский '!R30+'[2]Усманский '!R30+'[2]Хлевенский '!R30+'[2]Чаплыгинский '!R30</f>
        <v>295401.844</v>
      </c>
      <c r="S30" s="12">
        <f>'[2]Воловский '!S30+'[2]Грязинский '!S30+'[2]Данковский '!S30+'[2]Добринский '!S30+'[2]Добровский'!S30+'[2]Долгоруковский '!S30+'[2]Елецкий '!S30+'[2]Задонский '!S30+'[2]Измалковский '!S30+'[2]Краснинский '!S30+'[2]Лебедянский '!S30+'[2]Лев- Толстовский '!S30+'[2]Липецкий '!S30+'[2]Становлянский '!S30+'[2]Тербунский '!S30+'[2]Усманский '!S30+'[2]Хлевенский '!S30+'[2]Чаплыгинский '!S30</f>
        <v>319723.3190000001</v>
      </c>
      <c r="T30" s="13"/>
      <c r="U30" s="82">
        <f t="shared" si="1"/>
        <v>0</v>
      </c>
    </row>
    <row r="31" spans="1:21" ht="165">
      <c r="A31" s="7" t="s">
        <v>509</v>
      </c>
      <c r="B31" s="19" t="s">
        <v>364</v>
      </c>
      <c r="C31" s="7" t="s">
        <v>510</v>
      </c>
      <c r="D31" s="52" t="s">
        <v>511</v>
      </c>
      <c r="E31" s="67" t="s">
        <v>976</v>
      </c>
      <c r="F31" s="27" t="s">
        <v>508</v>
      </c>
      <c r="G31" s="68" t="s">
        <v>977</v>
      </c>
      <c r="H31" s="27"/>
      <c r="I31" s="27"/>
      <c r="J31" s="27"/>
      <c r="K31" s="43"/>
      <c r="L31" s="43"/>
      <c r="M31" s="43"/>
      <c r="N31" s="12">
        <f>'[3]Свод  по  МО'!N31</f>
        <v>177.6</v>
      </c>
      <c r="O31" s="12">
        <f>'[3]Свод  по  МО'!O31</f>
        <v>177.5</v>
      </c>
      <c r="P31" s="12">
        <f>'[2]Воловский '!P31+'[2]Грязинский '!P31+'[2]Данковский '!P31+'[2]Добринский '!P31+'[2]Добровский'!P31+'[2]Долгоруковский '!P31+'[2]Елецкий '!P31+'[2]Задонский '!P31+'[2]Измалковский '!P31+'[2]Краснинский '!P31+'[2]Лебедянский '!P31+'[2]Лев- Толстовский '!P31+'[2]Липецкий '!P31+'[2]Становлянский '!P31+'[2]Тербунский '!P31+'[2]Усманский '!P31+'[2]Хлевенский '!P31+'[2]Чаплыгинский '!P31</f>
        <v>275</v>
      </c>
      <c r="Q31" s="12">
        <f>'[2]Воловский '!Q31+'[2]Грязинский '!Q31+'[2]Данковский '!Q31+'[2]Добринский '!Q31+'[2]Добровский'!Q31+'[2]Долгоруковский '!Q31+'[2]Елецкий '!Q31+'[2]Задонский '!Q31+'[2]Измалковский '!Q31+'[2]Краснинский '!Q31+'[2]Лебедянский '!Q31+'[2]Лев- Толстовский '!Q31+'[2]Липецкий '!Q31+'[2]Становлянский '!Q31+'[2]Тербунский '!Q31+'[2]Усманский '!Q31+'[2]Хлевенский '!Q31+'[2]Чаплыгинский '!Q31</f>
        <v>345.1</v>
      </c>
      <c r="R31" s="12">
        <f>'[2]Воловский '!R31+'[2]Грязинский '!R31+'[2]Данковский '!R31+'[2]Добринский '!R31+'[2]Добровский'!R31+'[2]Долгоруковский '!R31+'[2]Елецкий '!R31+'[2]Задонский '!R31+'[2]Измалковский '!R31+'[2]Краснинский '!R31+'[2]Лебедянский '!R31+'[2]Лев- Толстовский '!R31+'[2]Липецкий '!R31+'[2]Становлянский '!R31+'[2]Тербунский '!R31+'[2]Усманский '!R31+'[2]Хлевенский '!R31+'[2]Чаплыгинский '!R31</f>
        <v>367.3</v>
      </c>
      <c r="S31" s="12">
        <f>'[2]Воловский '!S31+'[2]Грязинский '!S31+'[2]Данковский '!S31+'[2]Добринский '!S31+'[2]Добровский'!S31+'[2]Долгоруковский '!S31+'[2]Елецкий '!S31+'[2]Задонский '!S31+'[2]Измалковский '!S31+'[2]Краснинский '!S31+'[2]Лебедянский '!S31+'[2]Лев- Толстовский '!S31+'[2]Липецкий '!S31+'[2]Становлянский '!S31+'[2]Тербунский '!S31+'[2]Усманский '!S31+'[2]Хлевенский '!S31+'[2]Чаплыгинский '!S31</f>
        <v>52</v>
      </c>
      <c r="T31" s="13"/>
      <c r="U31" s="82">
        <f t="shared" si="1"/>
        <v>0</v>
      </c>
    </row>
    <row r="32" spans="1:21" ht="99">
      <c r="A32" s="7" t="s">
        <v>512</v>
      </c>
      <c r="B32" s="19" t="s">
        <v>513</v>
      </c>
      <c r="C32" s="7" t="s">
        <v>514</v>
      </c>
      <c r="D32" s="27"/>
      <c r="E32" s="27"/>
      <c r="F32" s="27"/>
      <c r="G32" s="27"/>
      <c r="H32" s="27"/>
      <c r="I32" s="27"/>
      <c r="J32" s="27"/>
      <c r="K32" s="43"/>
      <c r="L32" s="43"/>
      <c r="M32" s="43"/>
      <c r="N32" s="12">
        <f>'[3]Свод  по  МО'!N32</f>
        <v>0</v>
      </c>
      <c r="O32" s="12">
        <f>'[3]Свод  по  МО'!O32</f>
        <v>0</v>
      </c>
      <c r="P32" s="12">
        <f>'[2]Воловский '!P32+'[2]Грязинский '!P32+'[2]Данковский '!P32+'[2]Добринский '!P32+'[2]Добровский'!P32+'[2]Долгоруковский '!P32+'[2]Елецкий '!P32+'[2]Задонский '!P32+'[2]Измалковский '!P32+'[2]Краснинский '!P32+'[2]Лебедянский '!P32+'[2]Лев- Толстовский '!P32+'[2]Липецкий '!P32+'[2]Становлянский '!P32+'[2]Тербунский '!P32+'[2]Усманский '!P32+'[2]Хлевенский '!P32+'[2]Чаплыгинский '!P32</f>
        <v>0</v>
      </c>
      <c r="Q32" s="12">
        <f>'[2]Воловский '!Q32+'[2]Грязинский '!Q32+'[2]Данковский '!Q32+'[2]Добринский '!Q32+'[2]Добровский'!Q32+'[2]Долгоруковский '!Q32+'[2]Елецкий '!Q32+'[2]Задонский '!Q32+'[2]Измалковский '!Q32+'[2]Краснинский '!Q32+'[2]Лебедянский '!Q32+'[2]Лев- Толстовский '!Q32+'[2]Липецкий '!Q32+'[2]Становлянский '!Q32+'[2]Тербунский '!Q32+'[2]Усманский '!Q32+'[2]Хлевенский '!Q32+'[2]Чаплыгинский '!Q32</f>
        <v>0</v>
      </c>
      <c r="R32" s="12">
        <f>'[2]Воловский '!R32+'[2]Грязинский '!R32+'[2]Данковский '!R32+'[2]Добринский '!R32+'[2]Добровский'!R32+'[2]Долгоруковский '!R32+'[2]Елецкий '!R32+'[2]Задонский '!R32+'[2]Измалковский '!R32+'[2]Краснинский '!R32+'[2]Лебедянский '!R32+'[2]Лев- Толстовский '!R32+'[2]Липецкий '!R32+'[2]Становлянский '!R32+'[2]Тербунский '!R32+'[2]Усманский '!R32+'[2]Хлевенский '!R32+'[2]Чаплыгинский '!R32</f>
        <v>0</v>
      </c>
      <c r="S32" s="12">
        <f>'[2]Воловский '!S32+'[2]Грязинский '!S32+'[2]Данковский '!S32+'[2]Добринский '!S32+'[2]Добровский'!S32+'[2]Долгоруковский '!S32+'[2]Елецкий '!S32+'[2]Задонский '!S32+'[2]Измалковский '!S32+'[2]Краснинский '!S32+'[2]Лебедянский '!S32+'[2]Лев- Толстовский '!S32+'[2]Липецкий '!S32+'[2]Становлянский '!S32+'[2]Тербунский '!S32+'[2]Усманский '!S32+'[2]Хлевенский '!S32+'[2]Чаплыгинский '!S32</f>
        <v>0</v>
      </c>
      <c r="T32" s="13"/>
      <c r="U32" s="82">
        <f t="shared" si="1"/>
        <v>0</v>
      </c>
    </row>
    <row r="33" spans="1:21" ht="115.5">
      <c r="A33" s="7" t="s">
        <v>515</v>
      </c>
      <c r="B33" s="19" t="s">
        <v>516</v>
      </c>
      <c r="C33" s="7" t="s">
        <v>517</v>
      </c>
      <c r="D33" s="27" t="s">
        <v>518</v>
      </c>
      <c r="E33" s="67" t="s">
        <v>976</v>
      </c>
      <c r="F33" s="27" t="s">
        <v>519</v>
      </c>
      <c r="G33" s="68" t="s">
        <v>977</v>
      </c>
      <c r="H33" s="44"/>
      <c r="I33" s="27"/>
      <c r="J33" s="64"/>
      <c r="K33" s="43"/>
      <c r="L33" s="43"/>
      <c r="M33" s="43"/>
      <c r="N33" s="12">
        <f>'[3]Свод  по  МО'!N33</f>
        <v>3915.0399999999995</v>
      </c>
      <c r="O33" s="12">
        <f>'[3]Свод  по  МО'!O33</f>
        <v>3294.6940000000004</v>
      </c>
      <c r="P33" s="12">
        <f>'[2]Воловский '!P33+'[2]Грязинский '!P33+'[2]Данковский '!P33+'[2]Добринский '!P33+'[2]Добровский'!P33+'[2]Долгоруковский '!P33+'[2]Елецкий '!P33+'[2]Задонский '!P33+'[2]Измалковский '!P33+'[2]Краснинский '!P33+'[2]Лебедянский '!P33+'[2]Лев- Толстовский '!P33+'[2]Липецкий '!P33+'[2]Становлянский '!P33+'[2]Тербунский '!P33+'[2]Усманский '!P33+'[2]Хлевенский '!P33+'[2]Чаплыгинский '!P33</f>
        <v>6538.276999999999</v>
      </c>
      <c r="Q33" s="12">
        <f>'[2]Воловский '!Q33+'[2]Грязинский '!Q33+'[2]Данковский '!Q33+'[2]Добринский '!Q33+'[2]Добровский'!Q33+'[2]Долгоруковский '!Q33+'[2]Елецкий '!Q33+'[2]Задонский '!Q33+'[2]Измалковский '!Q33+'[2]Краснинский '!Q33+'[2]Лебедянский '!Q33+'[2]Лев- Толстовский '!Q33+'[2]Липецкий '!Q33+'[2]Становлянский '!Q33+'[2]Тербунский '!Q33+'[2]Усманский '!Q33+'[2]Хлевенский '!Q33+'[2]Чаплыгинский '!Q33</f>
        <v>6405.599999999999</v>
      </c>
      <c r="R33" s="12">
        <f>'[2]Воловский '!R33+'[2]Грязинский '!R33+'[2]Данковский '!R33+'[2]Добринский '!R33+'[2]Добровский'!R33+'[2]Долгоруковский '!R33+'[2]Елецкий '!R33+'[2]Задонский '!R33+'[2]Измалковский '!R33+'[2]Краснинский '!R33+'[2]Лебедянский '!R33+'[2]Лев- Толстовский '!R33+'[2]Липецкий '!R33+'[2]Становлянский '!R33+'[2]Тербунский '!R33+'[2]Усманский '!R33+'[2]Хлевенский '!R33+'[2]Чаплыгинский '!R33</f>
        <v>5218.7</v>
      </c>
      <c r="S33" s="12">
        <f>'[2]Воловский '!S33+'[2]Грязинский '!S33+'[2]Данковский '!S33+'[2]Добринский '!S33+'[2]Добровский'!S33+'[2]Долгоруковский '!S33+'[2]Елецкий '!S33+'[2]Задонский '!S33+'[2]Измалковский '!S33+'[2]Краснинский '!S33+'[2]Лебедянский '!S33+'[2]Лев- Толстовский '!S33+'[2]Липецкий '!S33+'[2]Становлянский '!S33+'[2]Тербунский '!S33+'[2]Усманский '!S33+'[2]Хлевенский '!S33+'[2]Чаплыгинский '!S33</f>
        <v>4445.900000000001</v>
      </c>
      <c r="T33" s="13"/>
      <c r="U33" s="82">
        <f t="shared" si="1"/>
        <v>0</v>
      </c>
    </row>
    <row r="34" spans="1:21" ht="115.5">
      <c r="A34" s="7" t="s">
        <v>520</v>
      </c>
      <c r="B34" s="19" t="s">
        <v>392</v>
      </c>
      <c r="C34" s="7" t="s">
        <v>521</v>
      </c>
      <c r="D34" s="52" t="s">
        <v>522</v>
      </c>
      <c r="E34" s="67" t="s">
        <v>976</v>
      </c>
      <c r="F34" s="27" t="s">
        <v>523</v>
      </c>
      <c r="G34" s="68" t="s">
        <v>977</v>
      </c>
      <c r="H34" s="27"/>
      <c r="I34" s="27"/>
      <c r="J34" s="27"/>
      <c r="K34" s="43"/>
      <c r="L34" s="43"/>
      <c r="M34" s="43"/>
      <c r="N34" s="12">
        <f>'[3]Свод  по  МО'!N34</f>
        <v>8079.700000000001</v>
      </c>
      <c r="O34" s="12">
        <f>'[3]Свод  по  МО'!O34</f>
        <v>4826.4</v>
      </c>
      <c r="P34" s="12">
        <f>'[2]Воловский '!P34+'[2]Грязинский '!P34+'[2]Данковский '!P34+'[2]Добринский '!P34+'[2]Добровский'!P34+'[2]Долгоруковский '!P34+'[2]Елецкий '!P34+'[2]Задонский '!P34+'[2]Измалковский '!P34+'[2]Краснинский '!P34+'[2]Лебедянский '!P34+'[2]Лев- Толстовский '!P34+'[2]Липецкий '!P34+'[2]Становлянский '!P34+'[2]Тербунский '!P34+'[2]Усманский '!P34+'[2]Хлевенский '!P34+'[2]Чаплыгинский '!P34</f>
        <v>4182</v>
      </c>
      <c r="Q34" s="12">
        <f>'[2]Воловский '!Q34+'[2]Грязинский '!Q34+'[2]Данковский '!Q34+'[2]Добринский '!Q34+'[2]Добровский'!Q34+'[2]Долгоруковский '!Q34+'[2]Елецкий '!Q34+'[2]Задонский '!Q34+'[2]Измалковский '!Q34+'[2]Краснинский '!Q34+'[2]Лебедянский '!Q34+'[2]Лев- Толстовский '!Q34+'[2]Липецкий '!Q34+'[2]Становлянский '!Q34+'[2]Тербунский '!Q34+'[2]Усманский '!Q34+'[2]Хлевенский '!Q34+'[2]Чаплыгинский '!Q34</f>
        <v>3962.3</v>
      </c>
      <c r="R34" s="12">
        <f>'[2]Воловский '!R34+'[2]Грязинский '!R34+'[2]Данковский '!R34+'[2]Добринский '!R34+'[2]Добровский'!R34+'[2]Долгоруковский '!R34+'[2]Елецкий '!R34+'[2]Задонский '!R34+'[2]Измалковский '!R34+'[2]Краснинский '!R34+'[2]Лебедянский '!R34+'[2]Лев- Толстовский '!R34+'[2]Липецкий '!R34+'[2]Становлянский '!R34+'[2]Тербунский '!R34+'[2]Усманский '!R34+'[2]Хлевенский '!R34+'[2]Чаплыгинский '!R34</f>
        <v>4793.2</v>
      </c>
      <c r="S34" s="12">
        <f>'[2]Воловский '!S34+'[2]Грязинский '!S34+'[2]Данковский '!S34+'[2]Добринский '!S34+'[2]Добровский'!S34+'[2]Долгоруковский '!S34+'[2]Елецкий '!S34+'[2]Задонский '!S34+'[2]Измалковский '!S34+'[2]Краснинский '!S34+'[2]Лебедянский '!S34+'[2]Лев- Толстовский '!S34+'[2]Липецкий '!S34+'[2]Становлянский '!S34+'[2]Тербунский '!S34+'[2]Усманский '!S34+'[2]Хлевенский '!S34+'[2]Чаплыгинский '!S34</f>
        <v>3628.6</v>
      </c>
      <c r="T34" s="13"/>
      <c r="U34" s="82">
        <f t="shared" si="1"/>
        <v>0</v>
      </c>
    </row>
    <row r="35" spans="1:21" ht="82.5" hidden="1">
      <c r="A35" s="35" t="s">
        <v>524</v>
      </c>
      <c r="B35" s="36" t="s">
        <v>525</v>
      </c>
      <c r="C35" s="35" t="s">
        <v>526</v>
      </c>
      <c r="D35" s="52"/>
      <c r="E35" s="27"/>
      <c r="F35" s="27"/>
      <c r="G35" s="27"/>
      <c r="H35" s="27"/>
      <c r="I35" s="27"/>
      <c r="J35" s="27"/>
      <c r="K35" s="43"/>
      <c r="L35" s="43"/>
      <c r="M35" s="43"/>
      <c r="N35" s="12">
        <f>'[3]Свод  по  МО'!N35</f>
        <v>0</v>
      </c>
      <c r="O35" s="12">
        <f>'[3]Свод  по  МО'!O35</f>
        <v>0</v>
      </c>
      <c r="P35" s="12"/>
      <c r="Q35" s="12"/>
      <c r="R35" s="12"/>
      <c r="S35" s="12"/>
      <c r="T35" s="13"/>
      <c r="U35" s="82"/>
    </row>
    <row r="36" spans="1:21" ht="33">
      <c r="A36" s="7" t="s">
        <v>527</v>
      </c>
      <c r="B36" s="19" t="s">
        <v>528</v>
      </c>
      <c r="C36" s="7" t="s">
        <v>529</v>
      </c>
      <c r="D36" s="27"/>
      <c r="E36" s="27"/>
      <c r="F36" s="27"/>
      <c r="G36" s="27"/>
      <c r="H36" s="27"/>
      <c r="I36" s="27"/>
      <c r="J36" s="27"/>
      <c r="K36" s="43"/>
      <c r="L36" s="43"/>
      <c r="M36" s="43"/>
      <c r="N36" s="12">
        <f>'[3]Свод  по  МО'!N36</f>
        <v>0</v>
      </c>
      <c r="O36" s="12">
        <f>'[3]Свод  по  МО'!O36</f>
        <v>0</v>
      </c>
      <c r="P36" s="12">
        <f>'[2]Воловский '!P36+'[2]Грязинский '!P36+'[2]Данковский '!P36+'[2]Добринский '!P36+'[2]Добровский'!P36+'[2]Долгоруковский '!P36+'[2]Елецкий '!P36+'[2]Задонский '!P36+'[2]Измалковский '!P36+'[2]Краснинский '!P36+'[2]Лебедянский '!P36+'[2]Лев- Толстовский '!P36+'[2]Липецкий '!P36+'[2]Становлянский '!P36+'[2]Тербунский '!P36+'[2]Усманский '!P36+'[2]Хлевенский '!P36+'[2]Чаплыгинский '!P36</f>
        <v>0</v>
      </c>
      <c r="Q36" s="12">
        <f>'[2]Воловский '!Q36+'[2]Грязинский '!Q36+'[2]Данковский '!Q36+'[2]Добринский '!Q36+'[2]Добровский'!Q36+'[2]Долгоруковский '!Q36+'[2]Елецкий '!Q36+'[2]Задонский '!Q36+'[2]Измалковский '!Q36+'[2]Краснинский '!Q36+'[2]Лебедянский '!Q36+'[2]Лев- Толстовский '!Q36+'[2]Липецкий '!Q36+'[2]Становлянский '!Q36+'[2]Тербунский '!Q36+'[2]Усманский '!Q36+'[2]Хлевенский '!Q36+'[2]Чаплыгинский '!Q36</f>
        <v>0</v>
      </c>
      <c r="R36" s="12">
        <f>'[2]Воловский '!R36+'[2]Грязинский '!R36+'[2]Данковский '!R36+'[2]Добринский '!R36+'[2]Добровский'!R36+'[2]Долгоруковский '!R36+'[2]Елецкий '!R36+'[2]Задонский '!R36+'[2]Измалковский '!R36+'[2]Краснинский '!R36+'[2]Лебедянский '!R36+'[2]Лев- Толстовский '!R36+'[2]Липецкий '!R36+'[2]Становлянский '!R36+'[2]Тербунский '!R36+'[2]Усманский '!R36+'[2]Хлевенский '!R36+'[2]Чаплыгинский '!R36</f>
        <v>0</v>
      </c>
      <c r="S36" s="12">
        <f>'[2]Воловский '!S36+'[2]Грязинский '!S36+'[2]Данковский '!S36+'[2]Добринский '!S36+'[2]Добровский'!S36+'[2]Долгоруковский '!S36+'[2]Елецкий '!S36+'[2]Задонский '!S36+'[2]Измалковский '!S36+'[2]Краснинский '!S36+'[2]Лебедянский '!S36+'[2]Лев- Толстовский '!S36+'[2]Липецкий '!S36+'[2]Становлянский '!S36+'[2]Тербунский '!S36+'[2]Усманский '!S36+'[2]Хлевенский '!S36+'[2]Чаплыгинский '!S36</f>
        <v>0</v>
      </c>
      <c r="T36" s="13"/>
      <c r="U36" s="82">
        <f t="shared" si="1"/>
        <v>0</v>
      </c>
    </row>
    <row r="37" spans="1:21" ht="115.5">
      <c r="A37" s="7" t="s">
        <v>530</v>
      </c>
      <c r="B37" s="19" t="s">
        <v>531</v>
      </c>
      <c r="C37" s="7" t="s">
        <v>532</v>
      </c>
      <c r="D37" s="52" t="s">
        <v>533</v>
      </c>
      <c r="E37" s="67" t="s">
        <v>976</v>
      </c>
      <c r="F37" s="27" t="s">
        <v>534</v>
      </c>
      <c r="G37" s="68" t="s">
        <v>977</v>
      </c>
      <c r="H37" s="27"/>
      <c r="I37" s="27"/>
      <c r="J37" s="27"/>
      <c r="K37" s="43"/>
      <c r="L37" s="43"/>
      <c r="M37" s="43"/>
      <c r="N37" s="12">
        <f>'[3]Свод  по  МО'!N37</f>
        <v>6287.5</v>
      </c>
      <c r="O37" s="12">
        <f>'[3]Свод  по  МО'!O37</f>
        <v>5709.4000000000015</v>
      </c>
      <c r="P37" s="12">
        <f>'[2]Воловский '!P37+'[2]Грязинский '!P37+'[2]Данковский '!P37+'[2]Добринский '!P37+'[2]Добровский'!P37+'[2]Долгоруковский '!P37+'[2]Елецкий '!P37+'[2]Задонский '!P37+'[2]Измалковский '!P37+'[2]Краснинский '!P37+'[2]Лебедянский '!P37+'[2]Лев- Толстовский '!P37+'[2]Липецкий '!P37+'[2]Становлянский '!P37+'[2]Тербунский '!P37+'[2]Усманский '!P37+'[2]Хлевенский '!P37+'[2]Чаплыгинский '!P37</f>
        <v>15349.599999999999</v>
      </c>
      <c r="Q37" s="12">
        <f>'[2]Воловский '!Q37+'[2]Грязинский '!Q37+'[2]Данковский '!Q37+'[2]Добринский '!Q37+'[2]Добровский'!Q37+'[2]Долгоруковский '!Q37+'[2]Елецкий '!Q37+'[2]Задонский '!Q37+'[2]Измалковский '!Q37+'[2]Краснинский '!Q37+'[2]Лебедянский '!Q37+'[2]Лев- Толстовский '!Q37+'[2]Липецкий '!Q37+'[2]Становлянский '!Q37+'[2]Тербунский '!Q37+'[2]Усманский '!Q37+'[2]Хлевенский '!Q37+'[2]Чаплыгинский '!Q37</f>
        <v>11821.300000000001</v>
      </c>
      <c r="R37" s="12">
        <f>'[2]Воловский '!R37+'[2]Грязинский '!R37+'[2]Данковский '!R37+'[2]Добринский '!R37+'[2]Добровский'!R37+'[2]Долгоруковский '!R37+'[2]Елецкий '!R37+'[2]Задонский '!R37+'[2]Измалковский '!R37+'[2]Краснинский '!R37+'[2]Лебедянский '!R37+'[2]Лев- Толстовский '!R37+'[2]Липецкий '!R37+'[2]Становлянский '!R37+'[2]Тербунский '!R37+'[2]Усманский '!R37+'[2]Хлевенский '!R37+'[2]Чаплыгинский '!R37</f>
        <v>6673.6</v>
      </c>
      <c r="S37" s="12">
        <f>'[2]Воловский '!S37+'[2]Грязинский '!S37+'[2]Данковский '!S37+'[2]Добринский '!S37+'[2]Добровский'!S37+'[2]Долгоруковский '!S37+'[2]Елецкий '!S37+'[2]Задонский '!S37+'[2]Измалковский '!S37+'[2]Краснинский '!S37+'[2]Лебедянский '!S37+'[2]Лев- Толстовский '!S37+'[2]Липецкий '!S37+'[2]Становлянский '!S37+'[2]Тербунский '!S37+'[2]Усманский '!S37+'[2]Хлевенский '!S37+'[2]Чаплыгинский '!S37</f>
        <v>5039.7</v>
      </c>
      <c r="T37" s="13"/>
      <c r="U37" s="82">
        <f t="shared" si="1"/>
        <v>0</v>
      </c>
    </row>
    <row r="38" spans="1:21" ht="409.5">
      <c r="A38" s="7" t="s">
        <v>535</v>
      </c>
      <c r="B38" s="19" t="s">
        <v>365</v>
      </c>
      <c r="C38" s="7" t="s">
        <v>536</v>
      </c>
      <c r="D38" s="52" t="s">
        <v>522</v>
      </c>
      <c r="E38" s="67" t="s">
        <v>976</v>
      </c>
      <c r="F38" s="27" t="s">
        <v>537</v>
      </c>
      <c r="G38" s="68" t="s">
        <v>977</v>
      </c>
      <c r="H38" s="27"/>
      <c r="I38" s="27"/>
      <c r="J38" s="27"/>
      <c r="K38" s="43"/>
      <c r="L38" s="43"/>
      <c r="M38" s="43"/>
      <c r="N38" s="12">
        <f>'[3]Свод  по  МО'!N38</f>
        <v>210975.91700000004</v>
      </c>
      <c r="O38" s="12">
        <f>'[3]Свод  по  МО'!O38</f>
        <v>201706.75499999995</v>
      </c>
      <c r="P38" s="12">
        <f>'[2]Воловский '!P38+'[2]Грязинский '!P38+'[2]Данковский '!P38+'[2]Добринский '!P38+'[2]Добровский'!P38+'[2]Долгоруковский '!P38+'[2]Елецкий '!P38+'[2]Задонский '!P38+'[2]Измалковский '!P38+'[2]Краснинский '!P38+'[2]Лебедянский '!P38+'[2]Лев- Толстовский '!P38+'[2]Липецкий '!P38+'[2]Становлянский '!P38+'[2]Тербунский '!P38+'[2]Усманский '!P38+'[2]Хлевенский '!P38+'[2]Чаплыгинский '!P38</f>
        <v>265848.105</v>
      </c>
      <c r="Q38" s="12">
        <f>'[2]Воловский '!Q38+'[2]Грязинский '!Q38+'[2]Данковский '!Q38+'[2]Добринский '!Q38+'[2]Добровский'!Q38+'[2]Долгоруковский '!Q38+'[2]Елецкий '!Q38+'[2]Задонский '!Q38+'[2]Измалковский '!Q38+'[2]Краснинский '!Q38+'[2]Лебедянский '!Q38+'[2]Лев- Толстовский '!Q38+'[2]Липецкий '!Q38+'[2]Становлянский '!Q38+'[2]Тербунский '!Q38+'[2]Усманский '!Q38+'[2]Хлевенский '!Q38+'[2]Чаплыгинский '!Q38</f>
        <v>151049.82899999997</v>
      </c>
      <c r="R38" s="12">
        <f>'[2]Воловский '!R38+'[2]Грязинский '!R38+'[2]Данковский '!R38+'[2]Добринский '!R38+'[2]Добровский'!R38+'[2]Долгоруковский '!R38+'[2]Елецкий '!R38+'[2]Задонский '!R38+'[2]Измалковский '!R38+'[2]Краснинский '!R38+'[2]Лебедянский '!R38+'[2]Лев- Толстовский '!R38+'[2]Липецкий '!R38+'[2]Становлянский '!R38+'[2]Тербунский '!R38+'[2]Усманский '!R38+'[2]Хлевенский '!R38+'[2]Чаплыгинский '!R38</f>
        <v>167790.31999999998</v>
      </c>
      <c r="S38" s="12">
        <f>'[2]Воловский '!S38+'[2]Грязинский '!S38+'[2]Данковский '!S38+'[2]Добринский '!S38+'[2]Добровский'!S38+'[2]Долгоруковский '!S38+'[2]Елецкий '!S38+'[2]Задонский '!S38+'[2]Измалковский '!S38+'[2]Краснинский '!S38+'[2]Лебедянский '!S38+'[2]Лев- Толстовский '!S38+'[2]Липецкий '!S38+'[2]Становлянский '!S38+'[2]Тербунский '!S38+'[2]Усманский '!S38+'[2]Хлевенский '!S38+'[2]Чаплыгинский '!S38</f>
        <v>195786.991</v>
      </c>
      <c r="T38" s="13"/>
      <c r="U38" s="82">
        <f t="shared" si="1"/>
        <v>0</v>
      </c>
    </row>
    <row r="39" spans="1:21" ht="409.5">
      <c r="A39" s="7" t="s">
        <v>538</v>
      </c>
      <c r="B39" s="19" t="s">
        <v>4</v>
      </c>
      <c r="C39" s="7" t="s">
        <v>539</v>
      </c>
      <c r="D39" s="52" t="s">
        <v>498</v>
      </c>
      <c r="E39" s="67" t="s">
        <v>976</v>
      </c>
      <c r="F39" s="27" t="s">
        <v>540</v>
      </c>
      <c r="G39" s="68" t="s">
        <v>977</v>
      </c>
      <c r="H39" s="27"/>
      <c r="I39" s="27"/>
      <c r="J39" s="27"/>
      <c r="K39" s="43"/>
      <c r="L39" s="43"/>
      <c r="M39" s="43"/>
      <c r="N39" s="12">
        <f>'[3]Свод  по  МО'!N39</f>
        <v>111519.97499999999</v>
      </c>
      <c r="O39" s="12">
        <f>'[3]Свод  по  МО'!O39</f>
        <v>87719.875</v>
      </c>
      <c r="P39" s="12">
        <f>'[2]Воловский '!P39+'[2]Грязинский '!P39+'[2]Данковский '!P39+'[2]Добринский '!P39+'[2]Добровский'!P39+'[2]Долгоруковский '!P39+'[2]Елецкий '!P39+'[2]Задонский '!P39+'[2]Измалковский '!P39+'[2]Краснинский '!P39+'[2]Лебедянский '!P39+'[2]Лев- Толстовский '!P39+'[2]Липецкий '!P39+'[2]Становлянский '!P39+'[2]Тербунский '!P39+'[2]Усманский '!P39+'[2]Хлевенский '!P39+'[2]Чаплыгинский '!P39</f>
        <v>151074.02800000002</v>
      </c>
      <c r="Q39" s="12">
        <f>'[2]Воловский '!Q39+'[2]Грязинский '!Q39+'[2]Данковский '!Q39+'[2]Добринский '!Q39+'[2]Добровский'!Q39+'[2]Долгоруковский '!Q39+'[2]Елецкий '!Q39+'[2]Задонский '!Q39+'[2]Измалковский '!Q39+'[2]Краснинский '!Q39+'[2]Лебедянский '!Q39+'[2]Лев- Толстовский '!Q39+'[2]Липецкий '!Q39+'[2]Становлянский '!Q39+'[2]Тербунский '!Q39+'[2]Усманский '!Q39+'[2]Хлевенский '!Q39+'[2]Чаплыгинский '!Q39</f>
        <v>2123.2</v>
      </c>
      <c r="R39" s="12">
        <f>'[2]Воловский '!R39+'[2]Грязинский '!R39+'[2]Данковский '!R39+'[2]Добринский '!R39+'[2]Добровский'!R39+'[2]Долгоруковский '!R39+'[2]Елецкий '!R39+'[2]Задонский '!R39+'[2]Измалковский '!R39+'[2]Краснинский '!R39+'[2]Лебедянский '!R39+'[2]Лев- Толстовский '!R39+'[2]Липецкий '!R39+'[2]Становлянский '!R39+'[2]Тербунский '!R39+'[2]Усманский '!R39+'[2]Хлевенский '!R39+'[2]Чаплыгинский '!R39</f>
        <v>885</v>
      </c>
      <c r="S39" s="12">
        <f>'[2]Воловский '!S39+'[2]Грязинский '!S39+'[2]Данковский '!S39+'[2]Добринский '!S39+'[2]Добровский'!S39+'[2]Долгоруковский '!S39+'[2]Елецкий '!S39+'[2]Задонский '!S39+'[2]Измалковский '!S39+'[2]Краснинский '!S39+'[2]Лебедянский '!S39+'[2]Лев- Толстовский '!S39+'[2]Липецкий '!S39+'[2]Становлянский '!S39+'[2]Тербунский '!S39+'[2]Усманский '!S39+'[2]Хлевенский '!S39+'[2]Чаплыгинский '!S39</f>
        <v>179</v>
      </c>
      <c r="T39" s="13"/>
      <c r="U39" s="82">
        <f t="shared" si="1"/>
        <v>0</v>
      </c>
    </row>
    <row r="40" spans="1:21" ht="115.5">
      <c r="A40" s="7" t="s">
        <v>541</v>
      </c>
      <c r="B40" s="19" t="s">
        <v>5</v>
      </c>
      <c r="C40" s="7" t="s">
        <v>542</v>
      </c>
      <c r="D40" s="52" t="s">
        <v>522</v>
      </c>
      <c r="E40" s="67" t="s">
        <v>976</v>
      </c>
      <c r="F40" s="27" t="s">
        <v>543</v>
      </c>
      <c r="G40" s="68" t="s">
        <v>977</v>
      </c>
      <c r="H40" s="27"/>
      <c r="I40" s="27"/>
      <c r="J40" s="27"/>
      <c r="K40" s="43"/>
      <c r="L40" s="43"/>
      <c r="M40" s="43"/>
      <c r="N40" s="12">
        <f>'[3]Свод  по  МО'!N40</f>
        <v>130014.00500000002</v>
      </c>
      <c r="O40" s="12">
        <f>'[3]Свод  по  МО'!O40</f>
        <v>95479.99100000001</v>
      </c>
      <c r="P40" s="12">
        <f>'[2]Воловский '!P40+'[2]Грязинский '!P40+'[2]Данковский '!P40+'[2]Добринский '!P40+'[2]Добровский'!P40+'[2]Долгоруковский '!P40+'[2]Елецкий '!P40+'[2]Задонский '!P40+'[2]Измалковский '!P40+'[2]Краснинский '!P40+'[2]Лебедянский '!P40+'[2]Лев- Толстовский '!P40+'[2]Липецкий '!P40+'[2]Становлянский '!P40+'[2]Тербунский '!P40+'[2]Усманский '!P40+'[2]Хлевенский '!P40+'[2]Чаплыгинский '!P40</f>
        <v>37551.364</v>
      </c>
      <c r="Q40" s="12">
        <f>'[2]Воловский '!Q40+'[2]Грязинский '!Q40+'[2]Данковский '!Q40+'[2]Добринский '!Q40+'[2]Добровский'!Q40+'[2]Долгоруковский '!Q40+'[2]Елецкий '!Q40+'[2]Задонский '!Q40+'[2]Измалковский '!Q40+'[2]Краснинский '!Q40+'[2]Лебедянский '!Q40+'[2]Лев- Толстовский '!Q40+'[2]Липецкий '!Q40+'[2]Становлянский '!Q40+'[2]Тербунский '!Q40+'[2]Усманский '!Q40+'[2]Хлевенский '!Q40+'[2]Чаплыгинский '!Q40</f>
        <v>41138.49999999999</v>
      </c>
      <c r="R40" s="12">
        <f>'[2]Воловский '!R40+'[2]Грязинский '!R40+'[2]Данковский '!R40+'[2]Добринский '!R40+'[2]Добровский'!R40+'[2]Долгоруковский '!R40+'[2]Елецкий '!R40+'[2]Задонский '!R40+'[2]Измалковский '!R40+'[2]Краснинский '!R40+'[2]Лебедянский '!R40+'[2]Лев- Толстовский '!R40+'[2]Липецкий '!R40+'[2]Становлянский '!R40+'[2]Тербунский '!R40+'[2]Усманский '!R40+'[2]Хлевенский '!R40+'[2]Чаплыгинский '!R40</f>
        <v>35894.9</v>
      </c>
      <c r="S40" s="12">
        <f>'[2]Воловский '!S40+'[2]Грязинский '!S40+'[2]Данковский '!S40+'[2]Добринский '!S40+'[2]Добровский'!S40+'[2]Долгоруковский '!S40+'[2]Елецкий '!S40+'[2]Задонский '!S40+'[2]Измалковский '!S40+'[2]Краснинский '!S40+'[2]Лебедянский '!S40+'[2]Лев- Толстовский '!S40+'[2]Липецкий '!S40+'[2]Становлянский '!S40+'[2]Тербунский '!S40+'[2]Усманский '!S40+'[2]Хлевенский '!S40+'[2]Чаплыгинский '!S40</f>
        <v>35697.8</v>
      </c>
      <c r="T40" s="13"/>
      <c r="U40" s="82">
        <f t="shared" si="1"/>
        <v>0</v>
      </c>
    </row>
    <row r="41" spans="1:21" ht="115.5">
      <c r="A41" s="7" t="s">
        <v>544</v>
      </c>
      <c r="B41" s="19" t="s">
        <v>545</v>
      </c>
      <c r="C41" s="7" t="s">
        <v>546</v>
      </c>
      <c r="D41" s="52" t="s">
        <v>522</v>
      </c>
      <c r="E41" s="67" t="s">
        <v>976</v>
      </c>
      <c r="F41" s="27" t="s">
        <v>547</v>
      </c>
      <c r="G41" s="68" t="s">
        <v>977</v>
      </c>
      <c r="H41" s="27"/>
      <c r="I41" s="27"/>
      <c r="J41" s="27"/>
      <c r="K41" s="43"/>
      <c r="L41" s="43"/>
      <c r="M41" s="43"/>
      <c r="N41" s="12">
        <f>'[3]Свод  по  МО'!N41</f>
        <v>4960.464999999999</v>
      </c>
      <c r="O41" s="12">
        <f>'[3]Свод  по  МО'!O41</f>
        <v>4664.098000000001</v>
      </c>
      <c r="P41" s="12">
        <f>'[2]Воловский '!P41+'[2]Грязинский '!P41+'[2]Данковский '!P41+'[2]Добринский '!P41+'[2]Добровский'!P41+'[2]Долгоруковский '!P41+'[2]Елецкий '!P41+'[2]Задонский '!P41+'[2]Измалковский '!P41+'[2]Краснинский '!P41+'[2]Лебедянский '!P41+'[2]Лев- Толстовский '!P41+'[2]Липецкий '!P41+'[2]Становлянский '!P41+'[2]Тербунский '!P41+'[2]Усманский '!P41+'[2]Хлевенский '!P41+'[2]Чаплыгинский '!P41</f>
        <v>6533.284000000001</v>
      </c>
      <c r="Q41" s="12">
        <f>'[2]Воловский '!Q41+'[2]Грязинский '!Q41+'[2]Данковский '!Q41+'[2]Добринский '!Q41+'[2]Добровский'!Q41+'[2]Долгоруковский '!Q41+'[2]Елецкий '!Q41+'[2]Задонский '!Q41+'[2]Измалковский '!Q41+'[2]Краснинский '!Q41+'[2]Лебедянский '!Q41+'[2]Лев- Толстовский '!Q41+'[2]Липецкий '!Q41+'[2]Становлянский '!Q41+'[2]Тербунский '!Q41+'[2]Усманский '!Q41+'[2]Хлевенский '!Q41+'[2]Чаплыгинский '!Q41</f>
        <v>11203.7</v>
      </c>
      <c r="R41" s="12">
        <f>'[2]Воловский '!R41+'[2]Грязинский '!R41+'[2]Данковский '!R41+'[2]Добринский '!R41+'[2]Добровский'!R41+'[2]Долгоруковский '!R41+'[2]Елецкий '!R41+'[2]Задонский '!R41+'[2]Измалковский '!R41+'[2]Краснинский '!R41+'[2]Лебедянский '!R41+'[2]Лев- Толстовский '!R41+'[2]Липецкий '!R41+'[2]Становлянский '!R41+'[2]Тербунский '!R41+'[2]Усманский '!R41+'[2]Хлевенский '!R41+'[2]Чаплыгинский '!R41</f>
        <v>7956.280000000001</v>
      </c>
      <c r="S41" s="12">
        <f>'[2]Воловский '!S41+'[2]Грязинский '!S41+'[2]Данковский '!S41+'[2]Добринский '!S41+'[2]Добровский'!S41+'[2]Долгоруковский '!S41+'[2]Елецкий '!S41+'[2]Задонский '!S41+'[2]Измалковский '!S41+'[2]Краснинский '!S41+'[2]Лебедянский '!S41+'[2]Лев- Толстовский '!S41+'[2]Липецкий '!S41+'[2]Становлянский '!S41+'[2]Тербунский '!S41+'[2]Усманский '!S41+'[2]Хлевенский '!S41+'[2]Чаплыгинский '!S41</f>
        <v>6180.3</v>
      </c>
      <c r="T41" s="13"/>
      <c r="U41" s="82">
        <f t="shared" si="1"/>
        <v>0</v>
      </c>
    </row>
    <row r="42" spans="1:21" ht="115.5">
      <c r="A42" s="7" t="s">
        <v>548</v>
      </c>
      <c r="B42" s="19" t="s">
        <v>549</v>
      </c>
      <c r="C42" s="7" t="s">
        <v>550</v>
      </c>
      <c r="D42" s="52" t="s">
        <v>488</v>
      </c>
      <c r="E42" s="67" t="s">
        <v>976</v>
      </c>
      <c r="F42" s="27" t="s">
        <v>551</v>
      </c>
      <c r="G42" s="68" t="s">
        <v>977</v>
      </c>
      <c r="H42" s="27"/>
      <c r="I42" s="27"/>
      <c r="J42" s="27"/>
      <c r="K42" s="43"/>
      <c r="L42" s="43"/>
      <c r="M42" s="43"/>
      <c r="N42" s="12">
        <f>'[3]Свод  по  МО'!N42</f>
        <v>807.4</v>
      </c>
      <c r="O42" s="12">
        <f>'[3]Свод  по  МО'!O42</f>
        <v>685.0999999999999</v>
      </c>
      <c r="P42" s="12">
        <f>'[2]Воловский '!P42+'[2]Грязинский '!P42+'[2]Данковский '!P42+'[2]Добринский '!P42+'[2]Добровский'!P42+'[2]Долгоруковский '!P42+'[2]Елецкий '!P42+'[2]Задонский '!P42+'[2]Измалковский '!P42+'[2]Краснинский '!P42+'[2]Лебедянский '!P42+'[2]Лев- Толстовский '!P42+'[2]Липецкий '!P42+'[2]Становлянский '!P42+'[2]Тербунский '!P42+'[2]Усманский '!P42+'[2]Хлевенский '!P42+'[2]Чаплыгинский '!P42</f>
        <v>926.9000000000001</v>
      </c>
      <c r="Q42" s="12">
        <f>'[2]Воловский '!Q42+'[2]Грязинский '!Q42+'[2]Данковский '!Q42+'[2]Добринский '!Q42+'[2]Добровский'!Q42+'[2]Долгоруковский '!Q42+'[2]Елецкий '!Q42+'[2]Задонский '!Q42+'[2]Измалковский '!Q42+'[2]Краснинский '!Q42+'[2]Лебедянский '!Q42+'[2]Лев- Толстовский '!Q42+'[2]Липецкий '!Q42+'[2]Становлянский '!Q42+'[2]Тербунский '!Q42+'[2]Усманский '!Q42+'[2]Хлевенский '!Q42+'[2]Чаплыгинский '!Q42</f>
        <v>1207</v>
      </c>
      <c r="R42" s="12">
        <f>'[2]Воловский '!R42+'[2]Грязинский '!R42+'[2]Данковский '!R42+'[2]Добринский '!R42+'[2]Добровский'!R42+'[2]Долгоруковский '!R42+'[2]Елецкий '!R42+'[2]Задонский '!R42+'[2]Измалковский '!R42+'[2]Краснинский '!R42+'[2]Лебедянский '!R42+'[2]Лев- Толстовский '!R42+'[2]Липецкий '!R42+'[2]Становлянский '!R42+'[2]Тербунский '!R42+'[2]Усманский '!R42+'[2]Хлевенский '!R42+'[2]Чаплыгинский '!R42</f>
        <v>730</v>
      </c>
      <c r="S42" s="12">
        <f>'[2]Воловский '!S42+'[2]Грязинский '!S42+'[2]Данковский '!S42+'[2]Добринский '!S42+'[2]Добровский'!S42+'[2]Долгоруковский '!S42+'[2]Елецкий '!S42+'[2]Задонский '!S42+'[2]Измалковский '!S42+'[2]Краснинский '!S42+'[2]Лебедянский '!S42+'[2]Лев- Толстовский '!S42+'[2]Липецкий '!S42+'[2]Становлянский '!S42+'[2]Тербунский '!S42+'[2]Усманский '!S42+'[2]Хлевенский '!S42+'[2]Чаплыгинский '!S42</f>
        <v>539</v>
      </c>
      <c r="T42" s="13"/>
      <c r="U42" s="82">
        <f t="shared" si="1"/>
        <v>0</v>
      </c>
    </row>
    <row r="43" spans="1:21" ht="82.5">
      <c r="A43" s="7" t="s">
        <v>552</v>
      </c>
      <c r="B43" s="19" t="s">
        <v>553</v>
      </c>
      <c r="C43" s="7" t="s">
        <v>554</v>
      </c>
      <c r="D43" s="52"/>
      <c r="E43" s="27"/>
      <c r="F43" s="27"/>
      <c r="G43" s="27"/>
      <c r="H43" s="27"/>
      <c r="I43" s="27"/>
      <c r="J43" s="27"/>
      <c r="K43" s="43"/>
      <c r="L43" s="43"/>
      <c r="M43" s="43"/>
      <c r="N43" s="12">
        <f>'[3]Свод  по  МО'!N43</f>
        <v>0</v>
      </c>
      <c r="O43" s="12">
        <f>'[3]Свод  по  МО'!O43</f>
        <v>0</v>
      </c>
      <c r="P43" s="12">
        <f>'[2]Воловский '!P43+'[2]Грязинский '!P43+'[2]Данковский '!P43+'[2]Добринский '!P43+'[2]Добровский'!P43+'[2]Долгоруковский '!P43+'[2]Елецкий '!P43+'[2]Задонский '!P43+'[2]Измалковский '!P43+'[2]Краснинский '!P43+'[2]Лебедянский '!P43+'[2]Лев- Толстовский '!P43+'[2]Липецкий '!P43+'[2]Становлянский '!P43+'[2]Тербунский '!P43+'[2]Усманский '!P43+'[2]Хлевенский '!P43+'[2]Чаплыгинский '!P43</f>
        <v>0</v>
      </c>
      <c r="Q43" s="12">
        <f>'[2]Воловский '!Q43+'[2]Грязинский '!Q43+'[2]Данковский '!Q43+'[2]Добринский '!Q43+'[2]Добровский'!Q43+'[2]Долгоруковский '!Q43+'[2]Елецкий '!Q43+'[2]Задонский '!Q43+'[2]Измалковский '!Q43+'[2]Краснинский '!Q43+'[2]Лебедянский '!Q43+'[2]Лев- Толстовский '!Q43+'[2]Липецкий '!Q43+'[2]Становлянский '!Q43+'[2]Тербунский '!Q43+'[2]Усманский '!Q43+'[2]Хлевенский '!Q43+'[2]Чаплыгинский '!Q43</f>
        <v>0</v>
      </c>
      <c r="R43" s="12">
        <f>'[2]Воловский '!R43+'[2]Грязинский '!R43+'[2]Данковский '!R43+'[2]Добринский '!R43+'[2]Добровский'!R43+'[2]Долгоруковский '!R43+'[2]Елецкий '!R43+'[2]Задонский '!R43+'[2]Измалковский '!R43+'[2]Краснинский '!R43+'[2]Лебедянский '!R43+'[2]Лев- Толстовский '!R43+'[2]Липецкий '!R43+'[2]Становлянский '!R43+'[2]Тербунский '!R43+'[2]Усманский '!R43+'[2]Хлевенский '!R43+'[2]Чаплыгинский '!R43</f>
        <v>0</v>
      </c>
      <c r="S43" s="12">
        <f>'[2]Воловский '!S43+'[2]Грязинский '!S43+'[2]Данковский '!S43+'[2]Добринский '!S43+'[2]Добровский'!S43+'[2]Долгоруковский '!S43+'[2]Елецкий '!S43+'[2]Задонский '!S43+'[2]Измалковский '!S43+'[2]Краснинский '!S43+'[2]Лебедянский '!S43+'[2]Лев- Толстовский '!S43+'[2]Липецкий '!S43+'[2]Становлянский '!S43+'[2]Тербунский '!S43+'[2]Усманский '!S43+'[2]Хлевенский '!S43+'[2]Чаплыгинский '!S43</f>
        <v>0</v>
      </c>
      <c r="T43" s="13"/>
      <c r="U43" s="82">
        <f t="shared" si="1"/>
        <v>0</v>
      </c>
    </row>
    <row r="44" spans="1:21" ht="82.5" hidden="1">
      <c r="A44" s="35" t="s">
        <v>555</v>
      </c>
      <c r="B44" s="36" t="s">
        <v>556</v>
      </c>
      <c r="C44" s="35" t="s">
        <v>557</v>
      </c>
      <c r="D44" s="52"/>
      <c r="E44" s="27"/>
      <c r="F44" s="27"/>
      <c r="G44" s="27"/>
      <c r="H44" s="27"/>
      <c r="I44" s="27"/>
      <c r="J44" s="27"/>
      <c r="K44" s="43"/>
      <c r="L44" s="43"/>
      <c r="M44" s="43"/>
      <c r="N44" s="12">
        <f>'[3]Свод  по  МО'!N44</f>
        <v>0</v>
      </c>
      <c r="O44" s="12">
        <f>'[3]Свод  по  МО'!O44</f>
        <v>0</v>
      </c>
      <c r="P44" s="12"/>
      <c r="Q44" s="12"/>
      <c r="R44" s="12"/>
      <c r="S44" s="12"/>
      <c r="T44" s="13"/>
      <c r="U44" s="82"/>
    </row>
    <row r="45" spans="1:21" s="20" customFormat="1" ht="115.5">
      <c r="A45" s="7" t="s">
        <v>558</v>
      </c>
      <c r="B45" s="19" t="s">
        <v>559</v>
      </c>
      <c r="C45" s="7" t="s">
        <v>560</v>
      </c>
      <c r="D45" s="52" t="s">
        <v>488</v>
      </c>
      <c r="E45" s="67" t="s">
        <v>976</v>
      </c>
      <c r="F45" s="27" t="s">
        <v>561</v>
      </c>
      <c r="G45" s="68" t="s">
        <v>977</v>
      </c>
      <c r="H45" s="27"/>
      <c r="I45" s="27"/>
      <c r="J45" s="27"/>
      <c r="K45" s="45"/>
      <c r="L45" s="45"/>
      <c r="M45" s="45"/>
      <c r="N45" s="12">
        <f>'[3]Свод  по  МО'!N45</f>
        <v>70</v>
      </c>
      <c r="O45" s="12">
        <f>'[3]Свод  по  МО'!O45</f>
        <v>48.2</v>
      </c>
      <c r="P45" s="12">
        <f>'[2]Воловский '!P45+'[2]Грязинский '!P45+'[2]Данковский '!P45+'[2]Добринский '!P45+'[2]Добровский'!P45+'[2]Долгоруковский '!P45+'[2]Елецкий '!P45+'[2]Задонский '!P45+'[2]Измалковский '!P45+'[2]Краснинский '!P45+'[2]Лебедянский '!P45+'[2]Лев- Толстовский '!P45+'[2]Липецкий '!P45+'[2]Становлянский '!P45+'[2]Тербунский '!P45+'[2]Усманский '!P45+'[2]Хлевенский '!P45+'[2]Чаплыгинский '!P45</f>
        <v>378.3</v>
      </c>
      <c r="Q45" s="12">
        <f>'[2]Воловский '!Q45+'[2]Грязинский '!Q45+'[2]Данковский '!Q45+'[2]Добринский '!Q45+'[2]Добровский'!Q45+'[2]Долгоруковский '!Q45+'[2]Елецкий '!Q45+'[2]Задонский '!Q45+'[2]Измалковский '!Q45+'[2]Краснинский '!Q45+'[2]Лебедянский '!Q45+'[2]Лев- Толстовский '!Q45+'[2]Липецкий '!Q45+'[2]Становлянский '!Q45+'[2]Тербунский '!Q45+'[2]Усманский '!Q45+'[2]Хлевенский '!Q45+'[2]Чаплыгинский '!Q45</f>
        <v>100</v>
      </c>
      <c r="R45" s="12">
        <f>'[2]Воловский '!R45+'[2]Грязинский '!R45+'[2]Данковский '!R45+'[2]Добринский '!R45+'[2]Добровский'!R45+'[2]Долгоруковский '!R45+'[2]Елецкий '!R45+'[2]Задонский '!R45+'[2]Измалковский '!R45+'[2]Краснинский '!R45+'[2]Лебедянский '!R45+'[2]Лев- Толстовский '!R45+'[2]Липецкий '!R45+'[2]Становлянский '!R45+'[2]Тербунский '!R45+'[2]Усманский '!R45+'[2]Хлевенский '!R45+'[2]Чаплыгинский '!R45</f>
        <v>50</v>
      </c>
      <c r="S45" s="12">
        <f>'[2]Воловский '!S45+'[2]Грязинский '!S45+'[2]Данковский '!S45+'[2]Добринский '!S45+'[2]Добровский'!S45+'[2]Долгоруковский '!S45+'[2]Елецкий '!S45+'[2]Задонский '!S45+'[2]Измалковский '!S45+'[2]Краснинский '!S45+'[2]Лебедянский '!S45+'[2]Лев- Толстовский '!S45+'[2]Липецкий '!S45+'[2]Становлянский '!S45+'[2]Тербунский '!S45+'[2]Усманский '!S45+'[2]Хлевенский '!S45+'[2]Чаплыгинский '!S45</f>
        <v>50</v>
      </c>
      <c r="T45" s="13"/>
      <c r="U45" s="82">
        <f t="shared" si="1"/>
        <v>0</v>
      </c>
    </row>
    <row r="46" spans="1:21" s="14" customFormat="1" ht="132">
      <c r="A46" s="7" t="s">
        <v>562</v>
      </c>
      <c r="B46" s="19" t="s">
        <v>366</v>
      </c>
      <c r="C46" s="7" t="s">
        <v>563</v>
      </c>
      <c r="D46" s="27"/>
      <c r="E46" s="27"/>
      <c r="F46" s="27"/>
      <c r="G46" s="27"/>
      <c r="H46" s="27"/>
      <c r="I46" s="27"/>
      <c r="J46" s="27"/>
      <c r="K46" s="42"/>
      <c r="L46" s="42"/>
      <c r="M46" s="42"/>
      <c r="N46" s="12">
        <f>'[3]Свод  по  МО'!N46</f>
        <v>0</v>
      </c>
      <c r="O46" s="12">
        <f>'[3]Свод  по  МО'!O46</f>
        <v>0</v>
      </c>
      <c r="P46" s="12">
        <f>'[2]Воловский '!P46+'[2]Грязинский '!P46+'[2]Данковский '!P46+'[2]Добринский '!P46+'[2]Добровский'!P46+'[2]Долгоруковский '!P46+'[2]Елецкий '!P46+'[2]Задонский '!P46+'[2]Измалковский '!P46+'[2]Краснинский '!P46+'[2]Лебедянский '!P46+'[2]Лев- Толстовский '!P46+'[2]Липецкий '!P46+'[2]Становлянский '!P46+'[2]Тербунский '!P46+'[2]Усманский '!P46+'[2]Хлевенский '!P46+'[2]Чаплыгинский '!P46</f>
        <v>0</v>
      </c>
      <c r="Q46" s="12">
        <f>'[2]Воловский '!Q46+'[2]Грязинский '!Q46+'[2]Данковский '!Q46+'[2]Добринский '!Q46+'[2]Добровский'!Q46+'[2]Долгоруковский '!Q46+'[2]Елецкий '!Q46+'[2]Задонский '!Q46+'[2]Измалковский '!Q46+'[2]Краснинский '!Q46+'[2]Лебедянский '!Q46+'[2]Лев- Толстовский '!Q46+'[2]Липецкий '!Q46+'[2]Становлянский '!Q46+'[2]Тербунский '!Q46+'[2]Усманский '!Q46+'[2]Хлевенский '!Q46+'[2]Чаплыгинский '!Q46</f>
        <v>0</v>
      </c>
      <c r="R46" s="12">
        <f>'[2]Воловский '!R46+'[2]Грязинский '!R46+'[2]Данковский '!R46+'[2]Добринский '!R46+'[2]Добровский'!R46+'[2]Долгоруковский '!R46+'[2]Елецкий '!R46+'[2]Задонский '!R46+'[2]Измалковский '!R46+'[2]Краснинский '!R46+'[2]Лебедянский '!R46+'[2]Лев- Толстовский '!R46+'[2]Липецкий '!R46+'[2]Становлянский '!R46+'[2]Тербунский '!R46+'[2]Усманский '!R46+'[2]Хлевенский '!R46+'[2]Чаплыгинский '!R46</f>
        <v>0</v>
      </c>
      <c r="S46" s="12">
        <f>'[2]Воловский '!S46+'[2]Грязинский '!S46+'[2]Данковский '!S46+'[2]Добринский '!S46+'[2]Добровский'!S46+'[2]Долгоруковский '!S46+'[2]Елецкий '!S46+'[2]Задонский '!S46+'[2]Измалковский '!S46+'[2]Краснинский '!S46+'[2]Лебедянский '!S46+'[2]Лев- Толстовский '!S46+'[2]Липецкий '!S46+'[2]Становлянский '!S46+'[2]Тербунский '!S46+'[2]Усманский '!S46+'[2]Хлевенский '!S46+'[2]Чаплыгинский '!S46</f>
        <v>0</v>
      </c>
      <c r="T46" s="13"/>
      <c r="U46" s="82">
        <f t="shared" si="1"/>
        <v>0</v>
      </c>
    </row>
    <row r="47" spans="1:21" s="14" customFormat="1" ht="66">
      <c r="A47" s="7" t="s">
        <v>564</v>
      </c>
      <c r="B47" s="19" t="s">
        <v>565</v>
      </c>
      <c r="C47" s="7" t="s">
        <v>566</v>
      </c>
      <c r="D47" s="52"/>
      <c r="E47" s="27"/>
      <c r="F47" s="27"/>
      <c r="G47" s="27"/>
      <c r="H47" s="27"/>
      <c r="I47" s="27"/>
      <c r="J47" s="27"/>
      <c r="K47" s="42"/>
      <c r="L47" s="42"/>
      <c r="M47" s="42"/>
      <c r="N47" s="12">
        <f>'[3]Свод  по  МО'!N47</f>
        <v>0</v>
      </c>
      <c r="O47" s="12">
        <f>'[3]Свод  по  МО'!O47</f>
        <v>0</v>
      </c>
      <c r="P47" s="12"/>
      <c r="Q47" s="12"/>
      <c r="R47" s="12"/>
      <c r="S47" s="12"/>
      <c r="T47" s="13"/>
      <c r="U47" s="82">
        <f t="shared" si="1"/>
        <v>0</v>
      </c>
    </row>
    <row r="48" spans="1:21" s="14" customFormat="1" ht="99" hidden="1">
      <c r="A48" s="35" t="s">
        <v>567</v>
      </c>
      <c r="B48" s="36" t="s">
        <v>568</v>
      </c>
      <c r="C48" s="35" t="s">
        <v>569</v>
      </c>
      <c r="D48" s="52"/>
      <c r="E48" s="27"/>
      <c r="F48" s="27"/>
      <c r="G48" s="27"/>
      <c r="H48" s="27"/>
      <c r="I48" s="27"/>
      <c r="J48" s="27"/>
      <c r="K48" s="42"/>
      <c r="L48" s="42"/>
      <c r="M48" s="42"/>
      <c r="N48" s="12">
        <f>'[3]Свод  по  МО'!N48</f>
        <v>0</v>
      </c>
      <c r="O48" s="12">
        <f>'[3]Свод  по  МО'!O48</f>
        <v>0</v>
      </c>
      <c r="P48" s="12"/>
      <c r="Q48" s="12"/>
      <c r="R48" s="12"/>
      <c r="S48" s="12"/>
      <c r="T48" s="13"/>
      <c r="U48" s="82"/>
    </row>
    <row r="49" spans="1:21" ht="115.5">
      <c r="A49" s="7" t="s">
        <v>570</v>
      </c>
      <c r="B49" s="19" t="s">
        <v>571</v>
      </c>
      <c r="C49" s="7" t="s">
        <v>572</v>
      </c>
      <c r="D49" s="52" t="s">
        <v>573</v>
      </c>
      <c r="E49" s="67" t="s">
        <v>976</v>
      </c>
      <c r="F49" s="27" t="s">
        <v>574</v>
      </c>
      <c r="G49" s="68" t="s">
        <v>977</v>
      </c>
      <c r="H49" s="27"/>
      <c r="I49" s="27"/>
      <c r="J49" s="27"/>
      <c r="K49" s="43"/>
      <c r="L49" s="43"/>
      <c r="M49" s="43"/>
      <c r="N49" s="12">
        <f>'[3]Свод  по  МО'!N49</f>
        <v>220.8</v>
      </c>
      <c r="O49" s="12">
        <f>'[3]Свод  по  МО'!O49</f>
        <v>190</v>
      </c>
      <c r="P49" s="12">
        <f>'[2]Воловский '!P49+'[2]Грязинский '!P49+'[2]Данковский '!P49+'[2]Добринский '!P49+'[2]Добровский'!P49+'[2]Долгоруковский '!P49+'[2]Елецкий '!P49+'[2]Задонский '!P49+'[2]Измалковский '!P49+'[2]Краснинский '!P49+'[2]Лебедянский '!P49+'[2]Лев- Толстовский '!P49+'[2]Липецкий '!P49+'[2]Становлянский '!P49+'[2]Тербунский '!P49+'[2]Усманский '!P49+'[2]Хлевенский '!P49+'[2]Чаплыгинский '!P49</f>
        <v>192</v>
      </c>
      <c r="Q49" s="12">
        <f>'[2]Воловский '!Q49+'[2]Грязинский '!Q49+'[2]Данковский '!Q49+'[2]Добринский '!Q49+'[2]Добровский'!Q49+'[2]Долгоруковский '!Q49+'[2]Елецкий '!Q49+'[2]Задонский '!Q49+'[2]Измалковский '!Q49+'[2]Краснинский '!Q49+'[2]Лебедянский '!Q49+'[2]Лев- Толстовский '!Q49+'[2]Липецкий '!Q49+'[2]Становлянский '!Q49+'[2]Тербунский '!Q49+'[2]Усманский '!Q49+'[2]Хлевенский '!Q49+'[2]Чаплыгинский '!Q49</f>
        <v>202</v>
      </c>
      <c r="R49" s="12">
        <f>'[2]Воловский '!R49+'[2]Грязинский '!R49+'[2]Данковский '!R49+'[2]Добринский '!R49+'[2]Добровский'!R49+'[2]Долгоруковский '!R49+'[2]Елецкий '!R49+'[2]Задонский '!R49+'[2]Измалковский '!R49+'[2]Краснинский '!R49+'[2]Лебедянский '!R49+'[2]Лев- Толстовский '!R49+'[2]Липецкий '!R49+'[2]Становлянский '!R49+'[2]Тербунский '!R49+'[2]Усманский '!R49+'[2]Хлевенский '!R49+'[2]Чаплыгинский '!R49</f>
        <v>176.8</v>
      </c>
      <c r="S49" s="12">
        <f>'[2]Воловский '!S49+'[2]Грязинский '!S49+'[2]Данковский '!S49+'[2]Добринский '!S49+'[2]Добровский'!S49+'[2]Долгоруковский '!S49+'[2]Елецкий '!S49+'[2]Задонский '!S49+'[2]Измалковский '!S49+'[2]Краснинский '!S49+'[2]Лебедянский '!S49+'[2]Лев- Толстовский '!S49+'[2]Липецкий '!S49+'[2]Становлянский '!S49+'[2]Тербунский '!S49+'[2]Усманский '!S49+'[2]Хлевенский '!S49+'[2]Чаплыгинский '!S49</f>
        <v>81.9</v>
      </c>
      <c r="T49" s="13"/>
      <c r="U49" s="82">
        <f t="shared" si="1"/>
        <v>0</v>
      </c>
    </row>
    <row r="50" spans="1:21" ht="115.5">
      <c r="A50" s="7" t="s">
        <v>575</v>
      </c>
      <c r="B50" s="19" t="s">
        <v>576</v>
      </c>
      <c r="C50" s="7" t="s">
        <v>577</v>
      </c>
      <c r="D50" s="27"/>
      <c r="E50" s="27"/>
      <c r="F50" s="27"/>
      <c r="G50" s="27"/>
      <c r="H50" s="27"/>
      <c r="I50" s="27"/>
      <c r="J50" s="27"/>
      <c r="K50" s="43"/>
      <c r="L50" s="43"/>
      <c r="M50" s="43"/>
      <c r="N50" s="12">
        <f>'[3]Свод  по  МО'!N50</f>
        <v>0</v>
      </c>
      <c r="O50" s="12">
        <f>'[3]Свод  по  МО'!O50</f>
        <v>0</v>
      </c>
      <c r="P50" s="12">
        <f>'[2]Воловский '!P50+'[2]Грязинский '!P50+'[2]Данковский '!P50+'[2]Добринский '!P50+'[2]Добровский'!P50+'[2]Долгоруковский '!P50+'[2]Елецкий '!P50+'[2]Задонский '!P50+'[2]Измалковский '!P50+'[2]Краснинский '!P50+'[2]Лебедянский '!P50+'[2]Лев- Толстовский '!P50+'[2]Липецкий '!P50+'[2]Становлянский '!P50+'[2]Тербунский '!P50+'[2]Усманский '!P50+'[2]Хлевенский '!P50+'[2]Чаплыгинский '!P50</f>
        <v>0</v>
      </c>
      <c r="Q50" s="12">
        <f>'[2]Воловский '!Q50+'[2]Грязинский '!Q50+'[2]Данковский '!Q50+'[2]Добринский '!Q50+'[2]Добровский'!Q50+'[2]Долгоруковский '!Q50+'[2]Елецкий '!Q50+'[2]Задонский '!Q50+'[2]Измалковский '!Q50+'[2]Краснинский '!Q50+'[2]Лебедянский '!Q50+'[2]Лев- Толстовский '!Q50+'[2]Липецкий '!Q50+'[2]Становлянский '!Q50+'[2]Тербунский '!Q50+'[2]Усманский '!Q50+'[2]Хлевенский '!Q50+'[2]Чаплыгинский '!Q50</f>
        <v>0</v>
      </c>
      <c r="R50" s="12">
        <f>'[2]Воловский '!R50+'[2]Грязинский '!R50+'[2]Данковский '!R50+'[2]Добринский '!R50+'[2]Добровский'!R50+'[2]Долгоруковский '!R50+'[2]Елецкий '!R50+'[2]Задонский '!R50+'[2]Измалковский '!R50+'[2]Краснинский '!R50+'[2]Лебедянский '!R50+'[2]Лев- Толстовский '!R50+'[2]Липецкий '!R50+'[2]Становлянский '!R50+'[2]Тербунский '!R50+'[2]Усманский '!R50+'[2]Хлевенский '!R50+'[2]Чаплыгинский '!R50</f>
        <v>0</v>
      </c>
      <c r="S50" s="12">
        <f>'[2]Воловский '!S50+'[2]Грязинский '!S50+'[2]Данковский '!S50+'[2]Добринский '!S50+'[2]Добровский'!S50+'[2]Долгоруковский '!S50+'[2]Елецкий '!S50+'[2]Задонский '!S50+'[2]Измалковский '!S50+'[2]Краснинский '!S50+'[2]Лебедянский '!S50+'[2]Лев- Толстовский '!S50+'[2]Липецкий '!S50+'[2]Становлянский '!S50+'[2]Тербунский '!S50+'[2]Усманский '!S50+'[2]Хлевенский '!S50+'[2]Чаплыгинский '!S50</f>
        <v>0</v>
      </c>
      <c r="T50" s="13"/>
      <c r="U50" s="82">
        <f t="shared" si="1"/>
        <v>0</v>
      </c>
    </row>
    <row r="51" spans="1:21" ht="33">
      <c r="A51" s="7" t="s">
        <v>578</v>
      </c>
      <c r="B51" s="19" t="s">
        <v>579</v>
      </c>
      <c r="C51" s="7" t="s">
        <v>580</v>
      </c>
      <c r="D51" s="27"/>
      <c r="E51" s="27"/>
      <c r="F51" s="27"/>
      <c r="G51" s="27"/>
      <c r="H51" s="27"/>
      <c r="I51" s="27"/>
      <c r="J51" s="27"/>
      <c r="K51" s="43"/>
      <c r="L51" s="43"/>
      <c r="M51" s="43"/>
      <c r="N51" s="12">
        <f>'[3]Свод  по  МО'!N51</f>
        <v>0</v>
      </c>
      <c r="O51" s="12">
        <f>'[3]Свод  по  МО'!O51</f>
        <v>0</v>
      </c>
      <c r="P51" s="12">
        <f>'[2]Воловский '!P51+'[2]Грязинский '!P51+'[2]Данковский '!P51+'[2]Добринский '!P51+'[2]Добровский'!P51+'[2]Долгоруковский '!P51+'[2]Елецкий '!P51+'[2]Задонский '!P51+'[2]Измалковский '!P51+'[2]Краснинский '!P51+'[2]Лебедянский '!P51+'[2]Лев- Толстовский '!P51+'[2]Липецкий '!P51+'[2]Становлянский '!P51+'[2]Тербунский '!P51+'[2]Усманский '!P51+'[2]Хлевенский '!P51+'[2]Чаплыгинский '!P51</f>
        <v>0</v>
      </c>
      <c r="Q51" s="12">
        <f>'[2]Воловский '!Q51+'[2]Грязинский '!Q51+'[2]Данковский '!Q51+'[2]Добринский '!Q51+'[2]Добровский'!Q51+'[2]Долгоруковский '!Q51+'[2]Елецкий '!Q51+'[2]Задонский '!Q51+'[2]Измалковский '!Q51+'[2]Краснинский '!Q51+'[2]Лебедянский '!Q51+'[2]Лев- Толстовский '!Q51+'[2]Липецкий '!Q51+'[2]Становлянский '!Q51+'[2]Тербунский '!Q51+'[2]Усманский '!Q51+'[2]Хлевенский '!Q51+'[2]Чаплыгинский '!Q51</f>
        <v>0</v>
      </c>
      <c r="R51" s="12">
        <f>'[2]Воловский '!R51+'[2]Грязинский '!R51+'[2]Данковский '!R51+'[2]Добринский '!R51+'[2]Добровский'!R51+'[2]Долгоруковский '!R51+'[2]Елецкий '!R51+'[2]Задонский '!R51+'[2]Измалковский '!R51+'[2]Краснинский '!R51+'[2]Лебедянский '!R51+'[2]Лев- Толстовский '!R51+'[2]Липецкий '!R51+'[2]Становлянский '!R51+'[2]Тербунский '!R51+'[2]Усманский '!R51+'[2]Хлевенский '!R51+'[2]Чаплыгинский '!R51</f>
        <v>0</v>
      </c>
      <c r="S51" s="12">
        <f>'[2]Воловский '!S51+'[2]Грязинский '!S51+'[2]Данковский '!S51+'[2]Добринский '!S51+'[2]Добровский'!S51+'[2]Долгоруковский '!S51+'[2]Елецкий '!S51+'[2]Задонский '!S51+'[2]Измалковский '!S51+'[2]Краснинский '!S51+'[2]Лебедянский '!S51+'[2]Лев- Толстовский '!S51+'[2]Липецкий '!S51+'[2]Становлянский '!S51+'[2]Тербунский '!S51+'[2]Усманский '!S51+'[2]Хлевенский '!S51+'[2]Чаплыгинский '!S51</f>
        <v>0</v>
      </c>
      <c r="T51" s="13"/>
      <c r="U51" s="82">
        <f t="shared" si="1"/>
        <v>0</v>
      </c>
    </row>
    <row r="52" spans="1:21" ht="115.5">
      <c r="A52" s="7" t="s">
        <v>581</v>
      </c>
      <c r="B52" s="19" t="s">
        <v>582</v>
      </c>
      <c r="C52" s="7" t="s">
        <v>583</v>
      </c>
      <c r="D52" s="52" t="s">
        <v>584</v>
      </c>
      <c r="E52" s="67" t="s">
        <v>976</v>
      </c>
      <c r="F52" s="27" t="s">
        <v>585</v>
      </c>
      <c r="G52" s="68" t="s">
        <v>977</v>
      </c>
      <c r="H52" s="27"/>
      <c r="I52" s="27"/>
      <c r="J52" s="27"/>
      <c r="K52" s="43"/>
      <c r="L52" s="43"/>
      <c r="M52" s="43"/>
      <c r="N52" s="12">
        <f>'[3]Свод  по  МО'!N52</f>
        <v>200</v>
      </c>
      <c r="O52" s="12">
        <f>'[3]Свод  по  МО'!O52</f>
        <v>196.84</v>
      </c>
      <c r="P52" s="12">
        <f>'[2]Воловский '!P52+'[2]Грязинский '!P52+'[2]Данковский '!P52+'[2]Добринский '!P52+'[2]Добровский'!P52+'[2]Долгоруковский '!P52+'[2]Елецкий '!P52+'[2]Задонский '!P52+'[2]Измалковский '!P52+'[2]Краснинский '!P52+'[2]Лебедянский '!P52+'[2]Лев- Толстовский '!P52+'[2]Липецкий '!P52+'[2]Становлянский '!P52+'[2]Тербунский '!P52+'[2]Усманский '!P52+'[2]Хлевенский '!P52+'[2]Чаплыгинский '!P52</f>
        <v>160</v>
      </c>
      <c r="Q52" s="12">
        <f>'[2]Воловский '!Q52+'[2]Грязинский '!Q52+'[2]Данковский '!Q52+'[2]Добринский '!Q52+'[2]Добровский'!Q52+'[2]Долгоруковский '!Q52+'[2]Елецкий '!Q52+'[2]Задонский '!Q52+'[2]Измалковский '!Q52+'[2]Краснинский '!Q52+'[2]Лебедянский '!Q52+'[2]Лев- Толстовский '!Q52+'[2]Липецкий '!Q52+'[2]Становлянский '!Q52+'[2]Тербунский '!Q52+'[2]Усманский '!Q52+'[2]Хлевенский '!Q52+'[2]Чаплыгинский '!Q52</f>
        <v>70</v>
      </c>
      <c r="R52" s="12">
        <f>'[2]Воловский '!R52+'[2]Грязинский '!R52+'[2]Данковский '!R52+'[2]Добринский '!R52+'[2]Добровский'!R52+'[2]Долгоруковский '!R52+'[2]Елецкий '!R52+'[2]Задонский '!R52+'[2]Измалковский '!R52+'[2]Краснинский '!R52+'[2]Лебедянский '!R52+'[2]Лев- Толстовский '!R52+'[2]Липецкий '!R52+'[2]Становлянский '!R52+'[2]Тербунский '!R52+'[2]Усманский '!R52+'[2]Хлевенский '!R52+'[2]Чаплыгинский '!R52</f>
        <v>70</v>
      </c>
      <c r="S52" s="12">
        <f>'[2]Воловский '!S52+'[2]Грязинский '!S52+'[2]Данковский '!S52+'[2]Добринский '!S52+'[2]Добровский'!S52+'[2]Долгоруковский '!S52+'[2]Елецкий '!S52+'[2]Задонский '!S52+'[2]Измалковский '!S52+'[2]Краснинский '!S52+'[2]Лебедянский '!S52+'[2]Лев- Толстовский '!S52+'[2]Липецкий '!S52+'[2]Становлянский '!S52+'[2]Тербунский '!S52+'[2]Усманский '!S52+'[2]Хлевенский '!S52+'[2]Чаплыгинский '!S52</f>
        <v>0</v>
      </c>
      <c r="T52" s="13"/>
      <c r="U52" s="82">
        <f t="shared" si="1"/>
        <v>0</v>
      </c>
    </row>
    <row r="53" spans="1:21" ht="115.5">
      <c r="A53" s="21" t="s">
        <v>586</v>
      </c>
      <c r="B53" s="22" t="s">
        <v>587</v>
      </c>
      <c r="C53" s="21" t="s">
        <v>588</v>
      </c>
      <c r="D53" s="52"/>
      <c r="E53" s="27"/>
      <c r="F53" s="27"/>
      <c r="G53" s="27"/>
      <c r="H53" s="27"/>
      <c r="I53" s="27"/>
      <c r="J53" s="27"/>
      <c r="K53" s="43"/>
      <c r="L53" s="43"/>
      <c r="M53" s="43"/>
      <c r="N53" s="12">
        <f>'[3]Свод  по  МО'!N53</f>
        <v>0</v>
      </c>
      <c r="O53" s="12">
        <f>'[3]Свод  по  МО'!O53</f>
        <v>0</v>
      </c>
      <c r="P53" s="12">
        <f>'[2]Воловский '!P53+'[2]Грязинский '!P53+'[2]Данковский '!P53+'[2]Добринский '!P53+'[2]Добровский'!P53+'[2]Долгоруковский '!P53+'[2]Елецкий '!P53+'[2]Задонский '!P53+'[2]Измалковский '!P53+'[2]Краснинский '!P53+'[2]Лебедянский '!P53+'[2]Лев- Толстовский '!P53+'[2]Липецкий '!P53+'[2]Становлянский '!P53+'[2]Тербунский '!P53+'[2]Усманский '!P53+'[2]Хлевенский '!P53+'[2]Чаплыгинский '!P53</f>
        <v>0</v>
      </c>
      <c r="Q53" s="12">
        <f>'[2]Воловский '!Q53+'[2]Грязинский '!Q53+'[2]Данковский '!Q53+'[2]Добринский '!Q53+'[2]Добровский'!Q53+'[2]Долгоруковский '!Q53+'[2]Елецкий '!Q53+'[2]Задонский '!Q53+'[2]Измалковский '!Q53+'[2]Краснинский '!Q53+'[2]Лебедянский '!Q53+'[2]Лев- Толстовский '!Q53+'[2]Липецкий '!Q53+'[2]Становлянский '!Q53+'[2]Тербунский '!Q53+'[2]Усманский '!Q53+'[2]Хлевенский '!Q53+'[2]Чаплыгинский '!Q53</f>
        <v>0</v>
      </c>
      <c r="R53" s="12">
        <f>'[2]Воловский '!R53+'[2]Грязинский '!R53+'[2]Данковский '!R53+'[2]Добринский '!R53+'[2]Добровский'!R53+'[2]Долгоруковский '!R53+'[2]Елецкий '!R53+'[2]Задонский '!R53+'[2]Измалковский '!R53+'[2]Краснинский '!R53+'[2]Лебедянский '!R53+'[2]Лев- Толстовский '!R53+'[2]Липецкий '!R53+'[2]Становлянский '!R53+'[2]Тербунский '!R53+'[2]Усманский '!R53+'[2]Хлевенский '!R53+'[2]Чаплыгинский '!R53</f>
        <v>0</v>
      </c>
      <c r="S53" s="12">
        <f>'[2]Воловский '!S53+'[2]Грязинский '!S53+'[2]Данковский '!S53+'[2]Добринский '!S53+'[2]Добровский'!S53+'[2]Долгоруковский '!S53+'[2]Елецкий '!S53+'[2]Задонский '!S53+'[2]Измалковский '!S53+'[2]Краснинский '!S53+'[2]Лебедянский '!S53+'[2]Лев- Толстовский '!S53+'[2]Липецкий '!S53+'[2]Становлянский '!S53+'[2]Тербунский '!S53+'[2]Усманский '!S53+'[2]Хлевенский '!S53+'[2]Чаплыгинский '!S53</f>
        <v>0</v>
      </c>
      <c r="T53" s="13"/>
      <c r="U53" s="82">
        <f t="shared" si="1"/>
        <v>0</v>
      </c>
    </row>
    <row r="54" spans="1:21" ht="49.5">
      <c r="A54" s="21" t="s">
        <v>589</v>
      </c>
      <c r="B54" s="22" t="s">
        <v>590</v>
      </c>
      <c r="C54" s="21" t="s">
        <v>591</v>
      </c>
      <c r="D54" s="52"/>
      <c r="E54" s="27"/>
      <c r="F54" s="27"/>
      <c r="G54" s="27"/>
      <c r="H54" s="27"/>
      <c r="I54" s="27"/>
      <c r="J54" s="27"/>
      <c r="K54" s="43"/>
      <c r="L54" s="43"/>
      <c r="M54" s="43"/>
      <c r="N54" s="12">
        <f>'[3]Свод  по  МО'!N54</f>
        <v>0</v>
      </c>
      <c r="O54" s="12">
        <f>'[3]Свод  по  МО'!O54</f>
        <v>0</v>
      </c>
      <c r="P54" s="12">
        <f>'[2]Воловский '!P54+'[2]Грязинский '!P54+'[2]Данковский '!P54+'[2]Добринский '!P54+'[2]Добровский'!P54+'[2]Долгоруковский '!P54+'[2]Елецкий '!P54+'[2]Задонский '!P54+'[2]Измалковский '!P54+'[2]Краснинский '!P54+'[2]Лебедянский '!P54+'[2]Лев- Толстовский '!P54+'[2]Липецкий '!P54+'[2]Становлянский '!P54+'[2]Тербунский '!P54+'[2]Усманский '!P54+'[2]Хлевенский '!P54+'[2]Чаплыгинский '!P54</f>
        <v>0</v>
      </c>
      <c r="Q54" s="12">
        <f>'[2]Воловский '!Q54+'[2]Грязинский '!Q54+'[2]Данковский '!Q54+'[2]Добринский '!Q54+'[2]Добровский'!Q54+'[2]Долгоруковский '!Q54+'[2]Елецкий '!Q54+'[2]Задонский '!Q54+'[2]Измалковский '!Q54+'[2]Краснинский '!Q54+'[2]Лебедянский '!Q54+'[2]Лев- Толстовский '!Q54+'[2]Липецкий '!Q54+'[2]Становлянский '!Q54+'[2]Тербунский '!Q54+'[2]Усманский '!Q54+'[2]Хлевенский '!Q54+'[2]Чаплыгинский '!Q54</f>
        <v>0</v>
      </c>
      <c r="R54" s="12">
        <f>'[2]Воловский '!R54+'[2]Грязинский '!R54+'[2]Данковский '!R54+'[2]Добринский '!R54+'[2]Добровский'!R54+'[2]Долгоруковский '!R54+'[2]Елецкий '!R54+'[2]Задонский '!R54+'[2]Измалковский '!R54+'[2]Краснинский '!R54+'[2]Лебедянский '!R54+'[2]Лев- Толстовский '!R54+'[2]Липецкий '!R54+'[2]Становлянский '!R54+'[2]Тербунский '!R54+'[2]Усманский '!R54+'[2]Хлевенский '!R54+'[2]Чаплыгинский '!R54</f>
        <v>0</v>
      </c>
      <c r="S54" s="12">
        <f>'[2]Воловский '!S54+'[2]Грязинский '!S54+'[2]Данковский '!S54+'[2]Добринский '!S54+'[2]Добровский'!S54+'[2]Долгоруковский '!S54+'[2]Елецкий '!S54+'[2]Задонский '!S54+'[2]Измалковский '!S54+'[2]Краснинский '!S54+'[2]Лебедянский '!S54+'[2]Лев- Толстовский '!S54+'[2]Липецкий '!S54+'[2]Становлянский '!S54+'[2]Тербунский '!S54+'[2]Усманский '!S54+'[2]Хлевенский '!S54+'[2]Чаплыгинский '!S54</f>
        <v>0</v>
      </c>
      <c r="T54" s="13"/>
      <c r="U54" s="82">
        <f t="shared" si="1"/>
        <v>0</v>
      </c>
    </row>
    <row r="55" spans="1:21" ht="49.5">
      <c r="A55" s="21" t="s">
        <v>592</v>
      </c>
      <c r="B55" s="22" t="s">
        <v>593</v>
      </c>
      <c r="C55" s="21" t="s">
        <v>594</v>
      </c>
      <c r="D55" s="52"/>
      <c r="E55" s="27"/>
      <c r="F55" s="27"/>
      <c r="G55" s="27"/>
      <c r="H55" s="27"/>
      <c r="I55" s="27"/>
      <c r="J55" s="27"/>
      <c r="K55" s="43"/>
      <c r="L55" s="43"/>
      <c r="M55" s="43"/>
      <c r="N55" s="12">
        <f>'[3]Свод  по  МО'!N55</f>
        <v>0</v>
      </c>
      <c r="O55" s="12">
        <f>'[3]Свод  по  МО'!O55</f>
        <v>0</v>
      </c>
      <c r="P55" s="12">
        <f>'[2]Воловский '!P55+'[2]Грязинский '!P55+'[2]Данковский '!P55+'[2]Добринский '!P55+'[2]Добровский'!P55+'[2]Долгоруковский '!P55+'[2]Елецкий '!P55+'[2]Задонский '!P55+'[2]Измалковский '!P55+'[2]Краснинский '!P55+'[2]Лебедянский '!P55+'[2]Лев- Толстовский '!P55+'[2]Липецкий '!P55+'[2]Становлянский '!P55+'[2]Тербунский '!P55+'[2]Усманский '!P55+'[2]Хлевенский '!P55+'[2]Чаплыгинский '!P55</f>
        <v>0</v>
      </c>
      <c r="Q55" s="12">
        <f>'[2]Воловский '!Q55+'[2]Грязинский '!Q55+'[2]Данковский '!Q55+'[2]Добринский '!Q55+'[2]Добровский'!Q55+'[2]Долгоруковский '!Q55+'[2]Елецкий '!Q55+'[2]Задонский '!Q55+'[2]Измалковский '!Q55+'[2]Краснинский '!Q55+'[2]Лебедянский '!Q55+'[2]Лев- Толстовский '!Q55+'[2]Липецкий '!Q55+'[2]Становлянский '!Q55+'[2]Тербунский '!Q55+'[2]Усманский '!Q55+'[2]Хлевенский '!Q55+'[2]Чаплыгинский '!Q55</f>
        <v>0</v>
      </c>
      <c r="R55" s="12">
        <f>'[2]Воловский '!R55+'[2]Грязинский '!R55+'[2]Данковский '!R55+'[2]Добринский '!R55+'[2]Добровский'!R55+'[2]Долгоруковский '!R55+'[2]Елецкий '!R55+'[2]Задонский '!R55+'[2]Измалковский '!R55+'[2]Краснинский '!R55+'[2]Лебедянский '!R55+'[2]Лев- Толстовский '!R55+'[2]Липецкий '!R55+'[2]Становлянский '!R55+'[2]Тербунский '!R55+'[2]Усманский '!R55+'[2]Хлевенский '!R55+'[2]Чаплыгинский '!R55</f>
        <v>0</v>
      </c>
      <c r="S55" s="12">
        <f>'[2]Воловский '!S55+'[2]Грязинский '!S55+'[2]Данковский '!S55+'[2]Добринский '!S55+'[2]Добровский'!S55+'[2]Долгоруковский '!S55+'[2]Елецкий '!S55+'[2]Задонский '!S55+'[2]Измалковский '!S55+'[2]Краснинский '!S55+'[2]Лебедянский '!S55+'[2]Лев- Толстовский '!S55+'[2]Липецкий '!S55+'[2]Становлянский '!S55+'[2]Тербунский '!S55+'[2]Усманский '!S55+'[2]Хлевенский '!S55+'[2]Чаплыгинский '!S55</f>
        <v>0</v>
      </c>
      <c r="T55" s="13"/>
      <c r="U55" s="82">
        <f t="shared" si="1"/>
        <v>0</v>
      </c>
    </row>
    <row r="56" spans="1:21" ht="132">
      <c r="A56" s="21" t="s">
        <v>595</v>
      </c>
      <c r="B56" s="22" t="s">
        <v>596</v>
      </c>
      <c r="C56" s="21" t="s">
        <v>597</v>
      </c>
      <c r="D56" s="52"/>
      <c r="E56" s="27"/>
      <c r="F56" s="27"/>
      <c r="G56" s="27"/>
      <c r="H56" s="27"/>
      <c r="I56" s="27"/>
      <c r="J56" s="27"/>
      <c r="K56" s="43"/>
      <c r="L56" s="43"/>
      <c r="M56" s="43"/>
      <c r="N56" s="12">
        <f>'[3]Свод  по  МО'!N56</f>
        <v>0</v>
      </c>
      <c r="O56" s="12">
        <f>'[3]Свод  по  МО'!O56</f>
        <v>0</v>
      </c>
      <c r="P56" s="12">
        <f>'[2]Воловский '!P56+'[2]Грязинский '!P56+'[2]Данковский '!P56+'[2]Добринский '!P56+'[2]Добровский'!P56+'[2]Долгоруковский '!P56+'[2]Елецкий '!P56+'[2]Задонский '!P56+'[2]Измалковский '!P56+'[2]Краснинский '!P56+'[2]Лебедянский '!P56+'[2]Лев- Толстовский '!P56+'[2]Липецкий '!P56+'[2]Становлянский '!P56+'[2]Тербунский '!P56+'[2]Усманский '!P56+'[2]Хлевенский '!P56+'[2]Чаплыгинский '!P56</f>
        <v>0</v>
      </c>
      <c r="Q56" s="12">
        <f>'[2]Воловский '!Q56+'[2]Грязинский '!Q56+'[2]Данковский '!Q56+'[2]Добринский '!Q56+'[2]Добровский'!Q56+'[2]Долгоруковский '!Q56+'[2]Елецкий '!Q56+'[2]Задонский '!Q56+'[2]Измалковский '!Q56+'[2]Краснинский '!Q56+'[2]Лебедянский '!Q56+'[2]Лев- Толстовский '!Q56+'[2]Липецкий '!Q56+'[2]Становлянский '!Q56+'[2]Тербунский '!Q56+'[2]Усманский '!Q56+'[2]Хлевенский '!Q56+'[2]Чаплыгинский '!Q56</f>
        <v>0</v>
      </c>
      <c r="R56" s="12">
        <f>'[2]Воловский '!R56+'[2]Грязинский '!R56+'[2]Данковский '!R56+'[2]Добринский '!R56+'[2]Добровский'!R56+'[2]Долгоруковский '!R56+'[2]Елецкий '!R56+'[2]Задонский '!R56+'[2]Измалковский '!R56+'[2]Краснинский '!R56+'[2]Лебедянский '!R56+'[2]Лев- Толстовский '!R56+'[2]Липецкий '!R56+'[2]Становлянский '!R56+'[2]Тербунский '!R56+'[2]Усманский '!R56+'[2]Хлевенский '!R56+'[2]Чаплыгинский '!R56</f>
        <v>0</v>
      </c>
      <c r="S56" s="12">
        <f>'[2]Воловский '!S56+'[2]Грязинский '!S56+'[2]Данковский '!S56+'[2]Добринский '!S56+'[2]Добровский'!S56+'[2]Долгоруковский '!S56+'[2]Елецкий '!S56+'[2]Задонский '!S56+'[2]Измалковский '!S56+'[2]Краснинский '!S56+'[2]Лебедянский '!S56+'[2]Лев- Толстовский '!S56+'[2]Липецкий '!S56+'[2]Становлянский '!S56+'[2]Тербунский '!S56+'[2]Усманский '!S56+'[2]Хлевенский '!S56+'[2]Чаплыгинский '!S56</f>
        <v>0</v>
      </c>
      <c r="T56" s="13"/>
      <c r="U56" s="82">
        <f t="shared" si="1"/>
        <v>0</v>
      </c>
    </row>
    <row r="57" spans="1:21" ht="33">
      <c r="A57" s="21" t="s">
        <v>6</v>
      </c>
      <c r="B57" s="22" t="s">
        <v>7</v>
      </c>
      <c r="C57" s="21" t="s">
        <v>8</v>
      </c>
      <c r="D57" s="52"/>
      <c r="E57" s="27"/>
      <c r="F57" s="27"/>
      <c r="G57" s="27"/>
      <c r="H57" s="27"/>
      <c r="I57" s="27"/>
      <c r="J57" s="27"/>
      <c r="K57" s="43"/>
      <c r="L57" s="43"/>
      <c r="M57" s="43"/>
      <c r="N57" s="12"/>
      <c r="O57" s="12"/>
      <c r="P57" s="12"/>
      <c r="Q57" s="12"/>
      <c r="R57" s="12"/>
      <c r="S57" s="12"/>
      <c r="T57" s="13"/>
      <c r="U57" s="82">
        <f t="shared" si="1"/>
        <v>0</v>
      </c>
    </row>
    <row r="58" spans="1:21" ht="82.5">
      <c r="A58" s="21" t="s">
        <v>9</v>
      </c>
      <c r="B58" s="22" t="s">
        <v>10</v>
      </c>
      <c r="C58" s="21" t="s">
        <v>11</v>
      </c>
      <c r="D58" s="52"/>
      <c r="E58" s="27"/>
      <c r="F58" s="27"/>
      <c r="G58" s="27"/>
      <c r="H58" s="27"/>
      <c r="I58" s="27"/>
      <c r="J58" s="27"/>
      <c r="K58" s="43"/>
      <c r="L58" s="43"/>
      <c r="M58" s="43"/>
      <c r="N58" s="12"/>
      <c r="O58" s="12"/>
      <c r="P58" s="12">
        <f>'[2]Воловский '!P58+'[2]Грязинский '!P58+'[2]Данковский '!P58+'[2]Добринский '!P58+'[2]Добровский'!P58+'[2]Долгоруковский '!P58+'[2]Елецкий '!P58+'[2]Задонский '!P58+'[2]Измалковский '!P58+'[2]Краснинский '!P58+'[2]Лебедянский '!P58+'[2]Лев- Толстовский '!P58+'[2]Липецкий '!P58+'[2]Становлянский '!P58+'[2]Тербунский '!P58+'[2]Усманский '!P58+'[2]Хлевенский '!P58+'[2]Чаплыгинский '!P58</f>
        <v>0</v>
      </c>
      <c r="Q58" s="12">
        <f>'[2]Воловский '!Q58+'[2]Грязинский '!Q58+'[2]Данковский '!Q58+'[2]Добринский '!Q58+'[2]Добровский'!Q58+'[2]Долгоруковский '!Q58+'[2]Елецкий '!Q58+'[2]Задонский '!Q58+'[2]Измалковский '!Q58+'[2]Краснинский '!Q58+'[2]Лебедянский '!Q58+'[2]Лев- Толстовский '!Q58+'[2]Липецкий '!Q58+'[2]Становлянский '!Q58+'[2]Тербунский '!Q58+'[2]Усманский '!Q58+'[2]Хлевенский '!Q58+'[2]Чаплыгинский '!Q58</f>
        <v>0</v>
      </c>
      <c r="R58" s="12">
        <f>'[2]Воловский '!R58+'[2]Грязинский '!R58+'[2]Данковский '!R58+'[2]Добринский '!R58+'[2]Добровский'!R58+'[2]Долгоруковский '!R58+'[2]Елецкий '!R58+'[2]Задонский '!R58+'[2]Измалковский '!R58+'[2]Краснинский '!R58+'[2]Лебедянский '!R58+'[2]Лев- Толстовский '!R58+'[2]Липецкий '!R58+'[2]Становлянский '!R58+'[2]Тербунский '!R58+'[2]Усманский '!R58+'[2]Хлевенский '!R58+'[2]Чаплыгинский '!R58</f>
        <v>0</v>
      </c>
      <c r="S58" s="12">
        <f>'[2]Воловский '!S58+'[2]Грязинский '!S58+'[2]Данковский '!S58+'[2]Добринский '!S58+'[2]Добровский'!S58+'[2]Долгоруковский '!S58+'[2]Елецкий '!S58+'[2]Задонский '!S58+'[2]Измалковский '!S58+'[2]Краснинский '!S58+'[2]Лебедянский '!S58+'[2]Лев- Толстовский '!S58+'[2]Липецкий '!S58+'[2]Становлянский '!S58+'[2]Тербунский '!S58+'[2]Усманский '!S58+'[2]Хлевенский '!S58+'[2]Чаплыгинский '!S58</f>
        <v>0</v>
      </c>
      <c r="T58" s="13"/>
      <c r="U58" s="82">
        <f t="shared" si="1"/>
        <v>0</v>
      </c>
    </row>
    <row r="59" spans="1:21" ht="99">
      <c r="A59" s="21" t="s">
        <v>12</v>
      </c>
      <c r="B59" s="22" t="s">
        <v>13</v>
      </c>
      <c r="C59" s="21" t="s">
        <v>14</v>
      </c>
      <c r="D59" s="52"/>
      <c r="E59" s="27"/>
      <c r="F59" s="27"/>
      <c r="G59" s="27"/>
      <c r="H59" s="27"/>
      <c r="I59" s="27"/>
      <c r="J59" s="27"/>
      <c r="K59" s="43"/>
      <c r="L59" s="43"/>
      <c r="M59" s="43"/>
      <c r="N59" s="12"/>
      <c r="O59" s="12"/>
      <c r="P59" s="12">
        <f>'[2]Воловский '!P59+'[2]Грязинский '!P59+'[2]Данковский '!P59+'[2]Добринский '!P59+'[2]Добровский'!P59+'[2]Долгоруковский '!P59+'[2]Елецкий '!P59+'[2]Задонский '!P59+'[2]Измалковский '!P59+'[2]Краснинский '!P59+'[2]Лебедянский '!P59+'[2]Лев- Толстовский '!P59+'[2]Липецкий '!P59+'[2]Становлянский '!P59+'[2]Тербунский '!P59+'[2]Усманский '!P59+'[2]Хлевенский '!P59+'[2]Чаплыгинский '!P59</f>
        <v>0</v>
      </c>
      <c r="Q59" s="12">
        <f>'[2]Воловский '!Q59+'[2]Грязинский '!Q59+'[2]Данковский '!Q59+'[2]Добринский '!Q59+'[2]Добровский'!Q59+'[2]Долгоруковский '!Q59+'[2]Елецкий '!Q59+'[2]Задонский '!Q59+'[2]Измалковский '!Q59+'[2]Краснинский '!Q59+'[2]Лебедянский '!Q59+'[2]Лев- Толстовский '!Q59+'[2]Липецкий '!Q59+'[2]Становлянский '!Q59+'[2]Тербунский '!Q59+'[2]Усманский '!Q59+'[2]Хлевенский '!Q59+'[2]Чаплыгинский '!Q59</f>
        <v>0</v>
      </c>
      <c r="R59" s="12">
        <f>'[2]Воловский '!R59+'[2]Грязинский '!R59+'[2]Данковский '!R59+'[2]Добринский '!R59+'[2]Добровский'!R59+'[2]Долгоруковский '!R59+'[2]Елецкий '!R59+'[2]Задонский '!R59+'[2]Измалковский '!R59+'[2]Краснинский '!R59+'[2]Лебедянский '!R59+'[2]Лев- Толстовский '!R59+'[2]Липецкий '!R59+'[2]Становлянский '!R59+'[2]Тербунский '!R59+'[2]Усманский '!R59+'[2]Хлевенский '!R59+'[2]Чаплыгинский '!R59</f>
        <v>0</v>
      </c>
      <c r="S59" s="12">
        <f>'[2]Воловский '!S59+'[2]Грязинский '!S59+'[2]Данковский '!S59+'[2]Добринский '!S59+'[2]Добровский'!S59+'[2]Долгоруковский '!S59+'[2]Елецкий '!S59+'[2]Задонский '!S59+'[2]Измалковский '!S59+'[2]Краснинский '!S59+'[2]Лебедянский '!S59+'[2]Лев- Толстовский '!S59+'[2]Липецкий '!S59+'[2]Становлянский '!S59+'[2]Тербунский '!S59+'[2]Усманский '!S59+'[2]Хлевенский '!S59+'[2]Чаплыгинский '!S59</f>
        <v>0</v>
      </c>
      <c r="T59" s="13"/>
      <c r="U59" s="82">
        <f t="shared" si="1"/>
        <v>0</v>
      </c>
    </row>
    <row r="60" spans="1:21" ht="49.5">
      <c r="A60" s="21" t="s">
        <v>598</v>
      </c>
      <c r="B60" s="22" t="s">
        <v>599</v>
      </c>
      <c r="C60" s="21" t="s">
        <v>600</v>
      </c>
      <c r="D60" s="52"/>
      <c r="E60" s="27"/>
      <c r="F60" s="27"/>
      <c r="G60" s="27"/>
      <c r="H60" s="27"/>
      <c r="I60" s="27"/>
      <c r="J60" s="27"/>
      <c r="K60" s="43"/>
      <c r="L60" s="43"/>
      <c r="M60" s="43"/>
      <c r="N60" s="12">
        <f>'[3]Свод  по  МО'!N57</f>
        <v>0</v>
      </c>
      <c r="O60" s="12">
        <f>'[3]Свод  по  МО'!O57</f>
        <v>0</v>
      </c>
      <c r="P60" s="12">
        <f>'[2]Воловский '!P60+'[2]Грязинский '!P60+'[2]Данковский '!P60+'[2]Добринский '!P60+'[2]Добровский'!P60+'[2]Долгоруковский '!P60+'[2]Елецкий '!P60+'[2]Задонский '!P60+'[2]Измалковский '!P60+'[2]Краснинский '!P60+'[2]Лебедянский '!P60+'[2]Лев- Толстовский '!P60+'[2]Липецкий '!P60+'[2]Становлянский '!P60+'[2]Тербунский '!P60+'[2]Усманский '!P60+'[2]Хлевенский '!P60+'[2]Чаплыгинский '!P60</f>
        <v>0</v>
      </c>
      <c r="Q60" s="12">
        <f>'[2]Воловский '!Q60+'[2]Грязинский '!Q60+'[2]Данковский '!Q60+'[2]Добринский '!Q60+'[2]Добровский'!Q60+'[2]Долгоруковский '!Q60+'[2]Елецкий '!Q60+'[2]Задонский '!Q60+'[2]Измалковский '!Q60+'[2]Краснинский '!Q60+'[2]Лебедянский '!Q60+'[2]Лев- Толстовский '!Q60+'[2]Липецкий '!Q60+'[2]Становлянский '!Q60+'[2]Тербунский '!Q60+'[2]Усманский '!Q60+'[2]Хлевенский '!Q60+'[2]Чаплыгинский '!Q60</f>
        <v>0</v>
      </c>
      <c r="R60" s="12">
        <f>'[2]Воловский '!R60+'[2]Грязинский '!R60+'[2]Данковский '!R60+'[2]Добринский '!R60+'[2]Добровский'!R60+'[2]Долгоруковский '!R60+'[2]Елецкий '!R60+'[2]Задонский '!R60+'[2]Измалковский '!R60+'[2]Краснинский '!R60+'[2]Лебедянский '!R60+'[2]Лев- Толстовский '!R60+'[2]Липецкий '!R60+'[2]Становлянский '!R60+'[2]Тербунский '!R60+'[2]Усманский '!R60+'[2]Хлевенский '!R60+'[2]Чаплыгинский '!R60</f>
        <v>0</v>
      </c>
      <c r="S60" s="12">
        <f>'[2]Воловский '!S60+'[2]Грязинский '!S60+'[2]Данковский '!S60+'[2]Добринский '!S60+'[2]Добровский'!S60+'[2]Долгоруковский '!S60+'[2]Елецкий '!S60+'[2]Задонский '!S60+'[2]Измалковский '!S60+'[2]Краснинский '!S60+'[2]Лебедянский '!S60+'[2]Лев- Толстовский '!S60+'[2]Липецкий '!S60+'[2]Становлянский '!S60+'[2]Тербунский '!S60+'[2]Усманский '!S60+'[2]Хлевенский '!S60+'[2]Чаплыгинский '!S60</f>
        <v>0</v>
      </c>
      <c r="T60" s="13"/>
      <c r="U60" s="82">
        <f t="shared" si="1"/>
        <v>0</v>
      </c>
    </row>
    <row r="61" spans="1:21" ht="214.5">
      <c r="A61" s="21" t="s">
        <v>601</v>
      </c>
      <c r="B61" s="22" t="s">
        <v>367</v>
      </c>
      <c r="C61" s="21" t="s">
        <v>602</v>
      </c>
      <c r="D61" s="27" t="s">
        <v>603</v>
      </c>
      <c r="E61" s="67" t="s">
        <v>976</v>
      </c>
      <c r="F61" s="27"/>
      <c r="G61" s="68" t="s">
        <v>977</v>
      </c>
      <c r="H61" s="27"/>
      <c r="I61" s="27"/>
      <c r="J61" s="27"/>
      <c r="K61" s="43"/>
      <c r="L61" s="43"/>
      <c r="M61" s="43"/>
      <c r="N61" s="12">
        <f>'[3]Свод  по  МО'!N58</f>
        <v>336.283</v>
      </c>
      <c r="O61" s="12">
        <f>'[3]Свод  по  МО'!O58</f>
        <v>97.8</v>
      </c>
      <c r="P61" s="12">
        <f>'[2]Воловский '!P61+'[2]Грязинский '!P61+'[2]Данковский '!P61+'[2]Добринский '!P61+'[2]Добровский'!P61+'[2]Долгоруковский '!P61+'[2]Елецкий '!P61+'[2]Задонский '!P61+'[2]Измалковский '!P61+'[2]Краснинский '!P61+'[2]Лебедянский '!P61+'[2]Лев- Толстовский '!P61+'[2]Липецкий '!P61+'[2]Становлянский '!P61+'[2]Тербунский '!P61+'[2]Усманский '!P61+'[2]Хлевенский '!P61+'[2]Чаплыгинский '!P61</f>
        <v>1607.4</v>
      </c>
      <c r="Q61" s="12">
        <f>'[2]Воловский '!Q61+'[2]Грязинский '!Q61+'[2]Данковский '!Q61+'[2]Добринский '!Q61+'[2]Добровский'!Q61+'[2]Долгоруковский '!Q61+'[2]Елецкий '!Q61+'[2]Задонский '!Q61+'[2]Измалковский '!Q61+'[2]Краснинский '!Q61+'[2]Лебедянский '!Q61+'[2]Лев- Толстовский '!Q61+'[2]Липецкий '!Q61+'[2]Становлянский '!Q61+'[2]Тербунский '!Q61+'[2]Усманский '!Q61+'[2]Хлевенский '!Q61+'[2]Чаплыгинский '!Q61</f>
        <v>128</v>
      </c>
      <c r="R61" s="12">
        <f>'[2]Воловский '!R61+'[2]Грязинский '!R61+'[2]Данковский '!R61+'[2]Добринский '!R61+'[2]Добровский'!R61+'[2]Долгоруковский '!R61+'[2]Елецкий '!R61+'[2]Задонский '!R61+'[2]Измалковский '!R61+'[2]Краснинский '!R61+'[2]Лебедянский '!R61+'[2]Лев- Толстовский '!R61+'[2]Липецкий '!R61+'[2]Становлянский '!R61+'[2]Тербунский '!R61+'[2]Усманский '!R61+'[2]Хлевенский '!R61+'[2]Чаплыгинский '!R61</f>
        <v>128</v>
      </c>
      <c r="S61" s="12">
        <f>'[2]Воловский '!S61+'[2]Грязинский '!S61+'[2]Данковский '!S61+'[2]Добринский '!S61+'[2]Добровский'!S61+'[2]Долгоруковский '!S61+'[2]Елецкий '!S61+'[2]Задонский '!S61+'[2]Измалковский '!S61+'[2]Краснинский '!S61+'[2]Лебедянский '!S61+'[2]Лев- Толстовский '!S61+'[2]Липецкий '!S61+'[2]Становлянский '!S61+'[2]Тербунский '!S61+'[2]Усманский '!S61+'[2]Хлевенский '!S61+'[2]Чаплыгинский '!S61</f>
        <v>53</v>
      </c>
      <c r="T61" s="13"/>
      <c r="U61" s="82">
        <f t="shared" si="1"/>
        <v>0</v>
      </c>
    </row>
    <row r="62" spans="1:21" ht="231">
      <c r="A62" s="21" t="s">
        <v>604</v>
      </c>
      <c r="B62" s="22" t="s">
        <v>368</v>
      </c>
      <c r="C62" s="21" t="s">
        <v>605</v>
      </c>
      <c r="D62" s="27" t="s">
        <v>606</v>
      </c>
      <c r="E62" s="67" t="s">
        <v>976</v>
      </c>
      <c r="F62" s="27"/>
      <c r="G62" s="68" t="s">
        <v>977</v>
      </c>
      <c r="H62" s="27"/>
      <c r="I62" s="27"/>
      <c r="J62" s="27"/>
      <c r="K62" s="43"/>
      <c r="L62" s="43"/>
      <c r="M62" s="43"/>
      <c r="N62" s="12">
        <f>'[3]Свод  по  МО'!N59</f>
        <v>44984.91</v>
      </c>
      <c r="O62" s="12">
        <f>'[3]Свод  по  МО'!O59</f>
        <v>30794.3</v>
      </c>
      <c r="P62" s="12">
        <f>'[2]Воловский '!P62+'[2]Грязинский '!P62+'[2]Данковский '!P62+'[2]Добринский '!P62+'[2]Добровский'!P62+'[2]Долгоруковский '!P62+'[2]Елецкий '!P62+'[2]Задонский '!P62+'[2]Измалковский '!P62+'[2]Краснинский '!P62+'[2]Лебедянский '!P62+'[2]Лев- Толстовский '!P62+'[2]Липецкий '!P62+'[2]Становлянский '!P62+'[2]Тербунский '!P62+'[2]Усманский '!P62+'[2]Хлевенский '!P62+'[2]Чаплыгинский '!P62</f>
        <v>48527.880000000005</v>
      </c>
      <c r="Q62" s="12">
        <f>'[2]Воловский '!Q62+'[2]Грязинский '!Q62+'[2]Данковский '!Q62+'[2]Добринский '!Q62+'[2]Добровский'!Q62+'[2]Долгоруковский '!Q62+'[2]Елецкий '!Q62+'[2]Задонский '!Q62+'[2]Измалковский '!Q62+'[2]Краснинский '!Q62+'[2]Лебедянский '!Q62+'[2]Лев- Толстовский '!Q62+'[2]Липецкий '!Q62+'[2]Становлянский '!Q62+'[2]Тербунский '!Q62+'[2]Усманский '!Q62+'[2]Хлевенский '!Q62+'[2]Чаплыгинский '!Q62</f>
        <v>16136.2</v>
      </c>
      <c r="R62" s="12">
        <f>'[2]Воловский '!R62+'[2]Грязинский '!R62+'[2]Данковский '!R62+'[2]Добринский '!R62+'[2]Добровский'!R62+'[2]Долгоруковский '!R62+'[2]Елецкий '!R62+'[2]Задонский '!R62+'[2]Измалковский '!R62+'[2]Краснинский '!R62+'[2]Лебедянский '!R62+'[2]Лев- Толстовский '!R62+'[2]Липецкий '!R62+'[2]Становлянский '!R62+'[2]Тербунский '!R62+'[2]Усманский '!R62+'[2]Хлевенский '!R62+'[2]Чаплыгинский '!R62</f>
        <v>11147.1</v>
      </c>
      <c r="S62" s="12">
        <f>'[2]Воловский '!S62+'[2]Грязинский '!S62+'[2]Данковский '!S62+'[2]Добринский '!S62+'[2]Добровский'!S62+'[2]Долгоруковский '!S62+'[2]Елецкий '!S62+'[2]Задонский '!S62+'[2]Измалковский '!S62+'[2]Краснинский '!S62+'[2]Лебедянский '!S62+'[2]Лев- Толстовский '!S62+'[2]Липецкий '!S62+'[2]Становлянский '!S62+'[2]Тербунский '!S62+'[2]Усманский '!S62+'[2]Хлевенский '!S62+'[2]Чаплыгинский '!S62</f>
        <v>7555.4</v>
      </c>
      <c r="T62" s="13"/>
      <c r="U62" s="82">
        <f t="shared" si="1"/>
        <v>0</v>
      </c>
    </row>
    <row r="63" spans="1:21" ht="33">
      <c r="A63" s="21" t="s">
        <v>15</v>
      </c>
      <c r="B63" s="22" t="s">
        <v>16</v>
      </c>
      <c r="C63" s="21" t="s">
        <v>17</v>
      </c>
      <c r="D63" s="27"/>
      <c r="E63" s="27"/>
      <c r="F63" s="27"/>
      <c r="G63" s="27"/>
      <c r="H63" s="27"/>
      <c r="I63" s="27"/>
      <c r="J63" s="27"/>
      <c r="K63" s="43"/>
      <c r="L63" s="43"/>
      <c r="M63" s="43"/>
      <c r="N63" s="12"/>
      <c r="O63" s="12"/>
      <c r="P63" s="12">
        <f>'[2]Воловский '!P63+'[2]Грязинский '!P63+'[2]Данковский '!P63+'[2]Добринский '!P63+'[2]Добровский'!P63+'[2]Долгоруковский '!P63+'[2]Елецкий '!P63+'[2]Задонский '!P63+'[2]Измалковский '!P63+'[2]Краснинский '!P63+'[2]Лебедянский '!P63+'[2]Лев- Толстовский '!P63+'[2]Липецкий '!P63+'[2]Становлянский '!P63+'[2]Тербунский '!P63+'[2]Усманский '!P63+'[2]Хлевенский '!P63+'[2]Чаплыгинский '!P63</f>
        <v>0</v>
      </c>
      <c r="Q63" s="12">
        <f>'[2]Воловский '!Q63+'[2]Грязинский '!Q63+'[2]Данковский '!Q63+'[2]Добринский '!Q63+'[2]Добровский'!Q63+'[2]Долгоруковский '!Q63+'[2]Елецкий '!Q63+'[2]Задонский '!Q63+'[2]Измалковский '!Q63+'[2]Краснинский '!Q63+'[2]Лебедянский '!Q63+'[2]Лев- Толстовский '!Q63+'[2]Липецкий '!Q63+'[2]Становлянский '!Q63+'[2]Тербунский '!Q63+'[2]Усманский '!Q63+'[2]Хлевенский '!Q63+'[2]Чаплыгинский '!Q63</f>
        <v>0</v>
      </c>
      <c r="R63" s="12">
        <f>'[2]Воловский '!R63+'[2]Грязинский '!R63+'[2]Данковский '!R63+'[2]Добринский '!R63+'[2]Добровский'!R63+'[2]Долгоруковский '!R63+'[2]Елецкий '!R63+'[2]Задонский '!R63+'[2]Измалковский '!R63+'[2]Краснинский '!R63+'[2]Лебедянский '!R63+'[2]Лев- Толстовский '!R63+'[2]Липецкий '!R63+'[2]Становлянский '!R63+'[2]Тербунский '!R63+'[2]Усманский '!R63+'[2]Хлевенский '!R63+'[2]Чаплыгинский '!R63</f>
        <v>0</v>
      </c>
      <c r="S63" s="12">
        <f>'[2]Воловский '!S63+'[2]Грязинский '!S63+'[2]Данковский '!S63+'[2]Добринский '!S63+'[2]Добровский'!S63+'[2]Долгоруковский '!S63+'[2]Елецкий '!S63+'[2]Задонский '!S63+'[2]Измалковский '!S63+'[2]Краснинский '!S63+'[2]Лебедянский '!S63+'[2]Лев- Толстовский '!S63+'[2]Липецкий '!S63+'[2]Становлянский '!S63+'[2]Тербунский '!S63+'[2]Усманский '!S63+'[2]Хлевенский '!S63+'[2]Чаплыгинский '!S63</f>
        <v>0</v>
      </c>
      <c r="T63" s="13"/>
      <c r="U63" s="82">
        <f t="shared" si="1"/>
        <v>0</v>
      </c>
    </row>
    <row r="64" spans="1:21" ht="132">
      <c r="A64" s="21" t="s">
        <v>18</v>
      </c>
      <c r="B64" s="22" t="s">
        <v>19</v>
      </c>
      <c r="C64" s="21" t="s">
        <v>20</v>
      </c>
      <c r="D64" s="27"/>
      <c r="E64" s="27"/>
      <c r="F64" s="27"/>
      <c r="G64" s="27"/>
      <c r="H64" s="27"/>
      <c r="I64" s="27"/>
      <c r="J64" s="27"/>
      <c r="K64" s="43"/>
      <c r="L64" s="43"/>
      <c r="M64" s="43"/>
      <c r="N64" s="12"/>
      <c r="O64" s="12"/>
      <c r="P64" s="12">
        <f>'[2]Воловский '!P64+'[2]Грязинский '!P64+'[2]Данковский '!P64+'[2]Добринский '!P64+'[2]Добровский'!P64+'[2]Долгоруковский '!P64+'[2]Елецкий '!P64+'[2]Задонский '!P64+'[2]Измалковский '!P64+'[2]Краснинский '!P64+'[2]Лебедянский '!P64+'[2]Лев- Толстовский '!P64+'[2]Липецкий '!P64+'[2]Становлянский '!P64+'[2]Тербунский '!P64+'[2]Усманский '!P64+'[2]Хлевенский '!P64+'[2]Чаплыгинский '!P64</f>
        <v>0</v>
      </c>
      <c r="Q64" s="12">
        <f>'[2]Воловский '!Q64+'[2]Грязинский '!Q64+'[2]Данковский '!Q64+'[2]Добринский '!Q64+'[2]Добровский'!Q64+'[2]Долгоруковский '!Q64+'[2]Елецкий '!Q64+'[2]Задонский '!Q64+'[2]Измалковский '!Q64+'[2]Краснинский '!Q64+'[2]Лебедянский '!Q64+'[2]Лев- Толстовский '!Q64+'[2]Липецкий '!Q64+'[2]Становлянский '!Q64+'[2]Тербунский '!Q64+'[2]Усманский '!Q64+'[2]Хлевенский '!Q64+'[2]Чаплыгинский '!Q64</f>
        <v>0</v>
      </c>
      <c r="R64" s="12">
        <f>'[2]Воловский '!R64+'[2]Грязинский '!R64+'[2]Данковский '!R64+'[2]Добринский '!R64+'[2]Добровский'!R64+'[2]Долгоруковский '!R64+'[2]Елецкий '!R64+'[2]Задонский '!R64+'[2]Измалковский '!R64+'[2]Краснинский '!R64+'[2]Лебедянский '!R64+'[2]Лев- Толстовский '!R64+'[2]Липецкий '!R64+'[2]Становлянский '!R64+'[2]Тербунский '!R64+'[2]Усманский '!R64+'[2]Хлевенский '!R64+'[2]Чаплыгинский '!R64</f>
        <v>0</v>
      </c>
      <c r="S64" s="12">
        <f>'[2]Воловский '!S64+'[2]Грязинский '!S64+'[2]Данковский '!S64+'[2]Добринский '!S64+'[2]Добровский'!S64+'[2]Долгоруковский '!S64+'[2]Елецкий '!S64+'[2]Задонский '!S64+'[2]Измалковский '!S64+'[2]Краснинский '!S64+'[2]Лебедянский '!S64+'[2]Лев- Толстовский '!S64+'[2]Липецкий '!S64+'[2]Становлянский '!S64+'[2]Тербунский '!S64+'[2]Усманский '!S64+'[2]Хлевенский '!S64+'[2]Чаплыгинский '!S64</f>
        <v>0</v>
      </c>
      <c r="T64" s="13"/>
      <c r="U64" s="82">
        <f t="shared" si="1"/>
        <v>0</v>
      </c>
    </row>
    <row r="65" spans="1:21" ht="66">
      <c r="A65" s="21" t="s">
        <v>21</v>
      </c>
      <c r="B65" s="22" t="s">
        <v>22</v>
      </c>
      <c r="C65" s="21" t="s">
        <v>23</v>
      </c>
      <c r="D65" s="27"/>
      <c r="E65" s="27"/>
      <c r="F65" s="27"/>
      <c r="G65" s="27"/>
      <c r="H65" s="27"/>
      <c r="I65" s="27"/>
      <c r="J65" s="27"/>
      <c r="K65" s="43"/>
      <c r="L65" s="43"/>
      <c r="M65" s="43"/>
      <c r="N65" s="12"/>
      <c r="O65" s="12"/>
      <c r="P65" s="12">
        <f>'[2]Воловский '!P65+'[2]Грязинский '!P65+'[2]Данковский '!P65+'[2]Добринский '!P65+'[2]Добровский'!P65+'[2]Долгоруковский '!P65+'[2]Елецкий '!P65+'[2]Задонский '!P65+'[2]Измалковский '!P65+'[2]Краснинский '!P65+'[2]Лебедянский '!P65+'[2]Лев- Толстовский '!P65+'[2]Липецкий '!P65+'[2]Становлянский '!P65+'[2]Тербунский '!P65+'[2]Усманский '!P65+'[2]Хлевенский '!P65+'[2]Чаплыгинский '!P65</f>
        <v>0</v>
      </c>
      <c r="Q65" s="12">
        <f>'[2]Воловский '!Q65+'[2]Грязинский '!Q65+'[2]Данковский '!Q65+'[2]Добринский '!Q65+'[2]Добровский'!Q65+'[2]Долгоруковский '!Q65+'[2]Елецкий '!Q65+'[2]Задонский '!Q65+'[2]Измалковский '!Q65+'[2]Краснинский '!Q65+'[2]Лебедянский '!Q65+'[2]Лев- Толстовский '!Q65+'[2]Липецкий '!Q65+'[2]Становлянский '!Q65+'[2]Тербунский '!Q65+'[2]Усманский '!Q65+'[2]Хлевенский '!Q65+'[2]Чаплыгинский '!Q65</f>
        <v>0</v>
      </c>
      <c r="R65" s="12">
        <f>'[2]Воловский '!R65+'[2]Грязинский '!R65+'[2]Данковский '!R65+'[2]Добринский '!R65+'[2]Добровский'!R65+'[2]Долгоруковский '!R65+'[2]Елецкий '!R65+'[2]Задонский '!R65+'[2]Измалковский '!R65+'[2]Краснинский '!R65+'[2]Лебедянский '!R65+'[2]Лев- Толстовский '!R65+'[2]Липецкий '!R65+'[2]Становлянский '!R65+'[2]Тербунский '!R65+'[2]Усманский '!R65+'[2]Хлевенский '!R65+'[2]Чаплыгинский '!R65</f>
        <v>0</v>
      </c>
      <c r="S65" s="12">
        <f>'[2]Воловский '!S65+'[2]Грязинский '!S65+'[2]Данковский '!S65+'[2]Добринский '!S65+'[2]Добровский'!S65+'[2]Долгоруковский '!S65+'[2]Елецкий '!S65+'[2]Задонский '!S65+'[2]Измалковский '!S65+'[2]Краснинский '!S65+'[2]Лебедянский '!S65+'[2]Лев- Толстовский '!S65+'[2]Липецкий '!S65+'[2]Становлянский '!S65+'[2]Тербунский '!S65+'[2]Усманский '!S65+'[2]Хлевенский '!S65+'[2]Чаплыгинский '!S65</f>
        <v>0</v>
      </c>
      <c r="T65" s="13"/>
      <c r="U65" s="82">
        <f t="shared" si="1"/>
        <v>0</v>
      </c>
    </row>
    <row r="66" spans="1:21" ht="198">
      <c r="A66" s="21" t="s">
        <v>24</v>
      </c>
      <c r="B66" s="22" t="s">
        <v>25</v>
      </c>
      <c r="C66" s="21" t="s">
        <v>26</v>
      </c>
      <c r="D66" s="27"/>
      <c r="E66" s="27"/>
      <c r="F66" s="27"/>
      <c r="G66" s="27"/>
      <c r="H66" s="27"/>
      <c r="I66" s="27"/>
      <c r="J66" s="27"/>
      <c r="K66" s="43"/>
      <c r="L66" s="43"/>
      <c r="M66" s="43"/>
      <c r="N66" s="12"/>
      <c r="O66" s="12"/>
      <c r="P66" s="12">
        <f>'[2]Воловский '!P66+'[2]Грязинский '!P66+'[2]Данковский '!P66+'[2]Добринский '!P66+'[2]Добровский'!P66+'[2]Долгоруковский '!P66+'[2]Елецкий '!P66+'[2]Задонский '!P66+'[2]Измалковский '!P66+'[2]Краснинский '!P66+'[2]Лебедянский '!P66+'[2]Лев- Толстовский '!P66+'[2]Липецкий '!P66+'[2]Становлянский '!P66+'[2]Тербунский '!P66+'[2]Усманский '!P66+'[2]Хлевенский '!P66+'[2]Чаплыгинский '!P66</f>
        <v>0</v>
      </c>
      <c r="Q66" s="12">
        <f>'[2]Воловский '!Q66+'[2]Грязинский '!Q66+'[2]Данковский '!Q66+'[2]Добринский '!Q66+'[2]Добровский'!Q66+'[2]Долгоруковский '!Q66+'[2]Елецкий '!Q66+'[2]Задонский '!Q66+'[2]Измалковский '!Q66+'[2]Краснинский '!Q66+'[2]Лебедянский '!Q66+'[2]Лев- Толстовский '!Q66+'[2]Липецкий '!Q66+'[2]Становлянский '!Q66+'[2]Тербунский '!Q66+'[2]Усманский '!Q66+'[2]Хлевенский '!Q66+'[2]Чаплыгинский '!Q66</f>
        <v>0</v>
      </c>
      <c r="R66" s="12">
        <f>'[2]Воловский '!R66+'[2]Грязинский '!R66+'[2]Данковский '!R66+'[2]Добринский '!R66+'[2]Добровский'!R66+'[2]Долгоруковский '!R66+'[2]Елецкий '!R66+'[2]Задонский '!R66+'[2]Измалковский '!R66+'[2]Краснинский '!R66+'[2]Лебедянский '!R66+'[2]Лев- Толстовский '!R66+'[2]Липецкий '!R66+'[2]Становлянский '!R66+'[2]Тербунский '!R66+'[2]Усманский '!R66+'[2]Хлевенский '!R66+'[2]Чаплыгинский '!R66</f>
        <v>0</v>
      </c>
      <c r="S66" s="12">
        <f>'[2]Воловский '!S66+'[2]Грязинский '!S66+'[2]Данковский '!S66+'[2]Добринский '!S66+'[2]Добровский'!S66+'[2]Долгоруковский '!S66+'[2]Елецкий '!S66+'[2]Задонский '!S66+'[2]Измалковский '!S66+'[2]Краснинский '!S66+'[2]Лебедянский '!S66+'[2]Лев- Толстовский '!S66+'[2]Липецкий '!S66+'[2]Становлянский '!S66+'[2]Тербунский '!S66+'[2]Усманский '!S66+'[2]Хлевенский '!S66+'[2]Чаплыгинский '!S66</f>
        <v>0</v>
      </c>
      <c r="T66" s="13"/>
      <c r="U66" s="82">
        <f t="shared" si="1"/>
        <v>0</v>
      </c>
    </row>
    <row r="67" spans="1:21" ht="66">
      <c r="A67" s="21" t="s">
        <v>27</v>
      </c>
      <c r="B67" s="22" t="s">
        <v>28</v>
      </c>
      <c r="C67" s="21" t="s">
        <v>29</v>
      </c>
      <c r="D67" s="27"/>
      <c r="E67" s="27"/>
      <c r="F67" s="27"/>
      <c r="G67" s="27"/>
      <c r="H67" s="27"/>
      <c r="I67" s="27"/>
      <c r="J67" s="27"/>
      <c r="K67" s="43"/>
      <c r="L67" s="43"/>
      <c r="M67" s="43"/>
      <c r="N67" s="12"/>
      <c r="O67" s="12"/>
      <c r="P67" s="12">
        <f>'[2]Воловский '!P67+'[2]Грязинский '!P67+'[2]Данковский '!P67+'[2]Добринский '!P67+'[2]Добровский'!P67+'[2]Долгоруковский '!P67+'[2]Елецкий '!P67+'[2]Задонский '!P67+'[2]Измалковский '!P67+'[2]Краснинский '!P67+'[2]Лебедянский '!P67+'[2]Лев- Толстовский '!P67+'[2]Липецкий '!P67+'[2]Становлянский '!P67+'[2]Тербунский '!P67+'[2]Усманский '!P67+'[2]Хлевенский '!P67+'[2]Чаплыгинский '!P67</f>
        <v>0</v>
      </c>
      <c r="Q67" s="12">
        <f>'[2]Воловский '!Q67+'[2]Грязинский '!Q67+'[2]Данковский '!Q67+'[2]Добринский '!Q67+'[2]Добровский'!Q67+'[2]Долгоруковский '!Q67+'[2]Елецкий '!Q67+'[2]Задонский '!Q67+'[2]Измалковский '!Q67+'[2]Краснинский '!Q67+'[2]Лебедянский '!Q67+'[2]Лев- Толстовский '!Q67+'[2]Липецкий '!Q67+'[2]Становлянский '!Q67+'[2]Тербунский '!Q67+'[2]Усманский '!Q67+'[2]Хлевенский '!Q67+'[2]Чаплыгинский '!Q67</f>
        <v>0</v>
      </c>
      <c r="R67" s="12">
        <f>'[2]Воловский '!R67+'[2]Грязинский '!R67+'[2]Данковский '!R67+'[2]Добринский '!R67+'[2]Добровский'!R67+'[2]Долгоруковский '!R67+'[2]Елецкий '!R67+'[2]Задонский '!R67+'[2]Измалковский '!R67+'[2]Краснинский '!R67+'[2]Лебедянский '!R67+'[2]Лев- Толстовский '!R67+'[2]Липецкий '!R67+'[2]Становлянский '!R67+'[2]Тербунский '!R67+'[2]Усманский '!R67+'[2]Хлевенский '!R67+'[2]Чаплыгинский '!R67</f>
        <v>0</v>
      </c>
      <c r="S67" s="12">
        <f>'[2]Воловский '!S67+'[2]Грязинский '!S67+'[2]Данковский '!S67+'[2]Добринский '!S67+'[2]Добровский'!S67+'[2]Долгоруковский '!S67+'[2]Елецкий '!S67+'[2]Задонский '!S67+'[2]Измалковский '!S67+'[2]Краснинский '!S67+'[2]Лебедянский '!S67+'[2]Лев- Толстовский '!S67+'[2]Липецкий '!S67+'[2]Становлянский '!S67+'[2]Тербунский '!S67+'[2]Усманский '!S67+'[2]Хлевенский '!S67+'[2]Чаплыгинский '!S67</f>
        <v>0</v>
      </c>
      <c r="T67" s="13"/>
      <c r="U67" s="82">
        <f t="shared" si="1"/>
        <v>0</v>
      </c>
    </row>
    <row r="68" spans="1:21" s="5" customFormat="1" ht="115.5">
      <c r="A68" s="15" t="s">
        <v>607</v>
      </c>
      <c r="B68" s="16" t="s">
        <v>932</v>
      </c>
      <c r="C68" s="15" t="s">
        <v>608</v>
      </c>
      <c r="D68" s="46"/>
      <c r="E68" s="46"/>
      <c r="F68" s="46"/>
      <c r="G68" s="46"/>
      <c r="H68" s="46"/>
      <c r="I68" s="46"/>
      <c r="J68" s="46"/>
      <c r="K68" s="46"/>
      <c r="L68" s="46"/>
      <c r="M68" s="46"/>
      <c r="N68" s="73">
        <f aca="true" t="shared" si="2" ref="N68:S68">SUM(N69:N74)</f>
        <v>23904.8</v>
      </c>
      <c r="O68" s="73">
        <f t="shared" si="2"/>
        <v>23059.600000000002</v>
      </c>
      <c r="P68" s="73">
        <f t="shared" si="2"/>
        <v>26369.2</v>
      </c>
      <c r="Q68" s="73">
        <f t="shared" si="2"/>
        <v>33439.9</v>
      </c>
      <c r="R68" s="73">
        <f t="shared" si="2"/>
        <v>30253.199999999997</v>
      </c>
      <c r="S68" s="73">
        <f t="shared" si="2"/>
        <v>30004.799999999996</v>
      </c>
      <c r="T68" s="17"/>
      <c r="U68" s="82">
        <f t="shared" si="1"/>
        <v>0</v>
      </c>
    </row>
    <row r="69" spans="1:21" s="23" customFormat="1" ht="115.5">
      <c r="A69" s="7" t="s">
        <v>609</v>
      </c>
      <c r="B69" s="83" t="s">
        <v>610</v>
      </c>
      <c r="C69" s="7" t="s">
        <v>611</v>
      </c>
      <c r="D69" s="52" t="s">
        <v>612</v>
      </c>
      <c r="E69" s="67" t="s">
        <v>976</v>
      </c>
      <c r="F69" s="27" t="s">
        <v>613</v>
      </c>
      <c r="G69" s="68" t="s">
        <v>977</v>
      </c>
      <c r="H69" s="27"/>
      <c r="I69" s="27"/>
      <c r="J69" s="27"/>
      <c r="K69" s="43"/>
      <c r="L69" s="43"/>
      <c r="M69" s="43"/>
      <c r="N69" s="12">
        <f>'[3]Свод  по  МО'!N61</f>
        <v>11717.3</v>
      </c>
      <c r="O69" s="12">
        <f>'[3]Свод  по  МО'!O61</f>
        <v>11218.6</v>
      </c>
      <c r="P69" s="12">
        <v>12032.6</v>
      </c>
      <c r="Q69" s="12">
        <f>8323.1+2739.5+226.7+837</f>
        <v>12126.300000000001</v>
      </c>
      <c r="R69" s="12">
        <f>6609.3+2739.5+837</f>
        <v>10185.8</v>
      </c>
      <c r="S69" s="12">
        <f>6260.9+2739.5+837</f>
        <v>9837.4</v>
      </c>
      <c r="T69" s="13"/>
      <c r="U69" s="82">
        <f t="shared" si="1"/>
        <v>0</v>
      </c>
    </row>
    <row r="70" spans="1:21" s="23" customFormat="1" ht="115.5">
      <c r="A70" s="7" t="s">
        <v>614</v>
      </c>
      <c r="B70" s="84" t="s">
        <v>615</v>
      </c>
      <c r="C70" s="7" t="s">
        <v>616</v>
      </c>
      <c r="D70" s="52" t="s">
        <v>617</v>
      </c>
      <c r="E70" s="67" t="s">
        <v>976</v>
      </c>
      <c r="F70" s="27" t="s">
        <v>613</v>
      </c>
      <c r="G70" s="68" t="s">
        <v>977</v>
      </c>
      <c r="H70" s="27"/>
      <c r="I70" s="27"/>
      <c r="J70" s="27"/>
      <c r="K70" s="43"/>
      <c r="L70" s="43"/>
      <c r="M70" s="43"/>
      <c r="N70" s="12">
        <f>'[3]Свод  по  МО'!N62</f>
        <v>713.8</v>
      </c>
      <c r="O70" s="12">
        <f>'[3]Свод  по  МО'!O62</f>
        <v>713.8</v>
      </c>
      <c r="P70" s="12">
        <v>854.2</v>
      </c>
      <c r="Q70" s="12">
        <v>1212.9</v>
      </c>
      <c r="R70" s="12">
        <v>1212.9</v>
      </c>
      <c r="S70" s="12">
        <v>1212.9</v>
      </c>
      <c r="T70" s="13"/>
      <c r="U70" s="82">
        <f t="shared" si="1"/>
        <v>0</v>
      </c>
    </row>
    <row r="71" spans="1:21" s="23" customFormat="1" ht="115.5">
      <c r="A71" s="7" t="s">
        <v>618</v>
      </c>
      <c r="B71" s="84" t="s">
        <v>619</v>
      </c>
      <c r="C71" s="7" t="s">
        <v>620</v>
      </c>
      <c r="D71" s="52" t="s">
        <v>488</v>
      </c>
      <c r="E71" s="67" t="s">
        <v>976</v>
      </c>
      <c r="F71" s="27" t="s">
        <v>621</v>
      </c>
      <c r="G71" s="68" t="s">
        <v>977</v>
      </c>
      <c r="H71" s="27"/>
      <c r="I71" s="27"/>
      <c r="J71" s="27"/>
      <c r="K71" s="43"/>
      <c r="L71" s="43"/>
      <c r="M71" s="43"/>
      <c r="N71" s="12">
        <f>'[3]Свод  по  МО'!N63</f>
        <v>7614</v>
      </c>
      <c r="O71" s="12">
        <f>'[3]Свод  по  МО'!O63</f>
        <v>7614</v>
      </c>
      <c r="P71" s="12">
        <v>8612</v>
      </c>
      <c r="Q71" s="12">
        <v>8417</v>
      </c>
      <c r="R71" s="12">
        <v>8517</v>
      </c>
      <c r="S71" s="12">
        <v>8617</v>
      </c>
      <c r="T71" s="13"/>
      <c r="U71" s="82">
        <f t="shared" si="1"/>
        <v>0</v>
      </c>
    </row>
    <row r="72" spans="1:21" s="23" customFormat="1" ht="82.5">
      <c r="A72" s="7" t="s">
        <v>622</v>
      </c>
      <c r="B72" s="84" t="s">
        <v>623</v>
      </c>
      <c r="C72" s="7" t="s">
        <v>624</v>
      </c>
      <c r="D72" s="52"/>
      <c r="E72" s="27"/>
      <c r="F72" s="27"/>
      <c r="G72" s="27"/>
      <c r="H72" s="27"/>
      <c r="I72" s="27"/>
      <c r="J72" s="27"/>
      <c r="K72" s="43"/>
      <c r="L72" s="43"/>
      <c r="M72" s="43"/>
      <c r="N72" s="12">
        <f>'[3]Свод  по  МО'!N64</f>
        <v>0</v>
      </c>
      <c r="O72" s="12">
        <f>'[3]Свод  по  МО'!O64</f>
        <v>0</v>
      </c>
      <c r="P72" s="12">
        <v>0</v>
      </c>
      <c r="Q72" s="12">
        <v>0</v>
      </c>
      <c r="R72" s="12">
        <v>0</v>
      </c>
      <c r="S72" s="12">
        <v>0</v>
      </c>
      <c r="T72" s="13"/>
      <c r="U72" s="82">
        <f t="shared" si="1"/>
        <v>0</v>
      </c>
    </row>
    <row r="73" spans="1:21" s="23" customFormat="1" ht="115.5">
      <c r="A73" s="7" t="s">
        <v>625</v>
      </c>
      <c r="B73" s="84" t="s">
        <v>626</v>
      </c>
      <c r="C73" s="7" t="s">
        <v>627</v>
      </c>
      <c r="D73" s="52" t="s">
        <v>503</v>
      </c>
      <c r="E73" s="67" t="s">
        <v>976</v>
      </c>
      <c r="F73" s="27" t="s">
        <v>508</v>
      </c>
      <c r="G73" s="68" t="s">
        <v>977</v>
      </c>
      <c r="H73" s="27"/>
      <c r="I73" s="27"/>
      <c r="J73" s="27"/>
      <c r="K73" s="43"/>
      <c r="L73" s="43"/>
      <c r="M73" s="43"/>
      <c r="N73" s="12">
        <f>'[3]Свод  по  МО'!N65</f>
        <v>1218.8</v>
      </c>
      <c r="O73" s="12">
        <f>'[3]Свод  по  МО'!O65</f>
        <v>1218.8</v>
      </c>
      <c r="P73" s="12">
        <v>1781.6</v>
      </c>
      <c r="Q73" s="12">
        <v>8496.9</v>
      </c>
      <c r="R73" s="12">
        <v>8496.9</v>
      </c>
      <c r="S73" s="12">
        <v>8496.9</v>
      </c>
      <c r="T73" s="13"/>
      <c r="U73" s="82">
        <f t="shared" si="1"/>
        <v>0</v>
      </c>
    </row>
    <row r="74" spans="1:21" s="23" customFormat="1" ht="115.5">
      <c r="A74" s="7" t="s">
        <v>628</v>
      </c>
      <c r="B74" s="84" t="s">
        <v>629</v>
      </c>
      <c r="C74" s="7" t="s">
        <v>630</v>
      </c>
      <c r="D74" s="52" t="s">
        <v>498</v>
      </c>
      <c r="E74" s="67" t="s">
        <v>976</v>
      </c>
      <c r="F74" s="27" t="s">
        <v>540</v>
      </c>
      <c r="G74" s="68" t="s">
        <v>977</v>
      </c>
      <c r="H74" s="27"/>
      <c r="I74" s="27"/>
      <c r="J74" s="27"/>
      <c r="K74" s="43"/>
      <c r="L74" s="43"/>
      <c r="M74" s="43"/>
      <c r="N74" s="12">
        <f>'[3]Свод  по  МО'!N66</f>
        <v>2640.9</v>
      </c>
      <c r="O74" s="12">
        <f>'[3]Свод  по  МО'!O66</f>
        <v>2294.4</v>
      </c>
      <c r="P74" s="12">
        <v>3088.8</v>
      </c>
      <c r="Q74" s="12">
        <v>3186.8</v>
      </c>
      <c r="R74" s="12">
        <v>1840.6</v>
      </c>
      <c r="S74" s="12">
        <v>1840.6</v>
      </c>
      <c r="T74" s="13"/>
      <c r="U74" s="82">
        <f t="shared" si="1"/>
        <v>0</v>
      </c>
    </row>
    <row r="75" spans="1:21" s="23" customFormat="1" ht="115.5">
      <c r="A75" s="15" t="s">
        <v>631</v>
      </c>
      <c r="B75" s="16" t="s">
        <v>933</v>
      </c>
      <c r="C75" s="15" t="s">
        <v>632</v>
      </c>
      <c r="D75" s="46"/>
      <c r="E75" s="46"/>
      <c r="F75" s="46"/>
      <c r="G75" s="46"/>
      <c r="H75" s="46"/>
      <c r="I75" s="46"/>
      <c r="J75" s="46"/>
      <c r="K75" s="47"/>
      <c r="L75" s="47"/>
      <c r="M75" s="47"/>
      <c r="N75" s="73">
        <f aca="true" t="shared" si="3" ref="N75:S75">SUM(N76:N77)</f>
        <v>72581.6</v>
      </c>
      <c r="O75" s="73">
        <f t="shared" si="3"/>
        <v>71226.6</v>
      </c>
      <c r="P75" s="75">
        <f t="shared" si="3"/>
        <v>21109.2</v>
      </c>
      <c r="Q75" s="75">
        <f t="shared" si="3"/>
        <v>22556.2</v>
      </c>
      <c r="R75" s="75">
        <f t="shared" si="3"/>
        <v>23211.3</v>
      </c>
      <c r="S75" s="75">
        <f t="shared" si="3"/>
        <v>23260.3</v>
      </c>
      <c r="T75" s="17"/>
      <c r="U75" s="82">
        <f t="shared" si="1"/>
        <v>0</v>
      </c>
    </row>
    <row r="76" spans="1:21" s="5" customFormat="1" ht="165">
      <c r="A76" s="7" t="s">
        <v>633</v>
      </c>
      <c r="B76" s="19" t="s">
        <v>978</v>
      </c>
      <c r="C76" s="7" t="s">
        <v>634</v>
      </c>
      <c r="D76" s="65" t="s">
        <v>635</v>
      </c>
      <c r="E76" s="27" t="s">
        <v>636</v>
      </c>
      <c r="F76" s="27"/>
      <c r="G76" s="27" t="s">
        <v>979</v>
      </c>
      <c r="H76" s="27"/>
      <c r="I76" s="27"/>
      <c r="J76" s="27"/>
      <c r="K76" s="43"/>
      <c r="L76" s="43"/>
      <c r="M76" s="43"/>
      <c r="N76" s="12">
        <f>'[3]Свод  по  МО'!N68</f>
        <v>21737</v>
      </c>
      <c r="O76" s="12">
        <f>'[3]Свод  по  МО'!O68</f>
        <v>21366.6</v>
      </c>
      <c r="P76" s="48">
        <v>21109.2</v>
      </c>
      <c r="Q76" s="48">
        <v>22556.2</v>
      </c>
      <c r="R76" s="49">
        <v>23211.3</v>
      </c>
      <c r="S76" s="49">
        <v>23260.3</v>
      </c>
      <c r="T76" s="50"/>
      <c r="U76" s="82">
        <f t="shared" si="1"/>
        <v>0</v>
      </c>
    </row>
    <row r="77" spans="1:21" s="23" customFormat="1" ht="132">
      <c r="A77" s="7" t="s">
        <v>637</v>
      </c>
      <c r="B77" s="19" t="s">
        <v>980</v>
      </c>
      <c r="C77" s="7" t="s">
        <v>638</v>
      </c>
      <c r="D77" s="65" t="s">
        <v>639</v>
      </c>
      <c r="E77" s="27"/>
      <c r="F77" s="27"/>
      <c r="G77" s="27"/>
      <c r="H77" s="27" t="s">
        <v>640</v>
      </c>
      <c r="I77" s="27" t="s">
        <v>641</v>
      </c>
      <c r="J77" s="27" t="s">
        <v>642</v>
      </c>
      <c r="K77" s="43"/>
      <c r="L77" s="43"/>
      <c r="M77" s="43"/>
      <c r="N77" s="12">
        <f>'[3]Свод  по  МО'!N69</f>
        <v>50844.6</v>
      </c>
      <c r="O77" s="12">
        <f>'[3]Свод  по  МО'!O69</f>
        <v>49860</v>
      </c>
      <c r="P77" s="51">
        <v>0</v>
      </c>
      <c r="Q77" s="51">
        <v>0</v>
      </c>
      <c r="R77" s="51">
        <v>0</v>
      </c>
      <c r="S77" s="51">
        <v>0</v>
      </c>
      <c r="T77" s="13"/>
      <c r="U77" s="82">
        <f t="shared" si="1"/>
        <v>0</v>
      </c>
    </row>
    <row r="78" spans="1:21" s="23" customFormat="1" ht="148.5">
      <c r="A78" s="15" t="s">
        <v>643</v>
      </c>
      <c r="B78" s="16" t="s">
        <v>369</v>
      </c>
      <c r="C78" s="15" t="s">
        <v>644</v>
      </c>
      <c r="D78" s="46"/>
      <c r="E78" s="46"/>
      <c r="F78" s="46"/>
      <c r="G78" s="46"/>
      <c r="H78" s="46"/>
      <c r="I78" s="46"/>
      <c r="J78" s="46"/>
      <c r="K78" s="46"/>
      <c r="L78" s="46"/>
      <c r="M78" s="46"/>
      <c r="N78" s="73">
        <f aca="true" t="shared" si="4" ref="N78:S78">SUM(N79:N80)</f>
        <v>0</v>
      </c>
      <c r="O78" s="73">
        <f t="shared" si="4"/>
        <v>0</v>
      </c>
      <c r="P78" s="73">
        <f t="shared" si="4"/>
        <v>0</v>
      </c>
      <c r="Q78" s="73">
        <f t="shared" si="4"/>
        <v>0</v>
      </c>
      <c r="R78" s="73">
        <f t="shared" si="4"/>
        <v>0</v>
      </c>
      <c r="S78" s="73">
        <f t="shared" si="4"/>
        <v>0</v>
      </c>
      <c r="T78" s="17"/>
      <c r="U78" s="82">
        <f t="shared" si="1"/>
        <v>0</v>
      </c>
    </row>
    <row r="79" spans="1:21" s="5" customFormat="1" ht="18">
      <c r="A79" s="7"/>
      <c r="B79" s="85"/>
      <c r="C79" s="7"/>
      <c r="D79" s="27"/>
      <c r="E79" s="27"/>
      <c r="F79" s="27"/>
      <c r="G79" s="27"/>
      <c r="H79" s="27"/>
      <c r="I79" s="27"/>
      <c r="J79" s="27"/>
      <c r="K79" s="27"/>
      <c r="L79" s="27"/>
      <c r="M79" s="27"/>
      <c r="N79" s="12"/>
      <c r="O79" s="12"/>
      <c r="P79" s="12"/>
      <c r="Q79" s="12"/>
      <c r="R79" s="12"/>
      <c r="S79" s="12"/>
      <c r="T79" s="13"/>
      <c r="U79" s="82">
        <f t="shared" si="1"/>
        <v>0</v>
      </c>
    </row>
    <row r="80" spans="1:21" s="23" customFormat="1" ht="18">
      <c r="A80" s="7"/>
      <c r="B80" s="84"/>
      <c r="C80" s="7"/>
      <c r="D80" s="27"/>
      <c r="E80" s="27"/>
      <c r="F80" s="27"/>
      <c r="G80" s="27"/>
      <c r="H80" s="27"/>
      <c r="I80" s="27"/>
      <c r="J80" s="27"/>
      <c r="K80" s="27"/>
      <c r="L80" s="27"/>
      <c r="M80" s="27"/>
      <c r="N80" s="12"/>
      <c r="O80" s="12"/>
      <c r="P80" s="12"/>
      <c r="Q80" s="12"/>
      <c r="R80" s="12"/>
      <c r="S80" s="12"/>
      <c r="T80" s="13"/>
      <c r="U80" s="82">
        <f t="shared" si="1"/>
        <v>0</v>
      </c>
    </row>
    <row r="81" spans="1:21" s="23" customFormat="1" ht="33">
      <c r="A81" s="15"/>
      <c r="B81" s="16" t="s">
        <v>645</v>
      </c>
      <c r="C81" s="15" t="s">
        <v>646</v>
      </c>
      <c r="D81" s="46"/>
      <c r="E81" s="46"/>
      <c r="F81" s="46"/>
      <c r="G81" s="46"/>
      <c r="H81" s="46"/>
      <c r="I81" s="46"/>
      <c r="J81" s="46"/>
      <c r="K81" s="46"/>
      <c r="L81" s="46"/>
      <c r="M81" s="46"/>
      <c r="N81" s="73">
        <f aca="true" t="shared" si="5" ref="N81:S81">N10+N68+N75+N78</f>
        <v>2686517.6079999995</v>
      </c>
      <c r="O81" s="73">
        <f t="shared" si="5"/>
        <v>2548569.2469999995</v>
      </c>
      <c r="P81" s="73">
        <f t="shared" si="5"/>
        <v>3011165.424</v>
      </c>
      <c r="Q81" s="73">
        <f t="shared" si="5"/>
        <v>1672765.8590000002</v>
      </c>
      <c r="R81" s="73">
        <f t="shared" si="5"/>
        <v>1449798.785</v>
      </c>
      <c r="S81" s="73">
        <f t="shared" si="5"/>
        <v>1512572.2370000002</v>
      </c>
      <c r="T81" s="17"/>
      <c r="U81" s="82">
        <f t="shared" si="1"/>
        <v>0</v>
      </c>
    </row>
    <row r="82" spans="1:21" s="5" customFormat="1" ht="33">
      <c r="A82" s="7" t="s">
        <v>647</v>
      </c>
      <c r="B82" s="19" t="s">
        <v>648</v>
      </c>
      <c r="C82" s="7" t="s">
        <v>649</v>
      </c>
      <c r="D82" s="27"/>
      <c r="E82" s="27"/>
      <c r="F82" s="27"/>
      <c r="G82" s="27"/>
      <c r="H82" s="27"/>
      <c r="I82" s="27"/>
      <c r="J82" s="27"/>
      <c r="K82" s="27"/>
      <c r="L82" s="27"/>
      <c r="M82" s="27"/>
      <c r="N82" s="12"/>
      <c r="O82" s="12"/>
      <c r="P82" s="12"/>
      <c r="Q82" s="12"/>
      <c r="R82" s="12"/>
      <c r="S82" s="12"/>
      <c r="T82" s="13"/>
      <c r="U82" s="82">
        <f t="shared" si="1"/>
        <v>0</v>
      </c>
    </row>
    <row r="83" spans="1:21" ht="99">
      <c r="A83" s="15" t="s">
        <v>650</v>
      </c>
      <c r="B83" s="16" t="s">
        <v>651</v>
      </c>
      <c r="C83" s="15" t="s">
        <v>652</v>
      </c>
      <c r="D83" s="46"/>
      <c r="E83" s="46"/>
      <c r="F83" s="46"/>
      <c r="G83" s="46"/>
      <c r="H83" s="46"/>
      <c r="I83" s="46"/>
      <c r="J83" s="46"/>
      <c r="K83" s="46"/>
      <c r="L83" s="46"/>
      <c r="M83" s="46"/>
      <c r="N83" s="73">
        <f aca="true" t="shared" si="6" ref="N83:S83">SUM(N84:N136)</f>
        <v>5110421.97</v>
      </c>
      <c r="O83" s="73">
        <f t="shared" si="6"/>
        <v>4938791.176</v>
      </c>
      <c r="P83" s="73">
        <f t="shared" si="6"/>
        <v>4035188.542</v>
      </c>
      <c r="Q83" s="73">
        <f t="shared" si="6"/>
        <v>3449083.8000000003</v>
      </c>
      <c r="R83" s="73">
        <f t="shared" si="6"/>
        <v>2937221.3</v>
      </c>
      <c r="S83" s="73">
        <f t="shared" si="6"/>
        <v>3047579.1000000006</v>
      </c>
      <c r="T83" s="17"/>
      <c r="U83" s="82">
        <f t="shared" si="1"/>
        <v>0</v>
      </c>
    </row>
    <row r="84" spans="1:21" s="5" customFormat="1" ht="115.5">
      <c r="A84" s="7" t="s">
        <v>653</v>
      </c>
      <c r="B84" s="19" t="s">
        <v>654</v>
      </c>
      <c r="C84" s="7" t="s">
        <v>655</v>
      </c>
      <c r="D84" s="27" t="s">
        <v>656</v>
      </c>
      <c r="E84" s="67" t="s">
        <v>976</v>
      </c>
      <c r="F84" s="27" t="s">
        <v>993</v>
      </c>
      <c r="G84" s="68" t="s">
        <v>977</v>
      </c>
      <c r="H84" s="27"/>
      <c r="I84" s="27"/>
      <c r="J84" s="27"/>
      <c r="K84" s="27"/>
      <c r="L84" s="27"/>
      <c r="M84" s="27"/>
      <c r="N84" s="12">
        <f>'[3]Свод  по  МО'!N76</f>
        <v>786008.115</v>
      </c>
      <c r="O84" s="12">
        <f>'[3]Свод  по  МО'!O76</f>
        <v>785835.735</v>
      </c>
      <c r="P84" s="12">
        <f>'[2]Воловский '!P84+'[2]Грязинский '!P84+'[2]Данковский '!P84+'[2]Добринский '!P84+'[2]Добровский'!P84+'[2]Долгоруковский '!P84+'[2]Елецкий '!P84+'[2]Задонский '!P84+'[2]Измалковский '!P84+'[2]Краснинский '!P84+'[2]Лебедянский '!P84+'[2]Лев- Толстовский '!P84+'[2]Липецкий '!P84+'[2]Становлянский '!P84+'[2]Тербунский '!P84+'[2]Усманский '!P84+'[2]Хлевенский '!P84+'[2]Чаплыгинский '!P84</f>
        <v>809075.948</v>
      </c>
      <c r="Q84" s="12">
        <f>'[2]Воловский '!Q84+'[2]Грязинский '!Q84+'[2]Данковский '!Q84+'[2]Добринский '!Q84+'[2]Добровский'!Q84+'[2]Долгоруковский '!Q84+'[2]Елецкий '!Q84+'[2]Задонский '!Q84+'[2]Измалковский '!Q84+'[2]Краснинский '!Q84+'[2]Лебедянский '!Q84+'[2]Лев- Толстовский '!Q84+'[2]Липецкий '!Q84+'[2]Становлянский '!Q84+'[2]Тербунский '!Q84+'[2]Усманский '!Q84+'[2]Хлевенский '!Q84+'[2]Чаплыгинский '!Q84</f>
        <v>812937.3</v>
      </c>
      <c r="R84" s="12">
        <f>'[2]Воловский '!R84+'[2]Грязинский '!R84+'[2]Данковский '!R84+'[2]Добринский '!R84+'[2]Добровский'!R84+'[2]Долгоруковский '!R84+'[2]Елецкий '!R84+'[2]Задонский '!R84+'[2]Измалковский '!R84+'[2]Краснинский '!R84+'[2]Лебедянский '!R84+'[2]Лев- Толстовский '!R84+'[2]Липецкий '!R84+'[2]Становлянский '!R84+'[2]Тербунский '!R84+'[2]Усманский '!R84+'[2]Хлевенский '!R84+'[2]Чаплыгинский '!R84+45540.7</f>
        <v>775810.6</v>
      </c>
      <c r="S84" s="12">
        <f>'[2]Воловский '!S84+'[2]Грязинский '!S84+'[2]Данковский '!S84+'[2]Добринский '!S84+'[2]Добровский'!S84+'[2]Долгоруковский '!S84+'[2]Елецкий '!S84+'[2]Задонский '!S84+'[2]Измалковский '!S84+'[2]Краснинский '!S84+'[2]Лебедянский '!S84+'[2]Лев- Толстовский '!S84+'[2]Липецкий '!S84+'[2]Становлянский '!S84+'[2]Тербунский '!S84+'[2]Усманский '!S84+'[2]Хлевенский '!S84+'[2]Чаплыгинский '!S84+54143.8</f>
        <v>811025.2000000001</v>
      </c>
      <c r="T84" s="13"/>
      <c r="U84" s="82">
        <f aca="true" t="shared" si="7" ref="U84:U154">IF(O84&gt;N84,O84-N84,0)</f>
        <v>0</v>
      </c>
    </row>
    <row r="85" spans="1:21" ht="115.5">
      <c r="A85" s="7" t="s">
        <v>657</v>
      </c>
      <c r="B85" s="19" t="s">
        <v>995</v>
      </c>
      <c r="C85" s="7" t="s">
        <v>658</v>
      </c>
      <c r="D85" s="27" t="s">
        <v>659</v>
      </c>
      <c r="E85" s="67" t="s">
        <v>976</v>
      </c>
      <c r="F85" s="27" t="s">
        <v>660</v>
      </c>
      <c r="G85" s="68" t="s">
        <v>977</v>
      </c>
      <c r="H85" s="27"/>
      <c r="I85" s="27"/>
      <c r="J85" s="27"/>
      <c r="K85" s="27"/>
      <c r="L85" s="27"/>
      <c r="M85" s="27"/>
      <c r="N85" s="12">
        <f>'[3]Свод  по  МО'!N77</f>
        <v>32126.019999999997</v>
      </c>
      <c r="O85" s="12">
        <f>'[3]Свод  по  МО'!O77</f>
        <v>31219.477</v>
      </c>
      <c r="P85" s="12">
        <f>'[2]Воловский '!P85+'[2]Грязинский '!P85+'[2]Данковский '!P85+'[2]Добринский '!P85+'[2]Добровский'!P85+'[2]Долгоруковский '!P85+'[2]Елецкий '!P85+'[2]Задонский '!P85+'[2]Измалковский '!P85+'[2]Краснинский '!P85+'[2]Лебедянский '!P85+'[2]Лев- Толстовский '!P85+'[2]Липецкий '!P85+'[2]Становлянский '!P85+'[2]Тербунский '!P85+'[2]Усманский '!P85+'[2]Хлевенский '!P85+'[2]Чаплыгинский '!P85</f>
        <v>57585.232</v>
      </c>
      <c r="Q85" s="12">
        <f>'[2]Воловский '!Q85+'[2]Грязинский '!Q85+'[2]Данковский '!Q85+'[2]Добринский '!Q85+'[2]Добровский'!Q85+'[2]Долгоруковский '!Q85+'[2]Елецкий '!Q85+'[2]Задонский '!Q85+'[2]Измалковский '!Q85+'[2]Краснинский '!Q85+'[2]Лебедянский '!Q85+'[2]Лев- Толстовский '!Q85+'[2]Липецкий '!Q85+'[2]Становлянский '!Q85+'[2]Тербунский '!Q85+'[2]Усманский '!Q85+'[2]Хлевенский '!Q85+'[2]Чаплыгинский '!Q85</f>
        <v>64090.9</v>
      </c>
      <c r="R85" s="12">
        <f>'[2]Воловский '!R85+'[2]Грязинский '!R85+'[2]Данковский '!R85+'[2]Добринский '!R85+'[2]Добровский'!R85+'[2]Долгоруковский '!R85+'[2]Елецкий '!R85+'[2]Задонский '!R85+'[2]Измалковский '!R85+'[2]Краснинский '!R85+'[2]Лебедянский '!R85+'[2]Лев- Толстовский '!R85+'[2]Липецкий '!R85+'[2]Становлянский '!R85+'[2]Тербунский '!R85+'[2]Усманский '!R85+'[2]Хлевенский '!R85+'[2]Чаплыгинский '!R85</f>
        <v>53172.6</v>
      </c>
      <c r="S85" s="12">
        <f>'[2]Воловский '!S85+'[2]Грязинский '!S85+'[2]Данковский '!S85+'[2]Добринский '!S85+'[2]Добровский'!S85+'[2]Долгоруковский '!S85+'[2]Елецкий '!S85+'[2]Задонский '!S85+'[2]Измалковский '!S85+'[2]Краснинский '!S85+'[2]Лебедянский '!S85+'[2]Лев- Толстовский '!S85+'[2]Липецкий '!S85+'[2]Становлянский '!S85+'[2]Тербунский '!S85+'[2]Усманский '!S85+'[2]Хлевенский '!S85+'[2]Чаплыгинский '!S85</f>
        <v>51574.2</v>
      </c>
      <c r="T85" s="13"/>
      <c r="U85" s="82">
        <f t="shared" si="7"/>
        <v>0</v>
      </c>
    </row>
    <row r="86" spans="1:21" ht="132">
      <c r="A86" s="7" t="s">
        <v>661</v>
      </c>
      <c r="B86" s="19" t="s">
        <v>998</v>
      </c>
      <c r="C86" s="7" t="s">
        <v>662</v>
      </c>
      <c r="D86" s="27"/>
      <c r="E86" s="27"/>
      <c r="F86" s="27"/>
      <c r="G86" s="27"/>
      <c r="H86" s="27"/>
      <c r="I86" s="27"/>
      <c r="J86" s="27"/>
      <c r="K86" s="27"/>
      <c r="L86" s="27"/>
      <c r="M86" s="27"/>
      <c r="N86" s="12">
        <f>'[3]Свод  по  МО'!N78</f>
        <v>0</v>
      </c>
      <c r="O86" s="12">
        <f>'[3]Свод  по  МО'!O78</f>
        <v>0</v>
      </c>
      <c r="P86" s="12">
        <f>'[2]Воловский '!P86+'[2]Грязинский '!P86+'[2]Данковский '!P86+'[2]Добринский '!P86+'[2]Добровский'!P86+'[2]Долгоруковский '!P86+'[2]Елецкий '!P86+'[2]Задонский '!P86+'[2]Измалковский '!P86+'[2]Краснинский '!P86+'[2]Лебедянский '!P86+'[2]Лев- Толстовский '!P86+'[2]Липецкий '!P86+'[2]Становлянский '!P86+'[2]Тербунский '!P86+'[2]Усманский '!P86+'[2]Хлевенский '!P86+'[2]Чаплыгинский '!P86</f>
        <v>0</v>
      </c>
      <c r="Q86" s="12">
        <f>'[2]Воловский '!Q86+'[2]Грязинский '!Q86+'[2]Данковский '!Q86+'[2]Добринский '!Q86+'[2]Добровский'!Q86+'[2]Долгоруковский '!Q86+'[2]Елецкий '!Q86+'[2]Задонский '!Q86+'[2]Измалковский '!Q86+'[2]Краснинский '!Q86+'[2]Лебедянский '!Q86+'[2]Лев- Толстовский '!Q86+'[2]Липецкий '!Q86+'[2]Становлянский '!Q86+'[2]Тербунский '!Q86+'[2]Усманский '!Q86+'[2]Хлевенский '!Q86+'[2]Чаплыгинский '!Q86</f>
        <v>0</v>
      </c>
      <c r="R86" s="12">
        <f>'[2]Воловский '!R86+'[2]Грязинский '!R86+'[2]Данковский '!R86+'[2]Добринский '!R86+'[2]Добровский'!R86+'[2]Долгоруковский '!R86+'[2]Елецкий '!R86+'[2]Задонский '!R86+'[2]Измалковский '!R86+'[2]Краснинский '!R86+'[2]Лебедянский '!R86+'[2]Лев- Толстовский '!R86+'[2]Липецкий '!R86+'[2]Становлянский '!R86+'[2]Тербунский '!R86+'[2]Усманский '!R86+'[2]Хлевенский '!R86+'[2]Чаплыгинский '!R86</f>
        <v>0</v>
      </c>
      <c r="S86" s="12">
        <f>'[2]Воловский '!S86+'[2]Грязинский '!S86+'[2]Данковский '!S86+'[2]Добринский '!S86+'[2]Добровский'!S86+'[2]Долгоруковский '!S86+'[2]Елецкий '!S86+'[2]Задонский '!S86+'[2]Измалковский '!S86+'[2]Краснинский '!S86+'[2]Лебедянский '!S86+'[2]Лев- Толстовский '!S86+'[2]Липецкий '!S86+'[2]Становлянский '!S86+'[2]Тербунский '!S86+'[2]Усманский '!S86+'[2]Хлевенский '!S86+'[2]Чаплыгинский '!S86</f>
        <v>0</v>
      </c>
      <c r="T86" s="13"/>
      <c r="U86" s="82">
        <f t="shared" si="7"/>
        <v>0</v>
      </c>
    </row>
    <row r="87" spans="1:21" ht="198">
      <c r="A87" s="7" t="s">
        <v>663</v>
      </c>
      <c r="B87" s="19" t="s">
        <v>370</v>
      </c>
      <c r="C87" s="7" t="s">
        <v>664</v>
      </c>
      <c r="D87" s="52" t="s">
        <v>1002</v>
      </c>
      <c r="E87" s="67" t="s">
        <v>976</v>
      </c>
      <c r="F87" s="27" t="s">
        <v>1003</v>
      </c>
      <c r="G87" s="68" t="s">
        <v>977</v>
      </c>
      <c r="H87" s="27"/>
      <c r="I87" s="27"/>
      <c r="J87" s="27"/>
      <c r="K87" s="27"/>
      <c r="L87" s="27"/>
      <c r="M87" s="27"/>
      <c r="N87" s="12">
        <f>'[3]Свод  по  МО'!N79</f>
        <v>4445.9</v>
      </c>
      <c r="O87" s="12">
        <f>'[3]Свод  по  МО'!O79</f>
        <v>4180.8</v>
      </c>
      <c r="P87" s="12">
        <f>'[2]Воловский '!P87+'[2]Грязинский '!P87+'[2]Данковский '!P87+'[2]Добринский '!P87+'[2]Добровский'!P87+'[2]Долгоруковский '!P87+'[2]Елецкий '!P87+'[2]Задонский '!P87+'[2]Измалковский '!P87+'[2]Краснинский '!P87+'[2]Лебедянский '!P87+'[2]Лев- Толстовский '!P87+'[2]Липецкий '!P87+'[2]Становлянский '!P87+'[2]Тербунский '!P87+'[2]Усманский '!P87+'[2]Хлевенский '!P87+'[2]Чаплыгинский '!P87</f>
        <v>5758.8</v>
      </c>
      <c r="Q87" s="12">
        <f>'[2]Воловский '!Q87+'[2]Грязинский '!Q87+'[2]Данковский '!Q87+'[2]Добринский '!Q87+'[2]Добровский'!Q87+'[2]Долгоруковский '!Q87+'[2]Елецкий '!Q87+'[2]Задонский '!Q87+'[2]Измалковский '!Q87+'[2]Краснинский '!Q87+'[2]Лебедянский '!Q87+'[2]Лев- Толстовский '!Q87+'[2]Липецкий '!Q87+'[2]Становлянский '!Q87+'[2]Тербунский '!Q87+'[2]Усманский '!Q87+'[2]Хлевенский '!Q87+'[2]Чаплыгинский '!Q87</f>
        <v>16246</v>
      </c>
      <c r="R87" s="12">
        <f>'[2]Воловский '!R87+'[2]Грязинский '!R87+'[2]Данковский '!R87+'[2]Добринский '!R87+'[2]Добровский'!R87+'[2]Долгоруковский '!R87+'[2]Елецкий '!R87+'[2]Задонский '!R87+'[2]Измалковский '!R87+'[2]Краснинский '!R87+'[2]Лебедянский '!R87+'[2]Лев- Толстовский '!R87+'[2]Липецкий '!R87+'[2]Становлянский '!R87+'[2]Тербунский '!R87+'[2]Усманский '!R87+'[2]Хлевенский '!R87+'[2]Чаплыгинский '!R87</f>
        <v>0</v>
      </c>
      <c r="S87" s="12">
        <f>'[2]Воловский '!S87+'[2]Грязинский '!S87+'[2]Данковский '!S87+'[2]Добринский '!S87+'[2]Добровский'!S87+'[2]Долгоруковский '!S87+'[2]Елецкий '!S87+'[2]Задонский '!S87+'[2]Измалковский '!S87+'[2]Краснинский '!S87+'[2]Лебедянский '!S87+'[2]Лев- Толстовский '!S87+'[2]Липецкий '!S87+'[2]Становлянский '!S87+'[2]Тербунский '!S87+'[2]Усманский '!S87+'[2]Хлевенский '!S87+'[2]Чаплыгинский '!S87</f>
        <v>0</v>
      </c>
      <c r="T87" s="13"/>
      <c r="U87" s="82">
        <f t="shared" si="7"/>
        <v>0</v>
      </c>
    </row>
    <row r="88" spans="1:21" ht="132" hidden="1">
      <c r="A88" s="35" t="s">
        <v>665</v>
      </c>
      <c r="B88" s="36" t="s">
        <v>0</v>
      </c>
      <c r="C88" s="35" t="s">
        <v>666</v>
      </c>
      <c r="D88" s="52"/>
      <c r="E88" s="27"/>
      <c r="F88" s="27"/>
      <c r="G88" s="27"/>
      <c r="H88" s="27"/>
      <c r="I88" s="27"/>
      <c r="J88" s="27"/>
      <c r="K88" s="27"/>
      <c r="L88" s="27"/>
      <c r="M88" s="27"/>
      <c r="N88" s="12">
        <f>'[3]Свод  по  МО'!N80</f>
        <v>0</v>
      </c>
      <c r="O88" s="12">
        <f>'[3]Свод  по  МО'!O80</f>
        <v>0</v>
      </c>
      <c r="P88" s="12"/>
      <c r="Q88" s="12"/>
      <c r="R88" s="12"/>
      <c r="S88" s="12"/>
      <c r="T88" s="13"/>
      <c r="U88" s="82"/>
    </row>
    <row r="89" spans="1:21" ht="115.5">
      <c r="A89" s="7" t="s">
        <v>667</v>
      </c>
      <c r="B89" s="19" t="s">
        <v>450</v>
      </c>
      <c r="C89" s="7" t="s">
        <v>668</v>
      </c>
      <c r="D89" s="52">
        <v>1202</v>
      </c>
      <c r="E89" s="67" t="s">
        <v>976</v>
      </c>
      <c r="F89" s="27" t="s">
        <v>669</v>
      </c>
      <c r="G89" s="68" t="s">
        <v>977</v>
      </c>
      <c r="H89" s="27"/>
      <c r="I89" s="27"/>
      <c r="J89" s="27"/>
      <c r="K89" s="27"/>
      <c r="L89" s="27"/>
      <c r="M89" s="27"/>
      <c r="N89" s="12">
        <f>'[3]Свод  по  МО'!N81</f>
        <v>61625.844000000005</v>
      </c>
      <c r="O89" s="12">
        <f>'[3]Свод  по  МО'!O81</f>
        <v>60993.424000000006</v>
      </c>
      <c r="P89" s="12">
        <f>'[2]Воловский '!P89+'[2]Грязинский '!P89+'[2]Данковский '!P89+'[2]Добринский '!P89+'[2]Добровский'!P89+'[2]Долгоруковский '!P89+'[2]Елецкий '!P89+'[2]Задонский '!P89+'[2]Измалковский '!P89+'[2]Краснинский '!P89+'[2]Лебедянский '!P89+'[2]Лев- Толстовский '!P89+'[2]Липецкий '!P89+'[2]Становлянский '!P89+'[2]Тербунский '!P89+'[2]Усманский '!P89+'[2]Хлевенский '!P89+'[2]Чаплыгинский '!P89</f>
        <v>56454.65</v>
      </c>
      <c r="Q89" s="12">
        <f>'[2]Воловский '!Q89+'[2]Грязинский '!Q89+'[2]Данковский '!Q89+'[2]Добринский '!Q89+'[2]Добровский'!Q89+'[2]Долгоруковский '!Q89+'[2]Елецкий '!Q89+'[2]Задонский '!Q89+'[2]Измалковский '!Q89+'[2]Краснинский '!Q89+'[2]Лебедянский '!Q89+'[2]Лев- Толстовский '!Q89+'[2]Липецкий '!Q89+'[2]Становлянский '!Q89+'[2]Тербунский '!Q89+'[2]Усманский '!Q89+'[2]Хлевенский '!Q89+'[2]Чаплыгинский '!Q89</f>
        <v>57671.799999999996</v>
      </c>
      <c r="R89" s="12">
        <f>'[2]Воловский '!R89+'[2]Грязинский '!R89+'[2]Данковский '!R89+'[2]Добринский '!R89+'[2]Добровский'!R89+'[2]Долгоруковский '!R89+'[2]Елецкий '!R89+'[2]Задонский '!R89+'[2]Измалковский '!R89+'[2]Краснинский '!R89+'[2]Лебедянский '!R89+'[2]Лев- Толстовский '!R89+'[2]Липецкий '!R89+'[2]Становлянский '!R89+'[2]Тербунский '!R89+'[2]Усманский '!R89+'[2]Хлевенский '!R89+'[2]Чаплыгинский '!R89</f>
        <v>52214</v>
      </c>
      <c r="S89" s="12">
        <f>'[2]Воловский '!S89+'[2]Грязинский '!S89+'[2]Данковский '!S89+'[2]Добринский '!S89+'[2]Добровский'!S89+'[2]Долгоруковский '!S89+'[2]Елецкий '!S89+'[2]Задонский '!S89+'[2]Измалковский '!S89+'[2]Краснинский '!S89+'[2]Лебедянский '!S89+'[2]Лев- Толстовский '!S89+'[2]Липецкий '!S89+'[2]Становлянский '!S89+'[2]Тербунский '!S89+'[2]Усманский '!S89+'[2]Хлевенский '!S89+'[2]Чаплыгинский '!S89</f>
        <v>51990.600000000006</v>
      </c>
      <c r="T89" s="13"/>
      <c r="U89" s="82">
        <f t="shared" si="7"/>
        <v>0</v>
      </c>
    </row>
    <row r="90" spans="1:21" ht="132">
      <c r="A90" s="7" t="s">
        <v>670</v>
      </c>
      <c r="B90" s="19" t="s">
        <v>453</v>
      </c>
      <c r="C90" s="7" t="s">
        <v>671</v>
      </c>
      <c r="D90" s="27"/>
      <c r="E90" s="27"/>
      <c r="F90" s="27"/>
      <c r="G90" s="27"/>
      <c r="H90" s="27"/>
      <c r="I90" s="27"/>
      <c r="J90" s="27"/>
      <c r="K90" s="27"/>
      <c r="L90" s="27"/>
      <c r="M90" s="27"/>
      <c r="N90" s="12">
        <f>'[3]Свод  по  МО'!N82</f>
        <v>0</v>
      </c>
      <c r="O90" s="12">
        <f>'[3]Свод  по  МО'!O82</f>
        <v>0</v>
      </c>
      <c r="P90" s="12"/>
      <c r="Q90" s="12"/>
      <c r="R90" s="12"/>
      <c r="S90" s="12"/>
      <c r="T90" s="13"/>
      <c r="U90" s="82">
        <f t="shared" si="7"/>
        <v>0</v>
      </c>
    </row>
    <row r="91" spans="1:21" ht="66">
      <c r="A91" s="7" t="s">
        <v>672</v>
      </c>
      <c r="B91" s="19" t="s">
        <v>673</v>
      </c>
      <c r="C91" s="7" t="s">
        <v>674</v>
      </c>
      <c r="D91" s="27"/>
      <c r="E91" s="27"/>
      <c r="F91" s="27"/>
      <c r="G91" s="27"/>
      <c r="H91" s="27"/>
      <c r="I91" s="27"/>
      <c r="J91" s="27"/>
      <c r="K91" s="27"/>
      <c r="L91" s="27"/>
      <c r="M91" s="27"/>
      <c r="N91" s="12">
        <f>'[3]Свод  по  МО'!N83</f>
        <v>0</v>
      </c>
      <c r="O91" s="12">
        <f>'[3]Свод  по  МО'!O83</f>
        <v>0</v>
      </c>
      <c r="P91" s="12"/>
      <c r="Q91" s="12"/>
      <c r="R91" s="12"/>
      <c r="S91" s="12"/>
      <c r="T91" s="13"/>
      <c r="U91" s="82">
        <f t="shared" si="7"/>
        <v>0</v>
      </c>
    </row>
    <row r="92" spans="1:21" ht="49.5">
      <c r="A92" s="7" t="s">
        <v>675</v>
      </c>
      <c r="B92" s="19" t="s">
        <v>676</v>
      </c>
      <c r="C92" s="7" t="s">
        <v>677</v>
      </c>
      <c r="D92" s="27"/>
      <c r="E92" s="27"/>
      <c r="F92" s="27"/>
      <c r="G92" s="27"/>
      <c r="H92" s="27"/>
      <c r="I92" s="27"/>
      <c r="J92" s="27"/>
      <c r="K92" s="27"/>
      <c r="L92" s="27"/>
      <c r="M92" s="27"/>
      <c r="N92" s="12">
        <f>'[3]Свод  по  МО'!N84</f>
        <v>0</v>
      </c>
      <c r="O92" s="12">
        <f>'[3]Свод  по  МО'!O84</f>
        <v>0</v>
      </c>
      <c r="P92" s="12">
        <f>'[2]Воловский '!P92+'[2]Грязинский '!P92+'[2]Данковский '!P92+'[2]Добринский '!P92+'[2]Добровский'!P92+'[2]Долгоруковский '!P92+'[2]Елецкий '!P92+'[2]Задонский '!P92+'[2]Измалковский '!P92+'[2]Краснинский '!P92+'[2]Лебедянский '!P92+'[2]Лев- Толстовский '!P92+'[2]Липецкий '!P92+'[2]Становлянский '!P92+'[2]Тербунский '!P92+'[2]Усманский '!P92+'[2]Хлевенский '!P92+'[2]Чаплыгинский '!P92</f>
        <v>0</v>
      </c>
      <c r="Q92" s="12">
        <f>'[2]Воловский '!Q92+'[2]Грязинский '!Q92+'[2]Данковский '!Q92+'[2]Добринский '!Q92+'[2]Добровский'!Q92+'[2]Долгоруковский '!Q92+'[2]Елецкий '!Q92+'[2]Задонский '!Q92+'[2]Измалковский '!Q92+'[2]Краснинский '!Q92+'[2]Лебедянский '!Q92+'[2]Лев- Толстовский '!Q92+'[2]Липецкий '!Q92+'[2]Становлянский '!Q92+'[2]Тербунский '!Q92+'[2]Усманский '!Q92+'[2]Хлевенский '!Q92+'[2]Чаплыгинский '!Q92</f>
        <v>0</v>
      </c>
      <c r="R92" s="12">
        <f>'[2]Воловский '!R92+'[2]Грязинский '!R92+'[2]Данковский '!R92+'[2]Добринский '!R92+'[2]Добровский'!R92+'[2]Долгоруковский '!R92+'[2]Елецкий '!R92+'[2]Задонский '!R92+'[2]Измалковский '!R92+'[2]Краснинский '!R92+'[2]Лебедянский '!R92+'[2]Лев- Толстовский '!R92+'[2]Липецкий '!R92+'[2]Становлянский '!R92+'[2]Тербунский '!R92+'[2]Усманский '!R92+'[2]Хлевенский '!R92+'[2]Чаплыгинский '!R92</f>
        <v>0</v>
      </c>
      <c r="S92" s="12">
        <f>'[2]Воловский '!S92+'[2]Грязинский '!S92+'[2]Данковский '!S92+'[2]Добринский '!S92+'[2]Добровский'!S92+'[2]Долгоруковский '!S92+'[2]Елецкий '!S92+'[2]Задонский '!S92+'[2]Измалковский '!S92+'[2]Краснинский '!S92+'[2]Лебедянский '!S92+'[2]Лев- Толстовский '!S92+'[2]Липецкий '!S92+'[2]Становлянский '!S92+'[2]Тербунский '!S92+'[2]Усманский '!S92+'[2]Хлевенский '!S92+'[2]Чаплыгинский '!S92</f>
        <v>0</v>
      </c>
      <c r="T92" s="13"/>
      <c r="U92" s="82">
        <f t="shared" si="7"/>
        <v>0</v>
      </c>
    </row>
    <row r="93" spans="1:21" ht="115.5">
      <c r="A93" s="7" t="s">
        <v>678</v>
      </c>
      <c r="B93" s="19" t="s">
        <v>679</v>
      </c>
      <c r="C93" s="7" t="s">
        <v>680</v>
      </c>
      <c r="D93" s="76" t="s">
        <v>467</v>
      </c>
      <c r="E93" s="67" t="s">
        <v>976</v>
      </c>
      <c r="F93" s="27" t="s">
        <v>681</v>
      </c>
      <c r="G93" s="68" t="s">
        <v>977</v>
      </c>
      <c r="H93" s="27"/>
      <c r="I93" s="27"/>
      <c r="J93" s="27"/>
      <c r="K93" s="27"/>
      <c r="L93" s="27"/>
      <c r="M93" s="27"/>
      <c r="N93" s="12">
        <f>'[3]Свод  по  МО'!N85</f>
        <v>59411.670000000006</v>
      </c>
      <c r="O93" s="12">
        <f>'[3]Свод  по  МО'!O85</f>
        <v>56702.020000000004</v>
      </c>
      <c r="P93" s="12">
        <f>'[2]Воловский '!P93+'[2]Грязинский '!P93+'[2]Данковский '!P93+'[2]Добринский '!P93+'[2]Добровский'!P93+'[2]Долгоруковский '!P93+'[2]Елецкий '!P93+'[2]Задонский '!P93+'[2]Измалковский '!P93+'[2]Краснинский '!P93+'[2]Лебедянский '!P93+'[2]Лев- Толстовский '!P93+'[2]Липецкий '!P93+'[2]Становлянский '!P93+'[2]Тербунский '!P93+'[2]Усманский '!P93+'[2]Хлевенский '!P93+'[2]Чаплыгинский '!P93</f>
        <v>33237.2</v>
      </c>
      <c r="Q93" s="12">
        <f>'[2]Воловский '!Q93+'[2]Грязинский '!Q93+'[2]Данковский '!Q93+'[2]Добринский '!Q93+'[2]Добровский'!Q93+'[2]Долгоруковский '!Q93+'[2]Елецкий '!Q93+'[2]Задонский '!Q93+'[2]Измалковский '!Q93+'[2]Краснинский '!Q93+'[2]Лебедянский '!Q93+'[2]Лев- Толстовский '!Q93+'[2]Липецкий '!Q93+'[2]Становлянский '!Q93+'[2]Тербунский '!Q93+'[2]Усманский '!Q93+'[2]Хлевенский '!Q93+'[2]Чаплыгинский '!Q93</f>
        <v>22135</v>
      </c>
      <c r="R93" s="12">
        <f>'[2]Воловский '!R93+'[2]Грязинский '!R93+'[2]Данковский '!R93+'[2]Добринский '!R93+'[2]Добровский'!R93+'[2]Долгоруковский '!R93+'[2]Елецкий '!R93+'[2]Задонский '!R93+'[2]Измалковский '!R93+'[2]Краснинский '!R93+'[2]Лебедянский '!R93+'[2]Лев- Толстовский '!R93+'[2]Липецкий '!R93+'[2]Становлянский '!R93+'[2]Тербунский '!R93+'[2]Усманский '!R93+'[2]Хлевенский '!R93+'[2]Чаплыгинский '!R93</f>
        <v>12438.9</v>
      </c>
      <c r="S93" s="12">
        <f>'[2]Воловский '!S93+'[2]Грязинский '!S93+'[2]Данковский '!S93+'[2]Добринский '!S93+'[2]Добровский'!S93+'[2]Долгоруковский '!S93+'[2]Елецкий '!S93+'[2]Задонский '!S93+'[2]Измалковский '!S93+'[2]Краснинский '!S93+'[2]Лебедянский '!S93+'[2]Лев- Толстовский '!S93+'[2]Липецкий '!S93+'[2]Становлянский '!S93+'[2]Тербунский '!S93+'[2]Усманский '!S93+'[2]Хлевенский '!S93+'[2]Чаплыгинский '!S93</f>
        <v>10810.3</v>
      </c>
      <c r="T93" s="13"/>
      <c r="U93" s="82">
        <f t="shared" si="7"/>
        <v>0</v>
      </c>
    </row>
    <row r="94" spans="1:21" ht="115.5">
      <c r="A94" s="7" t="s">
        <v>682</v>
      </c>
      <c r="B94" s="19" t="s">
        <v>683</v>
      </c>
      <c r="C94" s="7" t="s">
        <v>684</v>
      </c>
      <c r="D94" s="76" t="s">
        <v>467</v>
      </c>
      <c r="E94" s="67" t="s">
        <v>976</v>
      </c>
      <c r="F94" s="27" t="s">
        <v>685</v>
      </c>
      <c r="G94" s="68" t="s">
        <v>977</v>
      </c>
      <c r="H94" s="27"/>
      <c r="I94" s="27"/>
      <c r="J94" s="27"/>
      <c r="K94" s="27"/>
      <c r="L94" s="27"/>
      <c r="M94" s="27"/>
      <c r="N94" s="12">
        <f>'[3]Свод  по  МО'!N86</f>
        <v>13491.300000000001</v>
      </c>
      <c r="O94" s="12">
        <f>'[3]Свод  по  МО'!O86</f>
        <v>8646.900000000001</v>
      </c>
      <c r="P94" s="12">
        <f>'[2]Воловский '!P94+'[2]Грязинский '!P94+'[2]Данковский '!P94+'[2]Добринский '!P94+'[2]Добровский'!P94+'[2]Долгоруковский '!P94+'[2]Елецкий '!P94+'[2]Задонский '!P94+'[2]Измалковский '!P94+'[2]Краснинский '!P94+'[2]Лебедянский '!P94+'[2]Лев- Толстовский '!P94+'[2]Липецкий '!P94+'[2]Становлянский '!P94+'[2]Тербунский '!P94+'[2]Усманский '!P94+'[2]Хлевенский '!P94+'[2]Чаплыгинский '!P94</f>
        <v>8589.9</v>
      </c>
      <c r="Q94" s="12">
        <f>'[2]Воловский '!Q94+'[2]Грязинский '!Q94+'[2]Данковский '!Q94+'[2]Добринский '!Q94+'[2]Добровский'!Q94+'[2]Долгоруковский '!Q94+'[2]Елецкий '!Q94+'[2]Задонский '!Q94+'[2]Измалковский '!Q94+'[2]Краснинский '!Q94+'[2]Лебедянский '!Q94+'[2]Лев- Толстовский '!Q94+'[2]Липецкий '!Q94+'[2]Становлянский '!Q94+'[2]Тербунский '!Q94+'[2]Усманский '!Q94+'[2]Хлевенский '!Q94+'[2]Чаплыгинский '!Q94</f>
        <v>1361.1</v>
      </c>
      <c r="R94" s="12">
        <f>'[2]Воловский '!R94+'[2]Грязинский '!R94+'[2]Данковский '!R94+'[2]Добринский '!R94+'[2]Добровский'!R94+'[2]Долгоруковский '!R94+'[2]Елецкий '!R94+'[2]Задонский '!R94+'[2]Измалковский '!R94+'[2]Краснинский '!R94+'[2]Лебедянский '!R94+'[2]Лев- Толстовский '!R94+'[2]Липецкий '!R94+'[2]Становлянский '!R94+'[2]Тербунский '!R94+'[2]Усманский '!R94+'[2]Хлевенский '!R94+'[2]Чаплыгинский '!R94</f>
        <v>231.8</v>
      </c>
      <c r="S94" s="12">
        <f>'[2]Воловский '!S94+'[2]Грязинский '!S94+'[2]Данковский '!S94+'[2]Добринский '!S94+'[2]Добровский'!S94+'[2]Долгоруковский '!S94+'[2]Елецкий '!S94+'[2]Задонский '!S94+'[2]Измалковский '!S94+'[2]Краснинский '!S94+'[2]Лебедянский '!S94+'[2]Лев- Толстовский '!S94+'[2]Липецкий '!S94+'[2]Становлянский '!S94+'[2]Тербунский '!S94+'[2]Усманский '!S94+'[2]Хлевенский '!S94+'[2]Чаплыгинский '!S94</f>
        <v>0</v>
      </c>
      <c r="T94" s="13"/>
      <c r="U94" s="82">
        <f t="shared" si="7"/>
        <v>0</v>
      </c>
    </row>
    <row r="95" spans="1:21" ht="280.5">
      <c r="A95" s="7" t="s">
        <v>686</v>
      </c>
      <c r="B95" s="19" t="s">
        <v>371</v>
      </c>
      <c r="C95" s="7" t="s">
        <v>687</v>
      </c>
      <c r="D95" s="76" t="s">
        <v>471</v>
      </c>
      <c r="E95" s="67" t="s">
        <v>976</v>
      </c>
      <c r="F95" s="27" t="s">
        <v>688</v>
      </c>
      <c r="G95" s="68" t="s">
        <v>977</v>
      </c>
      <c r="H95" s="27"/>
      <c r="I95" s="27"/>
      <c r="J95" s="27"/>
      <c r="K95" s="27"/>
      <c r="L95" s="27"/>
      <c r="M95" s="27"/>
      <c r="N95" s="12">
        <f>'[3]Свод  по  МО'!N87</f>
        <v>9100.58</v>
      </c>
      <c r="O95" s="12">
        <f>'[3]Свод  по  МО'!O87</f>
        <v>9100.58</v>
      </c>
      <c r="P95" s="12">
        <f>'[2]Воловский '!P95+'[2]Грязинский '!P95+'[2]Данковский '!P95+'[2]Добринский '!P95+'[2]Добровский'!P95+'[2]Долгоруковский '!P95+'[2]Елецкий '!P95+'[2]Задонский '!P95+'[2]Измалковский '!P95+'[2]Краснинский '!P95+'[2]Лебедянский '!P95+'[2]Лев- Толстовский '!P95+'[2]Липецкий '!P95+'[2]Становлянский '!P95+'[2]Тербунский '!P95+'[2]Усманский '!P95+'[2]Хлевенский '!P95+'[2]Чаплыгинский '!P95+50344.5</f>
        <v>56916.197</v>
      </c>
      <c r="Q95" s="12">
        <f>'[2]Воловский '!Q95+'[2]Грязинский '!Q95+'[2]Данковский '!Q95+'[2]Добринский '!Q95+'[2]Добровский'!Q95+'[2]Долгоруковский '!Q95+'[2]Елецкий '!Q95+'[2]Задонский '!Q95+'[2]Измалковский '!Q95+'[2]Краснинский '!Q95+'[2]Лебедянский '!Q95+'[2]Лев- Толстовский '!Q95+'[2]Липецкий '!Q95+'[2]Становлянский '!Q95+'[2]Тербунский '!Q95+'[2]Усманский '!Q95+'[2]Хлевенский '!Q95+'[2]Чаплыгинский '!Q95+73440.7</f>
        <v>82531.8</v>
      </c>
      <c r="R95" s="12">
        <f>'[2]Воловский '!R95+'[2]Грязинский '!R95+'[2]Данковский '!R95+'[2]Добринский '!R95+'[2]Добровский'!R95+'[2]Долгоруковский '!R95+'[2]Елецкий '!R95+'[2]Задонский '!R95+'[2]Измалковский '!R95+'[2]Краснинский '!R95+'[2]Лебедянский '!R95+'[2]Лев- Толстовский '!R95+'[2]Липецкий '!R95+'[2]Становлянский '!R95+'[2]Тербунский '!R95+'[2]Усманский '!R95+'[2]Хлевенский '!R95+'[2]Чаплыгинский '!R95</f>
        <v>16164.1</v>
      </c>
      <c r="S95" s="12">
        <f>'[2]Воловский '!S95+'[2]Грязинский '!S95+'[2]Данковский '!S95+'[2]Добринский '!S95+'[2]Добровский'!S95+'[2]Долгоруковский '!S95+'[2]Елецкий '!S95+'[2]Задонский '!S95+'[2]Измалковский '!S95+'[2]Краснинский '!S95+'[2]Лебедянский '!S95+'[2]Лев- Толстовский '!S95+'[2]Липецкий '!S95+'[2]Становлянский '!S95+'[2]Тербунский '!S95+'[2]Усманский '!S95+'[2]Хлевенский '!S95+'[2]Чаплыгинский '!S95</f>
        <v>16066</v>
      </c>
      <c r="T95" s="13"/>
      <c r="U95" s="82">
        <f t="shared" si="7"/>
        <v>0</v>
      </c>
    </row>
    <row r="96" spans="1:21" s="24" customFormat="1" ht="115.5">
      <c r="A96" s="7" t="s">
        <v>689</v>
      </c>
      <c r="B96" s="19" t="s">
        <v>690</v>
      </c>
      <c r="C96" s="7" t="s">
        <v>691</v>
      </c>
      <c r="D96" s="76" t="s">
        <v>480</v>
      </c>
      <c r="E96" s="67" t="s">
        <v>976</v>
      </c>
      <c r="F96" s="27" t="s">
        <v>692</v>
      </c>
      <c r="G96" s="68" t="s">
        <v>977</v>
      </c>
      <c r="H96" s="27"/>
      <c r="I96" s="27"/>
      <c r="J96" s="27"/>
      <c r="K96" s="27"/>
      <c r="L96" s="27"/>
      <c r="M96" s="27"/>
      <c r="N96" s="12">
        <f>'[3]Свод  по  МО'!N88</f>
        <v>75617.6</v>
      </c>
      <c r="O96" s="12">
        <f>'[3]Свод  по  МО'!O88</f>
        <v>74681</v>
      </c>
      <c r="P96" s="12">
        <f>'[2]Воловский '!P96+'[2]Грязинский '!P96+'[2]Данковский '!P96+'[2]Добринский '!P96+'[2]Добровский'!P96+'[2]Долгоруковский '!P96+'[2]Елецкий '!P96+'[2]Задонский '!P96+'[2]Измалковский '!P96+'[2]Краснинский '!P96+'[2]Лебедянский '!P96+'[2]Лев- Толстовский '!P96+'[2]Липецкий '!P96+'[2]Становлянский '!P96+'[2]Тербунский '!P96+'[2]Усманский '!P96+'[2]Хлевенский '!P96+'[2]Чаплыгинский '!P96</f>
        <v>79477.75</v>
      </c>
      <c r="Q96" s="12">
        <f>'[2]Воловский '!Q96+'[2]Грязинский '!Q96+'[2]Данковский '!Q96+'[2]Добринский '!Q96+'[2]Добровский'!Q96+'[2]Долгоруковский '!Q96+'[2]Елецкий '!Q96+'[2]Задонский '!Q96+'[2]Измалковский '!Q96+'[2]Краснинский '!Q96+'[2]Лебедянский '!Q96+'[2]Лев- Толстовский '!Q96+'[2]Липецкий '!Q96+'[2]Становлянский '!Q96+'[2]Тербунский '!Q96+'[2]Усманский '!Q96+'[2]Хлевенский '!Q96+'[2]Чаплыгинский '!Q96</f>
        <v>76988.4</v>
      </c>
      <c r="R96" s="12">
        <f>'[2]Воловский '!R96+'[2]Грязинский '!R96+'[2]Данковский '!R96+'[2]Добринский '!R96+'[2]Добровский'!R96+'[2]Долгоруковский '!R96+'[2]Елецкий '!R96+'[2]Задонский '!R96+'[2]Измалковский '!R96+'[2]Краснинский '!R96+'[2]Лебедянский '!R96+'[2]Лев- Толстовский '!R96+'[2]Липецкий '!R96+'[2]Становлянский '!R96+'[2]Тербунский '!R96+'[2]Усманский '!R96+'[2]Хлевенский '!R96+'[2]Чаплыгинский '!R96</f>
        <v>60254.6</v>
      </c>
      <c r="S96" s="12">
        <f>'[2]Воловский '!S96+'[2]Грязинский '!S96+'[2]Данковский '!S96+'[2]Добринский '!S96+'[2]Добровский'!S96+'[2]Долгоруковский '!S96+'[2]Елецкий '!S96+'[2]Задонский '!S96+'[2]Измалковский '!S96+'[2]Краснинский '!S96+'[2]Лебедянский '!S96+'[2]Лев- Толстовский '!S96+'[2]Липецкий '!S96+'[2]Становлянский '!S96+'[2]Тербунский '!S96+'[2]Усманский '!S96+'[2]Хлевенский '!S96+'[2]Чаплыгинский '!S96</f>
        <v>59425.6</v>
      </c>
      <c r="T96" s="13"/>
      <c r="U96" s="82">
        <f t="shared" si="7"/>
        <v>0</v>
      </c>
    </row>
    <row r="97" spans="1:21" ht="82.5">
      <c r="A97" s="7" t="s">
        <v>693</v>
      </c>
      <c r="B97" s="19" t="s">
        <v>694</v>
      </c>
      <c r="C97" s="7" t="s">
        <v>695</v>
      </c>
      <c r="D97" s="27"/>
      <c r="E97" s="27"/>
      <c r="F97" s="27"/>
      <c r="G97" s="27"/>
      <c r="H97" s="27"/>
      <c r="I97" s="27"/>
      <c r="J97" s="27"/>
      <c r="K97" s="27"/>
      <c r="L97" s="27"/>
      <c r="M97" s="27"/>
      <c r="N97" s="12">
        <f>'[3]Свод  по  МО'!N89</f>
        <v>0</v>
      </c>
      <c r="O97" s="12">
        <f>'[3]Свод  по  МО'!O89</f>
        <v>0</v>
      </c>
      <c r="P97" s="12"/>
      <c r="Q97" s="12"/>
      <c r="R97" s="12"/>
      <c r="S97" s="12"/>
      <c r="T97" s="13"/>
      <c r="U97" s="82">
        <f t="shared" si="7"/>
        <v>0</v>
      </c>
    </row>
    <row r="98" spans="1:21" ht="115.5">
      <c r="A98" s="7" t="s">
        <v>696</v>
      </c>
      <c r="B98" s="19" t="s">
        <v>697</v>
      </c>
      <c r="C98" s="7" t="s">
        <v>698</v>
      </c>
      <c r="D98" s="76" t="s">
        <v>488</v>
      </c>
      <c r="E98" s="67" t="s">
        <v>976</v>
      </c>
      <c r="F98" s="27" t="s">
        <v>699</v>
      </c>
      <c r="G98" s="68" t="s">
        <v>977</v>
      </c>
      <c r="H98" s="27"/>
      <c r="I98" s="43"/>
      <c r="J98" s="64"/>
      <c r="K98" s="27"/>
      <c r="L98" s="27"/>
      <c r="M98" s="27"/>
      <c r="N98" s="12">
        <f>'[3]Свод  по  МО'!N90</f>
        <v>4710.3</v>
      </c>
      <c r="O98" s="12">
        <f>'[3]Свод  по  МО'!O90</f>
        <v>4710.3</v>
      </c>
      <c r="P98" s="12">
        <f>'[2]Воловский '!P98+'[2]Грязинский '!P98+'[2]Данковский '!P98+'[2]Добринский '!P98+'[2]Добровский'!P98+'[2]Долгоруковский '!P98+'[2]Елецкий '!P98+'[2]Задонский '!P98+'[2]Измалковский '!P98+'[2]Краснинский '!P98+'[2]Лебедянский '!P98+'[2]Лев- Толстовский '!P98+'[2]Липецкий '!P98+'[2]Становлянский '!P98+'[2]Тербунский '!P98+'[2]Усманский '!P98+'[2]Хлевенский '!P98+'[2]Чаплыгинский '!P98</f>
        <v>951.3999999999999</v>
      </c>
      <c r="Q98" s="12">
        <f>'[2]Воловский '!Q98+'[2]Грязинский '!Q98+'[2]Данковский '!Q98+'[2]Добринский '!Q98+'[2]Добровский'!Q98+'[2]Долгоруковский '!Q98+'[2]Елецкий '!Q98+'[2]Задонский '!Q98+'[2]Измалковский '!Q98+'[2]Краснинский '!Q98+'[2]Лебедянский '!Q98+'[2]Лев- Толстовский '!Q98+'[2]Липецкий '!Q98+'[2]Становлянский '!Q98+'[2]Тербунский '!Q98+'[2]Усманский '!Q98+'[2]Хлевенский '!Q98+'[2]Чаплыгинский '!Q98</f>
        <v>2080</v>
      </c>
      <c r="R98" s="12">
        <f>'[2]Воловский '!R98+'[2]Грязинский '!R98+'[2]Данковский '!R98+'[2]Добринский '!R98+'[2]Добровский'!R98+'[2]Долгоруковский '!R98+'[2]Елецкий '!R98+'[2]Задонский '!R98+'[2]Измалковский '!R98+'[2]Краснинский '!R98+'[2]Лебедянский '!R98+'[2]Лев- Толстовский '!R98+'[2]Липецкий '!R98+'[2]Становлянский '!R98+'[2]Тербунский '!R98+'[2]Усманский '!R98+'[2]Хлевенский '!R98+'[2]Чаплыгинский '!R98</f>
        <v>380</v>
      </c>
      <c r="S98" s="12">
        <f>'[2]Воловский '!S98+'[2]Грязинский '!S98+'[2]Данковский '!S98+'[2]Добринский '!S98+'[2]Добровский'!S98+'[2]Долгоруковский '!S98+'[2]Елецкий '!S98+'[2]Задонский '!S98+'[2]Измалковский '!S98+'[2]Краснинский '!S98+'[2]Лебедянский '!S98+'[2]Лев- Толстовский '!S98+'[2]Липецкий '!S98+'[2]Становлянский '!S98+'[2]Тербунский '!S98+'[2]Усманский '!S98+'[2]Хлевенский '!S98+'[2]Чаплыгинский '!S98</f>
        <v>240</v>
      </c>
      <c r="T98" s="13"/>
      <c r="U98" s="82">
        <f t="shared" si="7"/>
        <v>0</v>
      </c>
    </row>
    <row r="99" spans="1:21" ht="49.5">
      <c r="A99" s="7" t="s">
        <v>700</v>
      </c>
      <c r="B99" s="19" t="s">
        <v>701</v>
      </c>
      <c r="C99" s="7" t="s">
        <v>702</v>
      </c>
      <c r="D99" s="76"/>
      <c r="E99" s="27"/>
      <c r="F99" s="27"/>
      <c r="G99" s="27"/>
      <c r="H99" s="27"/>
      <c r="I99" s="27"/>
      <c r="J99" s="27"/>
      <c r="K99" s="27"/>
      <c r="L99" s="27"/>
      <c r="M99" s="27"/>
      <c r="N99" s="12">
        <f>'[3]Свод  по  МО'!N91</f>
        <v>0</v>
      </c>
      <c r="O99" s="12">
        <f>'[3]Свод  по  МО'!O91</f>
        <v>0</v>
      </c>
      <c r="P99" s="12"/>
      <c r="Q99" s="12"/>
      <c r="R99" s="12"/>
      <c r="S99" s="12"/>
      <c r="T99" s="13"/>
      <c r="U99" s="82">
        <f t="shared" si="7"/>
        <v>0</v>
      </c>
    </row>
    <row r="100" spans="1:21" ht="115.5">
      <c r="A100" s="7" t="s">
        <v>703</v>
      </c>
      <c r="B100" s="19" t="s">
        <v>704</v>
      </c>
      <c r="C100" s="7" t="s">
        <v>705</v>
      </c>
      <c r="D100" s="76" t="s">
        <v>706</v>
      </c>
      <c r="E100" s="67" t="s">
        <v>976</v>
      </c>
      <c r="F100" s="27" t="s">
        <v>707</v>
      </c>
      <c r="G100" s="68" t="s">
        <v>977</v>
      </c>
      <c r="H100" s="27"/>
      <c r="I100" s="27"/>
      <c r="J100" s="27"/>
      <c r="K100" s="27"/>
      <c r="L100" s="27"/>
      <c r="M100" s="27"/>
      <c r="N100" s="12">
        <f>'[3]Свод  по  МО'!N92</f>
        <v>83.35</v>
      </c>
      <c r="O100" s="12">
        <f>'[3]Свод  по  МО'!O92</f>
        <v>83.35</v>
      </c>
      <c r="P100" s="12">
        <f>'[2]Воловский '!P100+'[2]Грязинский '!P100+'[2]Данковский '!P100+'[2]Добринский '!P100+'[2]Добровский'!P100+'[2]Долгоруковский '!P100+'[2]Елецкий '!P100+'[2]Задонский '!P100+'[2]Измалковский '!P100+'[2]Краснинский '!P100+'[2]Лебедянский '!P100+'[2]Лев- Толстовский '!P100+'[2]Липецкий '!P100+'[2]Становлянский '!P100+'[2]Тербунский '!P100+'[2]Усманский '!P100+'[2]Хлевенский '!P100+'[2]Чаплыгинский '!P100</f>
        <v>568</v>
      </c>
      <c r="Q100" s="12">
        <f>'[2]Воловский '!Q100+'[2]Грязинский '!Q100+'[2]Данковский '!Q100+'[2]Добринский '!Q100+'[2]Добровский'!Q100+'[2]Долгоруковский '!Q100+'[2]Елецкий '!Q100+'[2]Задонский '!Q100+'[2]Измалковский '!Q100+'[2]Краснинский '!Q100+'[2]Лебедянский '!Q100+'[2]Лев- Толстовский '!Q100+'[2]Липецкий '!Q100+'[2]Становлянский '!Q100+'[2]Тербунский '!Q100+'[2]Усманский '!Q100+'[2]Хлевенский '!Q100+'[2]Чаплыгинский '!Q100</f>
        <v>185</v>
      </c>
      <c r="R100" s="12">
        <f>'[2]Воловский '!R100+'[2]Грязинский '!R100+'[2]Данковский '!R100+'[2]Добринский '!R100+'[2]Добровский'!R100+'[2]Долгоруковский '!R100+'[2]Елецкий '!R100+'[2]Задонский '!R100+'[2]Измалковский '!R100+'[2]Краснинский '!R100+'[2]Лебедянский '!R100+'[2]Лев- Толстовский '!R100+'[2]Липецкий '!R100+'[2]Становлянский '!R100+'[2]Тербунский '!R100+'[2]Усманский '!R100+'[2]Хлевенский '!R100+'[2]Чаплыгинский '!R100</f>
        <v>100</v>
      </c>
      <c r="S100" s="12">
        <f>'[2]Воловский '!S100+'[2]Грязинский '!S100+'[2]Данковский '!S100+'[2]Добринский '!S100+'[2]Добровский'!S100+'[2]Долгоруковский '!S100+'[2]Елецкий '!S100+'[2]Задонский '!S100+'[2]Измалковский '!S100+'[2]Краснинский '!S100+'[2]Лебедянский '!S100+'[2]Лев- Толстовский '!S100+'[2]Липецкий '!S100+'[2]Становлянский '!S100+'[2]Тербунский '!S100+'[2]Усманский '!S100+'[2]Хлевенский '!S100+'[2]Чаплыгинский '!S100</f>
        <v>0</v>
      </c>
      <c r="T100" s="13"/>
      <c r="U100" s="82">
        <f t="shared" si="7"/>
        <v>0</v>
      </c>
    </row>
    <row r="101" spans="1:21" ht="297">
      <c r="A101" s="7" t="s">
        <v>708</v>
      </c>
      <c r="B101" s="19" t="s">
        <v>372</v>
      </c>
      <c r="C101" s="7" t="s">
        <v>709</v>
      </c>
      <c r="D101" s="52" t="s">
        <v>710</v>
      </c>
      <c r="E101" s="67" t="s">
        <v>976</v>
      </c>
      <c r="F101" s="27" t="s">
        <v>711</v>
      </c>
      <c r="G101" s="68" t="s">
        <v>977</v>
      </c>
      <c r="H101" s="27"/>
      <c r="I101" s="27"/>
      <c r="J101" s="27"/>
      <c r="K101" s="27"/>
      <c r="L101" s="27"/>
      <c r="M101" s="27"/>
      <c r="N101" s="12">
        <f>'[3]Свод  по  МО'!N93</f>
        <v>2381641.29</v>
      </c>
      <c r="O101" s="12">
        <f>'[3]Свод  по  МО'!O93</f>
        <v>2273261.93</v>
      </c>
      <c r="P101" s="12">
        <f>'[2]Воловский '!P101+'[2]Грязинский '!P101+'[2]Данковский '!P101+'[2]Добринский '!P101+'[2]Добровский'!P101+'[2]Долгоруковский '!P101+'[2]Елецкий '!P101+'[2]Задонский '!P101+'[2]Измалковский '!P101+'[2]Краснинский '!P101+'[2]Лебедянский '!P101+'[2]Лев- Толстовский '!P101+'[2]Липецкий '!P101+'[2]Становлянский '!P101+'[2]Тербунский '!P101+'[2]Усманский '!P101+'[2]Хлевенский '!P101+'[2]Чаплыгинский '!P101</f>
        <v>2488172.042</v>
      </c>
      <c r="Q101" s="12">
        <f>'[2]Воловский '!Q101+'[2]Грязинский '!Q101+'[2]Данковский '!Q101+'[2]Добринский '!Q101+'[2]Добровский'!Q101+'[2]Долгоруковский '!Q101+'[2]Елецкий '!Q101+'[2]Задонский '!Q101+'[2]Измалковский '!Q101+'[2]Краснинский '!Q101+'[2]Лебедянский '!Q101+'[2]Лев- Толстовский '!Q101+'[2]Липецкий '!Q101+'[2]Становлянский '!Q101+'[2]Тербунский '!Q101+'[2]Усманский '!Q101+'[2]Хлевенский '!Q101+'[2]Чаплыгинский '!Q101</f>
        <v>2053250.2000000004</v>
      </c>
      <c r="R101" s="12">
        <f>'[2]Воловский '!R101+'[2]Грязинский '!R101+'[2]Данковский '!R101+'[2]Добринский '!R101+'[2]Добровский'!R101+'[2]Долгоруковский '!R101+'[2]Елецкий '!R101+'[2]Задонский '!R101+'[2]Измалковский '!R101+'[2]Краснинский '!R101+'[2]Лебедянский '!R101+'[2]Лев- Толстовский '!R101+'[2]Липецкий '!R101+'[2]Становлянский '!R101+'[2]Тербунский '!R101+'[2]Усманский '!R101+'[2]Хлевенский '!R101+'[2]Чаплыгинский '!R101</f>
        <v>1748022.4999999998</v>
      </c>
      <c r="S101" s="12">
        <f>'[2]Воловский '!S101+'[2]Грязинский '!S101+'[2]Данковский '!S101+'[2]Добринский '!S101+'[2]Добровский'!S101+'[2]Долгоруковский '!S101+'[2]Елецкий '!S101+'[2]Задонский '!S101+'[2]Измалковский '!S101+'[2]Краснинский '!S101+'[2]Лебедянский '!S101+'[2]Лев- Толстовский '!S101+'[2]Липецкий '!S101+'[2]Становлянский '!S101+'[2]Тербунский '!S101+'[2]Усманский '!S101+'[2]Хлевенский '!S101+'[2]Чаплыгинский '!S101</f>
        <v>1838429</v>
      </c>
      <c r="T101" s="13"/>
      <c r="U101" s="82">
        <f t="shared" si="7"/>
        <v>0</v>
      </c>
    </row>
    <row r="102" spans="1:21" ht="297">
      <c r="A102" s="7" t="s">
        <v>712</v>
      </c>
      <c r="B102" s="19" t="s">
        <v>373</v>
      </c>
      <c r="C102" s="7" t="s">
        <v>713</v>
      </c>
      <c r="D102" s="52" t="s">
        <v>714</v>
      </c>
      <c r="E102" s="67" t="s">
        <v>976</v>
      </c>
      <c r="F102" s="27" t="s">
        <v>715</v>
      </c>
      <c r="G102" s="68" t="s">
        <v>977</v>
      </c>
      <c r="H102" s="27"/>
      <c r="I102" s="27"/>
      <c r="J102" s="27"/>
      <c r="K102" s="27"/>
      <c r="L102" s="27"/>
      <c r="M102" s="27"/>
      <c r="N102" s="12">
        <f>'[3]Свод  по  МО'!N94</f>
        <v>1327658.8399999999</v>
      </c>
      <c r="O102" s="12">
        <f>'[3]Свод  по  МО'!O94</f>
        <v>1289828.577</v>
      </c>
      <c r="P102" s="12">
        <f>'[2]Воловский '!P102+'[2]Грязинский '!P102+'[2]Данковский '!P102+'[2]Добринский '!P102+'[2]Добровский'!P102+'[2]Долгоруковский '!P102+'[2]Елецкий '!P102+'[2]Задонский '!P102+'[2]Измалковский '!P102+'[2]Краснинский '!P102+'[2]Лебедянский '!P102+'[2]Лев- Толстовский '!P102+'[2]Липецкий '!P102+'[2]Становлянский '!P102+'[2]Тербунский '!P102+'[2]Усманский '!P102+'[2]Хлевенский '!P102+'[2]Чаплыгинский '!P102</f>
        <v>44763.25</v>
      </c>
      <c r="Q102" s="12">
        <f>'[2]Воловский '!Q102+'[2]Грязинский '!Q102+'[2]Данковский '!Q102+'[2]Добринский '!Q102+'[2]Добровский'!Q102+'[2]Долгоруковский '!Q102+'[2]Елецкий '!Q102+'[2]Задонский '!Q102+'[2]Измалковский '!Q102+'[2]Краснинский '!Q102+'[2]Лебедянский '!Q102+'[2]Лев- Толстовский '!Q102+'[2]Липецкий '!Q102+'[2]Становлянский '!Q102+'[2]Тербунский '!Q102+'[2]Усманский '!Q102+'[2]Хлевенский '!Q102+'[2]Чаплыгинский '!Q102</f>
        <v>0</v>
      </c>
      <c r="R102" s="12">
        <f>'[2]Воловский '!R102+'[2]Грязинский '!R102+'[2]Данковский '!R102+'[2]Добринский '!R102+'[2]Добровский'!R102+'[2]Долгоруковский '!R102+'[2]Елецкий '!R102+'[2]Задонский '!R102+'[2]Измалковский '!R102+'[2]Краснинский '!R102+'[2]Лебедянский '!R102+'[2]Лев- Толстовский '!R102+'[2]Липецкий '!R102+'[2]Становлянский '!R102+'[2]Тербунский '!R102+'[2]Усманский '!R102+'[2]Хлевенский '!R102+'[2]Чаплыгинский '!R102</f>
        <v>0</v>
      </c>
      <c r="S102" s="12">
        <f>'[2]Воловский '!S102+'[2]Грязинский '!S102+'[2]Данковский '!S102+'[2]Добринский '!S102+'[2]Добровский'!S102+'[2]Долгоруковский '!S102+'[2]Елецкий '!S102+'[2]Задонский '!S102+'[2]Измалковский '!S102+'[2]Краснинский '!S102+'[2]Лебедянский '!S102+'[2]Лев- Толстовский '!S102+'[2]Липецкий '!S102+'[2]Становлянский '!S102+'[2]Тербунский '!S102+'[2]Усманский '!S102+'[2]Хлевенский '!S102+'[2]Чаплыгинский '!S102</f>
        <v>0</v>
      </c>
      <c r="T102" s="13"/>
      <c r="U102" s="82">
        <f t="shared" si="7"/>
        <v>0</v>
      </c>
    </row>
    <row r="103" spans="1:21" ht="18" hidden="1">
      <c r="A103" s="35" t="s">
        <v>716</v>
      </c>
      <c r="B103" s="36" t="s">
        <v>717</v>
      </c>
      <c r="C103" s="35" t="s">
        <v>718</v>
      </c>
      <c r="D103" s="52"/>
      <c r="E103" s="27"/>
      <c r="F103" s="27"/>
      <c r="G103" s="27"/>
      <c r="H103" s="27"/>
      <c r="I103" s="27"/>
      <c r="J103" s="27"/>
      <c r="K103" s="27"/>
      <c r="L103" s="27"/>
      <c r="M103" s="27"/>
      <c r="N103" s="12">
        <f>'[3]Свод  по  МО'!N95</f>
        <v>0</v>
      </c>
      <c r="O103" s="12">
        <f>'[3]Свод  по  МО'!O95</f>
        <v>0</v>
      </c>
      <c r="P103" s="12"/>
      <c r="Q103" s="12"/>
      <c r="R103" s="12"/>
      <c r="S103" s="12"/>
      <c r="T103" s="13"/>
      <c r="U103" s="82"/>
    </row>
    <row r="104" spans="1:21" ht="115.5">
      <c r="A104" s="7" t="s">
        <v>719</v>
      </c>
      <c r="B104" s="19" t="s">
        <v>720</v>
      </c>
      <c r="C104" s="7" t="s">
        <v>721</v>
      </c>
      <c r="D104" s="52" t="s">
        <v>467</v>
      </c>
      <c r="E104" s="67" t="s">
        <v>976</v>
      </c>
      <c r="F104" s="27" t="s">
        <v>722</v>
      </c>
      <c r="G104" s="68" t="s">
        <v>977</v>
      </c>
      <c r="H104" s="27"/>
      <c r="I104" s="27"/>
      <c r="J104" s="27"/>
      <c r="K104" s="27"/>
      <c r="L104" s="27"/>
      <c r="M104" s="27"/>
      <c r="N104" s="12">
        <f>'[3]Свод  по  МО'!N96</f>
        <v>21978.5</v>
      </c>
      <c r="O104" s="12">
        <f>'[3]Свод  по  МО'!O96</f>
        <v>21377.6</v>
      </c>
      <c r="P104" s="12">
        <f>'[2]Воловский '!P104+'[2]Грязинский '!P104+'[2]Данковский '!P104+'[2]Добринский '!P104+'[2]Добровский'!P104+'[2]Долгоруковский '!P104+'[2]Елецкий '!P104+'[2]Задонский '!P104+'[2]Измалковский '!P104+'[2]Краснинский '!P104+'[2]Лебедянский '!P104+'[2]Лев- Толстовский '!P104+'[2]Липецкий '!P104+'[2]Становлянский '!P104+'[2]Тербунский '!P104+'[2]Усманский '!P104+'[2]Хлевенский '!P104+'[2]Чаплыгинский '!P104</f>
        <v>414.9</v>
      </c>
      <c r="Q104" s="12">
        <f>'[2]Воловский '!Q104+'[2]Грязинский '!Q104+'[2]Данковский '!Q104+'[2]Добринский '!Q104+'[2]Добровский'!Q104+'[2]Долгоруковский '!Q104+'[2]Елецкий '!Q104+'[2]Задонский '!Q104+'[2]Измалковский '!Q104+'[2]Краснинский '!Q104+'[2]Лебедянский '!Q104+'[2]Лев- Толстовский '!Q104+'[2]Липецкий '!Q104+'[2]Становлянский '!Q104+'[2]Тербунский '!Q104+'[2]Усманский '!Q104+'[2]Хлевенский '!Q104+'[2]Чаплыгинский '!Q104</f>
        <v>300</v>
      </c>
      <c r="R104" s="12">
        <f>'[2]Воловский '!R104+'[2]Грязинский '!R104+'[2]Данковский '!R104+'[2]Добринский '!R104+'[2]Добровский'!R104+'[2]Долгоруковский '!R104+'[2]Елецкий '!R104+'[2]Задонский '!R104+'[2]Измалковский '!R104+'[2]Краснинский '!R104+'[2]Лебедянский '!R104+'[2]Лев- Толстовский '!R104+'[2]Липецкий '!R104+'[2]Становлянский '!R104+'[2]Тербунский '!R104+'[2]Усманский '!R104+'[2]Хлевенский '!R104+'[2]Чаплыгинский '!R104</f>
        <v>300</v>
      </c>
      <c r="S104" s="12">
        <f>'[2]Воловский '!S104+'[2]Грязинский '!S104+'[2]Данковский '!S104+'[2]Добринский '!S104+'[2]Добровский'!S104+'[2]Долгоруковский '!S104+'[2]Елецкий '!S104+'[2]Задонский '!S104+'[2]Измалковский '!S104+'[2]Краснинский '!S104+'[2]Лебедянский '!S104+'[2]Лев- Толстовский '!S104+'[2]Липецкий '!S104+'[2]Становлянский '!S104+'[2]Тербунский '!S104+'[2]Усманский '!S104+'[2]Хлевенский '!S104+'[2]Чаплыгинский '!S104</f>
        <v>300</v>
      </c>
      <c r="T104" s="13"/>
      <c r="U104" s="82">
        <f t="shared" si="7"/>
        <v>0</v>
      </c>
    </row>
    <row r="105" spans="1:21" ht="231">
      <c r="A105" s="7" t="s">
        <v>723</v>
      </c>
      <c r="B105" s="19" t="s">
        <v>374</v>
      </c>
      <c r="C105" s="7" t="s">
        <v>724</v>
      </c>
      <c r="D105" s="52" t="s">
        <v>498</v>
      </c>
      <c r="E105" s="67" t="s">
        <v>976</v>
      </c>
      <c r="F105" s="27" t="s">
        <v>725</v>
      </c>
      <c r="G105" s="68" t="s">
        <v>977</v>
      </c>
      <c r="H105" s="27"/>
      <c r="I105" s="27"/>
      <c r="J105" s="27"/>
      <c r="K105" s="27"/>
      <c r="L105" s="27"/>
      <c r="M105" s="27"/>
      <c r="N105" s="12">
        <f>'[3]Свод  по  МО'!N97</f>
        <v>1738.784</v>
      </c>
      <c r="O105" s="12">
        <f>'[3]Свод  по  МО'!O97</f>
        <v>1475.784</v>
      </c>
      <c r="P105" s="12">
        <f>'[2]Воловский '!P105+'[2]Грязинский '!P105+'[2]Данковский '!P105+'[2]Добринский '!P105+'[2]Добровский'!P105+'[2]Долгоруковский '!P105+'[2]Елецкий '!P105+'[2]Задонский '!P105+'[2]Измалковский '!P105+'[2]Краснинский '!P105+'[2]Лебедянский '!P105+'[2]Лев- Толстовский '!P105+'[2]Липецкий '!P105+'[2]Становлянский '!P105+'[2]Тербунский '!P105+'[2]Усманский '!P105+'[2]Хлевенский '!P105+'[2]Чаплыгинский '!P105</f>
        <v>1647.6999999999998</v>
      </c>
      <c r="Q105" s="12">
        <f>'[2]Воловский '!Q105+'[2]Грязинский '!Q105+'[2]Данковский '!Q105+'[2]Добринский '!Q105+'[2]Добровский'!Q105+'[2]Долгоруковский '!Q105+'[2]Елецкий '!Q105+'[2]Задонский '!Q105+'[2]Измалковский '!Q105+'[2]Краснинский '!Q105+'[2]Лебедянский '!Q105+'[2]Лев- Толстовский '!Q105+'[2]Липецкий '!Q105+'[2]Становлянский '!Q105+'[2]Тербунский '!Q105+'[2]Усманский '!Q105+'[2]Хлевенский '!Q105+'[2]Чаплыгинский '!Q105</f>
        <v>785</v>
      </c>
      <c r="R105" s="12">
        <f>'[2]Воловский '!R105+'[2]Грязинский '!R105+'[2]Данковский '!R105+'[2]Добринский '!R105+'[2]Добровский'!R105+'[2]Долгоруковский '!R105+'[2]Елецкий '!R105+'[2]Задонский '!R105+'[2]Измалковский '!R105+'[2]Краснинский '!R105+'[2]Лебедянский '!R105+'[2]Лев- Толстовский '!R105+'[2]Липецкий '!R105+'[2]Становлянский '!R105+'[2]Тербунский '!R105+'[2]Усманский '!R105+'[2]Хлевенский '!R105+'[2]Чаплыгинский '!R105</f>
        <v>485</v>
      </c>
      <c r="S105" s="12">
        <f>'[2]Воловский '!S105+'[2]Грязинский '!S105+'[2]Данковский '!S105+'[2]Добринский '!S105+'[2]Добровский'!S105+'[2]Долгоруковский '!S105+'[2]Елецкий '!S105+'[2]Задонский '!S105+'[2]Измалковский '!S105+'[2]Краснинский '!S105+'[2]Лебедянский '!S105+'[2]Лев- Толстовский '!S105+'[2]Липецкий '!S105+'[2]Становлянский '!S105+'[2]Тербунский '!S105+'[2]Усманский '!S105+'[2]Хлевенский '!S105+'[2]Чаплыгинский '!S105</f>
        <v>0</v>
      </c>
      <c r="T105" s="13"/>
      <c r="U105" s="82">
        <f t="shared" si="7"/>
        <v>0</v>
      </c>
    </row>
    <row r="106" spans="1:21" s="6" customFormat="1" ht="181.5">
      <c r="A106" s="7" t="s">
        <v>726</v>
      </c>
      <c r="B106" s="19" t="s">
        <v>375</v>
      </c>
      <c r="C106" s="7" t="s">
        <v>727</v>
      </c>
      <c r="D106" s="27"/>
      <c r="E106" s="27"/>
      <c r="F106" s="27"/>
      <c r="G106" s="27"/>
      <c r="H106" s="27"/>
      <c r="I106" s="27"/>
      <c r="J106" s="27"/>
      <c r="K106" s="27"/>
      <c r="L106" s="27"/>
      <c r="M106" s="27"/>
      <c r="N106" s="12">
        <f>'[3]Свод  по  МО'!N98</f>
        <v>0</v>
      </c>
      <c r="O106" s="12">
        <f>'[3]Свод  по  МО'!O98</f>
        <v>0</v>
      </c>
      <c r="P106" s="12">
        <f>'[2]Воловский '!P106+'[2]Грязинский '!P106+'[2]Данковский '!P106+'[2]Добринский '!P106+'[2]Добровский'!P106+'[2]Долгоруковский '!P106+'[2]Елецкий '!P106+'[2]Задонский '!P106+'[2]Измалковский '!P106+'[2]Краснинский '!P106+'[2]Лебедянский '!P106+'[2]Лев- Толстовский '!P106+'[2]Липецкий '!P106+'[2]Становлянский '!P106+'[2]Тербунский '!P106+'[2]Усманский '!P106+'[2]Хлевенский '!P106+'[2]Чаплыгинский '!P106</f>
        <v>0</v>
      </c>
      <c r="Q106" s="12">
        <f>'[2]Воловский '!Q106+'[2]Грязинский '!Q106+'[2]Данковский '!Q106+'[2]Добринский '!Q106+'[2]Добровский'!Q106+'[2]Долгоруковский '!Q106+'[2]Елецкий '!Q106+'[2]Задонский '!Q106+'[2]Измалковский '!Q106+'[2]Краснинский '!Q106+'[2]Лебедянский '!Q106+'[2]Лев- Толстовский '!Q106+'[2]Липецкий '!Q106+'[2]Становлянский '!Q106+'[2]Тербунский '!Q106+'[2]Усманский '!Q106+'[2]Хлевенский '!Q106+'[2]Чаплыгинский '!Q106</f>
        <v>0</v>
      </c>
      <c r="R106" s="12">
        <f>'[2]Воловский '!R106+'[2]Грязинский '!R106+'[2]Данковский '!R106+'[2]Добринский '!R106+'[2]Добровский'!R106+'[2]Долгоруковский '!R106+'[2]Елецкий '!R106+'[2]Задонский '!R106+'[2]Измалковский '!R106+'[2]Краснинский '!R106+'[2]Лебедянский '!R106+'[2]Лев- Толстовский '!R106+'[2]Липецкий '!R106+'[2]Становлянский '!R106+'[2]Тербунский '!R106+'[2]Усманский '!R106+'[2]Хлевенский '!R106+'[2]Чаплыгинский '!R106</f>
        <v>0</v>
      </c>
      <c r="S106" s="12">
        <f>'[2]Воловский '!S106+'[2]Грязинский '!S106+'[2]Данковский '!S106+'[2]Добринский '!S106+'[2]Добровский'!S106+'[2]Долгоруковский '!S106+'[2]Елецкий '!S106+'[2]Задонский '!S106+'[2]Измалковский '!S106+'[2]Краснинский '!S106+'[2]Лебедянский '!S106+'[2]Лев- Толстовский '!S106+'[2]Липецкий '!S106+'[2]Становлянский '!S106+'[2]Тербунский '!S106+'[2]Усманский '!S106+'[2]Хлевенский '!S106+'[2]Чаплыгинский '!S106</f>
        <v>0</v>
      </c>
      <c r="T106" s="13"/>
      <c r="U106" s="82">
        <f t="shared" si="7"/>
        <v>0</v>
      </c>
    </row>
    <row r="107" spans="1:21" s="6" customFormat="1" ht="49.5">
      <c r="A107" s="7" t="s">
        <v>728</v>
      </c>
      <c r="B107" s="19" t="s">
        <v>729</v>
      </c>
      <c r="C107" s="7" t="s">
        <v>730</v>
      </c>
      <c r="D107" s="27"/>
      <c r="E107" s="27"/>
      <c r="F107" s="27"/>
      <c r="G107" s="27"/>
      <c r="H107" s="27"/>
      <c r="I107" s="27"/>
      <c r="J107" s="27"/>
      <c r="K107" s="27"/>
      <c r="L107" s="27"/>
      <c r="M107" s="27"/>
      <c r="N107" s="12">
        <f>'[3]Свод  по  МО'!N99</f>
        <v>0</v>
      </c>
      <c r="O107" s="12">
        <f>'[3]Свод  по  МО'!O99</f>
        <v>0</v>
      </c>
      <c r="P107" s="12">
        <f>'[2]Воловский '!P107+'[2]Грязинский '!P107+'[2]Данковский '!P107+'[2]Добринский '!P107+'[2]Добровский'!P107+'[2]Долгоруковский '!P107+'[2]Елецкий '!P107+'[2]Задонский '!P107+'[2]Измалковский '!P107+'[2]Краснинский '!P107+'[2]Лебедянский '!P107+'[2]Лев- Толстовский '!P107+'[2]Липецкий '!P107+'[2]Становлянский '!P107+'[2]Тербунский '!P107+'[2]Усманский '!P107+'[2]Хлевенский '!P107+'[2]Чаплыгинский '!P107</f>
        <v>0</v>
      </c>
      <c r="Q107" s="12">
        <f>'[2]Воловский '!Q107+'[2]Грязинский '!Q107+'[2]Данковский '!Q107+'[2]Добринский '!Q107+'[2]Добровский'!Q107+'[2]Долгоруковский '!Q107+'[2]Елецкий '!Q107+'[2]Задонский '!Q107+'[2]Измалковский '!Q107+'[2]Краснинский '!Q107+'[2]Лебедянский '!Q107+'[2]Лев- Толстовский '!Q107+'[2]Липецкий '!Q107+'[2]Становлянский '!Q107+'[2]Тербунский '!Q107+'[2]Усманский '!Q107+'[2]Хлевенский '!Q107+'[2]Чаплыгинский '!Q107</f>
        <v>0</v>
      </c>
      <c r="R107" s="12">
        <f>'[2]Воловский '!R107+'[2]Грязинский '!R107+'[2]Данковский '!R107+'[2]Добринский '!R107+'[2]Добровский'!R107+'[2]Долгоруковский '!R107+'[2]Елецкий '!R107+'[2]Задонский '!R107+'[2]Измалковский '!R107+'[2]Краснинский '!R107+'[2]Лебедянский '!R107+'[2]Лев- Толстовский '!R107+'[2]Липецкий '!R107+'[2]Становлянский '!R107+'[2]Тербунский '!R107+'[2]Усманский '!R107+'[2]Хлевенский '!R107+'[2]Чаплыгинский '!R107</f>
        <v>0</v>
      </c>
      <c r="S107" s="12">
        <f>'[2]Воловский '!S107+'[2]Грязинский '!S107+'[2]Данковский '!S107+'[2]Добринский '!S107+'[2]Добровский'!S107+'[2]Долгоруковский '!S107+'[2]Елецкий '!S107+'[2]Задонский '!S107+'[2]Измалковский '!S107+'[2]Краснинский '!S107+'[2]Лебедянский '!S107+'[2]Лев- Толстовский '!S107+'[2]Липецкий '!S107+'[2]Становлянский '!S107+'[2]Тербунский '!S107+'[2]Усманский '!S107+'[2]Хлевенский '!S107+'[2]Чаплыгинский '!S107</f>
        <v>0</v>
      </c>
      <c r="T107" s="13"/>
      <c r="U107" s="82">
        <f t="shared" si="7"/>
        <v>0</v>
      </c>
    </row>
    <row r="108" spans="1:21" s="6" customFormat="1" ht="66">
      <c r="A108" s="7" t="s">
        <v>731</v>
      </c>
      <c r="B108" s="19" t="s">
        <v>732</v>
      </c>
      <c r="C108" s="7" t="s">
        <v>733</v>
      </c>
      <c r="D108" s="52"/>
      <c r="E108" s="27"/>
      <c r="F108" s="27"/>
      <c r="G108" s="27"/>
      <c r="H108" s="27"/>
      <c r="I108" s="27"/>
      <c r="J108" s="27"/>
      <c r="K108" s="27"/>
      <c r="L108" s="27"/>
      <c r="M108" s="27"/>
      <c r="N108" s="12">
        <f>'[3]Свод  по  МО'!N100</f>
        <v>0</v>
      </c>
      <c r="O108" s="12">
        <f>'[3]Свод  по  МО'!O100</f>
        <v>0</v>
      </c>
      <c r="P108" s="12">
        <f>'[2]Воловский '!P108+'[2]Грязинский '!P108+'[2]Данковский '!P108+'[2]Добринский '!P108+'[2]Добровский'!P108+'[2]Долгоруковский '!P108+'[2]Елецкий '!P108+'[2]Задонский '!P108+'[2]Измалковский '!P108+'[2]Краснинский '!P108+'[2]Лебедянский '!P108+'[2]Лев- Толстовский '!P108+'[2]Липецкий '!P108+'[2]Становлянский '!P108+'[2]Тербунский '!P108+'[2]Усманский '!P108+'[2]Хлевенский '!P108+'[2]Чаплыгинский '!P108</f>
        <v>0</v>
      </c>
      <c r="Q108" s="12">
        <f>'[2]Воловский '!Q108+'[2]Грязинский '!Q108+'[2]Данковский '!Q108+'[2]Добринский '!Q108+'[2]Добровский'!Q108+'[2]Долгоруковский '!Q108+'[2]Елецкий '!Q108+'[2]Задонский '!Q108+'[2]Измалковский '!Q108+'[2]Краснинский '!Q108+'[2]Лебедянский '!Q108+'[2]Лев- Толстовский '!Q108+'[2]Липецкий '!Q108+'[2]Становлянский '!Q108+'[2]Тербунский '!Q108+'[2]Усманский '!Q108+'[2]Хлевенский '!Q108+'[2]Чаплыгинский '!Q108</f>
        <v>0</v>
      </c>
      <c r="R108" s="12">
        <f>'[2]Воловский '!R108+'[2]Грязинский '!R108+'[2]Данковский '!R108+'[2]Добринский '!R108+'[2]Добровский'!R108+'[2]Долгоруковский '!R108+'[2]Елецкий '!R108+'[2]Задонский '!R108+'[2]Измалковский '!R108+'[2]Краснинский '!R108+'[2]Лебедянский '!R108+'[2]Лев- Толстовский '!R108+'[2]Липецкий '!R108+'[2]Становлянский '!R108+'[2]Тербунский '!R108+'[2]Усманский '!R108+'[2]Хлевенский '!R108+'[2]Чаплыгинский '!R108</f>
        <v>0</v>
      </c>
      <c r="S108" s="12">
        <f>'[2]Воловский '!S108+'[2]Грязинский '!S108+'[2]Данковский '!S108+'[2]Добринский '!S108+'[2]Добровский'!S108+'[2]Долгоруковский '!S108+'[2]Елецкий '!S108+'[2]Задонский '!S108+'[2]Измалковский '!S108+'[2]Краснинский '!S108+'[2]Лебедянский '!S108+'[2]Лев- Толстовский '!S108+'[2]Липецкий '!S108+'[2]Становлянский '!S108+'[2]Тербунский '!S108+'[2]Усманский '!S108+'[2]Хлевенский '!S108+'[2]Чаплыгинский '!S108</f>
        <v>0</v>
      </c>
      <c r="T108" s="13"/>
      <c r="U108" s="82">
        <f t="shared" si="7"/>
        <v>0</v>
      </c>
    </row>
    <row r="109" spans="1:21" s="6" customFormat="1" ht="115.5">
      <c r="A109" s="7" t="s">
        <v>734</v>
      </c>
      <c r="B109" s="19" t="s">
        <v>735</v>
      </c>
      <c r="C109" s="7" t="s">
        <v>736</v>
      </c>
      <c r="D109" s="52" t="s">
        <v>498</v>
      </c>
      <c r="E109" s="67" t="s">
        <v>976</v>
      </c>
      <c r="F109" s="27" t="s">
        <v>737</v>
      </c>
      <c r="G109" s="68" t="s">
        <v>977</v>
      </c>
      <c r="H109" s="27"/>
      <c r="I109" s="27"/>
      <c r="J109" s="27"/>
      <c r="K109" s="27"/>
      <c r="L109" s="27"/>
      <c r="M109" s="27"/>
      <c r="N109" s="12">
        <f>'[3]Свод  по  МО'!N101</f>
        <v>47287.221</v>
      </c>
      <c r="O109" s="12">
        <f>'[3]Свод  по  МО'!O101</f>
        <v>45560.847</v>
      </c>
      <c r="P109" s="12">
        <f>'[2]Воловский '!P109+'[2]Грязинский '!P109+'[2]Данковский '!P109+'[2]Добринский '!P109+'[2]Добровский'!P109+'[2]Долгоруковский '!P109+'[2]Елецкий '!P109+'[2]Задонский '!P109+'[2]Измалковский '!P109+'[2]Краснинский '!P109+'[2]Лебедянский '!P109+'[2]Лев- Толстовский '!P109+'[2]Липецкий '!P109+'[2]Становлянский '!P109+'[2]Тербунский '!P109+'[2]Усманский '!P109+'[2]Хлевенский '!P109+'[2]Чаплыгинский '!P109</f>
        <v>73530.56699999998</v>
      </c>
      <c r="Q109" s="12">
        <f>'[2]Воловский '!Q109+'[2]Грязинский '!Q109+'[2]Данковский '!Q109+'[2]Добринский '!Q109+'[2]Добровский'!Q109+'[2]Долгоруковский '!Q109+'[2]Елецкий '!Q109+'[2]Задонский '!Q109+'[2]Измалковский '!Q109+'[2]Краснинский '!Q109+'[2]Лебедянский '!Q109+'[2]Лев- Толстовский '!Q109+'[2]Липецкий '!Q109+'[2]Становлянский '!Q109+'[2]Тербунский '!Q109+'[2]Усманский '!Q109+'[2]Хлевенский '!Q109+'[2]Чаплыгинский '!Q109</f>
        <v>12004.300000000001</v>
      </c>
      <c r="R109" s="12">
        <f>'[2]Воловский '!R109+'[2]Грязинский '!R109+'[2]Данковский '!R109+'[2]Добринский '!R109+'[2]Добровский'!R109+'[2]Долгоруковский '!R109+'[2]Елецкий '!R109+'[2]Задонский '!R109+'[2]Измалковский '!R109+'[2]Краснинский '!R109+'[2]Лебедянский '!R109+'[2]Лев- Толстовский '!R109+'[2]Липецкий '!R109+'[2]Становлянский '!R109+'[2]Тербунский '!R109+'[2]Усманский '!R109+'[2]Хлевенский '!R109+'[2]Чаплыгинский '!R109</f>
        <v>7038</v>
      </c>
      <c r="S109" s="12">
        <f>'[2]Воловский '!S109+'[2]Грязинский '!S109+'[2]Данковский '!S109+'[2]Добринский '!S109+'[2]Добровский'!S109+'[2]Долгоруковский '!S109+'[2]Елецкий '!S109+'[2]Задонский '!S109+'[2]Измалковский '!S109+'[2]Краснинский '!S109+'[2]Лебедянский '!S109+'[2]Лев- Толстовский '!S109+'[2]Липецкий '!S109+'[2]Становлянский '!S109+'[2]Тербунский '!S109+'[2]Усманский '!S109+'[2]Хлевенский '!S109+'[2]Чаплыгинский '!S109</f>
        <v>5625</v>
      </c>
      <c r="T109" s="13"/>
      <c r="U109" s="82">
        <f t="shared" si="7"/>
        <v>0</v>
      </c>
    </row>
    <row r="110" spans="1:21" s="6" customFormat="1" ht="115.5">
      <c r="A110" s="7" t="s">
        <v>738</v>
      </c>
      <c r="B110" s="19" t="s">
        <v>739</v>
      </c>
      <c r="C110" s="7" t="s">
        <v>740</v>
      </c>
      <c r="D110" s="52" t="s">
        <v>503</v>
      </c>
      <c r="E110" s="67" t="s">
        <v>976</v>
      </c>
      <c r="F110" s="27" t="s">
        <v>741</v>
      </c>
      <c r="G110" s="68" t="s">
        <v>977</v>
      </c>
      <c r="H110" s="27"/>
      <c r="I110" s="27"/>
      <c r="J110" s="27"/>
      <c r="K110" s="27"/>
      <c r="L110" s="27"/>
      <c r="M110" s="27"/>
      <c r="N110" s="12">
        <f>'[3]Свод  по  МО'!N102</f>
        <v>56498.716</v>
      </c>
      <c r="O110" s="12">
        <f>'[3]Свод  по  МО'!O102</f>
        <v>54943.10000000001</v>
      </c>
      <c r="P110" s="12">
        <f>'[2]Воловский '!P110+'[2]Грязинский '!P110+'[2]Данковский '!P110+'[2]Добринский '!P110+'[2]Добровский'!P110+'[2]Долгоруковский '!P110+'[2]Елецкий '!P110+'[2]Задонский '!P110+'[2]Измалковский '!P110+'[2]Краснинский '!P110+'[2]Лебедянский '!P110+'[2]Лев- Толстовский '!P110+'[2]Липецкий '!P110+'[2]Становлянский '!P110+'[2]Тербунский '!P110+'[2]Усманский '!P110+'[2]Хлевенский '!P110+'[2]Чаплыгинский '!P110</f>
        <v>56797.899999999994</v>
      </c>
      <c r="Q110" s="12">
        <f>'[2]Воловский '!Q110+'[2]Грязинский '!Q110+'[2]Данковский '!Q110+'[2]Добринский '!Q110+'[2]Добровский'!Q110+'[2]Долгоруковский '!Q110+'[2]Елецкий '!Q110+'[2]Задонский '!Q110+'[2]Измалковский '!Q110+'[2]Краснинский '!Q110+'[2]Лебедянский '!Q110+'[2]Лев- Толстовский '!Q110+'[2]Липецкий '!Q110+'[2]Становлянский '!Q110+'[2]Тербунский '!Q110+'[2]Усманский '!Q110+'[2]Хлевенский '!Q110+'[2]Чаплыгинский '!Q110</f>
        <v>49650.200000000004</v>
      </c>
      <c r="R110" s="12">
        <f>'[2]Воловский '!R110+'[2]Грязинский '!R110+'[2]Данковский '!R110+'[2]Добринский '!R110+'[2]Добровский'!R110+'[2]Долгоруковский '!R110+'[2]Елецкий '!R110+'[2]Задонский '!R110+'[2]Измалковский '!R110+'[2]Краснинский '!R110+'[2]Лебедянский '!R110+'[2]Лев- Толстовский '!R110+'[2]Липецкий '!R110+'[2]Становлянский '!R110+'[2]Тербунский '!R110+'[2]Усманский '!R110+'[2]Хлевенский '!R110+'[2]Чаплыгинский '!R110</f>
        <v>43228.3</v>
      </c>
      <c r="S110" s="12">
        <f>'[2]Воловский '!S110+'[2]Грязинский '!S110+'[2]Данковский '!S110+'[2]Добринский '!S110+'[2]Добровский'!S110+'[2]Долгоруковский '!S110+'[2]Елецкий '!S110+'[2]Задонский '!S110+'[2]Измалковский '!S110+'[2]Краснинский '!S110+'[2]Лебедянский '!S110+'[2]Лев- Толстовский '!S110+'[2]Липецкий '!S110+'[2]Становлянский '!S110+'[2]Тербунский '!S110+'[2]Усманский '!S110+'[2]Хлевенский '!S110+'[2]Чаплыгинский '!S110</f>
        <v>42354.1</v>
      </c>
      <c r="T110" s="13"/>
      <c r="U110" s="82">
        <f t="shared" si="7"/>
        <v>0</v>
      </c>
    </row>
    <row r="111" spans="1:21" s="6" customFormat="1" ht="115.5">
      <c r="A111" s="7" t="s">
        <v>742</v>
      </c>
      <c r="B111" s="19" t="s">
        <v>743</v>
      </c>
      <c r="C111" s="7" t="s">
        <v>744</v>
      </c>
      <c r="D111" s="52" t="s">
        <v>503</v>
      </c>
      <c r="E111" s="67" t="s">
        <v>976</v>
      </c>
      <c r="F111" s="27" t="s">
        <v>745</v>
      </c>
      <c r="G111" s="68" t="s">
        <v>977</v>
      </c>
      <c r="H111" s="27"/>
      <c r="I111" s="27"/>
      <c r="J111" s="27"/>
      <c r="K111" s="27"/>
      <c r="L111" s="27"/>
      <c r="M111" s="27"/>
      <c r="N111" s="12">
        <f>'[3]Свод  по  МО'!N103</f>
        <v>142714.07</v>
      </c>
      <c r="O111" s="12">
        <f>'[3]Свод  по  МО'!O103</f>
        <v>139628.074</v>
      </c>
      <c r="P111" s="12">
        <f>'[2]Воловский '!P111+'[2]Грязинский '!P111+'[2]Данковский '!P111+'[2]Добринский '!P111+'[2]Добровский'!P111+'[2]Долгоруковский '!P111+'[2]Елецкий '!P111+'[2]Задонский '!P111+'[2]Измалковский '!P111+'[2]Краснинский '!P111+'[2]Лебедянский '!P111+'[2]Лев- Толстовский '!P111+'[2]Липецкий '!P111+'[2]Становлянский '!P111+'[2]Тербунский '!P111+'[2]Усманский '!P111+'[2]Хлевенский '!P111+'[2]Чаплыгинский '!P111</f>
        <v>156705.79599999997</v>
      </c>
      <c r="Q111" s="12">
        <f>'[2]Воловский '!Q111+'[2]Грязинский '!Q111+'[2]Данковский '!Q111+'[2]Добринский '!Q111+'[2]Добровский'!Q111+'[2]Долгоруковский '!Q111+'[2]Елецкий '!Q111+'[2]Задонский '!Q111+'[2]Измалковский '!Q111+'[2]Краснинский '!Q111+'[2]Лебедянский '!Q111+'[2]Лев- Толстовский '!Q111+'[2]Липецкий '!Q111+'[2]Становлянский '!Q111+'[2]Тербунский '!Q111+'[2]Усманский '!Q111+'[2]Хлевенский '!Q111+'[2]Чаплыгинский '!Q111</f>
        <v>146316.3</v>
      </c>
      <c r="R111" s="12">
        <f>'[2]Воловский '!R111+'[2]Грязинский '!R111+'[2]Данковский '!R111+'[2]Добринский '!R111+'[2]Добровский'!R111+'[2]Долгоруковский '!R111+'[2]Елецкий '!R111+'[2]Задонский '!R111+'[2]Измалковский '!R111+'[2]Краснинский '!R111+'[2]Лебедянский '!R111+'[2]Лев- Толстовский '!R111+'[2]Липецкий '!R111+'[2]Становлянский '!R111+'[2]Тербунский '!R111+'[2]Усманский '!R111+'[2]Хлевенский '!R111+'[2]Чаплыгинский '!R111</f>
        <v>127280.5</v>
      </c>
      <c r="S111" s="12">
        <f>'[2]Воловский '!S111+'[2]Грязинский '!S111+'[2]Данковский '!S111+'[2]Добринский '!S111+'[2]Добровский'!S111+'[2]Долгоруковский '!S111+'[2]Елецкий '!S111+'[2]Задонский '!S111+'[2]Измалковский '!S111+'[2]Краснинский '!S111+'[2]Лебедянский '!S111+'[2]Лев- Толстовский '!S111+'[2]Липецкий '!S111+'[2]Становлянский '!S111+'[2]Тербунский '!S111+'[2]Усманский '!S111+'[2]Хлевенский '!S111+'[2]Чаплыгинский '!S111</f>
        <v>126811.1</v>
      </c>
      <c r="T111" s="13"/>
      <c r="U111" s="82">
        <f t="shared" si="7"/>
        <v>0</v>
      </c>
    </row>
    <row r="112" spans="1:21" s="6" customFormat="1" ht="82.5">
      <c r="A112" s="7" t="s">
        <v>746</v>
      </c>
      <c r="B112" s="19" t="s">
        <v>747</v>
      </c>
      <c r="C112" s="7" t="s">
        <v>748</v>
      </c>
      <c r="D112" s="27"/>
      <c r="E112" s="27"/>
      <c r="F112" s="27"/>
      <c r="G112" s="27"/>
      <c r="H112" s="27"/>
      <c r="I112" s="27"/>
      <c r="J112" s="27"/>
      <c r="K112" s="27"/>
      <c r="L112" s="27"/>
      <c r="M112" s="27"/>
      <c r="N112" s="12">
        <f>'[3]Свод  по  МО'!N104</f>
        <v>0</v>
      </c>
      <c r="O112" s="12">
        <f>'[3]Свод  по  МО'!O104</f>
        <v>0</v>
      </c>
      <c r="P112" s="12">
        <f>'[2]Воловский '!P112+'[2]Грязинский '!P112+'[2]Данковский '!P112+'[2]Добринский '!P112+'[2]Добровский'!P112+'[2]Долгоруковский '!P112+'[2]Елецкий '!P112+'[2]Задонский '!P112+'[2]Измалковский '!P112+'[2]Краснинский '!P112+'[2]Лебедянский '!P112+'[2]Лев- Толстовский '!P112+'[2]Липецкий '!P112+'[2]Становлянский '!P112+'[2]Тербунский '!P112+'[2]Усманский '!P112+'[2]Хлевенский '!P112+'[2]Чаплыгинский '!P112</f>
        <v>0</v>
      </c>
      <c r="Q112" s="12">
        <f>'[2]Воловский '!Q112+'[2]Грязинский '!Q112+'[2]Данковский '!Q112+'[2]Добринский '!Q112+'[2]Добровский'!Q112+'[2]Долгоруковский '!Q112+'[2]Елецкий '!Q112+'[2]Задонский '!Q112+'[2]Измалковский '!Q112+'[2]Краснинский '!Q112+'[2]Лебедянский '!Q112+'[2]Лев- Толстовский '!Q112+'[2]Липецкий '!Q112+'[2]Становлянский '!Q112+'[2]Тербунский '!Q112+'[2]Усманский '!Q112+'[2]Хлевенский '!Q112+'[2]Чаплыгинский '!Q112</f>
        <v>0</v>
      </c>
      <c r="R112" s="12">
        <f>'[2]Воловский '!R112+'[2]Грязинский '!R112+'[2]Данковский '!R112+'[2]Добринский '!R112+'[2]Добровский'!R112+'[2]Долгоруковский '!R112+'[2]Елецкий '!R112+'[2]Задонский '!R112+'[2]Измалковский '!R112+'[2]Краснинский '!R112+'[2]Лебедянский '!R112+'[2]Лев- Толстовский '!R112+'[2]Липецкий '!R112+'[2]Становлянский '!R112+'[2]Тербунский '!R112+'[2]Усманский '!R112+'[2]Хлевенский '!R112+'[2]Чаплыгинский '!R112</f>
        <v>0</v>
      </c>
      <c r="S112" s="12">
        <f>'[2]Воловский '!S112+'[2]Грязинский '!S112+'[2]Данковский '!S112+'[2]Добринский '!S112+'[2]Добровский'!S112+'[2]Долгоруковский '!S112+'[2]Елецкий '!S112+'[2]Задонский '!S112+'[2]Измалковский '!S112+'[2]Краснинский '!S112+'[2]Лебедянский '!S112+'[2]Лев- Толстовский '!S112+'[2]Липецкий '!S112+'[2]Становлянский '!S112+'[2]Тербунский '!S112+'[2]Усманский '!S112+'[2]Хлевенский '!S112+'[2]Чаплыгинский '!S112</f>
        <v>0</v>
      </c>
      <c r="T112" s="13"/>
      <c r="U112" s="82">
        <f t="shared" si="7"/>
        <v>0</v>
      </c>
    </row>
    <row r="113" spans="1:21" s="6" customFormat="1" ht="82.5">
      <c r="A113" s="7" t="s">
        <v>749</v>
      </c>
      <c r="B113" s="19" t="s">
        <v>750</v>
      </c>
      <c r="C113" s="7" t="s">
        <v>751</v>
      </c>
      <c r="D113" s="27"/>
      <c r="E113" s="27"/>
      <c r="F113" s="27"/>
      <c r="G113" s="27"/>
      <c r="H113" s="27"/>
      <c r="I113" s="27"/>
      <c r="J113" s="27"/>
      <c r="K113" s="27"/>
      <c r="L113" s="27"/>
      <c r="M113" s="27"/>
      <c r="N113" s="12">
        <f>'[3]Свод  по  МО'!N105</f>
        <v>0</v>
      </c>
      <c r="O113" s="12">
        <f>'[3]Свод  по  МО'!O105</f>
        <v>0</v>
      </c>
      <c r="P113" s="12">
        <f>'[2]Воловский '!P113+'[2]Грязинский '!P113+'[2]Данковский '!P113+'[2]Добринский '!P113+'[2]Добровский'!P113+'[2]Долгоруковский '!P113+'[2]Елецкий '!P113+'[2]Задонский '!P113+'[2]Измалковский '!P113+'[2]Краснинский '!P113+'[2]Лебедянский '!P113+'[2]Лев- Толстовский '!P113+'[2]Липецкий '!P113+'[2]Становлянский '!P113+'[2]Тербунский '!P113+'[2]Усманский '!P113+'[2]Хлевенский '!P113+'[2]Чаплыгинский '!P113</f>
        <v>0</v>
      </c>
      <c r="Q113" s="12">
        <f>'[2]Воловский '!Q113+'[2]Грязинский '!Q113+'[2]Данковский '!Q113+'[2]Добринский '!Q113+'[2]Добровский'!Q113+'[2]Долгоруковский '!Q113+'[2]Елецкий '!Q113+'[2]Задонский '!Q113+'[2]Измалковский '!Q113+'[2]Краснинский '!Q113+'[2]Лебедянский '!Q113+'[2]Лев- Толстовский '!Q113+'[2]Липецкий '!Q113+'[2]Становлянский '!Q113+'[2]Тербунский '!Q113+'[2]Усманский '!Q113+'[2]Хлевенский '!Q113+'[2]Чаплыгинский '!Q113</f>
        <v>0</v>
      </c>
      <c r="R113" s="12">
        <f>'[2]Воловский '!R113+'[2]Грязинский '!R113+'[2]Данковский '!R113+'[2]Добринский '!R113+'[2]Добровский'!R113+'[2]Долгоруковский '!R113+'[2]Елецкий '!R113+'[2]Задонский '!R113+'[2]Измалковский '!R113+'[2]Краснинский '!R113+'[2]Лебедянский '!R113+'[2]Лев- Толстовский '!R113+'[2]Липецкий '!R113+'[2]Становлянский '!R113+'[2]Тербунский '!R113+'[2]Усманский '!R113+'[2]Хлевенский '!R113+'[2]Чаплыгинский '!R113</f>
        <v>0</v>
      </c>
      <c r="S113" s="12">
        <f>'[2]Воловский '!S113+'[2]Грязинский '!S113+'[2]Данковский '!S113+'[2]Добринский '!S113+'[2]Добровский'!S113+'[2]Долгоруковский '!S113+'[2]Елецкий '!S113+'[2]Задонский '!S113+'[2]Измалковский '!S113+'[2]Краснинский '!S113+'[2]Лебедянский '!S113+'[2]Лев- Толстовский '!S113+'[2]Липецкий '!S113+'[2]Становлянский '!S113+'[2]Тербунский '!S113+'[2]Усманский '!S113+'[2]Хлевенский '!S113+'[2]Чаплыгинский '!S113</f>
        <v>0</v>
      </c>
      <c r="T113" s="13"/>
      <c r="U113" s="82">
        <f t="shared" si="7"/>
        <v>0</v>
      </c>
    </row>
    <row r="114" spans="1:21" s="6" customFormat="1" ht="115.5">
      <c r="A114" s="7" t="s">
        <v>752</v>
      </c>
      <c r="B114" s="19" t="s">
        <v>753</v>
      </c>
      <c r="C114" s="7" t="s">
        <v>754</v>
      </c>
      <c r="D114" s="52" t="s">
        <v>488</v>
      </c>
      <c r="E114" s="67" t="s">
        <v>976</v>
      </c>
      <c r="F114" s="27" t="s">
        <v>755</v>
      </c>
      <c r="G114" s="68" t="s">
        <v>977</v>
      </c>
      <c r="H114" s="27"/>
      <c r="I114" s="27"/>
      <c r="J114" s="27"/>
      <c r="K114" s="27"/>
      <c r="L114" s="27"/>
      <c r="M114" s="27"/>
      <c r="N114" s="12">
        <f>'[3]Свод  по  МО'!N106</f>
        <v>2286.8</v>
      </c>
      <c r="O114" s="12">
        <f>'[3]Свод  по  МО'!O106</f>
        <v>2219.8999999999996</v>
      </c>
      <c r="P114" s="12">
        <f>'[2]Воловский '!P114+'[2]Грязинский '!P114+'[2]Данковский '!P114+'[2]Добринский '!P114+'[2]Добровский'!P114+'[2]Долгоруковский '!P114+'[2]Елецкий '!P114+'[2]Задонский '!P114+'[2]Измалковский '!P114+'[2]Краснинский '!P114+'[2]Лебедянский '!P114+'[2]Лев- Толстовский '!P114+'[2]Липецкий '!P114+'[2]Становлянский '!P114+'[2]Тербунский '!P114+'[2]Усманский '!P114+'[2]Хлевенский '!P114+'[2]Чаплыгинский '!P114</f>
        <v>2608.9</v>
      </c>
      <c r="Q114" s="12">
        <f>'[2]Воловский '!Q114+'[2]Грязинский '!Q114+'[2]Данковский '!Q114+'[2]Добринский '!Q114+'[2]Добровский'!Q114+'[2]Долгоруковский '!Q114+'[2]Елецкий '!Q114+'[2]Задонский '!Q114+'[2]Измалковский '!Q114+'[2]Краснинский '!Q114+'[2]Лебедянский '!Q114+'[2]Лев- Толстовский '!Q114+'[2]Липецкий '!Q114+'[2]Становлянский '!Q114+'[2]Тербунский '!Q114+'[2]Усманский '!Q114+'[2]Хлевенский '!Q114+'[2]Чаплыгинский '!Q114</f>
        <v>3700.3</v>
      </c>
      <c r="R114" s="12">
        <f>'[2]Воловский '!R114+'[2]Грязинский '!R114+'[2]Данковский '!R114+'[2]Добринский '!R114+'[2]Добровский'!R114+'[2]Долгоруковский '!R114+'[2]Елецкий '!R114+'[2]Задонский '!R114+'[2]Измалковский '!R114+'[2]Краснинский '!R114+'[2]Лебедянский '!R114+'[2]Лев- Толстовский '!R114+'[2]Липецкий '!R114+'[2]Становлянский '!R114+'[2]Тербунский '!R114+'[2]Усманский '!R114+'[2]Хлевенский '!R114+'[2]Чаплыгинский '!R114</f>
        <v>2030.6000000000001</v>
      </c>
      <c r="S114" s="12">
        <f>'[2]Воловский '!S114+'[2]Грязинский '!S114+'[2]Данковский '!S114+'[2]Добринский '!S114+'[2]Добровский'!S114+'[2]Долгоруковский '!S114+'[2]Елецкий '!S114+'[2]Задонский '!S114+'[2]Измалковский '!S114+'[2]Краснинский '!S114+'[2]Лебедянский '!S114+'[2]Лев- Толстовский '!S114+'[2]Липецкий '!S114+'[2]Становлянский '!S114+'[2]Тербунский '!S114+'[2]Усманский '!S114+'[2]Хлевенский '!S114+'[2]Чаплыгинский '!S114</f>
        <v>1974.1000000000001</v>
      </c>
      <c r="T114" s="13"/>
      <c r="U114" s="82">
        <f t="shared" si="7"/>
        <v>0</v>
      </c>
    </row>
    <row r="115" spans="1:21" s="6" customFormat="1" ht="148.5">
      <c r="A115" s="7" t="s">
        <v>756</v>
      </c>
      <c r="B115" s="19" t="s">
        <v>30</v>
      </c>
      <c r="C115" s="7" t="s">
        <v>757</v>
      </c>
      <c r="D115" s="27"/>
      <c r="E115" s="27"/>
      <c r="F115" s="27"/>
      <c r="G115" s="27"/>
      <c r="H115" s="27"/>
      <c r="I115" s="27"/>
      <c r="J115" s="27"/>
      <c r="K115" s="27"/>
      <c r="L115" s="27"/>
      <c r="M115" s="27"/>
      <c r="N115" s="12">
        <f>'[3]Свод  по  МО'!N107</f>
        <v>0</v>
      </c>
      <c r="O115" s="12">
        <f>'[3]Свод  по  МО'!O107</f>
        <v>0</v>
      </c>
      <c r="P115" s="12"/>
      <c r="Q115" s="12"/>
      <c r="R115" s="12"/>
      <c r="S115" s="12"/>
      <c r="T115" s="13"/>
      <c r="U115" s="82">
        <f t="shared" si="7"/>
        <v>0</v>
      </c>
    </row>
    <row r="116" spans="1:21" s="6" customFormat="1" ht="99">
      <c r="A116" s="7" t="s">
        <v>758</v>
      </c>
      <c r="B116" s="19" t="s">
        <v>759</v>
      </c>
      <c r="C116" s="7" t="s">
        <v>760</v>
      </c>
      <c r="D116" s="27"/>
      <c r="E116" s="27"/>
      <c r="F116" s="27"/>
      <c r="G116" s="27"/>
      <c r="H116" s="27"/>
      <c r="I116" s="27"/>
      <c r="J116" s="27"/>
      <c r="K116" s="27"/>
      <c r="L116" s="27"/>
      <c r="M116" s="27"/>
      <c r="N116" s="12">
        <f>'[3]Свод  по  МО'!N108</f>
        <v>0</v>
      </c>
      <c r="O116" s="12">
        <f>'[3]Свод  по  МО'!O108</f>
        <v>0</v>
      </c>
      <c r="P116" s="12">
        <f>'[2]Воловский '!P116+'[2]Грязинский '!P116+'[2]Данковский '!P116+'[2]Добринский '!P116+'[2]Добровский'!P116+'[2]Долгоруковский '!P116+'[2]Елецкий '!P116+'[2]Задонский '!P116+'[2]Измалковский '!P116+'[2]Краснинский '!P116+'[2]Лебедянский '!P116+'[2]Лев- Толстовский '!P116+'[2]Липецкий '!P116+'[2]Становлянский '!P116+'[2]Тербунский '!P116+'[2]Усманский '!P116+'[2]Хлевенский '!P116+'[2]Чаплыгинский '!P116</f>
        <v>0</v>
      </c>
      <c r="Q116" s="12">
        <f>'[2]Воловский '!Q116+'[2]Грязинский '!Q116+'[2]Данковский '!Q116+'[2]Добринский '!Q116+'[2]Добровский'!Q116+'[2]Долгоруковский '!Q116+'[2]Елецкий '!Q116+'[2]Задонский '!Q116+'[2]Измалковский '!Q116+'[2]Краснинский '!Q116+'[2]Лебедянский '!Q116+'[2]Лев- Толстовский '!Q116+'[2]Липецкий '!Q116+'[2]Становлянский '!Q116+'[2]Тербунский '!Q116+'[2]Усманский '!Q116+'[2]Хлевенский '!Q116+'[2]Чаплыгинский '!Q116</f>
        <v>0</v>
      </c>
      <c r="R116" s="12">
        <f>'[2]Воловский '!R116+'[2]Грязинский '!R116+'[2]Данковский '!R116+'[2]Добринский '!R116+'[2]Добровский'!R116+'[2]Долгоруковский '!R116+'[2]Елецкий '!R116+'[2]Задонский '!R116+'[2]Измалковский '!R116+'[2]Краснинский '!R116+'[2]Лебедянский '!R116+'[2]Лев- Толстовский '!R116+'[2]Липецкий '!R116+'[2]Становлянский '!R116+'[2]Тербунский '!R116+'[2]Усманский '!R116+'[2]Хлевенский '!R116+'[2]Чаплыгинский '!R116</f>
        <v>0</v>
      </c>
      <c r="S116" s="12">
        <f>'[2]Воловский '!S116+'[2]Грязинский '!S116+'[2]Данковский '!S116+'[2]Добринский '!S116+'[2]Добровский'!S116+'[2]Долгоруковский '!S116+'[2]Елецкий '!S116+'[2]Задонский '!S116+'[2]Измалковский '!S116+'[2]Краснинский '!S116+'[2]Лебедянский '!S116+'[2]Лев- Толстовский '!S116+'[2]Липецкий '!S116+'[2]Становлянский '!S116+'[2]Тербунский '!S116+'[2]Усманский '!S116+'[2]Хлевенский '!S116+'[2]Чаплыгинский '!S116</f>
        <v>0</v>
      </c>
      <c r="T116" s="13"/>
      <c r="U116" s="82">
        <f t="shared" si="7"/>
        <v>0</v>
      </c>
    </row>
    <row r="117" spans="1:21" s="6" customFormat="1" ht="66">
      <c r="A117" s="7" t="s">
        <v>761</v>
      </c>
      <c r="B117" s="19" t="s">
        <v>559</v>
      </c>
      <c r="C117" s="7" t="s">
        <v>762</v>
      </c>
      <c r="D117" s="27"/>
      <c r="E117" s="27"/>
      <c r="F117" s="27"/>
      <c r="G117" s="27"/>
      <c r="H117" s="27"/>
      <c r="I117" s="27"/>
      <c r="J117" s="27"/>
      <c r="K117" s="27"/>
      <c r="L117" s="27"/>
      <c r="M117" s="27"/>
      <c r="N117" s="12">
        <f>'[3]Свод  по  МО'!N109</f>
        <v>0</v>
      </c>
      <c r="O117" s="12">
        <f>'[3]Свод  по  МО'!O109</f>
        <v>0</v>
      </c>
      <c r="P117" s="12"/>
      <c r="Q117" s="12"/>
      <c r="R117" s="12"/>
      <c r="S117" s="12"/>
      <c r="T117" s="13"/>
      <c r="U117" s="82">
        <f t="shared" si="7"/>
        <v>0</v>
      </c>
    </row>
    <row r="118" spans="1:21" s="6" customFormat="1" ht="181.5">
      <c r="A118" s="7" t="s">
        <v>763</v>
      </c>
      <c r="B118" s="19" t="s">
        <v>376</v>
      </c>
      <c r="C118" s="7" t="s">
        <v>764</v>
      </c>
      <c r="D118" s="52" t="s">
        <v>498</v>
      </c>
      <c r="E118" s="67" t="s">
        <v>976</v>
      </c>
      <c r="F118" s="27" t="s">
        <v>765</v>
      </c>
      <c r="G118" s="68" t="s">
        <v>977</v>
      </c>
      <c r="H118" s="27"/>
      <c r="I118" s="27"/>
      <c r="J118" s="27"/>
      <c r="K118" s="27"/>
      <c r="L118" s="27"/>
      <c r="M118" s="27"/>
      <c r="N118" s="12">
        <f>'[3]Свод  по  МО'!N110</f>
        <v>9250.3</v>
      </c>
      <c r="O118" s="12">
        <f>'[3]Свод  по  МО'!O110</f>
        <v>8695.89</v>
      </c>
      <c r="P118" s="12">
        <f>'[2]Воловский '!P118+'[2]Грязинский '!P118+'[2]Данковский '!P118+'[2]Добринский '!P118+'[2]Добровский'!P118+'[2]Долгоруковский '!P118+'[2]Елецкий '!P118+'[2]Задонский '!P118+'[2]Измалковский '!P118+'[2]Краснинский '!P118+'[2]Лебедянский '!P118+'[2]Лев- Толстовский '!P118+'[2]Липецкий '!P118+'[2]Становлянский '!P118+'[2]Тербунский '!P118+'[2]Усманский '!P118+'[2]Хлевенский '!P118+'[2]Чаплыгинский '!P118</f>
        <v>36767.91</v>
      </c>
      <c r="Q118" s="12">
        <f>'[2]Воловский '!Q118+'[2]Грязинский '!Q118+'[2]Данковский '!Q118+'[2]Добринский '!Q118+'[2]Добровский'!Q118+'[2]Долгоруковский '!Q118+'[2]Елецкий '!Q118+'[2]Задонский '!Q118+'[2]Измалковский '!Q118+'[2]Краснинский '!Q118+'[2]Лебедянский '!Q118+'[2]Лев- Толстовский '!Q118+'[2]Липецкий '!Q118+'[2]Становлянский '!Q118+'[2]Тербунский '!Q118+'[2]Усманский '!Q118+'[2]Хлевенский '!Q118+'[2]Чаплыгинский '!Q118</f>
        <v>4085.8</v>
      </c>
      <c r="R118" s="12">
        <f>'[2]Воловский '!R118+'[2]Грязинский '!R118+'[2]Данковский '!R118+'[2]Добринский '!R118+'[2]Добровский'!R118+'[2]Долгоруковский '!R118+'[2]Елецкий '!R118+'[2]Задонский '!R118+'[2]Измалковский '!R118+'[2]Краснинский '!R118+'[2]Лебедянский '!R118+'[2]Лев- Толстовский '!R118+'[2]Липецкий '!R118+'[2]Становлянский '!R118+'[2]Тербунский '!R118+'[2]Усманский '!R118+'[2]Хлевенский '!R118+'[2]Чаплыгинский '!R118</f>
        <v>2295</v>
      </c>
      <c r="S118" s="12">
        <f>'[2]Воловский '!S118+'[2]Грязинский '!S118+'[2]Данковский '!S118+'[2]Добринский '!S118+'[2]Добровский'!S118+'[2]Долгоруковский '!S118+'[2]Елецкий '!S118+'[2]Задонский '!S118+'[2]Измалковский '!S118+'[2]Краснинский '!S118+'[2]Лебедянский '!S118+'[2]Лев- Толстовский '!S118+'[2]Липецкий '!S118+'[2]Становлянский '!S118+'[2]Тербунский '!S118+'[2]Усманский '!S118+'[2]Хлевенский '!S118+'[2]Чаплыгинский '!S118</f>
        <v>2355</v>
      </c>
      <c r="T118" s="13"/>
      <c r="U118" s="82">
        <f t="shared" si="7"/>
        <v>0</v>
      </c>
    </row>
    <row r="119" spans="1:21" s="6" customFormat="1" ht="115.5">
      <c r="A119" s="7" t="s">
        <v>766</v>
      </c>
      <c r="B119" s="19" t="s">
        <v>767</v>
      </c>
      <c r="C119" s="7" t="s">
        <v>768</v>
      </c>
      <c r="D119" s="27" t="s">
        <v>518</v>
      </c>
      <c r="E119" s="67" t="s">
        <v>976</v>
      </c>
      <c r="F119" s="27" t="s">
        <v>769</v>
      </c>
      <c r="G119" s="68" t="s">
        <v>977</v>
      </c>
      <c r="H119" s="44"/>
      <c r="I119" s="27"/>
      <c r="J119" s="64"/>
      <c r="K119" s="27"/>
      <c r="L119" s="27"/>
      <c r="M119" s="27"/>
      <c r="N119" s="12">
        <f>'[3]Свод  по  МО'!N111</f>
        <v>31864.08000000001</v>
      </c>
      <c r="O119" s="12">
        <f>'[3]Свод  по  МО'!O111</f>
        <v>31642.32800000001</v>
      </c>
      <c r="P119" s="12">
        <f>'[2]Воловский '!P119+'[2]Грязинский '!P119+'[2]Данковский '!P119+'[2]Добринский '!P119+'[2]Добровский'!P119+'[2]Долгоруковский '!P119+'[2]Елецкий '!P119+'[2]Задонский '!P119+'[2]Измалковский '!P119+'[2]Краснинский '!P119+'[2]Лебедянский '!P119+'[2]Лев- Толстовский '!P119+'[2]Липецкий '!P119+'[2]Становлянский '!P119+'[2]Тербунский '!P119+'[2]Усманский '!P119+'[2]Хлевенский '!P119+'[2]Чаплыгинский '!P119</f>
        <v>26958.8</v>
      </c>
      <c r="Q119" s="12">
        <f>'[2]Воловский '!Q119+'[2]Грязинский '!Q119+'[2]Данковский '!Q119+'[2]Добринский '!Q119+'[2]Добровский'!Q119+'[2]Долгоруковский '!Q119+'[2]Елецкий '!Q119+'[2]Задонский '!Q119+'[2]Измалковский '!Q119+'[2]Краснинский '!Q119+'[2]Лебедянский '!Q119+'[2]Лев- Толстовский '!Q119+'[2]Липецкий '!Q119+'[2]Становлянский '!Q119+'[2]Тербунский '!Q119+'[2]Усманский '!Q119+'[2]Хлевенский '!Q119+'[2]Чаплыгинский '!Q119</f>
        <v>22697</v>
      </c>
      <c r="R119" s="12">
        <f>'[2]Воловский '!R119+'[2]Грязинский '!R119+'[2]Данковский '!R119+'[2]Добринский '!R119+'[2]Добровский'!R119+'[2]Долгоруковский '!R119+'[2]Елецкий '!R119+'[2]Задонский '!R119+'[2]Измалковский '!R119+'[2]Краснинский '!R119+'[2]Лебедянский '!R119+'[2]Лев- Толстовский '!R119+'[2]Липецкий '!R119+'[2]Становлянский '!R119+'[2]Тербунский '!R119+'[2]Усманский '!R119+'[2]Хлевенский '!R119+'[2]Чаплыгинский '!R119</f>
        <v>16823</v>
      </c>
      <c r="S119" s="12">
        <f>'[2]Воловский '!S119+'[2]Грязинский '!S119+'[2]Данковский '!S119+'[2]Добринский '!S119+'[2]Добровский'!S119+'[2]Долгоруковский '!S119+'[2]Елецкий '!S119+'[2]Задонский '!S119+'[2]Измалковский '!S119+'[2]Краснинский '!S119+'[2]Лебедянский '!S119+'[2]Лев- Толстовский '!S119+'[2]Липецкий '!S119+'[2]Становлянский '!S119+'[2]Тербунский '!S119+'[2]Усманский '!S119+'[2]Хлевенский '!S119+'[2]Чаплыгинский '!S119</f>
        <v>15993</v>
      </c>
      <c r="T119" s="13"/>
      <c r="U119" s="82">
        <f t="shared" si="7"/>
        <v>0</v>
      </c>
    </row>
    <row r="120" spans="1:21" s="6" customFormat="1" ht="115.5">
      <c r="A120" s="7" t="s">
        <v>770</v>
      </c>
      <c r="B120" s="19" t="s">
        <v>771</v>
      </c>
      <c r="C120" s="7" t="s">
        <v>772</v>
      </c>
      <c r="D120" s="52" t="s">
        <v>573</v>
      </c>
      <c r="E120" s="67" t="s">
        <v>976</v>
      </c>
      <c r="F120" s="27" t="s">
        <v>773</v>
      </c>
      <c r="G120" s="68" t="s">
        <v>977</v>
      </c>
      <c r="H120" s="27"/>
      <c r="I120" s="27"/>
      <c r="J120" s="27"/>
      <c r="K120" s="27"/>
      <c r="L120" s="27"/>
      <c r="M120" s="27"/>
      <c r="N120" s="12">
        <f>'[3]Свод  по  МО'!N112</f>
        <v>21404.199999999997</v>
      </c>
      <c r="O120" s="12">
        <f>'[3]Свод  по  МО'!O112</f>
        <v>20860.4</v>
      </c>
      <c r="P120" s="12">
        <f>'[2]Воловский '!P120+'[2]Грязинский '!P120+'[2]Данковский '!P120+'[2]Добринский '!P120+'[2]Добровский'!P120+'[2]Долгоруковский '!P120+'[2]Елецкий '!P120+'[2]Задонский '!P120+'[2]Измалковский '!P120+'[2]Краснинский '!P120+'[2]Лебедянский '!P120+'[2]Лев- Толстовский '!P120+'[2]Липецкий '!P120+'[2]Становлянский '!P120+'[2]Тербунский '!P120+'[2]Усманский '!P120+'[2]Хлевенский '!P120+'[2]Чаплыгинский '!P120</f>
        <v>14717.2</v>
      </c>
      <c r="Q120" s="12">
        <f>'[2]Воловский '!Q120+'[2]Грязинский '!Q120+'[2]Данковский '!Q120+'[2]Добринский '!Q120+'[2]Добровский'!Q120+'[2]Долгоруковский '!Q120+'[2]Елецкий '!Q120+'[2]Задонский '!Q120+'[2]Измалковский '!Q120+'[2]Краснинский '!Q120+'[2]Лебедянский '!Q120+'[2]Лев- Толстовский '!Q120+'[2]Липецкий '!Q120+'[2]Становлянский '!Q120+'[2]Тербунский '!Q120+'[2]Усманский '!Q120+'[2]Хлевенский '!Q120+'[2]Чаплыгинский '!Q120</f>
        <v>13210.6</v>
      </c>
      <c r="R120" s="12">
        <f>'[2]Воловский '!R120+'[2]Грязинский '!R120+'[2]Данковский '!R120+'[2]Добринский '!R120+'[2]Добровский'!R120+'[2]Долгоруковский '!R120+'[2]Елецкий '!R120+'[2]Задонский '!R120+'[2]Измалковский '!R120+'[2]Краснинский '!R120+'[2]Лебедянский '!R120+'[2]Лев- Толстовский '!R120+'[2]Липецкий '!R120+'[2]Становлянский '!R120+'[2]Тербунский '!R120+'[2]Усманский '!R120+'[2]Хлевенский '!R120+'[2]Чаплыгинский '!R120</f>
        <v>11649.1</v>
      </c>
      <c r="S120" s="12">
        <f>'[2]Воловский '!S120+'[2]Грязинский '!S120+'[2]Данковский '!S120+'[2]Добринский '!S120+'[2]Добровский'!S120+'[2]Долгоруковский '!S120+'[2]Елецкий '!S120+'[2]Задонский '!S120+'[2]Измалковский '!S120+'[2]Краснинский '!S120+'[2]Лебедянский '!S120+'[2]Лев- Толстовский '!S120+'[2]Липецкий '!S120+'[2]Становлянский '!S120+'[2]Тербунский '!S120+'[2]Усманский '!S120+'[2]Хлевенский '!S120+'[2]Чаплыгинский '!S120</f>
        <v>9448.1</v>
      </c>
      <c r="T120" s="13"/>
      <c r="U120" s="82">
        <f t="shared" si="7"/>
        <v>0</v>
      </c>
    </row>
    <row r="121" spans="1:21" s="6" customFormat="1" ht="181.5">
      <c r="A121" s="7" t="s">
        <v>774</v>
      </c>
      <c r="B121" s="19" t="s">
        <v>377</v>
      </c>
      <c r="C121" s="7" t="s">
        <v>775</v>
      </c>
      <c r="D121" s="27"/>
      <c r="E121" s="27"/>
      <c r="F121" s="27"/>
      <c r="G121" s="27"/>
      <c r="H121" s="27"/>
      <c r="I121" s="27"/>
      <c r="J121" s="27"/>
      <c r="K121" s="27"/>
      <c r="L121" s="27"/>
      <c r="M121" s="27"/>
      <c r="N121" s="12">
        <f>'[3]Свод  по  МО'!N113</f>
        <v>0</v>
      </c>
      <c r="O121" s="12">
        <f>'[3]Свод  по  МО'!O113</f>
        <v>0</v>
      </c>
      <c r="P121" s="12">
        <f>'[2]Воловский '!P121+'[2]Грязинский '!P121+'[2]Данковский '!P121+'[2]Добринский '!P121+'[2]Добровский'!P121+'[2]Долгоруковский '!P121+'[2]Елецкий '!P121+'[2]Задонский '!P121+'[2]Измалковский '!P121+'[2]Краснинский '!P121+'[2]Лебедянский '!P121+'[2]Лев- Толстовский '!P121+'[2]Липецкий '!P121+'[2]Становлянский '!P121+'[2]Тербунский '!P121+'[2]Усманский '!P121+'[2]Хлевенский '!P121+'[2]Чаплыгинский '!P121</f>
        <v>0</v>
      </c>
      <c r="Q121" s="12">
        <f>'[2]Воловский '!Q121+'[2]Грязинский '!Q121+'[2]Данковский '!Q121+'[2]Добринский '!Q121+'[2]Добровский'!Q121+'[2]Долгоруковский '!Q121+'[2]Елецкий '!Q121+'[2]Задонский '!Q121+'[2]Измалковский '!Q121+'[2]Краснинский '!Q121+'[2]Лебедянский '!Q121+'[2]Лев- Толстовский '!Q121+'[2]Липецкий '!Q121+'[2]Становлянский '!Q121+'[2]Тербунский '!Q121+'[2]Усманский '!Q121+'[2]Хлевенский '!Q121+'[2]Чаплыгинский '!Q121</f>
        <v>0</v>
      </c>
      <c r="R121" s="12">
        <f>'[2]Воловский '!R121+'[2]Грязинский '!R121+'[2]Данковский '!R121+'[2]Добринский '!R121+'[2]Добровский'!R121+'[2]Долгоруковский '!R121+'[2]Елецкий '!R121+'[2]Задонский '!R121+'[2]Измалковский '!R121+'[2]Краснинский '!R121+'[2]Лебедянский '!R121+'[2]Лев- Толстовский '!R121+'[2]Липецкий '!R121+'[2]Становлянский '!R121+'[2]Тербунский '!R121+'[2]Усманский '!R121+'[2]Хлевенский '!R121+'[2]Чаплыгинский '!R121</f>
        <v>0</v>
      </c>
      <c r="S121" s="12">
        <f>'[2]Воловский '!S121+'[2]Грязинский '!S121+'[2]Данковский '!S121+'[2]Добринский '!S121+'[2]Добровский'!S121+'[2]Долгоруковский '!S121+'[2]Елецкий '!S121+'[2]Задонский '!S121+'[2]Измалковский '!S121+'[2]Краснинский '!S121+'[2]Лебедянский '!S121+'[2]Лев- Толстовский '!S121+'[2]Липецкий '!S121+'[2]Становлянский '!S121+'[2]Тербунский '!S121+'[2]Усманский '!S121+'[2]Хлевенский '!S121+'[2]Чаплыгинский '!S121</f>
        <v>0</v>
      </c>
      <c r="T121" s="13"/>
      <c r="U121" s="82">
        <f t="shared" si="7"/>
        <v>0</v>
      </c>
    </row>
    <row r="122" spans="1:21" s="6" customFormat="1" ht="33">
      <c r="A122" s="7" t="s">
        <v>776</v>
      </c>
      <c r="B122" s="19" t="s">
        <v>777</v>
      </c>
      <c r="C122" s="7" t="s">
        <v>778</v>
      </c>
      <c r="D122" s="27"/>
      <c r="E122" s="27"/>
      <c r="F122" s="27"/>
      <c r="G122" s="27"/>
      <c r="H122" s="27"/>
      <c r="I122" s="27"/>
      <c r="J122" s="27"/>
      <c r="K122" s="27"/>
      <c r="L122" s="27"/>
      <c r="M122" s="27"/>
      <c r="N122" s="12">
        <f>'[3]Свод  по  МО'!N114</f>
        <v>0</v>
      </c>
      <c r="O122" s="12">
        <f>'[3]Свод  по  МО'!O114</f>
        <v>0</v>
      </c>
      <c r="P122" s="12">
        <f>'[2]Воловский '!P122+'[2]Грязинский '!P122+'[2]Данковский '!P122+'[2]Добринский '!P122+'[2]Добровский'!P122+'[2]Долгоруковский '!P122+'[2]Елецкий '!P122+'[2]Задонский '!P122+'[2]Измалковский '!P122+'[2]Краснинский '!P122+'[2]Лебедянский '!P122+'[2]Лев- Толстовский '!P122+'[2]Липецкий '!P122+'[2]Становлянский '!P122+'[2]Тербунский '!P122+'[2]Усманский '!P122+'[2]Хлевенский '!P122+'[2]Чаплыгинский '!P122</f>
        <v>0</v>
      </c>
      <c r="Q122" s="12">
        <f>'[2]Воловский '!Q122+'[2]Грязинский '!Q122+'[2]Данковский '!Q122+'[2]Добринский '!Q122+'[2]Добровский'!Q122+'[2]Долгоруковский '!Q122+'[2]Елецкий '!Q122+'[2]Задонский '!Q122+'[2]Измалковский '!Q122+'[2]Краснинский '!Q122+'[2]Лебедянский '!Q122+'[2]Лев- Толстовский '!Q122+'[2]Липецкий '!Q122+'[2]Становлянский '!Q122+'[2]Тербунский '!Q122+'[2]Усманский '!Q122+'[2]Хлевенский '!Q122+'[2]Чаплыгинский '!Q122</f>
        <v>0</v>
      </c>
      <c r="R122" s="12">
        <f>'[2]Воловский '!R122+'[2]Грязинский '!R122+'[2]Данковский '!R122+'[2]Добринский '!R122+'[2]Добровский'!R122+'[2]Долгоруковский '!R122+'[2]Елецкий '!R122+'[2]Задонский '!R122+'[2]Измалковский '!R122+'[2]Краснинский '!R122+'[2]Лебедянский '!R122+'[2]Лев- Толстовский '!R122+'[2]Липецкий '!R122+'[2]Становлянский '!R122+'[2]Тербунский '!R122+'[2]Усманский '!R122+'[2]Хлевенский '!R122+'[2]Чаплыгинский '!R122</f>
        <v>0</v>
      </c>
      <c r="S122" s="12">
        <f>'[2]Воловский '!S122+'[2]Грязинский '!S122+'[2]Данковский '!S122+'[2]Добринский '!S122+'[2]Добровский'!S122+'[2]Долгоруковский '!S122+'[2]Елецкий '!S122+'[2]Задонский '!S122+'[2]Измалковский '!S122+'[2]Краснинский '!S122+'[2]Лебедянский '!S122+'[2]Лев- Толстовский '!S122+'[2]Липецкий '!S122+'[2]Становлянский '!S122+'[2]Тербунский '!S122+'[2]Усманский '!S122+'[2]Хлевенский '!S122+'[2]Чаплыгинский '!S122</f>
        <v>0</v>
      </c>
      <c r="T122" s="13"/>
      <c r="U122" s="82">
        <f t="shared" si="7"/>
        <v>0</v>
      </c>
    </row>
    <row r="123" spans="1:21" s="6" customFormat="1" ht="49.5">
      <c r="A123" s="7" t="s">
        <v>779</v>
      </c>
      <c r="B123" s="19" t="s">
        <v>590</v>
      </c>
      <c r="C123" s="7" t="s">
        <v>780</v>
      </c>
      <c r="D123" s="27"/>
      <c r="E123" s="27"/>
      <c r="F123" s="27"/>
      <c r="G123" s="27"/>
      <c r="H123" s="27"/>
      <c r="I123" s="27"/>
      <c r="J123" s="27"/>
      <c r="K123" s="27"/>
      <c r="L123" s="27"/>
      <c r="M123" s="27"/>
      <c r="N123" s="12">
        <f>'[3]Свод  по  МО'!N115</f>
        <v>0</v>
      </c>
      <c r="O123" s="12">
        <f>'[3]Свод  по  МО'!O115</f>
        <v>0</v>
      </c>
      <c r="P123" s="12">
        <f>'[2]Воловский '!P123+'[2]Грязинский '!P123+'[2]Данковский '!P123+'[2]Добринский '!P123+'[2]Добровский'!P123+'[2]Долгоруковский '!P123+'[2]Елецкий '!P123+'[2]Задонский '!P123+'[2]Измалковский '!P123+'[2]Краснинский '!P123+'[2]Лебедянский '!P123+'[2]Лев- Толстовский '!P123+'[2]Липецкий '!P123+'[2]Становлянский '!P123+'[2]Тербунский '!P123+'[2]Усманский '!P123+'[2]Хлевенский '!P123+'[2]Чаплыгинский '!P123</f>
        <v>0</v>
      </c>
      <c r="Q123" s="12">
        <f>'[2]Воловский '!Q123+'[2]Грязинский '!Q123+'[2]Данковский '!Q123+'[2]Добринский '!Q123+'[2]Добровский'!Q123+'[2]Долгоруковский '!Q123+'[2]Елецкий '!Q123+'[2]Задонский '!Q123+'[2]Измалковский '!Q123+'[2]Краснинский '!Q123+'[2]Лебедянский '!Q123+'[2]Лев- Толстовский '!Q123+'[2]Липецкий '!Q123+'[2]Становлянский '!Q123+'[2]Тербунский '!Q123+'[2]Усманский '!Q123+'[2]Хлевенский '!Q123+'[2]Чаплыгинский '!Q123</f>
        <v>0</v>
      </c>
      <c r="R123" s="12">
        <f>'[2]Воловский '!R123+'[2]Грязинский '!R123+'[2]Данковский '!R123+'[2]Добринский '!R123+'[2]Добровский'!R123+'[2]Долгоруковский '!R123+'[2]Елецкий '!R123+'[2]Задонский '!R123+'[2]Измалковский '!R123+'[2]Краснинский '!R123+'[2]Лебедянский '!R123+'[2]Лев- Толстовский '!R123+'[2]Липецкий '!R123+'[2]Становлянский '!R123+'[2]Тербунский '!R123+'[2]Усманский '!R123+'[2]Хлевенский '!R123+'[2]Чаплыгинский '!R123</f>
        <v>0</v>
      </c>
      <c r="S123" s="12">
        <f>'[2]Воловский '!S123+'[2]Грязинский '!S123+'[2]Данковский '!S123+'[2]Добринский '!S123+'[2]Добровский'!S123+'[2]Долгоруковский '!S123+'[2]Елецкий '!S123+'[2]Задонский '!S123+'[2]Измалковский '!S123+'[2]Краснинский '!S123+'[2]Лебедянский '!S123+'[2]Лев- Толстовский '!S123+'[2]Липецкий '!S123+'[2]Становлянский '!S123+'[2]Тербунский '!S123+'[2]Усманский '!S123+'[2]Хлевенский '!S123+'[2]Чаплыгинский '!S123</f>
        <v>0</v>
      </c>
      <c r="T123" s="13"/>
      <c r="U123" s="82">
        <f t="shared" si="7"/>
        <v>0</v>
      </c>
    </row>
    <row r="124" spans="1:21" s="6" customFormat="1" ht="49.5">
      <c r="A124" s="7" t="s">
        <v>781</v>
      </c>
      <c r="B124" s="19" t="s">
        <v>593</v>
      </c>
      <c r="C124" s="7" t="s">
        <v>782</v>
      </c>
      <c r="D124" s="27"/>
      <c r="E124" s="27"/>
      <c r="F124" s="27"/>
      <c r="G124" s="27"/>
      <c r="H124" s="27"/>
      <c r="I124" s="27"/>
      <c r="J124" s="27"/>
      <c r="K124" s="27"/>
      <c r="L124" s="27"/>
      <c r="M124" s="27"/>
      <c r="N124" s="12">
        <f>'[3]Свод  по  МО'!N116</f>
        <v>0</v>
      </c>
      <c r="O124" s="12">
        <f>'[3]Свод  по  МО'!O116</f>
        <v>0</v>
      </c>
      <c r="P124" s="12">
        <f>'[2]Воловский '!P124+'[2]Грязинский '!P124+'[2]Данковский '!P124+'[2]Добринский '!P124+'[2]Добровский'!P124+'[2]Долгоруковский '!P124+'[2]Елецкий '!P124+'[2]Задонский '!P124+'[2]Измалковский '!P124+'[2]Краснинский '!P124+'[2]Лебедянский '!P124+'[2]Лев- Толстовский '!P124+'[2]Липецкий '!P124+'[2]Становлянский '!P124+'[2]Тербунский '!P124+'[2]Усманский '!P124+'[2]Хлевенский '!P124+'[2]Чаплыгинский '!P124</f>
        <v>0</v>
      </c>
      <c r="Q124" s="12">
        <f>'[2]Воловский '!Q124+'[2]Грязинский '!Q124+'[2]Данковский '!Q124+'[2]Добринский '!Q124+'[2]Добровский'!Q124+'[2]Долгоруковский '!Q124+'[2]Елецкий '!Q124+'[2]Задонский '!Q124+'[2]Измалковский '!Q124+'[2]Краснинский '!Q124+'[2]Лебедянский '!Q124+'[2]Лев- Толстовский '!Q124+'[2]Липецкий '!Q124+'[2]Становлянский '!Q124+'[2]Тербунский '!Q124+'[2]Усманский '!Q124+'[2]Хлевенский '!Q124+'[2]Чаплыгинский '!Q124</f>
        <v>0</v>
      </c>
      <c r="R124" s="12">
        <f>'[2]Воловский '!R124+'[2]Грязинский '!R124+'[2]Данковский '!R124+'[2]Добринский '!R124+'[2]Добровский'!R124+'[2]Долгоруковский '!R124+'[2]Елецкий '!R124+'[2]Задонский '!R124+'[2]Измалковский '!R124+'[2]Краснинский '!R124+'[2]Лебедянский '!R124+'[2]Лев- Толстовский '!R124+'[2]Липецкий '!R124+'[2]Становлянский '!R124+'[2]Тербунский '!R124+'[2]Усманский '!R124+'[2]Хлевенский '!R124+'[2]Чаплыгинский '!R124</f>
        <v>0</v>
      </c>
      <c r="S124" s="12">
        <f>'[2]Воловский '!S124+'[2]Грязинский '!S124+'[2]Данковский '!S124+'[2]Добринский '!S124+'[2]Добровский'!S124+'[2]Долгоруковский '!S124+'[2]Елецкий '!S124+'[2]Задонский '!S124+'[2]Измалковский '!S124+'[2]Краснинский '!S124+'[2]Лебедянский '!S124+'[2]Лев- Толстовский '!S124+'[2]Липецкий '!S124+'[2]Становлянский '!S124+'[2]Тербунский '!S124+'[2]Усманский '!S124+'[2]Хлевенский '!S124+'[2]Чаплыгинский '!S124</f>
        <v>0</v>
      </c>
      <c r="T124" s="13"/>
      <c r="U124" s="82">
        <f t="shared" si="7"/>
        <v>0</v>
      </c>
    </row>
    <row r="125" spans="1:21" s="6" customFormat="1" ht="132">
      <c r="A125" s="7" t="s">
        <v>783</v>
      </c>
      <c r="B125" s="19" t="s">
        <v>378</v>
      </c>
      <c r="C125" s="7" t="s">
        <v>784</v>
      </c>
      <c r="D125" s="27"/>
      <c r="E125" s="27"/>
      <c r="F125" s="27"/>
      <c r="G125" s="27"/>
      <c r="H125" s="27"/>
      <c r="I125" s="27"/>
      <c r="J125" s="27"/>
      <c r="K125" s="27"/>
      <c r="L125" s="27"/>
      <c r="M125" s="27"/>
      <c r="N125" s="12">
        <f>'[3]Свод  по  МО'!N117</f>
        <v>0</v>
      </c>
      <c r="O125" s="12">
        <f>'[3]Свод  по  МО'!O117</f>
        <v>0</v>
      </c>
      <c r="P125" s="12">
        <f>'[2]Воловский '!P125+'[2]Грязинский '!P125+'[2]Данковский '!P125+'[2]Добринский '!P125+'[2]Добровский'!P125+'[2]Долгоруковский '!P125+'[2]Елецкий '!P125+'[2]Задонский '!P125+'[2]Измалковский '!P125+'[2]Краснинский '!P125+'[2]Лебедянский '!P125+'[2]Лев- Толстовский '!P125+'[2]Липецкий '!P125+'[2]Становлянский '!P125+'[2]Тербунский '!P125+'[2]Усманский '!P125+'[2]Хлевенский '!P125+'[2]Чаплыгинский '!P125</f>
        <v>0</v>
      </c>
      <c r="Q125" s="12">
        <f>'[2]Воловский '!Q125+'[2]Грязинский '!Q125+'[2]Данковский '!Q125+'[2]Добринский '!Q125+'[2]Добровский'!Q125+'[2]Долгоруковский '!Q125+'[2]Елецкий '!Q125+'[2]Задонский '!Q125+'[2]Измалковский '!Q125+'[2]Краснинский '!Q125+'[2]Лебедянский '!Q125+'[2]Лев- Толстовский '!Q125+'[2]Липецкий '!Q125+'[2]Становлянский '!Q125+'[2]Тербунский '!Q125+'[2]Усманский '!Q125+'[2]Хлевенский '!Q125+'[2]Чаплыгинский '!Q125</f>
        <v>0</v>
      </c>
      <c r="R125" s="12">
        <f>'[2]Воловский '!R125+'[2]Грязинский '!R125+'[2]Данковский '!R125+'[2]Добринский '!R125+'[2]Добровский'!R125+'[2]Долгоруковский '!R125+'[2]Елецкий '!R125+'[2]Задонский '!R125+'[2]Измалковский '!R125+'[2]Краснинский '!R125+'[2]Лебедянский '!R125+'[2]Лев- Толстовский '!R125+'[2]Липецкий '!R125+'[2]Становлянский '!R125+'[2]Тербунский '!R125+'[2]Усманский '!R125+'[2]Хлевенский '!R125+'[2]Чаплыгинский '!R125</f>
        <v>0</v>
      </c>
      <c r="S125" s="12">
        <f>'[2]Воловский '!S125+'[2]Грязинский '!S125+'[2]Данковский '!S125+'[2]Добринский '!S125+'[2]Добровский'!S125+'[2]Долгоруковский '!S125+'[2]Елецкий '!S125+'[2]Задонский '!S125+'[2]Измалковский '!S125+'[2]Краснинский '!S125+'[2]Лебедянский '!S125+'[2]Лев- Толстовский '!S125+'[2]Липецкий '!S125+'[2]Становлянский '!S125+'[2]Тербунский '!S125+'[2]Усманский '!S125+'[2]Хлевенский '!S125+'[2]Чаплыгинский '!S125</f>
        <v>0</v>
      </c>
      <c r="T125" s="13"/>
      <c r="U125" s="82">
        <f t="shared" si="7"/>
        <v>0</v>
      </c>
    </row>
    <row r="126" spans="1:21" s="6" customFormat="1" ht="49.5">
      <c r="A126" s="7" t="s">
        <v>785</v>
      </c>
      <c r="B126" s="19" t="s">
        <v>786</v>
      </c>
      <c r="C126" s="7" t="s">
        <v>787</v>
      </c>
      <c r="D126" s="27"/>
      <c r="E126" s="27"/>
      <c r="F126" s="27"/>
      <c r="G126" s="27"/>
      <c r="H126" s="27"/>
      <c r="I126" s="27"/>
      <c r="J126" s="27"/>
      <c r="K126" s="27"/>
      <c r="L126" s="27"/>
      <c r="M126" s="27"/>
      <c r="N126" s="12">
        <f>'[3]Свод  по  МО'!N118</f>
        <v>0</v>
      </c>
      <c r="O126" s="12">
        <f>'[3]Свод  по  МО'!O118</f>
        <v>0</v>
      </c>
      <c r="P126" s="12"/>
      <c r="Q126" s="12"/>
      <c r="R126" s="12"/>
      <c r="S126" s="12"/>
      <c r="T126" s="13"/>
      <c r="U126" s="82">
        <f t="shared" si="7"/>
        <v>0</v>
      </c>
    </row>
    <row r="127" spans="1:21" s="6" customFormat="1" ht="82.5">
      <c r="A127" s="7" t="s">
        <v>31</v>
      </c>
      <c r="B127" s="19" t="s">
        <v>32</v>
      </c>
      <c r="C127" s="7" t="s">
        <v>33</v>
      </c>
      <c r="D127" s="27"/>
      <c r="E127" s="27"/>
      <c r="F127" s="27"/>
      <c r="G127" s="27"/>
      <c r="H127" s="27"/>
      <c r="I127" s="27"/>
      <c r="J127" s="27"/>
      <c r="K127" s="27"/>
      <c r="L127" s="27"/>
      <c r="M127" s="27"/>
      <c r="N127" s="12"/>
      <c r="O127" s="12"/>
      <c r="P127" s="12">
        <f>'[2]Воловский '!P127+'[2]Грязинский '!P127+'[2]Данковский '!P127+'[2]Добринский '!P127+'[2]Добровский'!P127+'[2]Долгоруковский '!P127+'[2]Елецкий '!P127+'[2]Задонский '!P127+'[2]Измалковский '!P127+'[2]Краснинский '!P127+'[2]Лебедянский '!P127+'[2]Лев- Толстовский '!P127+'[2]Липецкий '!P127+'[2]Становлянский '!P127+'[2]Тербунский '!P127+'[2]Усманский '!P127+'[2]Хлевенский '!P127+'[2]Чаплыгинский '!P127</f>
        <v>0</v>
      </c>
      <c r="Q127" s="12">
        <f>'[2]Воловский '!Q127+'[2]Грязинский '!Q127+'[2]Данковский '!Q127+'[2]Добринский '!Q127+'[2]Добровский'!Q127+'[2]Долгоруковский '!Q127+'[2]Елецкий '!Q127+'[2]Задонский '!Q127+'[2]Измалковский '!Q127+'[2]Краснинский '!Q127+'[2]Лебедянский '!Q127+'[2]Лев- Толстовский '!Q127+'[2]Липецкий '!Q127+'[2]Становлянский '!Q127+'[2]Тербунский '!Q127+'[2]Усманский '!Q127+'[2]Хлевенский '!Q127+'[2]Чаплыгинский '!Q127</f>
        <v>0</v>
      </c>
      <c r="R127" s="12">
        <f>'[2]Воловский '!R127+'[2]Грязинский '!R127+'[2]Данковский '!R127+'[2]Добринский '!R127+'[2]Добровский'!R127+'[2]Долгоруковский '!R127+'[2]Елецкий '!R127+'[2]Задонский '!R127+'[2]Измалковский '!R127+'[2]Краснинский '!R127+'[2]Лебедянский '!R127+'[2]Лев- Толстовский '!R127+'[2]Липецкий '!R127+'[2]Становлянский '!R127+'[2]Тербунский '!R127+'[2]Усманский '!R127+'[2]Хлевенский '!R127+'[2]Чаплыгинский '!R127</f>
        <v>0</v>
      </c>
      <c r="S127" s="12">
        <f>'[2]Воловский '!S127+'[2]Грязинский '!S127+'[2]Данковский '!S127+'[2]Добринский '!S127+'[2]Добровский'!S127+'[2]Долгоруковский '!S127+'[2]Елецкий '!S127+'[2]Задонский '!S127+'[2]Измалковский '!S127+'[2]Краснинский '!S127+'[2]Лебедянский '!S127+'[2]Лев- Толстовский '!S127+'[2]Липецкий '!S127+'[2]Становлянский '!S127+'[2]Тербунский '!S127+'[2]Усманский '!S127+'[2]Хлевенский '!S127+'[2]Чаплыгинский '!S127</f>
        <v>0</v>
      </c>
      <c r="T127" s="13"/>
      <c r="U127" s="82"/>
    </row>
    <row r="128" spans="1:21" s="6" customFormat="1" ht="99">
      <c r="A128" s="7" t="s">
        <v>34</v>
      </c>
      <c r="B128" s="19" t="s">
        <v>13</v>
      </c>
      <c r="C128" s="7" t="s">
        <v>35</v>
      </c>
      <c r="D128" s="27"/>
      <c r="E128" s="27"/>
      <c r="F128" s="27"/>
      <c r="G128" s="27"/>
      <c r="H128" s="27"/>
      <c r="I128" s="27"/>
      <c r="J128" s="27"/>
      <c r="K128" s="27"/>
      <c r="L128" s="27"/>
      <c r="M128" s="27"/>
      <c r="N128" s="12"/>
      <c r="O128" s="12"/>
      <c r="P128" s="12">
        <f>'[2]Воловский '!P128+'[2]Грязинский '!P128+'[2]Данковский '!P128+'[2]Добринский '!P128+'[2]Добровский'!P128+'[2]Долгоруковский '!P128+'[2]Елецкий '!P128+'[2]Задонский '!P128+'[2]Измалковский '!P128+'[2]Краснинский '!P128+'[2]Лебедянский '!P128+'[2]Лев- Толстовский '!P128+'[2]Липецкий '!P128+'[2]Становлянский '!P128+'[2]Тербунский '!P128+'[2]Усманский '!P128+'[2]Хлевенский '!P128+'[2]Чаплыгинский '!P128</f>
        <v>0</v>
      </c>
      <c r="Q128" s="12">
        <f>'[2]Воловский '!Q128+'[2]Грязинский '!Q128+'[2]Данковский '!Q128+'[2]Добринский '!Q128+'[2]Добровский'!Q128+'[2]Долгоруковский '!Q128+'[2]Елецкий '!Q128+'[2]Задонский '!Q128+'[2]Измалковский '!Q128+'[2]Краснинский '!Q128+'[2]Лебедянский '!Q128+'[2]Лев- Толстовский '!Q128+'[2]Липецкий '!Q128+'[2]Становлянский '!Q128+'[2]Тербунский '!Q128+'[2]Усманский '!Q128+'[2]Хлевенский '!Q128+'[2]Чаплыгинский '!Q128</f>
        <v>0</v>
      </c>
      <c r="R128" s="12">
        <f>'[2]Воловский '!R128+'[2]Грязинский '!R128+'[2]Данковский '!R128+'[2]Добринский '!R128+'[2]Добровский'!R128+'[2]Долгоруковский '!R128+'[2]Елецкий '!R128+'[2]Задонский '!R128+'[2]Измалковский '!R128+'[2]Краснинский '!R128+'[2]Лебедянский '!R128+'[2]Лев- Толстовский '!R128+'[2]Липецкий '!R128+'[2]Становлянский '!R128+'[2]Тербунский '!R128+'[2]Усманский '!R128+'[2]Хлевенский '!R128+'[2]Чаплыгинский '!R128</f>
        <v>0</v>
      </c>
      <c r="S128" s="12">
        <f>'[2]Воловский '!S128+'[2]Грязинский '!S128+'[2]Данковский '!S128+'[2]Добринский '!S128+'[2]Добровский'!S128+'[2]Долгоруковский '!S128+'[2]Елецкий '!S128+'[2]Задонский '!S128+'[2]Измалковский '!S128+'[2]Краснинский '!S128+'[2]Лебедянский '!S128+'[2]Лев- Толстовский '!S128+'[2]Липецкий '!S128+'[2]Становлянский '!S128+'[2]Тербунский '!S128+'[2]Усманский '!S128+'[2]Хлевенский '!S128+'[2]Чаплыгинский '!S128</f>
        <v>0</v>
      </c>
      <c r="T128" s="13"/>
      <c r="U128" s="82"/>
    </row>
    <row r="129" spans="1:21" s="6" customFormat="1" ht="49.5">
      <c r="A129" s="7" t="s">
        <v>788</v>
      </c>
      <c r="B129" s="19" t="s">
        <v>599</v>
      </c>
      <c r="C129" s="7" t="s">
        <v>789</v>
      </c>
      <c r="D129" s="27"/>
      <c r="E129" s="27"/>
      <c r="F129" s="27"/>
      <c r="G129" s="27"/>
      <c r="H129" s="27"/>
      <c r="I129" s="27"/>
      <c r="J129" s="27"/>
      <c r="K129" s="27"/>
      <c r="L129" s="27"/>
      <c r="M129" s="27"/>
      <c r="N129" s="12">
        <f>'[3]Свод  по  МО'!N119</f>
        <v>0</v>
      </c>
      <c r="O129" s="12">
        <f>'[3]Свод  по  МО'!O119</f>
        <v>0</v>
      </c>
      <c r="P129" s="12">
        <f>'[2]Воловский '!P129+'[2]Грязинский '!P129+'[2]Данковский '!P129+'[2]Добринский '!P129+'[2]Добровский'!P129+'[2]Долгоруковский '!P129+'[2]Елецкий '!P129+'[2]Задонский '!P129+'[2]Измалковский '!P129+'[2]Краснинский '!P129+'[2]Лебедянский '!P129+'[2]Лев- Толстовский '!P129+'[2]Липецкий '!P129+'[2]Становлянский '!P129+'[2]Тербунский '!P129+'[2]Усманский '!P129+'[2]Хлевенский '!P129+'[2]Чаплыгинский '!P129</f>
        <v>0</v>
      </c>
      <c r="Q129" s="12">
        <f>'[2]Воловский '!Q129+'[2]Грязинский '!Q129+'[2]Данковский '!Q129+'[2]Добринский '!Q129+'[2]Добровский'!Q129+'[2]Долгоруковский '!Q129+'[2]Елецкий '!Q129+'[2]Задонский '!Q129+'[2]Измалковский '!Q129+'[2]Краснинский '!Q129+'[2]Лебедянский '!Q129+'[2]Лев- Толстовский '!Q129+'[2]Липецкий '!Q129+'[2]Становлянский '!Q129+'[2]Тербунский '!Q129+'[2]Усманский '!Q129+'[2]Хлевенский '!Q129+'[2]Чаплыгинский '!Q129</f>
        <v>0</v>
      </c>
      <c r="R129" s="12">
        <f>'[2]Воловский '!R129+'[2]Грязинский '!R129+'[2]Данковский '!R129+'[2]Добринский '!R129+'[2]Добровский'!R129+'[2]Долгоруковский '!R129+'[2]Елецкий '!R129+'[2]Задонский '!R129+'[2]Измалковский '!R129+'[2]Краснинский '!R129+'[2]Лебедянский '!R129+'[2]Лев- Толстовский '!R129+'[2]Липецкий '!R129+'[2]Становлянский '!R129+'[2]Тербунский '!R129+'[2]Усманский '!R129+'[2]Хлевенский '!R129+'[2]Чаплыгинский '!R129</f>
        <v>0</v>
      </c>
      <c r="S129" s="12">
        <f>'[2]Воловский '!S129+'[2]Грязинский '!S129+'[2]Данковский '!S129+'[2]Добринский '!S129+'[2]Добровский'!S129+'[2]Долгоруковский '!S129+'[2]Елецкий '!S129+'[2]Задонский '!S129+'[2]Измалковский '!S129+'[2]Краснинский '!S129+'[2]Лебедянский '!S129+'[2]Лев- Толстовский '!S129+'[2]Липецкий '!S129+'[2]Становлянский '!S129+'[2]Тербунский '!S129+'[2]Усманский '!S129+'[2]Хлевенский '!S129+'[2]Чаплыгинский '!S129</f>
        <v>0</v>
      </c>
      <c r="T129" s="13"/>
      <c r="U129" s="82">
        <f t="shared" si="7"/>
        <v>0</v>
      </c>
    </row>
    <row r="130" spans="1:21" s="6" customFormat="1" ht="214.5">
      <c r="A130" s="7" t="s">
        <v>790</v>
      </c>
      <c r="B130" s="19" t="s">
        <v>367</v>
      </c>
      <c r="C130" s="7" t="s">
        <v>791</v>
      </c>
      <c r="D130" s="27" t="s">
        <v>792</v>
      </c>
      <c r="E130" s="67" t="s">
        <v>976</v>
      </c>
      <c r="F130" s="27"/>
      <c r="G130" s="68" t="s">
        <v>977</v>
      </c>
      <c r="H130" s="27"/>
      <c r="I130" s="27"/>
      <c r="J130" s="27"/>
      <c r="K130" s="27"/>
      <c r="L130" s="27"/>
      <c r="M130" s="27"/>
      <c r="N130" s="12">
        <f>'[3]Свод  по  МО'!N120</f>
        <v>6290.89</v>
      </c>
      <c r="O130" s="12">
        <f>'[3]Свод  по  МО'!O120</f>
        <v>4796.160000000001</v>
      </c>
      <c r="P130" s="12">
        <f>'[2]Воловский '!P130+'[2]Грязинский '!P130+'[2]Данковский '!P130+'[2]Добринский '!P130+'[2]Добровский'!P130+'[2]Долгоруковский '!P130+'[2]Елецкий '!P130+'[2]Задонский '!P130+'[2]Измалковский '!P130+'[2]Краснинский '!P130+'[2]Лебедянский '!P130+'[2]Лев- Толстовский '!P130+'[2]Липецкий '!P130+'[2]Становлянский '!P130+'[2]Тербунский '!P130+'[2]Усманский '!P130+'[2]Хлевенский '!P130+'[2]Чаплыгинский '!P130</f>
        <v>5597.899999999999</v>
      </c>
      <c r="Q130" s="12">
        <f>'[2]Воловский '!Q130+'[2]Грязинский '!Q130+'[2]Данковский '!Q130+'[2]Добринский '!Q130+'[2]Добровский'!Q130+'[2]Долгоруковский '!Q130+'[2]Елецкий '!Q130+'[2]Задонский '!Q130+'[2]Измалковский '!Q130+'[2]Краснинский '!Q130+'[2]Лебедянский '!Q130+'[2]Лев- Толстовский '!Q130+'[2]Липецкий '!Q130+'[2]Становлянский '!Q130+'[2]Тербунский '!Q130+'[2]Усманский '!Q130+'[2]Хлевенский '!Q130+'[2]Чаплыгинский '!Q130</f>
        <v>1729.2</v>
      </c>
      <c r="R130" s="12">
        <f>'[2]Воловский '!R130+'[2]Грязинский '!R130+'[2]Данковский '!R130+'[2]Добринский '!R130+'[2]Добровский'!R130+'[2]Долгоруковский '!R130+'[2]Елецкий '!R130+'[2]Задонский '!R130+'[2]Измалковский '!R130+'[2]Краснинский '!R130+'[2]Лебедянский '!R130+'[2]Лев- Толстовский '!R130+'[2]Липецкий '!R130+'[2]Становлянский '!R130+'[2]Тербунский '!R130+'[2]Усманский '!R130+'[2]Хлевенский '!R130+'[2]Чаплыгинский '!R130</f>
        <v>696.2</v>
      </c>
      <c r="S130" s="12">
        <f>'[2]Воловский '!S130+'[2]Грязинский '!S130+'[2]Данковский '!S130+'[2]Добринский '!S130+'[2]Добровский'!S130+'[2]Долгоруковский '!S130+'[2]Елецкий '!S130+'[2]Задонский '!S130+'[2]Измалковский '!S130+'[2]Краснинский '!S130+'[2]Лебедянский '!S130+'[2]Лев- Толстовский '!S130+'[2]Липецкий '!S130+'[2]Становлянский '!S130+'[2]Тербунский '!S130+'[2]Усманский '!S130+'[2]Хлевенский '!S130+'[2]Чаплыгинский '!S130</f>
        <v>151.2</v>
      </c>
      <c r="T130" s="13"/>
      <c r="U130" s="82">
        <f t="shared" si="7"/>
        <v>0</v>
      </c>
    </row>
    <row r="131" spans="1:21" s="6" customFormat="1" ht="231">
      <c r="A131" s="7" t="s">
        <v>793</v>
      </c>
      <c r="B131" s="19" t="s">
        <v>368</v>
      </c>
      <c r="C131" s="7" t="s">
        <v>794</v>
      </c>
      <c r="D131" s="27" t="s">
        <v>606</v>
      </c>
      <c r="E131" s="67" t="s">
        <v>976</v>
      </c>
      <c r="F131" s="27"/>
      <c r="G131" s="68" t="s">
        <v>977</v>
      </c>
      <c r="H131" s="27"/>
      <c r="I131" s="27"/>
      <c r="J131" s="27"/>
      <c r="K131" s="27"/>
      <c r="L131" s="27"/>
      <c r="M131" s="27"/>
      <c r="N131" s="12">
        <f>'[3]Свод  по  МО'!N121</f>
        <v>13187.600000000002</v>
      </c>
      <c r="O131" s="12">
        <f>'[3]Свод  по  МО'!O121</f>
        <v>8347</v>
      </c>
      <c r="P131" s="12">
        <f>'[2]Воловский '!P131+'[2]Грязинский '!P131+'[2]Данковский '!P131+'[2]Добринский '!P131+'[2]Добровский'!P131+'[2]Долгоруковский '!P131+'[2]Елецкий '!P131+'[2]Задонский '!P131+'[2]Измалковский '!P131+'[2]Краснинский '!P131+'[2]Лебедянский '!P131+'[2]Лев- Толстовский '!P131+'[2]Липецкий '!P131+'[2]Становлянский '!P131+'[2]Тербунский '!P131+'[2]Усманский '!P131+'[2]Хлевенский '!P131+'[2]Чаплыгинский '!P131</f>
        <v>17890.6</v>
      </c>
      <c r="Q131" s="12">
        <f>'[2]Воловский '!Q131+'[2]Грязинский '!Q131+'[2]Данковский '!Q131+'[2]Добринский '!Q131+'[2]Добровский'!Q131+'[2]Долгоруковский '!Q131+'[2]Елецкий '!Q131+'[2]Задонский '!Q131+'[2]Измалковский '!Q131+'[2]Краснинский '!Q131+'[2]Лебедянский '!Q131+'[2]Лев- Толстовский '!Q131+'[2]Липецкий '!Q131+'[2]Становлянский '!Q131+'[2]Тербунский '!Q131+'[2]Усманский '!Q131+'[2]Хлевенский '!Q131+'[2]Чаплыгинский '!Q131</f>
        <v>5127.6</v>
      </c>
      <c r="R131" s="12">
        <f>'[2]Воловский '!R131+'[2]Грязинский '!R131+'[2]Данковский '!R131+'[2]Добринский '!R131+'[2]Добровский'!R131+'[2]Долгоруковский '!R131+'[2]Елецкий '!R131+'[2]Задонский '!R131+'[2]Измалковский '!R131+'[2]Краснинский '!R131+'[2]Лебедянский '!R131+'[2]Лев- Толстовский '!R131+'[2]Липецкий '!R131+'[2]Становлянский '!R131+'[2]Тербунский '!R131+'[2]Усманский '!R131+'[2]Хлевенский '!R131+'[2]Чаплыгинский '!R131</f>
        <v>6606.5</v>
      </c>
      <c r="S131" s="12">
        <f>'[2]Воловский '!S131+'[2]Грязинский '!S131+'[2]Данковский '!S131+'[2]Добринский '!S131+'[2]Добровский'!S131+'[2]Долгоруковский '!S131+'[2]Елецкий '!S131+'[2]Задонский '!S131+'[2]Измалковский '!S131+'[2]Краснинский '!S131+'[2]Лебедянский '!S131+'[2]Лев- Толстовский '!S131+'[2]Липецкий '!S131+'[2]Становлянский '!S131+'[2]Тербунский '!S131+'[2]Усманский '!S131+'[2]Хлевенский '!S131+'[2]Чаплыгинский '!S131</f>
        <v>3006.6</v>
      </c>
      <c r="T131" s="13"/>
      <c r="U131" s="82">
        <f t="shared" si="7"/>
        <v>0</v>
      </c>
    </row>
    <row r="132" spans="1:21" s="6" customFormat="1" ht="33">
      <c r="A132" s="7" t="s">
        <v>36</v>
      </c>
      <c r="B132" s="19" t="s">
        <v>16</v>
      </c>
      <c r="C132" s="7" t="s">
        <v>37</v>
      </c>
      <c r="D132" s="27"/>
      <c r="E132" s="27"/>
      <c r="F132" s="27"/>
      <c r="G132" s="27"/>
      <c r="H132" s="27"/>
      <c r="I132" s="27"/>
      <c r="J132" s="27"/>
      <c r="K132" s="27"/>
      <c r="L132" s="27"/>
      <c r="M132" s="27"/>
      <c r="N132" s="12"/>
      <c r="O132" s="12"/>
      <c r="P132" s="12">
        <f>'[2]Воловский '!P132+'[2]Грязинский '!P132+'[2]Данковский '!P132+'[2]Добринский '!P132+'[2]Добровский'!P132+'[2]Долгоруковский '!P132+'[2]Елецкий '!P132+'[2]Задонский '!P132+'[2]Измалковский '!P132+'[2]Краснинский '!P132+'[2]Лебедянский '!P132+'[2]Лев- Толстовский '!P132+'[2]Липецкий '!P132+'[2]Становлянский '!P132+'[2]Тербунский '!P132+'[2]Усманский '!P132+'[2]Хлевенский '!P132+'[2]Чаплыгинский '!P132</f>
        <v>0</v>
      </c>
      <c r="Q132" s="12">
        <f>'[2]Воловский '!Q132+'[2]Грязинский '!Q132+'[2]Данковский '!Q132+'[2]Добринский '!Q132+'[2]Добровский'!Q132+'[2]Долгоруковский '!Q132+'[2]Елецкий '!Q132+'[2]Задонский '!Q132+'[2]Измалковский '!Q132+'[2]Краснинский '!Q132+'[2]Лебедянский '!Q132+'[2]Лев- Толстовский '!Q132+'[2]Липецкий '!Q132+'[2]Становлянский '!Q132+'[2]Тербунский '!Q132+'[2]Усманский '!Q132+'[2]Хлевенский '!Q132+'[2]Чаплыгинский '!Q132</f>
        <v>0</v>
      </c>
      <c r="R132" s="12">
        <f>'[2]Воловский '!R132+'[2]Грязинский '!R132+'[2]Данковский '!R132+'[2]Добринский '!R132+'[2]Добровский'!R132+'[2]Долгоруковский '!R132+'[2]Елецкий '!R132+'[2]Задонский '!R132+'[2]Измалковский '!R132+'[2]Краснинский '!R132+'[2]Лебедянский '!R132+'[2]Лев- Толстовский '!R132+'[2]Липецкий '!R132+'[2]Становлянский '!R132+'[2]Тербунский '!R132+'[2]Усманский '!R132+'[2]Хлевенский '!R132+'[2]Чаплыгинский '!R132</f>
        <v>0</v>
      </c>
      <c r="S132" s="12">
        <f>'[2]Воловский '!S132+'[2]Грязинский '!S132+'[2]Данковский '!S132+'[2]Добринский '!S132+'[2]Добровский'!S132+'[2]Долгоруковский '!S132+'[2]Елецкий '!S132+'[2]Задонский '!S132+'[2]Измалковский '!S132+'[2]Краснинский '!S132+'[2]Лебедянский '!S132+'[2]Лев- Толстовский '!S132+'[2]Липецкий '!S132+'[2]Становлянский '!S132+'[2]Тербунский '!S132+'[2]Усманский '!S132+'[2]Хлевенский '!S132+'[2]Чаплыгинский '!S132</f>
        <v>0</v>
      </c>
      <c r="T132" s="13"/>
      <c r="U132" s="82"/>
    </row>
    <row r="133" spans="1:21" s="6" customFormat="1" ht="132">
      <c r="A133" s="7" t="s">
        <v>38</v>
      </c>
      <c r="B133" s="19" t="s">
        <v>19</v>
      </c>
      <c r="C133" s="7" t="s">
        <v>39</v>
      </c>
      <c r="D133" s="27"/>
      <c r="E133" s="27"/>
      <c r="F133" s="27"/>
      <c r="G133" s="27"/>
      <c r="H133" s="27"/>
      <c r="I133" s="27"/>
      <c r="J133" s="27"/>
      <c r="K133" s="27"/>
      <c r="L133" s="27"/>
      <c r="M133" s="27"/>
      <c r="N133" s="12"/>
      <c r="O133" s="12"/>
      <c r="P133" s="12">
        <f>'[2]Воловский '!P133+'[2]Грязинский '!P133+'[2]Данковский '!P133+'[2]Добринский '!P133+'[2]Добровский'!P133+'[2]Долгоруковский '!P133+'[2]Елецкий '!P133+'[2]Задонский '!P133+'[2]Измалковский '!P133+'[2]Краснинский '!P133+'[2]Лебедянский '!P133+'[2]Лев- Толстовский '!P133+'[2]Липецкий '!P133+'[2]Становлянский '!P133+'[2]Тербунский '!P133+'[2]Усманский '!P133+'[2]Хлевенский '!P133+'[2]Чаплыгинский '!P133</f>
        <v>0</v>
      </c>
      <c r="Q133" s="12">
        <f>'[2]Воловский '!Q133+'[2]Грязинский '!Q133+'[2]Данковский '!Q133+'[2]Добринский '!Q133+'[2]Добровский'!Q133+'[2]Долгоруковский '!Q133+'[2]Елецкий '!Q133+'[2]Задонский '!Q133+'[2]Измалковский '!Q133+'[2]Краснинский '!Q133+'[2]Лебедянский '!Q133+'[2]Лев- Толстовский '!Q133+'[2]Липецкий '!Q133+'[2]Становлянский '!Q133+'[2]Тербунский '!Q133+'[2]Усманский '!Q133+'[2]Хлевенский '!Q133+'[2]Чаплыгинский '!Q133</f>
        <v>0</v>
      </c>
      <c r="R133" s="12">
        <f>'[2]Воловский '!R133+'[2]Грязинский '!R133+'[2]Данковский '!R133+'[2]Добринский '!R133+'[2]Добровский'!R133+'[2]Долгоруковский '!R133+'[2]Елецкий '!R133+'[2]Задонский '!R133+'[2]Измалковский '!R133+'[2]Краснинский '!R133+'[2]Лебедянский '!R133+'[2]Лев- Толстовский '!R133+'[2]Липецкий '!R133+'[2]Становлянский '!R133+'[2]Тербунский '!R133+'[2]Усманский '!R133+'[2]Хлевенский '!R133+'[2]Чаплыгинский '!R133</f>
        <v>0</v>
      </c>
      <c r="S133" s="12">
        <f>'[2]Воловский '!S133+'[2]Грязинский '!S133+'[2]Данковский '!S133+'[2]Добринский '!S133+'[2]Добровский'!S133+'[2]Долгоруковский '!S133+'[2]Елецкий '!S133+'[2]Задонский '!S133+'[2]Измалковский '!S133+'[2]Краснинский '!S133+'[2]Лебедянский '!S133+'[2]Лев- Толстовский '!S133+'[2]Липецкий '!S133+'[2]Становлянский '!S133+'[2]Тербунский '!S133+'[2]Усманский '!S133+'[2]Хлевенский '!S133+'[2]Чаплыгинский '!S133</f>
        <v>0</v>
      </c>
      <c r="T133" s="13"/>
      <c r="U133" s="82"/>
    </row>
    <row r="134" spans="1:21" s="6" customFormat="1" ht="66">
      <c r="A134" s="7" t="s">
        <v>40</v>
      </c>
      <c r="B134" s="19" t="s">
        <v>22</v>
      </c>
      <c r="C134" s="7" t="s">
        <v>41</v>
      </c>
      <c r="D134" s="27"/>
      <c r="E134" s="27"/>
      <c r="F134" s="27"/>
      <c r="G134" s="27"/>
      <c r="H134" s="27"/>
      <c r="I134" s="27"/>
      <c r="J134" s="27"/>
      <c r="K134" s="27"/>
      <c r="L134" s="27"/>
      <c r="M134" s="27"/>
      <c r="N134" s="12"/>
      <c r="O134" s="12"/>
      <c r="P134" s="12">
        <f>'[2]Воловский '!P134+'[2]Грязинский '!P134+'[2]Данковский '!P134+'[2]Добринский '!P134+'[2]Добровский'!P134+'[2]Долгоруковский '!P134+'[2]Елецкий '!P134+'[2]Задонский '!P134+'[2]Измалковский '!P134+'[2]Краснинский '!P134+'[2]Лебедянский '!P134+'[2]Лев- Толстовский '!P134+'[2]Липецкий '!P134+'[2]Становлянский '!P134+'[2]Тербунский '!P134+'[2]Усманский '!P134+'[2]Хлевенский '!P134+'[2]Чаплыгинский '!P134</f>
        <v>0</v>
      </c>
      <c r="Q134" s="12">
        <f>'[2]Воловский '!Q134+'[2]Грязинский '!Q134+'[2]Данковский '!Q134+'[2]Добринский '!Q134+'[2]Добровский'!Q134+'[2]Долгоруковский '!Q134+'[2]Елецкий '!Q134+'[2]Задонский '!Q134+'[2]Измалковский '!Q134+'[2]Краснинский '!Q134+'[2]Лебедянский '!Q134+'[2]Лев- Толстовский '!Q134+'[2]Липецкий '!Q134+'[2]Становлянский '!Q134+'[2]Тербунский '!Q134+'[2]Усманский '!Q134+'[2]Хлевенский '!Q134+'[2]Чаплыгинский '!Q134</f>
        <v>0</v>
      </c>
      <c r="R134" s="12">
        <f>'[2]Воловский '!R134+'[2]Грязинский '!R134+'[2]Данковский '!R134+'[2]Добринский '!R134+'[2]Добровский'!R134+'[2]Долгоруковский '!R134+'[2]Елецкий '!R134+'[2]Задонский '!R134+'[2]Измалковский '!R134+'[2]Краснинский '!R134+'[2]Лебедянский '!R134+'[2]Лев- Толстовский '!R134+'[2]Липецкий '!R134+'[2]Становлянский '!R134+'[2]Тербунский '!R134+'[2]Усманский '!R134+'[2]Хлевенский '!R134+'[2]Чаплыгинский '!R134</f>
        <v>0</v>
      </c>
      <c r="S134" s="12">
        <f>'[2]Воловский '!S134+'[2]Грязинский '!S134+'[2]Данковский '!S134+'[2]Добринский '!S134+'[2]Добровский'!S134+'[2]Долгоруковский '!S134+'[2]Елецкий '!S134+'[2]Задонский '!S134+'[2]Измалковский '!S134+'[2]Краснинский '!S134+'[2]Лебедянский '!S134+'[2]Лев- Толстовский '!S134+'[2]Липецкий '!S134+'[2]Становлянский '!S134+'[2]Тербунский '!S134+'[2]Усманский '!S134+'[2]Хлевенский '!S134+'[2]Чаплыгинский '!S134</f>
        <v>0</v>
      </c>
      <c r="T134" s="13"/>
      <c r="U134" s="82"/>
    </row>
    <row r="135" spans="1:21" s="6" customFormat="1" ht="198">
      <c r="A135" s="7" t="s">
        <v>42</v>
      </c>
      <c r="B135" s="19" t="s">
        <v>25</v>
      </c>
      <c r="C135" s="7" t="s">
        <v>43</v>
      </c>
      <c r="D135" s="27"/>
      <c r="E135" s="27"/>
      <c r="F135" s="27"/>
      <c r="G135" s="27"/>
      <c r="H135" s="27"/>
      <c r="I135" s="27"/>
      <c r="J135" s="27"/>
      <c r="K135" s="27"/>
      <c r="L135" s="27"/>
      <c r="M135" s="27"/>
      <c r="N135" s="12"/>
      <c r="O135" s="12"/>
      <c r="P135" s="12">
        <f>'[2]Воловский '!P135+'[2]Грязинский '!P135+'[2]Данковский '!P135+'[2]Добринский '!P135+'[2]Добровский'!P135+'[2]Долгоруковский '!P135+'[2]Елецкий '!P135+'[2]Задонский '!P135+'[2]Измалковский '!P135+'[2]Краснинский '!P135+'[2]Лебедянский '!P135+'[2]Лев- Толстовский '!P135+'[2]Липецкий '!P135+'[2]Становлянский '!P135+'[2]Тербунский '!P135+'[2]Усманский '!P135+'[2]Хлевенский '!P135+'[2]Чаплыгинский '!P135</f>
        <v>0</v>
      </c>
      <c r="Q135" s="12">
        <f>'[2]Воловский '!Q135+'[2]Грязинский '!Q135+'[2]Данковский '!Q135+'[2]Добринский '!Q135+'[2]Добровский'!Q135+'[2]Долгоруковский '!Q135+'[2]Елецкий '!Q135+'[2]Задонский '!Q135+'[2]Измалковский '!Q135+'[2]Краснинский '!Q135+'[2]Лебедянский '!Q135+'[2]Лев- Толстовский '!Q135+'[2]Липецкий '!Q135+'[2]Становлянский '!Q135+'[2]Тербунский '!Q135+'[2]Усманский '!Q135+'[2]Хлевенский '!Q135+'[2]Чаплыгинский '!Q135</f>
        <v>0</v>
      </c>
      <c r="R135" s="12">
        <f>'[2]Воловский '!R135+'[2]Грязинский '!R135+'[2]Данковский '!R135+'[2]Добринский '!R135+'[2]Добровский'!R135+'[2]Долгоруковский '!R135+'[2]Елецкий '!R135+'[2]Задонский '!R135+'[2]Измалковский '!R135+'[2]Краснинский '!R135+'[2]Лебедянский '!R135+'[2]Лев- Толстовский '!R135+'[2]Липецкий '!R135+'[2]Становлянский '!R135+'[2]Тербунский '!R135+'[2]Усманский '!R135+'[2]Хлевенский '!R135+'[2]Чаплыгинский '!R135</f>
        <v>0</v>
      </c>
      <c r="S135" s="12">
        <f>'[2]Воловский '!S135+'[2]Грязинский '!S135+'[2]Данковский '!S135+'[2]Добринский '!S135+'[2]Добровский'!S135+'[2]Долгоруковский '!S135+'[2]Елецкий '!S135+'[2]Задонский '!S135+'[2]Измалковский '!S135+'[2]Краснинский '!S135+'[2]Лебедянский '!S135+'[2]Лев- Толстовский '!S135+'[2]Липецкий '!S135+'[2]Становлянский '!S135+'[2]Тербунский '!S135+'[2]Усманский '!S135+'[2]Хлевенский '!S135+'[2]Чаплыгинский '!S135</f>
        <v>0</v>
      </c>
      <c r="T135" s="13"/>
      <c r="U135" s="82"/>
    </row>
    <row r="136" spans="1:21" s="6" customFormat="1" ht="66">
      <c r="A136" s="7" t="s">
        <v>44</v>
      </c>
      <c r="B136" s="19" t="s">
        <v>28</v>
      </c>
      <c r="C136" s="7" t="s">
        <v>45</v>
      </c>
      <c r="D136" s="27"/>
      <c r="E136" s="27"/>
      <c r="F136" s="27"/>
      <c r="G136" s="27"/>
      <c r="H136" s="27"/>
      <c r="I136" s="27"/>
      <c r="J136" s="27"/>
      <c r="K136" s="27"/>
      <c r="L136" s="27"/>
      <c r="M136" s="27"/>
      <c r="N136" s="12"/>
      <c r="O136" s="12"/>
      <c r="P136" s="12">
        <f>'[2]Воловский '!P136+'[2]Грязинский '!P136+'[2]Данковский '!P136+'[2]Добринский '!P136+'[2]Добровский'!P136+'[2]Долгоруковский '!P136+'[2]Елецкий '!P136+'[2]Задонский '!P136+'[2]Измалковский '!P136+'[2]Краснинский '!P136+'[2]Лебедянский '!P136+'[2]Лев- Толстовский '!P136+'[2]Липецкий '!P136+'[2]Становлянский '!P136+'[2]Тербунский '!P136+'[2]Усманский '!P136+'[2]Хлевенский '!P136+'[2]Чаплыгинский '!P136</f>
        <v>0</v>
      </c>
      <c r="Q136" s="12">
        <f>'[2]Воловский '!Q136+'[2]Грязинский '!Q136+'[2]Данковский '!Q136+'[2]Добринский '!Q136+'[2]Добровский'!Q136+'[2]Долгоруковский '!Q136+'[2]Елецкий '!Q136+'[2]Задонский '!Q136+'[2]Измалковский '!Q136+'[2]Краснинский '!Q136+'[2]Лебедянский '!Q136+'[2]Лев- Толстовский '!Q136+'[2]Липецкий '!Q136+'[2]Становлянский '!Q136+'[2]Тербунский '!Q136+'[2]Усманский '!Q136+'[2]Хлевенский '!Q136+'[2]Чаплыгинский '!Q136</f>
        <v>0</v>
      </c>
      <c r="R136" s="12">
        <f>'[2]Воловский '!R136+'[2]Грязинский '!R136+'[2]Данковский '!R136+'[2]Добринский '!R136+'[2]Добровский'!R136+'[2]Долгоруковский '!R136+'[2]Елецкий '!R136+'[2]Задонский '!R136+'[2]Измалковский '!R136+'[2]Краснинский '!R136+'[2]Лебедянский '!R136+'[2]Лев- Толстовский '!R136+'[2]Липецкий '!R136+'[2]Становлянский '!R136+'[2]Тербунский '!R136+'[2]Усманский '!R136+'[2]Хлевенский '!R136+'[2]Чаплыгинский '!R136</f>
        <v>0</v>
      </c>
      <c r="S136" s="12">
        <f>'[2]Воловский '!S136+'[2]Грязинский '!S136+'[2]Данковский '!S136+'[2]Добринский '!S136+'[2]Добровский'!S136+'[2]Долгоруковский '!S136+'[2]Елецкий '!S136+'[2]Задонский '!S136+'[2]Измалковский '!S136+'[2]Краснинский '!S136+'[2]Лебедянский '!S136+'[2]Лев- Толстовский '!S136+'[2]Липецкий '!S136+'[2]Становлянский '!S136+'[2]Тербунский '!S136+'[2]Усманский '!S136+'[2]Хлевенский '!S136+'[2]Чаплыгинский '!S136</f>
        <v>0</v>
      </c>
      <c r="T136" s="13"/>
      <c r="U136" s="82"/>
    </row>
    <row r="137" spans="1:21" s="6" customFormat="1" ht="115.5">
      <c r="A137" s="15" t="s">
        <v>795</v>
      </c>
      <c r="B137" s="16" t="s">
        <v>934</v>
      </c>
      <c r="C137" s="15" t="s">
        <v>796</v>
      </c>
      <c r="D137" s="46"/>
      <c r="E137" s="46"/>
      <c r="F137" s="46"/>
      <c r="G137" s="46"/>
      <c r="H137" s="46"/>
      <c r="I137" s="46"/>
      <c r="J137" s="46"/>
      <c r="K137" s="46"/>
      <c r="L137" s="46"/>
      <c r="M137" s="46"/>
      <c r="N137" s="73">
        <f aca="true" t="shared" si="8" ref="N137:S137">SUM(N138:N138)</f>
        <v>16073.2</v>
      </c>
      <c r="O137" s="73">
        <f t="shared" si="8"/>
        <v>16012.143310000001</v>
      </c>
      <c r="P137" s="73">
        <f t="shared" si="8"/>
        <v>7463.6</v>
      </c>
      <c r="Q137" s="73">
        <f t="shared" si="8"/>
        <v>0</v>
      </c>
      <c r="R137" s="73">
        <f t="shared" si="8"/>
        <v>0</v>
      </c>
      <c r="S137" s="73">
        <f t="shared" si="8"/>
        <v>0</v>
      </c>
      <c r="T137" s="17"/>
      <c r="U137" s="82">
        <f t="shared" si="7"/>
        <v>0</v>
      </c>
    </row>
    <row r="138" spans="1:21" s="25" customFormat="1" ht="49.5">
      <c r="A138" s="21" t="s">
        <v>797</v>
      </c>
      <c r="B138" s="28" t="s">
        <v>798</v>
      </c>
      <c r="C138" s="21" t="s">
        <v>799</v>
      </c>
      <c r="D138" s="52" t="s">
        <v>800</v>
      </c>
      <c r="E138" s="27"/>
      <c r="F138" s="27"/>
      <c r="G138" s="27"/>
      <c r="H138" s="27"/>
      <c r="I138" s="27"/>
      <c r="J138" s="27"/>
      <c r="K138" s="27"/>
      <c r="L138" s="27"/>
      <c r="M138" s="27"/>
      <c r="N138" s="12">
        <f>'[3]Свод  по  МО'!N123</f>
        <v>16073.2</v>
      </c>
      <c r="O138" s="12">
        <f>'[3]Свод  по  МО'!O123</f>
        <v>16012.143310000001</v>
      </c>
      <c r="P138" s="12">
        <v>7463.6</v>
      </c>
      <c r="Q138" s="12"/>
      <c r="R138" s="12"/>
      <c r="S138" s="12"/>
      <c r="T138" s="13"/>
      <c r="U138" s="82">
        <f t="shared" si="7"/>
        <v>0</v>
      </c>
    </row>
    <row r="139" spans="1:21" s="6" customFormat="1" ht="132">
      <c r="A139" s="32" t="s">
        <v>801</v>
      </c>
      <c r="B139" s="31" t="s">
        <v>935</v>
      </c>
      <c r="C139" s="32" t="s">
        <v>802</v>
      </c>
      <c r="D139" s="46"/>
      <c r="E139" s="46"/>
      <c r="F139" s="46"/>
      <c r="G139" s="46"/>
      <c r="H139" s="46"/>
      <c r="I139" s="46"/>
      <c r="J139" s="46"/>
      <c r="K139" s="46"/>
      <c r="L139" s="46"/>
      <c r="M139" s="46"/>
      <c r="N139" s="73">
        <f>SUM(N140:N183)</f>
        <v>4923527.199999999</v>
      </c>
      <c r="O139" s="73">
        <f>SUM(O140:O185)</f>
        <v>4715119.9</v>
      </c>
      <c r="P139" s="73">
        <f>SUM(P140:P185)</f>
        <v>5417341.6</v>
      </c>
      <c r="Q139" s="73">
        <f>SUM(Q140:Q185)</f>
        <v>5543929.5</v>
      </c>
      <c r="R139" s="73">
        <f>SUM(R140:R185)</f>
        <v>5125799.600000001</v>
      </c>
      <c r="S139" s="73">
        <f>SUM(S140:S185)</f>
        <v>5192016.000000001</v>
      </c>
      <c r="T139" s="17"/>
      <c r="U139" s="82">
        <f t="shared" si="7"/>
        <v>0</v>
      </c>
    </row>
    <row r="140" spans="1:21" s="6" customFormat="1" ht="181.5">
      <c r="A140" s="21" t="s">
        <v>803</v>
      </c>
      <c r="B140" s="71" t="s">
        <v>804</v>
      </c>
      <c r="C140" s="21" t="s">
        <v>805</v>
      </c>
      <c r="D140" s="53" t="s">
        <v>800</v>
      </c>
      <c r="E140" s="54"/>
      <c r="F140" s="27"/>
      <c r="G140" s="45"/>
      <c r="H140" s="27" t="s">
        <v>975</v>
      </c>
      <c r="I140" s="27" t="s">
        <v>806</v>
      </c>
      <c r="J140" s="27" t="s">
        <v>807</v>
      </c>
      <c r="K140" s="27"/>
      <c r="L140" s="27"/>
      <c r="M140" s="27"/>
      <c r="N140" s="12">
        <f>'[1]Свод  по  МО_исправлено'!P126</f>
        <v>32857.8</v>
      </c>
      <c r="O140" s="12">
        <v>32857.8</v>
      </c>
      <c r="P140" s="12">
        <v>33846</v>
      </c>
      <c r="Q140" s="55">
        <v>28742</v>
      </c>
      <c r="R140" s="56">
        <v>30655</v>
      </c>
      <c r="S140" s="56">
        <v>30824.5</v>
      </c>
      <c r="T140" s="50"/>
      <c r="U140" s="82">
        <f t="shared" si="7"/>
        <v>0</v>
      </c>
    </row>
    <row r="141" spans="1:21" s="6" customFormat="1" ht="99">
      <c r="A141" s="21" t="s">
        <v>808</v>
      </c>
      <c r="B141" s="71" t="s">
        <v>809</v>
      </c>
      <c r="C141" s="21" t="s">
        <v>810</v>
      </c>
      <c r="D141" s="53" t="s">
        <v>800</v>
      </c>
      <c r="E141" s="44"/>
      <c r="F141" s="27"/>
      <c r="G141" s="45"/>
      <c r="H141" s="27" t="s">
        <v>811</v>
      </c>
      <c r="I141" s="27" t="s">
        <v>812</v>
      </c>
      <c r="J141" s="27" t="s">
        <v>813</v>
      </c>
      <c r="K141" s="27"/>
      <c r="L141" s="27"/>
      <c r="M141" s="27"/>
      <c r="N141" s="12">
        <f>'[1]Свод  по  МО_исправлено'!P127</f>
        <v>23440.7</v>
      </c>
      <c r="O141" s="12">
        <v>23440.7</v>
      </c>
      <c r="P141" s="12">
        <v>23781</v>
      </c>
      <c r="Q141" s="55">
        <v>24733</v>
      </c>
      <c r="R141" s="56">
        <v>24187</v>
      </c>
      <c r="S141" s="56">
        <v>24474.4</v>
      </c>
      <c r="T141" s="50"/>
      <c r="U141" s="82">
        <f t="shared" si="7"/>
        <v>0</v>
      </c>
    </row>
    <row r="142" spans="1:21" s="6" customFormat="1" ht="181.5">
      <c r="A142" s="21" t="s">
        <v>814</v>
      </c>
      <c r="B142" s="71" t="s">
        <v>815</v>
      </c>
      <c r="C142" s="21" t="s">
        <v>816</v>
      </c>
      <c r="D142" s="53" t="s">
        <v>800</v>
      </c>
      <c r="E142" s="44"/>
      <c r="F142" s="27"/>
      <c r="G142" s="45"/>
      <c r="H142" s="27" t="s">
        <v>379</v>
      </c>
      <c r="I142" s="27" t="s">
        <v>817</v>
      </c>
      <c r="J142" s="27" t="s">
        <v>818</v>
      </c>
      <c r="K142" s="27"/>
      <c r="L142" s="27"/>
      <c r="M142" s="27"/>
      <c r="N142" s="12">
        <f>'[1]Свод  по  МО_исправлено'!P128</f>
        <v>8529.6</v>
      </c>
      <c r="O142" s="12">
        <v>8171.8</v>
      </c>
      <c r="P142" s="12">
        <v>9808</v>
      </c>
      <c r="Q142" s="55">
        <v>9821</v>
      </c>
      <c r="R142" s="56">
        <v>9853</v>
      </c>
      <c r="S142" s="56">
        <v>9853</v>
      </c>
      <c r="T142" s="50"/>
      <c r="U142" s="82">
        <f t="shared" si="7"/>
        <v>0</v>
      </c>
    </row>
    <row r="143" spans="1:21" s="6" customFormat="1" ht="181.5">
      <c r="A143" s="21" t="s">
        <v>819</v>
      </c>
      <c r="B143" s="71" t="s">
        <v>820</v>
      </c>
      <c r="C143" s="21" t="s">
        <v>821</v>
      </c>
      <c r="D143" s="53" t="s">
        <v>800</v>
      </c>
      <c r="E143" s="44"/>
      <c r="F143" s="27"/>
      <c r="G143" s="45"/>
      <c r="H143" s="27" t="s">
        <v>380</v>
      </c>
      <c r="I143" s="27" t="s">
        <v>822</v>
      </c>
      <c r="J143" s="27" t="s">
        <v>823</v>
      </c>
      <c r="K143" s="27"/>
      <c r="L143" s="27"/>
      <c r="M143" s="27"/>
      <c r="N143" s="12">
        <f>'[1]Свод  по  МО_исправлено'!P129</f>
        <v>11632</v>
      </c>
      <c r="O143" s="12">
        <v>11461</v>
      </c>
      <c r="P143" s="12">
        <v>11632</v>
      </c>
      <c r="Q143" s="55">
        <v>12006</v>
      </c>
      <c r="R143" s="56">
        <v>12006</v>
      </c>
      <c r="S143" s="56">
        <v>12006</v>
      </c>
      <c r="T143" s="50"/>
      <c r="U143" s="82">
        <f t="shared" si="7"/>
        <v>0</v>
      </c>
    </row>
    <row r="144" spans="1:21" s="6" customFormat="1" ht="132">
      <c r="A144" s="21" t="s">
        <v>824</v>
      </c>
      <c r="B144" s="71" t="s">
        <v>825</v>
      </c>
      <c r="C144" s="21" t="s">
        <v>826</v>
      </c>
      <c r="D144" s="57" t="s">
        <v>827</v>
      </c>
      <c r="E144" s="44"/>
      <c r="F144" s="27"/>
      <c r="G144" s="45"/>
      <c r="H144" s="27" t="s">
        <v>828</v>
      </c>
      <c r="I144" s="27" t="s">
        <v>829</v>
      </c>
      <c r="J144" s="27" t="s">
        <v>830</v>
      </c>
      <c r="K144" s="27"/>
      <c r="L144" s="27"/>
      <c r="M144" s="27"/>
      <c r="N144" s="12">
        <f>'[1]Свод  по  МО_исправлено'!P130</f>
        <v>43840</v>
      </c>
      <c r="O144" s="12">
        <v>41889.9</v>
      </c>
      <c r="P144" s="12">
        <v>43575</v>
      </c>
      <c r="Q144" s="55">
        <v>0</v>
      </c>
      <c r="R144" s="12">
        <v>0</v>
      </c>
      <c r="S144" s="12">
        <v>0</v>
      </c>
      <c r="T144" s="50"/>
      <c r="U144" s="82">
        <f t="shared" si="7"/>
        <v>0</v>
      </c>
    </row>
    <row r="145" spans="1:21" s="6" customFormat="1" ht="66">
      <c r="A145" s="21" t="s">
        <v>831</v>
      </c>
      <c r="B145" s="71" t="s">
        <v>832</v>
      </c>
      <c r="C145" s="21" t="s">
        <v>833</v>
      </c>
      <c r="D145" s="58" t="s">
        <v>827</v>
      </c>
      <c r="E145" s="44"/>
      <c r="F145" s="27"/>
      <c r="G145" s="45"/>
      <c r="H145" s="27" t="s">
        <v>834</v>
      </c>
      <c r="I145" s="27" t="s">
        <v>835</v>
      </c>
      <c r="J145" s="27" t="s">
        <v>836</v>
      </c>
      <c r="K145" s="27"/>
      <c r="L145" s="27"/>
      <c r="M145" s="27"/>
      <c r="N145" s="12">
        <f>'[1]Свод  по  МО_исправлено'!P131</f>
        <v>2093575.5999999999</v>
      </c>
      <c r="O145" s="12">
        <f>2021185.5+68843.8</f>
        <v>2090029.3</v>
      </c>
      <c r="P145" s="12">
        <f>68844+2412745.1</f>
        <v>2481589.1</v>
      </c>
      <c r="Q145" s="55">
        <f>68610+2641794</f>
        <v>2710404</v>
      </c>
      <c r="R145" s="56">
        <v>2452200</v>
      </c>
      <c r="S145" s="56">
        <v>2452200</v>
      </c>
      <c r="T145" s="50"/>
      <c r="U145" s="82">
        <f t="shared" si="7"/>
        <v>0</v>
      </c>
    </row>
    <row r="146" spans="1:21" s="6" customFormat="1" ht="99">
      <c r="A146" s="21" t="s">
        <v>837</v>
      </c>
      <c r="B146" s="71" t="s">
        <v>838</v>
      </c>
      <c r="C146" s="21" t="s">
        <v>839</v>
      </c>
      <c r="D146" s="57" t="s">
        <v>840</v>
      </c>
      <c r="E146" s="44"/>
      <c r="F146" s="27"/>
      <c r="G146" s="45"/>
      <c r="H146" s="27" t="s">
        <v>841</v>
      </c>
      <c r="I146" s="27" t="s">
        <v>842</v>
      </c>
      <c r="J146" s="27" t="s">
        <v>843</v>
      </c>
      <c r="K146" s="27"/>
      <c r="L146" s="27"/>
      <c r="M146" s="27"/>
      <c r="N146" s="12">
        <f>'[1]Свод  по  МО_исправлено'!P132</f>
        <v>3687</v>
      </c>
      <c r="O146" s="12">
        <v>3520.7</v>
      </c>
      <c r="P146" s="12">
        <v>4188.9</v>
      </c>
      <c r="Q146" s="55">
        <v>5805</v>
      </c>
      <c r="R146" s="56">
        <v>5805</v>
      </c>
      <c r="S146" s="56">
        <v>5805</v>
      </c>
      <c r="T146" s="50"/>
      <c r="U146" s="82">
        <f t="shared" si="7"/>
        <v>0</v>
      </c>
    </row>
    <row r="147" spans="1:21" s="25" customFormat="1" ht="99">
      <c r="A147" s="21" t="s">
        <v>844</v>
      </c>
      <c r="B147" s="71" t="s">
        <v>845</v>
      </c>
      <c r="C147" s="21" t="s">
        <v>846</v>
      </c>
      <c r="D147" s="59" t="s">
        <v>847</v>
      </c>
      <c r="E147" s="44"/>
      <c r="F147" s="27"/>
      <c r="G147" s="45"/>
      <c r="H147" s="27" t="s">
        <v>848</v>
      </c>
      <c r="I147" s="27" t="s">
        <v>849</v>
      </c>
      <c r="J147" s="27" t="s">
        <v>850</v>
      </c>
      <c r="K147" s="27"/>
      <c r="L147" s="27"/>
      <c r="M147" s="27"/>
      <c r="N147" s="12">
        <f>'[1]Свод  по  МО_исправлено'!P133</f>
        <v>38605.3</v>
      </c>
      <c r="O147" s="12">
        <v>35999.8</v>
      </c>
      <c r="P147" s="12">
        <v>0</v>
      </c>
      <c r="Q147" s="55">
        <v>0</v>
      </c>
      <c r="R147" s="12">
        <v>0</v>
      </c>
      <c r="S147" s="12">
        <v>0</v>
      </c>
      <c r="T147" s="50"/>
      <c r="U147" s="82">
        <f t="shared" si="7"/>
        <v>0</v>
      </c>
    </row>
    <row r="148" spans="1:21" s="6" customFormat="1" ht="99">
      <c r="A148" s="21" t="s">
        <v>851</v>
      </c>
      <c r="B148" s="71" t="s">
        <v>852</v>
      </c>
      <c r="C148" s="21" t="s">
        <v>853</v>
      </c>
      <c r="D148" s="57" t="s">
        <v>854</v>
      </c>
      <c r="E148" s="44"/>
      <c r="F148" s="27"/>
      <c r="G148" s="45"/>
      <c r="H148" s="27" t="s">
        <v>848</v>
      </c>
      <c r="I148" s="27" t="s">
        <v>849</v>
      </c>
      <c r="J148" s="27" t="s">
        <v>850</v>
      </c>
      <c r="K148" s="27"/>
      <c r="L148" s="27"/>
      <c r="M148" s="27"/>
      <c r="N148" s="12">
        <f>'[1]Свод  по  МО_исправлено'!P134</f>
        <v>16313</v>
      </c>
      <c r="O148" s="12">
        <v>16266</v>
      </c>
      <c r="P148" s="12">
        <v>0</v>
      </c>
      <c r="Q148" s="55">
        <v>0</v>
      </c>
      <c r="R148" s="12">
        <v>0</v>
      </c>
      <c r="S148" s="12">
        <v>0</v>
      </c>
      <c r="T148" s="50"/>
      <c r="U148" s="82">
        <f t="shared" si="7"/>
        <v>0</v>
      </c>
    </row>
    <row r="149" spans="1:21" s="6" customFormat="1" ht="99">
      <c r="A149" s="21" t="s">
        <v>855</v>
      </c>
      <c r="B149" s="71" t="s">
        <v>856</v>
      </c>
      <c r="C149" s="21" t="s">
        <v>857</v>
      </c>
      <c r="D149" s="57" t="s">
        <v>854</v>
      </c>
      <c r="E149" s="44"/>
      <c r="F149" s="27"/>
      <c r="G149" s="45"/>
      <c r="H149" s="27" t="s">
        <v>858</v>
      </c>
      <c r="I149" s="27" t="s">
        <v>859</v>
      </c>
      <c r="J149" s="27" t="s">
        <v>860</v>
      </c>
      <c r="K149" s="27"/>
      <c r="L149" s="27"/>
      <c r="M149" s="27"/>
      <c r="N149" s="12">
        <f>'[1]Свод  по  МО_исправлено'!P135</f>
        <v>8315</v>
      </c>
      <c r="O149" s="12">
        <v>7164.3</v>
      </c>
      <c r="P149" s="12">
        <v>0</v>
      </c>
      <c r="Q149" s="55">
        <v>0</v>
      </c>
      <c r="R149" s="12">
        <v>0</v>
      </c>
      <c r="S149" s="12">
        <v>0</v>
      </c>
      <c r="T149" s="50"/>
      <c r="U149" s="82">
        <f t="shared" si="7"/>
        <v>0</v>
      </c>
    </row>
    <row r="150" spans="1:21" s="6" customFormat="1" ht="132">
      <c r="A150" s="21" t="s">
        <v>861</v>
      </c>
      <c r="B150" s="71" t="s">
        <v>862</v>
      </c>
      <c r="C150" s="21" t="s">
        <v>863</v>
      </c>
      <c r="D150" s="44">
        <v>1003</v>
      </c>
      <c r="E150" s="44"/>
      <c r="F150" s="27"/>
      <c r="G150" s="45"/>
      <c r="H150" s="27" t="s">
        <v>640</v>
      </c>
      <c r="I150" s="27" t="s">
        <v>864</v>
      </c>
      <c r="J150" s="27" t="s">
        <v>865</v>
      </c>
      <c r="K150" s="27"/>
      <c r="L150" s="27"/>
      <c r="M150" s="27"/>
      <c r="N150" s="12">
        <f>'[1]Свод  по  МО_исправлено'!P136</f>
        <v>190811.8</v>
      </c>
      <c r="O150" s="12">
        <v>187473.2</v>
      </c>
      <c r="P150" s="12">
        <f>217866.6+9746</f>
        <v>227612.6</v>
      </c>
      <c r="Q150" s="55">
        <f>111187.8+8371.9</f>
        <v>119559.7</v>
      </c>
      <c r="R150" s="56">
        <v>8381.2</v>
      </c>
      <c r="S150" s="56">
        <v>4882.4</v>
      </c>
      <c r="T150" s="50"/>
      <c r="U150" s="82">
        <f t="shared" si="7"/>
        <v>0</v>
      </c>
    </row>
    <row r="151" spans="1:21" s="6" customFormat="1" ht="132">
      <c r="A151" s="21" t="s">
        <v>866</v>
      </c>
      <c r="B151" s="71" t="s">
        <v>867</v>
      </c>
      <c r="C151" s="21" t="s">
        <v>868</v>
      </c>
      <c r="D151" s="60">
        <v>1003</v>
      </c>
      <c r="E151" s="54"/>
      <c r="F151" s="54"/>
      <c r="G151" s="54"/>
      <c r="H151" s="27" t="s">
        <v>640</v>
      </c>
      <c r="I151" s="27" t="s">
        <v>869</v>
      </c>
      <c r="J151" s="27" t="s">
        <v>865</v>
      </c>
      <c r="K151" s="27"/>
      <c r="L151" s="27"/>
      <c r="M151" s="27"/>
      <c r="N151" s="12">
        <f>'[1]Свод  по  МО_исправлено'!P137</f>
        <v>90477</v>
      </c>
      <c r="O151" s="12">
        <v>87414.2</v>
      </c>
      <c r="P151" s="12">
        <v>108824</v>
      </c>
      <c r="Q151" s="55">
        <v>108111</v>
      </c>
      <c r="R151" s="56">
        <v>108111</v>
      </c>
      <c r="S151" s="56">
        <v>108111</v>
      </c>
      <c r="T151" s="50"/>
      <c r="U151" s="82">
        <f t="shared" si="7"/>
        <v>0</v>
      </c>
    </row>
    <row r="152" spans="1:21" s="6" customFormat="1" ht="132">
      <c r="A152" s="21" t="s">
        <v>870</v>
      </c>
      <c r="B152" s="71" t="s">
        <v>871</v>
      </c>
      <c r="C152" s="21" t="s">
        <v>872</v>
      </c>
      <c r="D152" s="44">
        <v>1003</v>
      </c>
      <c r="E152" s="44"/>
      <c r="F152" s="44"/>
      <c r="G152" s="74"/>
      <c r="H152" s="27" t="s">
        <v>640</v>
      </c>
      <c r="I152" s="27" t="s">
        <v>641</v>
      </c>
      <c r="J152" s="27" t="s">
        <v>642</v>
      </c>
      <c r="K152" s="27"/>
      <c r="L152" s="27"/>
      <c r="M152" s="27"/>
      <c r="N152" s="12">
        <f>'[1]Свод  по  МО_исправлено'!P138</f>
        <v>362888.6</v>
      </c>
      <c r="O152" s="12">
        <v>333357.3</v>
      </c>
      <c r="P152" s="12">
        <v>371185</v>
      </c>
      <c r="Q152" s="55">
        <v>399424</v>
      </c>
      <c r="R152" s="56">
        <v>376532</v>
      </c>
      <c r="S152" s="56">
        <v>376532</v>
      </c>
      <c r="T152" s="50"/>
      <c r="U152" s="82">
        <f t="shared" si="7"/>
        <v>0</v>
      </c>
    </row>
    <row r="153" spans="1:21" s="6" customFormat="1" ht="132">
      <c r="A153" s="21" t="s">
        <v>873</v>
      </c>
      <c r="B153" s="71" t="s">
        <v>874</v>
      </c>
      <c r="C153" s="21" t="s">
        <v>875</v>
      </c>
      <c r="D153" s="44">
        <v>1003</v>
      </c>
      <c r="E153" s="44"/>
      <c r="F153" s="44"/>
      <c r="G153" s="74"/>
      <c r="H153" s="27" t="s">
        <v>640</v>
      </c>
      <c r="I153" s="27" t="s">
        <v>641</v>
      </c>
      <c r="J153" s="27" t="s">
        <v>642</v>
      </c>
      <c r="K153" s="27"/>
      <c r="L153" s="27"/>
      <c r="M153" s="27"/>
      <c r="N153" s="12">
        <f>'[1]Свод  по  МО_исправлено'!P139</f>
        <v>99316</v>
      </c>
      <c r="O153" s="12">
        <v>89765.1</v>
      </c>
      <c r="P153" s="12">
        <v>90981.5</v>
      </c>
      <c r="Q153" s="55">
        <v>76680</v>
      </c>
      <c r="R153" s="56">
        <v>77298</v>
      </c>
      <c r="S153" s="56">
        <v>77298</v>
      </c>
      <c r="T153" s="50"/>
      <c r="U153" s="82">
        <f t="shared" si="7"/>
        <v>0</v>
      </c>
    </row>
    <row r="154" spans="1:21" s="6" customFormat="1" ht="132">
      <c r="A154" s="21" t="s">
        <v>878</v>
      </c>
      <c r="B154" s="71" t="s">
        <v>876</v>
      </c>
      <c r="C154" s="21" t="s">
        <v>877</v>
      </c>
      <c r="D154" s="44">
        <v>1003</v>
      </c>
      <c r="E154" s="44"/>
      <c r="F154" s="44"/>
      <c r="G154" s="74"/>
      <c r="H154" s="27" t="s">
        <v>640</v>
      </c>
      <c r="I154" s="27" t="s">
        <v>641</v>
      </c>
      <c r="J154" s="27" t="s">
        <v>642</v>
      </c>
      <c r="K154" s="27"/>
      <c r="L154" s="27"/>
      <c r="M154" s="27"/>
      <c r="N154" s="12">
        <f>'[1]Свод  по  МО_исправлено'!P140</f>
        <v>9139</v>
      </c>
      <c r="O154" s="12">
        <v>7866</v>
      </c>
      <c r="P154" s="12">
        <v>9539</v>
      </c>
      <c r="Q154" s="55">
        <v>8881</v>
      </c>
      <c r="R154" s="56">
        <v>8600</v>
      </c>
      <c r="S154" s="56">
        <v>8600</v>
      </c>
      <c r="T154" s="50"/>
      <c r="U154" s="82">
        <f t="shared" si="7"/>
        <v>0</v>
      </c>
    </row>
    <row r="155" spans="1:21" s="6" customFormat="1" ht="99">
      <c r="A155" s="21" t="s">
        <v>883</v>
      </c>
      <c r="B155" s="71" t="s">
        <v>879</v>
      </c>
      <c r="C155" s="21" t="s">
        <v>880</v>
      </c>
      <c r="D155" s="57" t="s">
        <v>827</v>
      </c>
      <c r="E155" s="44"/>
      <c r="F155" s="44"/>
      <c r="G155" s="74"/>
      <c r="H155" s="27" t="s">
        <v>841</v>
      </c>
      <c r="I155" s="27" t="s">
        <v>881</v>
      </c>
      <c r="J155" s="27" t="s">
        <v>882</v>
      </c>
      <c r="K155" s="27"/>
      <c r="L155" s="27"/>
      <c r="M155" s="27"/>
      <c r="N155" s="12">
        <f>'[1]Свод  по  МО_исправлено'!P141</f>
        <v>31676.5</v>
      </c>
      <c r="O155" s="12">
        <v>29005.6</v>
      </c>
      <c r="P155" s="12">
        <v>32370</v>
      </c>
      <c r="Q155" s="55">
        <v>30573</v>
      </c>
      <c r="R155" s="56">
        <v>30573</v>
      </c>
      <c r="S155" s="56">
        <v>30573</v>
      </c>
      <c r="T155" s="50"/>
      <c r="U155" s="82">
        <f aca="true" t="shared" si="9" ref="U155:U219">IF(O155&gt;N155,O155-N155,0)</f>
        <v>0</v>
      </c>
    </row>
    <row r="156" spans="1:21" s="6" customFormat="1" ht="132">
      <c r="A156" s="21" t="s">
        <v>885</v>
      </c>
      <c r="B156" s="71" t="s">
        <v>381</v>
      </c>
      <c r="C156" s="21" t="s">
        <v>884</v>
      </c>
      <c r="D156" s="61" t="s">
        <v>639</v>
      </c>
      <c r="E156" s="54"/>
      <c r="F156" s="54"/>
      <c r="G156" s="74"/>
      <c r="H156" s="27" t="s">
        <v>640</v>
      </c>
      <c r="I156" s="27" t="s">
        <v>641</v>
      </c>
      <c r="J156" s="27" t="s">
        <v>642</v>
      </c>
      <c r="K156" s="27"/>
      <c r="L156" s="27"/>
      <c r="M156" s="27"/>
      <c r="N156" s="12">
        <f>'[1]Свод  по  МО_исправлено'!P142</f>
        <v>5653</v>
      </c>
      <c r="O156" s="12">
        <v>4301.3</v>
      </c>
      <c r="P156" s="12">
        <v>5510</v>
      </c>
      <c r="Q156" s="55">
        <v>4533</v>
      </c>
      <c r="R156" s="56">
        <v>4533</v>
      </c>
      <c r="S156" s="56">
        <v>4533</v>
      </c>
      <c r="T156" s="50"/>
      <c r="U156" s="82">
        <f t="shared" si="9"/>
        <v>0</v>
      </c>
    </row>
    <row r="157" spans="1:21" s="6" customFormat="1" ht="132">
      <c r="A157" s="21" t="s">
        <v>888</v>
      </c>
      <c r="B157" s="71" t="s">
        <v>46</v>
      </c>
      <c r="C157" s="21" t="s">
        <v>887</v>
      </c>
      <c r="D157" s="44">
        <v>1003</v>
      </c>
      <c r="E157" s="44"/>
      <c r="F157" s="44"/>
      <c r="G157" s="74"/>
      <c r="H157" s="27" t="s">
        <v>640</v>
      </c>
      <c r="I157" s="27" t="s">
        <v>641</v>
      </c>
      <c r="J157" s="27" t="s">
        <v>642</v>
      </c>
      <c r="K157" s="27"/>
      <c r="L157" s="27"/>
      <c r="M157" s="27"/>
      <c r="N157" s="12">
        <f>'[1]Свод  по  МО_исправлено'!P143</f>
        <v>65306</v>
      </c>
      <c r="O157" s="12">
        <v>64080.4</v>
      </c>
      <c r="P157" s="12">
        <f>62145+165</f>
        <v>62310</v>
      </c>
      <c r="Q157" s="55">
        <f>64995+182</f>
        <v>65177</v>
      </c>
      <c r="R157" s="56">
        <f>65795+182</f>
        <v>65977</v>
      </c>
      <c r="S157" s="56">
        <f>65795+182</f>
        <v>65977</v>
      </c>
      <c r="T157" s="50"/>
      <c r="U157" s="82">
        <f t="shared" si="9"/>
        <v>0</v>
      </c>
    </row>
    <row r="158" spans="1:21" s="6" customFormat="1" ht="132">
      <c r="A158" s="21" t="s">
        <v>891</v>
      </c>
      <c r="B158" s="71" t="s">
        <v>889</v>
      </c>
      <c r="C158" s="21" t="s">
        <v>890</v>
      </c>
      <c r="D158" s="44">
        <v>1002</v>
      </c>
      <c r="E158" s="44"/>
      <c r="F158" s="44"/>
      <c r="G158" s="74"/>
      <c r="H158" s="27" t="s">
        <v>640</v>
      </c>
      <c r="I158" s="27" t="s">
        <v>641</v>
      </c>
      <c r="J158" s="27" t="s">
        <v>642</v>
      </c>
      <c r="K158" s="27"/>
      <c r="L158" s="27"/>
      <c r="M158" s="27"/>
      <c r="N158" s="12">
        <f>'[1]Свод  по  МО_исправлено'!P144</f>
        <v>374879.6</v>
      </c>
      <c r="O158" s="12">
        <v>373681.9</v>
      </c>
      <c r="P158" s="12">
        <v>414329</v>
      </c>
      <c r="Q158" s="55">
        <v>461298</v>
      </c>
      <c r="R158" s="56">
        <v>410791</v>
      </c>
      <c r="S158" s="56">
        <v>410391</v>
      </c>
      <c r="T158" s="50"/>
      <c r="U158" s="82">
        <f t="shared" si="9"/>
        <v>0</v>
      </c>
    </row>
    <row r="159" spans="1:21" s="6" customFormat="1" ht="132">
      <c r="A159" s="21" t="s">
        <v>894</v>
      </c>
      <c r="B159" s="71" t="s">
        <v>892</v>
      </c>
      <c r="C159" s="21" t="s">
        <v>893</v>
      </c>
      <c r="D159" s="44">
        <v>1006</v>
      </c>
      <c r="E159" s="44"/>
      <c r="F159" s="44"/>
      <c r="G159" s="74"/>
      <c r="H159" s="27" t="s">
        <v>640</v>
      </c>
      <c r="I159" s="27" t="s">
        <v>641</v>
      </c>
      <c r="J159" s="27" t="s">
        <v>642</v>
      </c>
      <c r="K159" s="27"/>
      <c r="L159" s="27"/>
      <c r="M159" s="27"/>
      <c r="N159" s="12">
        <f>'[1]Свод  по  МО_исправлено'!P145</f>
        <v>151480.3</v>
      </c>
      <c r="O159" s="12">
        <v>149162.6</v>
      </c>
      <c r="P159" s="12">
        <v>146042</v>
      </c>
      <c r="Q159" s="55">
        <v>150985</v>
      </c>
      <c r="R159" s="56">
        <v>144935</v>
      </c>
      <c r="S159" s="56">
        <v>144935</v>
      </c>
      <c r="T159" s="50"/>
      <c r="U159" s="82">
        <f t="shared" si="9"/>
        <v>0</v>
      </c>
    </row>
    <row r="160" spans="1:21" s="6" customFormat="1" ht="132">
      <c r="A160" s="21" t="s">
        <v>897</v>
      </c>
      <c r="B160" s="71" t="s">
        <v>895</v>
      </c>
      <c r="C160" s="21" t="s">
        <v>896</v>
      </c>
      <c r="D160" s="44">
        <v>1003</v>
      </c>
      <c r="E160" s="44"/>
      <c r="F160" s="44"/>
      <c r="G160" s="74"/>
      <c r="H160" s="27" t="s">
        <v>640</v>
      </c>
      <c r="I160" s="27" t="s">
        <v>641</v>
      </c>
      <c r="J160" s="27" t="s">
        <v>642</v>
      </c>
      <c r="K160" s="27"/>
      <c r="L160" s="27"/>
      <c r="M160" s="27"/>
      <c r="N160" s="12">
        <f>'[1]Свод  по  МО_исправлено'!P146</f>
        <v>25762</v>
      </c>
      <c r="O160" s="12">
        <v>20922.4</v>
      </c>
      <c r="P160" s="12">
        <v>32466</v>
      </c>
      <c r="Q160" s="55">
        <v>39918</v>
      </c>
      <c r="R160" s="56">
        <v>42115</v>
      </c>
      <c r="S160" s="56">
        <v>44219</v>
      </c>
      <c r="T160" s="50"/>
      <c r="U160" s="82">
        <f t="shared" si="9"/>
        <v>0</v>
      </c>
    </row>
    <row r="161" spans="1:21" s="6" customFormat="1" ht="132">
      <c r="A161" s="21" t="s">
        <v>900</v>
      </c>
      <c r="B161" s="71" t="s">
        <v>898</v>
      </c>
      <c r="C161" s="21" t="s">
        <v>899</v>
      </c>
      <c r="D161" s="44">
        <v>1003</v>
      </c>
      <c r="E161" s="44"/>
      <c r="F161" s="44"/>
      <c r="G161" s="74"/>
      <c r="H161" s="27" t="s">
        <v>640</v>
      </c>
      <c r="I161" s="27" t="s">
        <v>641</v>
      </c>
      <c r="J161" s="27" t="s">
        <v>642</v>
      </c>
      <c r="K161" s="27"/>
      <c r="L161" s="27"/>
      <c r="M161" s="27"/>
      <c r="N161" s="12">
        <f>'[1]Свод  по  МО_исправлено'!P147</f>
        <v>1353</v>
      </c>
      <c r="O161" s="12">
        <v>578.4</v>
      </c>
      <c r="P161" s="12">
        <v>710</v>
      </c>
      <c r="Q161" s="55">
        <v>510</v>
      </c>
      <c r="R161" s="56">
        <v>510</v>
      </c>
      <c r="S161" s="56">
        <v>510</v>
      </c>
      <c r="T161" s="50"/>
      <c r="U161" s="82">
        <f t="shared" si="9"/>
        <v>0</v>
      </c>
    </row>
    <row r="162" spans="1:21" s="6" customFormat="1" ht="132">
      <c r="A162" s="21" t="s">
        <v>902</v>
      </c>
      <c r="B162" s="72" t="s">
        <v>47</v>
      </c>
      <c r="C162" s="21" t="s">
        <v>901</v>
      </c>
      <c r="D162" s="44">
        <v>1003</v>
      </c>
      <c r="E162" s="44"/>
      <c r="F162" s="44"/>
      <c r="G162" s="74"/>
      <c r="H162" s="27" t="s">
        <v>640</v>
      </c>
      <c r="I162" s="27" t="s">
        <v>641</v>
      </c>
      <c r="J162" s="27" t="s">
        <v>642</v>
      </c>
      <c r="K162" s="27"/>
      <c r="L162" s="27"/>
      <c r="M162" s="27"/>
      <c r="N162" s="12">
        <f>'[1]Свод  по  МО_исправлено'!P148</f>
        <v>37759</v>
      </c>
      <c r="O162" s="12">
        <v>36240.7</v>
      </c>
      <c r="P162" s="12">
        <v>49526</v>
      </c>
      <c r="Q162" s="55">
        <v>49080</v>
      </c>
      <c r="R162" s="56">
        <v>49080</v>
      </c>
      <c r="S162" s="56">
        <v>49080</v>
      </c>
      <c r="T162" s="50"/>
      <c r="U162" s="82">
        <f t="shared" si="9"/>
        <v>0</v>
      </c>
    </row>
    <row r="163" spans="1:21" s="6" customFormat="1" ht="132">
      <c r="A163" s="21" t="s">
        <v>906</v>
      </c>
      <c r="B163" s="71" t="s">
        <v>48</v>
      </c>
      <c r="C163" s="21" t="s">
        <v>903</v>
      </c>
      <c r="D163" s="57" t="s">
        <v>827</v>
      </c>
      <c r="E163" s="44"/>
      <c r="F163" s="44"/>
      <c r="G163" s="74"/>
      <c r="H163" s="27" t="s">
        <v>841</v>
      </c>
      <c r="I163" s="27" t="s">
        <v>904</v>
      </c>
      <c r="J163" s="27" t="s">
        <v>905</v>
      </c>
      <c r="K163" s="27"/>
      <c r="L163" s="27"/>
      <c r="M163" s="27"/>
      <c r="N163" s="12">
        <f>'[1]Свод  по  МО_исправлено'!P149</f>
        <v>139115.2</v>
      </c>
      <c r="O163" s="12">
        <v>124017.6</v>
      </c>
      <c r="P163" s="12">
        <v>143846</v>
      </c>
      <c r="Q163" s="55">
        <v>147616</v>
      </c>
      <c r="R163" s="56">
        <v>147616</v>
      </c>
      <c r="S163" s="56">
        <v>147616</v>
      </c>
      <c r="T163" s="50"/>
      <c r="U163" s="82">
        <f t="shared" si="9"/>
        <v>0</v>
      </c>
    </row>
    <row r="164" spans="1:21" s="6" customFormat="1" ht="132">
      <c r="A164" s="21" t="s">
        <v>911</v>
      </c>
      <c r="B164" s="72" t="s">
        <v>406</v>
      </c>
      <c r="C164" s="21" t="s">
        <v>907</v>
      </c>
      <c r="D164" s="57" t="s">
        <v>908</v>
      </c>
      <c r="E164" s="44"/>
      <c r="F164" s="44"/>
      <c r="G164" s="74"/>
      <c r="H164" s="27" t="s">
        <v>909</v>
      </c>
      <c r="I164" s="27" t="s">
        <v>910</v>
      </c>
      <c r="J164" s="27" t="s">
        <v>905</v>
      </c>
      <c r="K164" s="27"/>
      <c r="L164" s="27"/>
      <c r="M164" s="27"/>
      <c r="N164" s="12">
        <f>40187+26310.2+96878.7</f>
        <v>163375.9</v>
      </c>
      <c r="O164" s="12">
        <f>39300.6+25134.5+87127.2</f>
        <v>151562.3</v>
      </c>
      <c r="P164" s="12">
        <f>47849.4+32618.8+91541.7</f>
        <v>172009.9</v>
      </c>
      <c r="Q164" s="55">
        <v>170814.6</v>
      </c>
      <c r="R164" s="56">
        <v>170814.6</v>
      </c>
      <c r="S164" s="56">
        <v>170814.6</v>
      </c>
      <c r="T164" s="50"/>
      <c r="U164" s="82">
        <f t="shared" si="9"/>
        <v>0</v>
      </c>
    </row>
    <row r="165" spans="1:21" s="6" customFormat="1" ht="132">
      <c r="A165" s="77" t="s">
        <v>407</v>
      </c>
      <c r="B165" s="22" t="s">
        <v>913</v>
      </c>
      <c r="C165" s="21" t="s">
        <v>914</v>
      </c>
      <c r="D165" s="60">
        <v>1006</v>
      </c>
      <c r="E165" s="44"/>
      <c r="F165" s="44"/>
      <c r="G165" s="27"/>
      <c r="H165" s="27" t="s">
        <v>912</v>
      </c>
      <c r="I165" s="27" t="s">
        <v>915</v>
      </c>
      <c r="J165" s="64" t="s">
        <v>905</v>
      </c>
      <c r="K165" s="27"/>
      <c r="L165" s="27"/>
      <c r="M165" s="27"/>
      <c r="N165" s="12">
        <f>'[1]Свод  по  МО_исправлено'!P153</f>
        <v>27954</v>
      </c>
      <c r="O165" s="12">
        <v>27320.5</v>
      </c>
      <c r="P165" s="12">
        <v>27359</v>
      </c>
      <c r="Q165" s="55">
        <v>27359</v>
      </c>
      <c r="R165" s="56">
        <v>27359</v>
      </c>
      <c r="S165" s="56">
        <v>27359</v>
      </c>
      <c r="T165" s="50"/>
      <c r="U165" s="82">
        <f t="shared" si="9"/>
        <v>0</v>
      </c>
    </row>
    <row r="166" spans="1:21" s="6" customFormat="1" ht="165">
      <c r="A166" s="21" t="s">
        <v>919</v>
      </c>
      <c r="B166" s="71" t="s">
        <v>916</v>
      </c>
      <c r="C166" s="21" t="s">
        <v>917</v>
      </c>
      <c r="D166" s="44">
        <v>1003</v>
      </c>
      <c r="E166" s="44"/>
      <c r="F166" s="44"/>
      <c r="G166" s="27"/>
      <c r="H166" s="27" t="s">
        <v>382</v>
      </c>
      <c r="I166" s="27" t="s">
        <v>918</v>
      </c>
      <c r="J166" s="27" t="s">
        <v>905</v>
      </c>
      <c r="K166" s="27"/>
      <c r="L166" s="27"/>
      <c r="M166" s="27"/>
      <c r="N166" s="12">
        <f>'[1]Свод  по  МО_исправлено'!P154</f>
        <v>70091</v>
      </c>
      <c r="O166" s="12">
        <v>56871.2</v>
      </c>
      <c r="P166" s="12">
        <v>54014.2</v>
      </c>
      <c r="Q166" s="55">
        <v>59109</v>
      </c>
      <c r="R166" s="56">
        <v>65316.3</v>
      </c>
      <c r="S166" s="56">
        <v>72241</v>
      </c>
      <c r="T166" s="50"/>
      <c r="U166" s="82">
        <f t="shared" si="9"/>
        <v>0</v>
      </c>
    </row>
    <row r="167" spans="1:21" s="6" customFormat="1" ht="148.5">
      <c r="A167" s="21" t="s">
        <v>923</v>
      </c>
      <c r="B167" s="71" t="s">
        <v>920</v>
      </c>
      <c r="C167" s="21" t="s">
        <v>921</v>
      </c>
      <c r="D167" s="44"/>
      <c r="E167" s="44"/>
      <c r="F167" s="44"/>
      <c r="G167" s="27"/>
      <c r="H167" s="27" t="s">
        <v>383</v>
      </c>
      <c r="I167" s="27" t="s">
        <v>835</v>
      </c>
      <c r="J167" s="64" t="s">
        <v>922</v>
      </c>
      <c r="K167" s="27"/>
      <c r="L167" s="27"/>
      <c r="M167" s="27"/>
      <c r="N167" s="12">
        <f>'[1]Свод  по  МО_исправлено'!P155</f>
        <v>48147.4</v>
      </c>
      <c r="O167" s="12">
        <v>48147.4</v>
      </c>
      <c r="P167" s="12">
        <v>41477.6</v>
      </c>
      <c r="Q167" s="55">
        <v>41567.1</v>
      </c>
      <c r="R167" s="12">
        <v>41567.1</v>
      </c>
      <c r="S167" s="12">
        <v>41567.1</v>
      </c>
      <c r="T167" s="50"/>
      <c r="U167" s="82">
        <f t="shared" si="9"/>
        <v>0</v>
      </c>
    </row>
    <row r="168" spans="1:21" s="6" customFormat="1" ht="99">
      <c r="A168" s="21" t="s">
        <v>928</v>
      </c>
      <c r="B168" s="71" t="s">
        <v>924</v>
      </c>
      <c r="C168" s="21" t="s">
        <v>925</v>
      </c>
      <c r="D168" s="57" t="s">
        <v>926</v>
      </c>
      <c r="E168" s="44"/>
      <c r="F168" s="44"/>
      <c r="G168" s="27"/>
      <c r="H168" s="27" t="s">
        <v>388</v>
      </c>
      <c r="I168" s="27" t="s">
        <v>927</v>
      </c>
      <c r="J168" s="27" t="s">
        <v>389</v>
      </c>
      <c r="K168" s="27"/>
      <c r="L168" s="27"/>
      <c r="M168" s="27"/>
      <c r="N168" s="12">
        <f>'[1]Свод  по  МО_исправлено'!P156</f>
        <v>44715</v>
      </c>
      <c r="O168" s="12">
        <v>36604</v>
      </c>
      <c r="P168" s="12">
        <v>0</v>
      </c>
      <c r="Q168" s="55">
        <v>0</v>
      </c>
      <c r="R168" s="12">
        <v>0</v>
      </c>
      <c r="S168" s="12">
        <v>0</v>
      </c>
      <c r="T168" s="50"/>
      <c r="U168" s="82">
        <f t="shared" si="9"/>
        <v>0</v>
      </c>
    </row>
    <row r="169" spans="1:21" s="6" customFormat="1" ht="115.5">
      <c r="A169" s="21" t="s">
        <v>60</v>
      </c>
      <c r="B169" s="72" t="s">
        <v>56</v>
      </c>
      <c r="C169" s="21" t="s">
        <v>57</v>
      </c>
      <c r="D169" s="60">
        <v>1004</v>
      </c>
      <c r="E169" s="44"/>
      <c r="F169" s="44"/>
      <c r="G169" s="27"/>
      <c r="H169" s="27" t="s">
        <v>841</v>
      </c>
      <c r="I169" s="27" t="s">
        <v>58</v>
      </c>
      <c r="J169" s="27" t="s">
        <v>59</v>
      </c>
      <c r="K169" s="27"/>
      <c r="L169" s="27"/>
      <c r="M169" s="27"/>
      <c r="N169" s="12">
        <f>'[1]Свод  по  МО_исправлено'!P157</f>
        <v>25636.4</v>
      </c>
      <c r="O169" s="12">
        <v>23259.5</v>
      </c>
      <c r="P169" s="12">
        <v>32483</v>
      </c>
      <c r="Q169" s="55">
        <v>40998</v>
      </c>
      <c r="R169" s="56">
        <v>40998</v>
      </c>
      <c r="S169" s="56">
        <v>40998</v>
      </c>
      <c r="T169" s="50"/>
      <c r="U169" s="82">
        <f t="shared" si="9"/>
        <v>0</v>
      </c>
    </row>
    <row r="170" spans="1:21" s="6" customFormat="1" ht="132">
      <c r="A170" s="21" t="s">
        <v>65</v>
      </c>
      <c r="B170" s="71" t="s">
        <v>408</v>
      </c>
      <c r="C170" s="21" t="s">
        <v>61</v>
      </c>
      <c r="D170" s="44">
        <v>1003</v>
      </c>
      <c r="E170" s="44"/>
      <c r="F170" s="44"/>
      <c r="G170" s="27"/>
      <c r="H170" s="27" t="s">
        <v>62</v>
      </c>
      <c r="I170" s="27" t="s">
        <v>63</v>
      </c>
      <c r="J170" s="64" t="s">
        <v>64</v>
      </c>
      <c r="K170" s="27"/>
      <c r="L170" s="27"/>
      <c r="M170" s="27"/>
      <c r="N170" s="12">
        <f>'[1]Свод  по  МО_исправлено'!P158</f>
        <v>205209</v>
      </c>
      <c r="O170" s="12">
        <f>196035.2+519.8</f>
        <v>196555</v>
      </c>
      <c r="P170" s="12">
        <f>163112+828</f>
        <v>163940</v>
      </c>
      <c r="Q170" s="55">
        <f>159170+702</f>
        <v>159872</v>
      </c>
      <c r="R170" s="56">
        <f>159170+702</f>
        <v>159872</v>
      </c>
      <c r="S170" s="56">
        <f>159170+702</f>
        <v>159872</v>
      </c>
      <c r="T170" s="50"/>
      <c r="U170" s="82">
        <f t="shared" si="9"/>
        <v>0</v>
      </c>
    </row>
    <row r="171" spans="1:21" s="6" customFormat="1" ht="49.5">
      <c r="A171" s="21" t="s">
        <v>75</v>
      </c>
      <c r="B171" s="83" t="s">
        <v>66</v>
      </c>
      <c r="C171" s="21" t="s">
        <v>67</v>
      </c>
      <c r="D171" s="62" t="s">
        <v>612</v>
      </c>
      <c r="E171" s="44"/>
      <c r="F171" s="44"/>
      <c r="G171" s="63"/>
      <c r="H171" s="27"/>
      <c r="I171" s="27"/>
      <c r="J171" s="27"/>
      <c r="K171" s="27"/>
      <c r="L171" s="27"/>
      <c r="M171" s="27"/>
      <c r="N171" s="73">
        <f aca="true" t="shared" si="10" ref="N171:S176">N69</f>
        <v>11717.3</v>
      </c>
      <c r="O171" s="73">
        <f t="shared" si="10"/>
        <v>11218.6</v>
      </c>
      <c r="P171" s="73">
        <f t="shared" si="10"/>
        <v>12032.6</v>
      </c>
      <c r="Q171" s="78">
        <f t="shared" si="10"/>
        <v>12126.300000000001</v>
      </c>
      <c r="R171" s="73">
        <f t="shared" si="10"/>
        <v>10185.8</v>
      </c>
      <c r="S171" s="73">
        <f t="shared" si="10"/>
        <v>9837.4</v>
      </c>
      <c r="T171" s="50"/>
      <c r="U171" s="82">
        <f t="shared" si="9"/>
        <v>0</v>
      </c>
    </row>
    <row r="172" spans="1:21" s="6" customFormat="1" ht="33">
      <c r="A172" s="21" t="s">
        <v>79</v>
      </c>
      <c r="B172" s="84" t="s">
        <v>68</v>
      </c>
      <c r="C172" s="21" t="s">
        <v>69</v>
      </c>
      <c r="D172" s="53" t="s">
        <v>800</v>
      </c>
      <c r="E172" s="27"/>
      <c r="F172" s="27"/>
      <c r="G172" s="27"/>
      <c r="H172" s="27"/>
      <c r="I172" s="27"/>
      <c r="J172" s="27"/>
      <c r="K172" s="27"/>
      <c r="L172" s="27"/>
      <c r="M172" s="27"/>
      <c r="N172" s="73">
        <f t="shared" si="10"/>
        <v>713.8</v>
      </c>
      <c r="O172" s="73">
        <f t="shared" si="10"/>
        <v>713.8</v>
      </c>
      <c r="P172" s="73">
        <f t="shared" si="10"/>
        <v>854.2</v>
      </c>
      <c r="Q172" s="78">
        <f t="shared" si="10"/>
        <v>1212.9</v>
      </c>
      <c r="R172" s="73">
        <f t="shared" si="10"/>
        <v>1212.9</v>
      </c>
      <c r="S172" s="73">
        <f t="shared" si="10"/>
        <v>1212.9</v>
      </c>
      <c r="T172" s="50"/>
      <c r="U172" s="82">
        <f t="shared" si="9"/>
        <v>0</v>
      </c>
    </row>
    <row r="173" spans="1:21" s="6" customFormat="1" ht="99">
      <c r="A173" s="21" t="s">
        <v>81</v>
      </c>
      <c r="B173" s="84" t="s">
        <v>619</v>
      </c>
      <c r="C173" s="21" t="s">
        <v>70</v>
      </c>
      <c r="D173" s="52" t="s">
        <v>488</v>
      </c>
      <c r="E173" s="27"/>
      <c r="F173" s="27"/>
      <c r="G173" s="27"/>
      <c r="H173" s="27"/>
      <c r="I173" s="27"/>
      <c r="J173" s="27"/>
      <c r="K173" s="27"/>
      <c r="L173" s="27"/>
      <c r="M173" s="27"/>
      <c r="N173" s="73">
        <f t="shared" si="10"/>
        <v>7614</v>
      </c>
      <c r="O173" s="73">
        <f t="shared" si="10"/>
        <v>7614</v>
      </c>
      <c r="P173" s="73">
        <f t="shared" si="10"/>
        <v>8612</v>
      </c>
      <c r="Q173" s="78">
        <f t="shared" si="10"/>
        <v>8417</v>
      </c>
      <c r="R173" s="73">
        <f t="shared" si="10"/>
        <v>8517</v>
      </c>
      <c r="S173" s="73">
        <f t="shared" si="10"/>
        <v>8617</v>
      </c>
      <c r="T173" s="50"/>
      <c r="U173" s="82">
        <f t="shared" si="9"/>
        <v>0</v>
      </c>
    </row>
    <row r="174" spans="1:21" s="6" customFormat="1" ht="66">
      <c r="A174" s="21" t="s">
        <v>85</v>
      </c>
      <c r="B174" s="84" t="s">
        <v>71</v>
      </c>
      <c r="C174" s="21" t="s">
        <v>72</v>
      </c>
      <c r="D174" s="52"/>
      <c r="E174" s="27"/>
      <c r="F174" s="27"/>
      <c r="G174" s="27"/>
      <c r="H174" s="27"/>
      <c r="I174" s="27"/>
      <c r="J174" s="27"/>
      <c r="K174" s="27"/>
      <c r="L174" s="27"/>
      <c r="M174" s="27"/>
      <c r="N174" s="73">
        <f t="shared" si="10"/>
        <v>0</v>
      </c>
      <c r="O174" s="73">
        <f t="shared" si="10"/>
        <v>0</v>
      </c>
      <c r="P174" s="73">
        <f t="shared" si="10"/>
        <v>0</v>
      </c>
      <c r="Q174" s="78">
        <f t="shared" si="10"/>
        <v>0</v>
      </c>
      <c r="R174" s="73">
        <f t="shared" si="10"/>
        <v>0</v>
      </c>
      <c r="S174" s="73">
        <f t="shared" si="10"/>
        <v>0</v>
      </c>
      <c r="T174" s="50"/>
      <c r="U174" s="82">
        <f t="shared" si="9"/>
        <v>0</v>
      </c>
    </row>
    <row r="175" spans="1:21" s="6" customFormat="1" ht="66">
      <c r="A175" s="21" t="s">
        <v>88</v>
      </c>
      <c r="B175" s="84" t="s">
        <v>626</v>
      </c>
      <c r="C175" s="21" t="s">
        <v>73</v>
      </c>
      <c r="D175" s="52" t="s">
        <v>503</v>
      </c>
      <c r="E175" s="27"/>
      <c r="F175" s="27"/>
      <c r="G175" s="27"/>
      <c r="H175" s="27"/>
      <c r="I175" s="27"/>
      <c r="J175" s="27"/>
      <c r="K175" s="27"/>
      <c r="L175" s="27"/>
      <c r="M175" s="27"/>
      <c r="N175" s="73">
        <f t="shared" si="10"/>
        <v>1218.8</v>
      </c>
      <c r="O175" s="73">
        <f t="shared" si="10"/>
        <v>1218.8</v>
      </c>
      <c r="P175" s="73">
        <f t="shared" si="10"/>
        <v>1781.6</v>
      </c>
      <c r="Q175" s="78">
        <f t="shared" si="10"/>
        <v>8496.9</v>
      </c>
      <c r="R175" s="73">
        <f t="shared" si="10"/>
        <v>8496.9</v>
      </c>
      <c r="S175" s="73">
        <f t="shared" si="10"/>
        <v>8496.9</v>
      </c>
      <c r="T175" s="50"/>
      <c r="U175" s="82">
        <f t="shared" si="9"/>
        <v>0</v>
      </c>
    </row>
    <row r="176" spans="1:21" s="6" customFormat="1" ht="33">
      <c r="A176" s="21" t="s">
        <v>89</v>
      </c>
      <c r="B176" s="84" t="s">
        <v>629</v>
      </c>
      <c r="C176" s="21" t="s">
        <v>74</v>
      </c>
      <c r="D176" s="52" t="s">
        <v>498</v>
      </c>
      <c r="E176" s="27"/>
      <c r="F176" s="27"/>
      <c r="G176" s="27"/>
      <c r="H176" s="27"/>
      <c r="I176" s="27"/>
      <c r="J176" s="27"/>
      <c r="K176" s="27"/>
      <c r="L176" s="27"/>
      <c r="M176" s="27"/>
      <c r="N176" s="73">
        <f t="shared" si="10"/>
        <v>2640.9</v>
      </c>
      <c r="O176" s="73">
        <f t="shared" si="10"/>
        <v>2294.4</v>
      </c>
      <c r="P176" s="73">
        <f t="shared" si="10"/>
        <v>3088.8</v>
      </c>
      <c r="Q176" s="78">
        <f t="shared" si="10"/>
        <v>3186.8</v>
      </c>
      <c r="R176" s="73">
        <f t="shared" si="10"/>
        <v>1840.6</v>
      </c>
      <c r="S176" s="73">
        <f t="shared" si="10"/>
        <v>1840.6</v>
      </c>
      <c r="T176" s="50"/>
      <c r="U176" s="82">
        <f t="shared" si="9"/>
        <v>0</v>
      </c>
    </row>
    <row r="177" spans="1:21" s="6" customFormat="1" ht="181.5">
      <c r="A177" s="21" t="s">
        <v>409</v>
      </c>
      <c r="B177" s="71" t="s">
        <v>76</v>
      </c>
      <c r="C177" s="21" t="s">
        <v>77</v>
      </c>
      <c r="D177" s="52" t="s">
        <v>617</v>
      </c>
      <c r="E177" s="27"/>
      <c r="F177" s="27"/>
      <c r="G177" s="27"/>
      <c r="H177" s="27" t="s">
        <v>384</v>
      </c>
      <c r="I177" s="27" t="s">
        <v>835</v>
      </c>
      <c r="J177" s="64" t="s">
        <v>78</v>
      </c>
      <c r="K177" s="27"/>
      <c r="L177" s="27"/>
      <c r="M177" s="27"/>
      <c r="N177" s="12">
        <f>'[1]Свод  по  МО_исправлено'!P165</f>
        <v>13013.2</v>
      </c>
      <c r="O177" s="12">
        <v>12420.8</v>
      </c>
      <c r="P177" s="12">
        <v>13013.2</v>
      </c>
      <c r="Q177" s="55">
        <v>13013.2</v>
      </c>
      <c r="R177" s="12">
        <v>13013.2</v>
      </c>
      <c r="S177" s="12">
        <v>13013.2</v>
      </c>
      <c r="T177" s="50"/>
      <c r="U177" s="82">
        <f t="shared" si="9"/>
        <v>0</v>
      </c>
    </row>
    <row r="178" spans="1:21" s="6" customFormat="1" ht="198">
      <c r="A178" s="21" t="s">
        <v>410</v>
      </c>
      <c r="B178" s="71" t="s">
        <v>385</v>
      </c>
      <c r="C178" s="21" t="s">
        <v>80</v>
      </c>
      <c r="D178" s="27">
        <v>1003</v>
      </c>
      <c r="E178" s="27"/>
      <c r="F178" s="27"/>
      <c r="G178" s="27"/>
      <c r="H178" s="27" t="s">
        <v>393</v>
      </c>
      <c r="I178" s="27" t="s">
        <v>835</v>
      </c>
      <c r="J178" s="64" t="s">
        <v>78</v>
      </c>
      <c r="K178" s="27"/>
      <c r="L178" s="27"/>
      <c r="M178" s="27"/>
      <c r="N178" s="12">
        <f>'[1]Свод  по  МО_исправлено'!P166</f>
        <v>37302</v>
      </c>
      <c r="O178" s="12">
        <v>37292.8</v>
      </c>
      <c r="P178" s="12">
        <v>87359.4</v>
      </c>
      <c r="Q178" s="55">
        <v>0</v>
      </c>
      <c r="R178" s="12">
        <v>0</v>
      </c>
      <c r="S178" s="12">
        <v>0</v>
      </c>
      <c r="T178" s="50"/>
      <c r="U178" s="82">
        <f t="shared" si="9"/>
        <v>0</v>
      </c>
    </row>
    <row r="179" spans="1:21" s="6" customFormat="1" ht="132">
      <c r="A179" s="21" t="s">
        <v>411</v>
      </c>
      <c r="B179" s="71" t="s">
        <v>82</v>
      </c>
      <c r="C179" s="21" t="s">
        <v>83</v>
      </c>
      <c r="D179" s="27">
        <v>1003</v>
      </c>
      <c r="E179" s="27"/>
      <c r="F179" s="27"/>
      <c r="G179" s="27"/>
      <c r="H179" s="27" t="s">
        <v>62</v>
      </c>
      <c r="I179" s="27" t="s">
        <v>63</v>
      </c>
      <c r="J179" s="64" t="s">
        <v>84</v>
      </c>
      <c r="K179" s="27"/>
      <c r="L179" s="27"/>
      <c r="M179" s="27"/>
      <c r="N179" s="12">
        <f>'[1]Свод  по  МО_исправлено'!P167</f>
        <v>382394</v>
      </c>
      <c r="O179" s="12">
        <v>313257.9</v>
      </c>
      <c r="P179" s="12">
        <v>487386</v>
      </c>
      <c r="Q179" s="55">
        <v>513490</v>
      </c>
      <c r="R179" s="56">
        <v>538760</v>
      </c>
      <c r="S179" s="56">
        <v>575957</v>
      </c>
      <c r="T179" s="50"/>
      <c r="U179" s="82">
        <f t="shared" si="9"/>
        <v>0</v>
      </c>
    </row>
    <row r="180" spans="1:21" s="6" customFormat="1" ht="132">
      <c r="A180" s="21" t="s">
        <v>412</v>
      </c>
      <c r="B180" s="71" t="s">
        <v>86</v>
      </c>
      <c r="C180" s="21" t="s">
        <v>87</v>
      </c>
      <c r="D180" s="27">
        <v>1003</v>
      </c>
      <c r="E180" s="27"/>
      <c r="F180" s="27"/>
      <c r="G180" s="27"/>
      <c r="H180" s="27" t="s">
        <v>62</v>
      </c>
      <c r="I180" s="27" t="s">
        <v>63</v>
      </c>
      <c r="J180" s="64" t="s">
        <v>84</v>
      </c>
      <c r="K180" s="27"/>
      <c r="L180" s="27"/>
      <c r="M180" s="27"/>
      <c r="N180" s="12">
        <f>'[1]Свод  по  МО_исправлено'!P168</f>
        <v>5261</v>
      </c>
      <c r="O180" s="12">
        <v>5261</v>
      </c>
      <c r="P180" s="12">
        <v>5355</v>
      </c>
      <c r="Q180" s="55">
        <f>4065</f>
        <v>4065</v>
      </c>
      <c r="R180" s="56">
        <v>4065</v>
      </c>
      <c r="S180" s="56">
        <v>4065</v>
      </c>
      <c r="T180" s="50"/>
      <c r="U180" s="82">
        <f t="shared" si="9"/>
        <v>0</v>
      </c>
    </row>
    <row r="181" spans="1:21" s="6" customFormat="1" ht="132">
      <c r="A181" s="21" t="s">
        <v>413</v>
      </c>
      <c r="B181" s="71" t="s">
        <v>90</v>
      </c>
      <c r="C181" s="21" t="s">
        <v>91</v>
      </c>
      <c r="D181" s="52" t="s">
        <v>800</v>
      </c>
      <c r="E181" s="27"/>
      <c r="F181" s="27"/>
      <c r="G181" s="27"/>
      <c r="H181" s="27" t="s">
        <v>92</v>
      </c>
      <c r="I181" s="27" t="s">
        <v>93</v>
      </c>
      <c r="J181" s="64" t="s">
        <v>94</v>
      </c>
      <c r="K181" s="27"/>
      <c r="L181" s="27"/>
      <c r="M181" s="27"/>
      <c r="N181" s="12">
        <f>'[1]Свод  по  МО_исправлено'!P170</f>
        <v>7696.4</v>
      </c>
      <c r="O181" s="12">
        <v>4839.9</v>
      </c>
      <c r="P181" s="12">
        <v>0</v>
      </c>
      <c r="Q181" s="55">
        <v>0</v>
      </c>
      <c r="R181" s="12">
        <v>0</v>
      </c>
      <c r="S181" s="12">
        <v>0</v>
      </c>
      <c r="T181" s="50"/>
      <c r="U181" s="82">
        <f t="shared" si="9"/>
        <v>0</v>
      </c>
    </row>
    <row r="182" spans="1:21" s="6" customFormat="1" ht="132">
      <c r="A182" s="21" t="s">
        <v>414</v>
      </c>
      <c r="B182" s="71" t="s">
        <v>95</v>
      </c>
      <c r="C182" s="21" t="s">
        <v>96</v>
      </c>
      <c r="D182" s="52">
        <v>1003</v>
      </c>
      <c r="E182" s="27"/>
      <c r="F182" s="27"/>
      <c r="G182" s="64"/>
      <c r="H182" s="27" t="s">
        <v>62</v>
      </c>
      <c r="I182" s="27" t="s">
        <v>63</v>
      </c>
      <c r="J182" s="64" t="s">
        <v>84</v>
      </c>
      <c r="K182" s="27"/>
      <c r="L182" s="27"/>
      <c r="M182" s="27"/>
      <c r="N182" s="12">
        <f>'[1]Свод  по  МО_исправлено'!P171</f>
        <v>2414.1</v>
      </c>
      <c r="O182" s="12">
        <v>0</v>
      </c>
      <c r="P182" s="12">
        <v>2640</v>
      </c>
      <c r="Q182" s="55">
        <v>0</v>
      </c>
      <c r="R182" s="12">
        <v>0</v>
      </c>
      <c r="S182" s="12">
        <v>0</v>
      </c>
      <c r="T182" s="50"/>
      <c r="U182" s="82">
        <f t="shared" si="9"/>
        <v>0</v>
      </c>
    </row>
    <row r="183" spans="1:21" s="6" customFormat="1" ht="132">
      <c r="A183" s="21" t="s">
        <v>415</v>
      </c>
      <c r="B183" s="22" t="s">
        <v>350</v>
      </c>
      <c r="C183" s="21" t="s">
        <v>416</v>
      </c>
      <c r="D183" s="52" t="s">
        <v>800</v>
      </c>
      <c r="E183" s="27" t="s">
        <v>981</v>
      </c>
      <c r="F183" s="27" t="s">
        <v>353</v>
      </c>
      <c r="G183" s="64" t="s">
        <v>982</v>
      </c>
      <c r="H183" s="27"/>
      <c r="I183" s="27"/>
      <c r="J183" s="64"/>
      <c r="K183" s="27"/>
      <c r="L183" s="27"/>
      <c r="M183" s="27"/>
      <c r="N183" s="12"/>
      <c r="O183" s="12"/>
      <c r="P183" s="12">
        <v>264</v>
      </c>
      <c r="Q183" s="55">
        <v>0</v>
      </c>
      <c r="R183" s="12">
        <v>0</v>
      </c>
      <c r="S183" s="12">
        <v>0</v>
      </c>
      <c r="T183" s="50"/>
      <c r="U183" s="82">
        <f t="shared" si="9"/>
        <v>0</v>
      </c>
    </row>
    <row r="184" spans="1:21" s="6" customFormat="1" ht="99">
      <c r="A184" s="21" t="s">
        <v>417</v>
      </c>
      <c r="B184" s="71" t="s">
        <v>418</v>
      </c>
      <c r="C184" s="21" t="s">
        <v>419</v>
      </c>
      <c r="D184" s="52" t="s">
        <v>420</v>
      </c>
      <c r="E184" s="27"/>
      <c r="F184" s="27"/>
      <c r="G184" s="64"/>
      <c r="H184" s="27" t="s">
        <v>421</v>
      </c>
      <c r="I184" s="27" t="s">
        <v>3</v>
      </c>
      <c r="J184" s="64">
        <v>41275</v>
      </c>
      <c r="K184" s="27"/>
      <c r="L184" s="27"/>
      <c r="M184" s="27"/>
      <c r="N184" s="12">
        <v>0</v>
      </c>
      <c r="O184" s="12">
        <v>0</v>
      </c>
      <c r="P184" s="12">
        <v>0</v>
      </c>
      <c r="Q184" s="55">
        <v>8118</v>
      </c>
      <c r="R184" s="12">
        <v>0</v>
      </c>
      <c r="S184" s="12">
        <v>0</v>
      </c>
      <c r="T184" s="50"/>
      <c r="U184" s="82">
        <f t="shared" si="9"/>
        <v>0</v>
      </c>
    </row>
    <row r="185" spans="1:21" s="6" customFormat="1" ht="132">
      <c r="A185" s="21" t="s">
        <v>422</v>
      </c>
      <c r="B185" s="71" t="s">
        <v>423</v>
      </c>
      <c r="C185" s="21" t="s">
        <v>424</v>
      </c>
      <c r="D185" s="52">
        <v>1003</v>
      </c>
      <c r="E185" s="27"/>
      <c r="F185" s="27"/>
      <c r="G185" s="64"/>
      <c r="H185" s="27" t="s">
        <v>425</v>
      </c>
      <c r="I185" s="27" t="s">
        <v>93</v>
      </c>
      <c r="J185" s="64">
        <v>41275</v>
      </c>
      <c r="K185" s="27"/>
      <c r="L185" s="27"/>
      <c r="M185" s="27"/>
      <c r="N185" s="12">
        <v>0</v>
      </c>
      <c r="O185" s="12">
        <v>0</v>
      </c>
      <c r="P185" s="12">
        <v>0</v>
      </c>
      <c r="Q185" s="55">
        <v>18227</v>
      </c>
      <c r="R185" s="56">
        <v>24023</v>
      </c>
      <c r="S185" s="56">
        <v>47704</v>
      </c>
      <c r="T185" s="50"/>
      <c r="U185" s="82">
        <f t="shared" si="9"/>
        <v>0</v>
      </c>
    </row>
    <row r="186" spans="1:21" s="6" customFormat="1" ht="165">
      <c r="A186" s="15" t="s">
        <v>97</v>
      </c>
      <c r="B186" s="16" t="s">
        <v>936</v>
      </c>
      <c r="C186" s="15" t="s">
        <v>98</v>
      </c>
      <c r="D186" s="46"/>
      <c r="E186" s="46"/>
      <c r="F186" s="46"/>
      <c r="G186" s="46"/>
      <c r="H186" s="46"/>
      <c r="I186" s="46"/>
      <c r="J186" s="46"/>
      <c r="K186" s="46"/>
      <c r="L186" s="46"/>
      <c r="M186" s="46"/>
      <c r="N186" s="73">
        <f aca="true" t="shared" si="11" ref="N186:S186">SUM(N187:N189)</f>
        <v>0</v>
      </c>
      <c r="O186" s="73">
        <f t="shared" si="11"/>
        <v>0</v>
      </c>
      <c r="P186" s="73">
        <f t="shared" si="11"/>
        <v>0</v>
      </c>
      <c r="Q186" s="73">
        <f t="shared" si="11"/>
        <v>0</v>
      </c>
      <c r="R186" s="73">
        <f t="shared" si="11"/>
        <v>0</v>
      </c>
      <c r="S186" s="73">
        <f t="shared" si="11"/>
        <v>0</v>
      </c>
      <c r="T186" s="17"/>
      <c r="U186" s="82">
        <f t="shared" si="9"/>
        <v>0</v>
      </c>
    </row>
    <row r="187" spans="1:21" s="6" customFormat="1" ht="18">
      <c r="A187" s="7"/>
      <c r="B187" s="83"/>
      <c r="C187" s="7"/>
      <c r="D187" s="27"/>
      <c r="E187" s="27"/>
      <c r="F187" s="27"/>
      <c r="G187" s="27"/>
      <c r="H187" s="27"/>
      <c r="I187" s="27"/>
      <c r="J187" s="27"/>
      <c r="K187" s="27"/>
      <c r="L187" s="27"/>
      <c r="M187" s="27"/>
      <c r="N187" s="12"/>
      <c r="O187" s="12"/>
      <c r="P187" s="12"/>
      <c r="Q187" s="12"/>
      <c r="R187" s="12"/>
      <c r="S187" s="12"/>
      <c r="T187" s="13"/>
      <c r="U187" s="82">
        <f t="shared" si="9"/>
        <v>0</v>
      </c>
    </row>
    <row r="188" spans="1:21" s="6" customFormat="1" ht="18">
      <c r="A188" s="7"/>
      <c r="B188" s="84"/>
      <c r="C188" s="7"/>
      <c r="D188" s="52"/>
      <c r="E188" s="27"/>
      <c r="F188" s="27"/>
      <c r="G188" s="27"/>
      <c r="H188" s="27"/>
      <c r="I188" s="27"/>
      <c r="J188" s="27"/>
      <c r="K188" s="27"/>
      <c r="L188" s="27"/>
      <c r="M188" s="27"/>
      <c r="N188" s="12"/>
      <c r="O188" s="12"/>
      <c r="P188" s="12"/>
      <c r="Q188" s="12"/>
      <c r="R188" s="12"/>
      <c r="S188" s="12"/>
      <c r="T188" s="13"/>
      <c r="U188" s="82">
        <f t="shared" si="9"/>
        <v>0</v>
      </c>
    </row>
    <row r="189" spans="1:21" s="6" customFormat="1" ht="18">
      <c r="A189" s="7"/>
      <c r="B189" s="84"/>
      <c r="C189" s="7"/>
      <c r="D189" s="27"/>
      <c r="E189" s="27"/>
      <c r="F189" s="27"/>
      <c r="G189" s="27"/>
      <c r="H189" s="27"/>
      <c r="I189" s="27"/>
      <c r="J189" s="27"/>
      <c r="K189" s="27"/>
      <c r="L189" s="27"/>
      <c r="M189" s="27"/>
      <c r="N189" s="12"/>
      <c r="O189" s="12"/>
      <c r="P189" s="12"/>
      <c r="Q189" s="12"/>
      <c r="R189" s="12"/>
      <c r="S189" s="12"/>
      <c r="T189" s="26"/>
      <c r="U189" s="82">
        <f t="shared" si="9"/>
        <v>0</v>
      </c>
    </row>
    <row r="190" spans="1:21" s="6" customFormat="1" ht="33">
      <c r="A190" s="15"/>
      <c r="B190" s="16" t="s">
        <v>99</v>
      </c>
      <c r="C190" s="15" t="s">
        <v>100</v>
      </c>
      <c r="D190" s="46"/>
      <c r="E190" s="46"/>
      <c r="F190" s="46"/>
      <c r="G190" s="46"/>
      <c r="H190" s="46"/>
      <c r="I190" s="46"/>
      <c r="J190" s="46"/>
      <c r="K190" s="46"/>
      <c r="L190" s="46"/>
      <c r="M190" s="46"/>
      <c r="N190" s="73">
        <f aca="true" t="shared" si="12" ref="N190:S190">N83+N137+N186+N139</f>
        <v>10050022.37</v>
      </c>
      <c r="O190" s="73">
        <f t="shared" si="12"/>
        <v>9669923.21931</v>
      </c>
      <c r="P190" s="73">
        <f t="shared" si="12"/>
        <v>9459993.741999999</v>
      </c>
      <c r="Q190" s="73">
        <f t="shared" si="12"/>
        <v>8993013.3</v>
      </c>
      <c r="R190" s="73">
        <f t="shared" si="12"/>
        <v>8063020.9</v>
      </c>
      <c r="S190" s="73">
        <f t="shared" si="12"/>
        <v>8239595.1000000015</v>
      </c>
      <c r="T190" s="17"/>
      <c r="U190" s="82">
        <f t="shared" si="9"/>
        <v>0</v>
      </c>
    </row>
    <row r="191" spans="1:21" s="6" customFormat="1" ht="33">
      <c r="A191" s="7" t="s">
        <v>101</v>
      </c>
      <c r="B191" s="19" t="s">
        <v>102</v>
      </c>
      <c r="C191" s="7" t="s">
        <v>103</v>
      </c>
      <c r="D191" s="27"/>
      <c r="E191" s="27"/>
      <c r="F191" s="27"/>
      <c r="G191" s="27"/>
      <c r="H191" s="27"/>
      <c r="I191" s="27"/>
      <c r="J191" s="27"/>
      <c r="K191" s="27"/>
      <c r="L191" s="27"/>
      <c r="M191" s="27"/>
      <c r="N191" s="12"/>
      <c r="O191" s="12"/>
      <c r="P191" s="12"/>
      <c r="Q191" s="12"/>
      <c r="R191" s="12"/>
      <c r="S191" s="12"/>
      <c r="T191" s="13"/>
      <c r="U191" s="82">
        <f t="shared" si="9"/>
        <v>0</v>
      </c>
    </row>
    <row r="192" spans="1:21" s="6" customFormat="1" ht="99">
      <c r="A192" s="15" t="s">
        <v>104</v>
      </c>
      <c r="B192" s="16" t="s">
        <v>105</v>
      </c>
      <c r="C192" s="15" t="s">
        <v>106</v>
      </c>
      <c r="D192" s="46"/>
      <c r="E192" s="46"/>
      <c r="F192" s="46"/>
      <c r="G192" s="46"/>
      <c r="H192" s="46"/>
      <c r="I192" s="46"/>
      <c r="J192" s="46"/>
      <c r="K192" s="46"/>
      <c r="L192" s="46"/>
      <c r="M192" s="46"/>
      <c r="N192" s="73">
        <f aca="true" t="shared" si="13" ref="N192:S192">SUM(N193:N248)</f>
        <v>8573069.9</v>
      </c>
      <c r="O192" s="73">
        <f t="shared" si="13"/>
        <v>8167606.499999999</v>
      </c>
      <c r="P192" s="73">
        <f t="shared" si="13"/>
        <v>7688066.390000001</v>
      </c>
      <c r="Q192" s="73">
        <f t="shared" si="13"/>
        <v>6516367.700000001</v>
      </c>
      <c r="R192" s="73">
        <f t="shared" si="13"/>
        <v>5886697.5</v>
      </c>
      <c r="S192" s="73">
        <f t="shared" si="13"/>
        <v>6112315.500000001</v>
      </c>
      <c r="T192" s="17"/>
      <c r="U192" s="82">
        <f t="shared" si="9"/>
        <v>0</v>
      </c>
    </row>
    <row r="193" spans="1:21" s="6" customFormat="1" ht="115.5">
      <c r="A193" s="7" t="s">
        <v>107</v>
      </c>
      <c r="B193" s="19" t="s">
        <v>108</v>
      </c>
      <c r="C193" s="7" t="s">
        <v>109</v>
      </c>
      <c r="D193" s="27" t="s">
        <v>983</v>
      </c>
      <c r="E193" s="67" t="s">
        <v>976</v>
      </c>
      <c r="F193" s="27" t="s">
        <v>984</v>
      </c>
      <c r="G193" s="68" t="s">
        <v>977</v>
      </c>
      <c r="H193" s="27"/>
      <c r="I193" s="27"/>
      <c r="J193" s="64"/>
      <c r="K193" s="27"/>
      <c r="L193" s="27"/>
      <c r="M193" s="27"/>
      <c r="N193" s="12">
        <f>'[3]Свод  по  МО'!N177-723.2</f>
        <v>645029.7000000001</v>
      </c>
      <c r="O193" s="12">
        <f>'[3]Свод  по  МО'!O177</f>
        <v>637422.4</v>
      </c>
      <c r="P193" s="12">
        <f>'[2]г. Елец '!P11+'[2]г. Липецк '!P11+30203.1</f>
        <v>701066.8999999999</v>
      </c>
      <c r="Q193" s="12">
        <f>'[2]г. Елец '!Q11+'[2]г. Липецк '!Q11</f>
        <v>851641.7</v>
      </c>
      <c r="R193" s="12">
        <f>'[2]г. Елец '!R11+'[2]г. Липецк '!R11</f>
        <v>978678.5</v>
      </c>
      <c r="S193" s="12">
        <f>'[2]г. Елец '!S11+'[2]г. Липецк '!S11</f>
        <v>996335.5</v>
      </c>
      <c r="T193" s="13"/>
      <c r="U193" s="82">
        <f t="shared" si="9"/>
        <v>0</v>
      </c>
    </row>
    <row r="194" spans="1:21" s="6" customFormat="1" ht="198">
      <c r="A194" s="7" t="s">
        <v>110</v>
      </c>
      <c r="B194" s="19" t="s">
        <v>995</v>
      </c>
      <c r="C194" s="7" t="s">
        <v>111</v>
      </c>
      <c r="D194" s="65" t="s">
        <v>985</v>
      </c>
      <c r="E194" s="27" t="s">
        <v>986</v>
      </c>
      <c r="F194" s="27" t="s">
        <v>112</v>
      </c>
      <c r="G194" s="27" t="s">
        <v>987</v>
      </c>
      <c r="H194" s="27"/>
      <c r="I194" s="27"/>
      <c r="J194" s="27"/>
      <c r="K194" s="27"/>
      <c r="L194" s="27"/>
      <c r="M194" s="27"/>
      <c r="N194" s="12">
        <f>'[3]Свод  по  МО'!N178</f>
        <v>186352.8</v>
      </c>
      <c r="O194" s="12">
        <f>'[3]Свод  по  МО'!O178</f>
        <v>182484.6</v>
      </c>
      <c r="P194" s="12">
        <f>'[2]г. Елец '!P12+'[2]г. Липецк '!P12</f>
        <v>248906.7</v>
      </c>
      <c r="Q194" s="12">
        <f>'[2]г. Елец '!Q12+'[2]г. Липецк '!Q12</f>
        <v>264048.3</v>
      </c>
      <c r="R194" s="12">
        <f>'[2]г. Елец '!R12+'[2]г. Липецк '!R12</f>
        <v>249339.2</v>
      </c>
      <c r="S194" s="12">
        <f>'[2]г. Елец '!S12+'[2]г. Липецк '!S12</f>
        <v>262074</v>
      </c>
      <c r="T194" s="13"/>
      <c r="U194" s="82">
        <f t="shared" si="9"/>
        <v>0</v>
      </c>
    </row>
    <row r="195" spans="1:21" s="6" customFormat="1" ht="132">
      <c r="A195" s="7" t="s">
        <v>113</v>
      </c>
      <c r="B195" s="19" t="s">
        <v>114</v>
      </c>
      <c r="C195" s="7" t="s">
        <v>115</v>
      </c>
      <c r="D195" s="27"/>
      <c r="E195" s="27"/>
      <c r="F195" s="27"/>
      <c r="G195" s="27"/>
      <c r="H195" s="27"/>
      <c r="I195" s="27"/>
      <c r="J195" s="27"/>
      <c r="K195" s="27"/>
      <c r="L195" s="27"/>
      <c r="M195" s="27"/>
      <c r="N195" s="12">
        <f>'[3]Свод  по  МО'!N179</f>
        <v>0</v>
      </c>
      <c r="O195" s="12">
        <f>'[3]Свод  по  МО'!O179</f>
        <v>0</v>
      </c>
      <c r="P195" s="12">
        <f>'[2]г. Елец '!P13+'[2]г. Липецк '!P13</f>
        <v>0</v>
      </c>
      <c r="Q195" s="12">
        <f>'[2]г. Елец '!Q13+'[2]г. Липецк '!Q13</f>
        <v>0</v>
      </c>
      <c r="R195" s="12">
        <f>'[2]г. Елец '!R13+'[2]г. Липецк '!R13</f>
        <v>0</v>
      </c>
      <c r="S195" s="12">
        <f>'[2]г. Елец '!S13+'[2]г. Липецк '!S13</f>
        <v>0</v>
      </c>
      <c r="T195" s="13"/>
      <c r="U195" s="82">
        <f t="shared" si="9"/>
        <v>0</v>
      </c>
    </row>
    <row r="196" spans="1:21" s="6" customFormat="1" ht="198">
      <c r="A196" s="7" t="s">
        <v>116</v>
      </c>
      <c r="B196" s="19" t="s">
        <v>938</v>
      </c>
      <c r="C196" s="7" t="s">
        <v>117</v>
      </c>
      <c r="D196" s="52" t="s">
        <v>1002</v>
      </c>
      <c r="E196" s="27" t="s">
        <v>988</v>
      </c>
      <c r="F196" s="27" t="s">
        <v>1003</v>
      </c>
      <c r="G196" s="27" t="s">
        <v>989</v>
      </c>
      <c r="H196" s="27"/>
      <c r="I196" s="27"/>
      <c r="J196" s="27"/>
      <c r="K196" s="27"/>
      <c r="L196" s="27"/>
      <c r="M196" s="27"/>
      <c r="N196" s="12">
        <f>'[3]Свод  по  МО'!N180</f>
        <v>20000</v>
      </c>
      <c r="O196" s="12">
        <f>'[3]Свод  по  МО'!O180</f>
        <v>20000</v>
      </c>
      <c r="P196" s="12">
        <f>'[2]г. Елец '!P14+'[2]г. Липецк '!P14</f>
        <v>12125.6</v>
      </c>
      <c r="Q196" s="12">
        <f>'[2]г. Елец '!Q14+'[2]г. Липецк '!Q14</f>
        <v>0</v>
      </c>
      <c r="R196" s="12">
        <f>'[2]г. Елец '!R14+'[2]г. Липецк '!R14</f>
        <v>0</v>
      </c>
      <c r="S196" s="12">
        <f>'[2]г. Елец '!S14+'[2]г. Липецк '!S14</f>
        <v>0</v>
      </c>
      <c r="T196" s="13"/>
      <c r="U196" s="82">
        <f t="shared" si="9"/>
        <v>0</v>
      </c>
    </row>
    <row r="197" spans="1:21" s="6" customFormat="1" ht="132" hidden="1">
      <c r="A197" s="35" t="s">
        <v>118</v>
      </c>
      <c r="B197" s="36" t="s">
        <v>0</v>
      </c>
      <c r="C197" s="35" t="s">
        <v>119</v>
      </c>
      <c r="D197" s="52"/>
      <c r="E197" s="63"/>
      <c r="F197" s="27"/>
      <c r="G197" s="27"/>
      <c r="H197" s="27"/>
      <c r="I197" s="27"/>
      <c r="J197" s="27"/>
      <c r="K197" s="27"/>
      <c r="L197" s="27"/>
      <c r="M197" s="27"/>
      <c r="N197" s="12">
        <f>'[3]Свод  по  МО'!N181</f>
        <v>0</v>
      </c>
      <c r="O197" s="12">
        <f>'[3]Свод  по  МО'!O181</f>
        <v>0</v>
      </c>
      <c r="P197" s="12"/>
      <c r="Q197" s="12"/>
      <c r="R197" s="12"/>
      <c r="S197" s="12"/>
      <c r="T197" s="13"/>
      <c r="U197" s="82"/>
    </row>
    <row r="198" spans="1:21" s="6" customFormat="1" ht="115.5">
      <c r="A198" s="7" t="s">
        <v>120</v>
      </c>
      <c r="B198" s="19" t="s">
        <v>121</v>
      </c>
      <c r="C198" s="7" t="s">
        <v>122</v>
      </c>
      <c r="D198" s="66">
        <v>1202</v>
      </c>
      <c r="E198" s="67" t="s">
        <v>976</v>
      </c>
      <c r="F198" s="68" t="s">
        <v>123</v>
      </c>
      <c r="G198" s="68" t="s">
        <v>977</v>
      </c>
      <c r="H198" s="27"/>
      <c r="I198" s="27"/>
      <c r="J198" s="27"/>
      <c r="K198" s="27"/>
      <c r="L198" s="27"/>
      <c r="M198" s="27"/>
      <c r="N198" s="12">
        <f>'[3]Свод  по  МО'!N182</f>
        <v>2063</v>
      </c>
      <c r="O198" s="12">
        <f>'[3]Свод  по  МО'!O182</f>
        <v>2063</v>
      </c>
      <c r="P198" s="12">
        <f>'[2]г. Елец '!P16+'[2]г. Липецк '!P16</f>
        <v>1949</v>
      </c>
      <c r="Q198" s="12">
        <f>'[2]г. Елец '!Q16+'[2]г. Липецк '!Q16</f>
        <v>1699</v>
      </c>
      <c r="R198" s="12">
        <f>'[2]г. Елец '!R16+'[2]г. Липецк '!R16</f>
        <v>1161</v>
      </c>
      <c r="S198" s="12">
        <f>'[2]г. Елец '!S16+'[2]г. Липецк '!S16</f>
        <v>1615</v>
      </c>
      <c r="T198" s="13"/>
      <c r="U198" s="82">
        <f t="shared" si="9"/>
        <v>0</v>
      </c>
    </row>
    <row r="199" spans="1:21" s="6" customFormat="1" ht="132">
      <c r="A199" s="7" t="s">
        <v>124</v>
      </c>
      <c r="B199" s="19" t="s">
        <v>125</v>
      </c>
      <c r="C199" s="7" t="s">
        <v>126</v>
      </c>
      <c r="D199" s="66">
        <v>1202</v>
      </c>
      <c r="E199" s="67" t="s">
        <v>976</v>
      </c>
      <c r="F199" s="68" t="s">
        <v>123</v>
      </c>
      <c r="G199" s="68" t="s">
        <v>977</v>
      </c>
      <c r="H199" s="27"/>
      <c r="I199" s="27"/>
      <c r="J199" s="27"/>
      <c r="K199" s="27"/>
      <c r="L199" s="27"/>
      <c r="M199" s="27"/>
      <c r="N199" s="12">
        <f>'[3]Свод  по  МО'!N183</f>
        <v>10041.3</v>
      </c>
      <c r="O199" s="12">
        <f>'[3]Свод  по  МО'!O183</f>
        <v>10041.2</v>
      </c>
      <c r="P199" s="12">
        <f>'[2]г. Елец '!P17+'[2]г. Липецк '!P17</f>
        <v>10627.5</v>
      </c>
      <c r="Q199" s="12">
        <f>'[2]г. Елец '!Q17+'[2]г. Липецк '!Q17</f>
        <v>12136</v>
      </c>
      <c r="R199" s="12">
        <f>'[2]г. Елец '!R17+'[2]г. Липецк '!R17</f>
        <v>7317</v>
      </c>
      <c r="S199" s="12">
        <f>'[2]г. Елец '!S17+'[2]г. Липецк '!S17</f>
        <v>9180</v>
      </c>
      <c r="T199" s="13"/>
      <c r="U199" s="82">
        <f t="shared" si="9"/>
        <v>0</v>
      </c>
    </row>
    <row r="200" spans="1:21" s="6" customFormat="1" ht="66">
      <c r="A200" s="7" t="s">
        <v>127</v>
      </c>
      <c r="B200" s="19" t="s">
        <v>128</v>
      </c>
      <c r="C200" s="7" t="s">
        <v>129</v>
      </c>
      <c r="D200" s="27"/>
      <c r="E200" s="27"/>
      <c r="F200" s="27"/>
      <c r="G200" s="27"/>
      <c r="H200" s="27"/>
      <c r="I200" s="27"/>
      <c r="J200" s="27"/>
      <c r="K200" s="27"/>
      <c r="L200" s="27"/>
      <c r="M200" s="27"/>
      <c r="N200" s="12">
        <f>'[3]Свод  по  МО'!N184</f>
        <v>0</v>
      </c>
      <c r="O200" s="12">
        <f>'[3]Свод  по  МО'!O184</f>
        <v>0</v>
      </c>
      <c r="P200" s="12"/>
      <c r="Q200" s="12"/>
      <c r="R200" s="12"/>
      <c r="S200" s="12"/>
      <c r="T200" s="13"/>
      <c r="U200" s="82">
        <f t="shared" si="9"/>
        <v>0</v>
      </c>
    </row>
    <row r="201" spans="1:21" s="6" customFormat="1" ht="49.5">
      <c r="A201" s="7" t="s">
        <v>130</v>
      </c>
      <c r="B201" s="19" t="s">
        <v>131</v>
      </c>
      <c r="C201" s="7" t="s">
        <v>132</v>
      </c>
      <c r="D201" s="27"/>
      <c r="E201" s="27"/>
      <c r="F201" s="27"/>
      <c r="G201" s="27"/>
      <c r="H201" s="27"/>
      <c r="I201" s="27"/>
      <c r="J201" s="27"/>
      <c r="K201" s="27"/>
      <c r="L201" s="27"/>
      <c r="M201" s="27"/>
      <c r="N201" s="12">
        <f>'[3]Свод  по  МО'!N185</f>
        <v>0</v>
      </c>
      <c r="O201" s="12">
        <f>'[3]Свод  по  МО'!O185</f>
        <v>0</v>
      </c>
      <c r="P201" s="12">
        <f>'[2]г. Елец '!P19+'[2]г. Липецк '!P19</f>
        <v>0</v>
      </c>
      <c r="Q201" s="12">
        <f>'[2]г. Елец '!Q19+'[2]г. Липецк '!Q19</f>
        <v>0</v>
      </c>
      <c r="R201" s="12">
        <f>'[2]г. Елец '!R19+'[2]г. Липецк '!R19</f>
        <v>0</v>
      </c>
      <c r="S201" s="12">
        <f>'[2]г. Елец '!S19+'[2]г. Липецк '!S19</f>
        <v>0</v>
      </c>
      <c r="T201" s="13"/>
      <c r="U201" s="82">
        <f t="shared" si="9"/>
        <v>0</v>
      </c>
    </row>
    <row r="202" spans="1:21" s="6" customFormat="1" ht="66">
      <c r="A202" s="7" t="s">
        <v>133</v>
      </c>
      <c r="B202" s="19" t="s">
        <v>134</v>
      </c>
      <c r="C202" s="7" t="s">
        <v>135</v>
      </c>
      <c r="D202" s="27"/>
      <c r="E202" s="27"/>
      <c r="F202" s="27"/>
      <c r="G202" s="27"/>
      <c r="H202" s="27"/>
      <c r="I202" s="27"/>
      <c r="J202" s="27"/>
      <c r="K202" s="27"/>
      <c r="L202" s="27"/>
      <c r="M202" s="27"/>
      <c r="N202" s="12">
        <f>'[3]Свод  по  МО'!N186</f>
        <v>0</v>
      </c>
      <c r="O202" s="12">
        <f>'[3]Свод  по  МО'!O186</f>
        <v>0</v>
      </c>
      <c r="P202" s="12"/>
      <c r="Q202" s="12"/>
      <c r="R202" s="12"/>
      <c r="S202" s="12"/>
      <c r="T202" s="13"/>
      <c r="U202" s="82">
        <f t="shared" si="9"/>
        <v>0</v>
      </c>
    </row>
    <row r="203" spans="1:21" s="6" customFormat="1" ht="115.5">
      <c r="A203" s="7" t="s">
        <v>136</v>
      </c>
      <c r="B203" s="19" t="s">
        <v>137</v>
      </c>
      <c r="C203" s="7" t="s">
        <v>138</v>
      </c>
      <c r="D203" s="65" t="s">
        <v>467</v>
      </c>
      <c r="E203" s="67" t="s">
        <v>976</v>
      </c>
      <c r="F203" s="27" t="s">
        <v>139</v>
      </c>
      <c r="G203" s="68" t="s">
        <v>977</v>
      </c>
      <c r="H203" s="27"/>
      <c r="I203" s="27"/>
      <c r="J203" s="27"/>
      <c r="K203" s="27"/>
      <c r="L203" s="27"/>
      <c r="M203" s="27"/>
      <c r="N203" s="12">
        <f>'[3]Свод  по  МО'!N187</f>
        <v>461601.1</v>
      </c>
      <c r="O203" s="12">
        <f>'[3]Свод  по  МО'!O187</f>
        <v>440798.7</v>
      </c>
      <c r="P203" s="12">
        <f>'[2]г. Елец '!P21+'[2]г. Липецк '!P21</f>
        <v>220184.40000000002</v>
      </c>
      <c r="Q203" s="12">
        <f>'[2]г. Елец '!Q21+'[2]г. Липецк '!Q21+81017</f>
        <v>236966.4</v>
      </c>
      <c r="R203" s="12">
        <f>'[2]г. Елец '!R21+'[2]г. Липецк '!R21</f>
        <v>305427</v>
      </c>
      <c r="S203" s="12">
        <f>'[2]г. Елец '!S21+'[2]г. Липецк '!S21</f>
        <v>323560</v>
      </c>
      <c r="T203" s="13"/>
      <c r="U203" s="82">
        <f t="shared" si="9"/>
        <v>0</v>
      </c>
    </row>
    <row r="204" spans="1:21" s="6" customFormat="1" ht="280.5">
      <c r="A204" s="7" t="s">
        <v>140</v>
      </c>
      <c r="B204" s="19" t="s">
        <v>939</v>
      </c>
      <c r="C204" s="7" t="s">
        <v>141</v>
      </c>
      <c r="D204" s="27" t="s">
        <v>142</v>
      </c>
      <c r="E204" s="67" t="s">
        <v>976</v>
      </c>
      <c r="F204" s="27" t="s">
        <v>143</v>
      </c>
      <c r="G204" s="68" t="s">
        <v>977</v>
      </c>
      <c r="H204" s="27"/>
      <c r="I204" s="27"/>
      <c r="J204" s="27"/>
      <c r="K204" s="27"/>
      <c r="L204" s="27"/>
      <c r="M204" s="27"/>
      <c r="N204" s="12">
        <f>'[3]Свод  по  МО'!N188</f>
        <v>729635</v>
      </c>
      <c r="O204" s="12">
        <f>'[3]Свод  по  МО'!O188</f>
        <v>695396.3999999999</v>
      </c>
      <c r="P204" s="12">
        <f>'[2]г. Елец '!P22+'[2]г. Липецк '!P22</f>
        <v>524625</v>
      </c>
      <c r="Q204" s="12">
        <f>'[2]г. Елец '!Q22+'[2]г. Липецк '!Q22</f>
        <v>179546.1</v>
      </c>
      <c r="R204" s="12">
        <f>'[2]г. Елец '!R22+'[2]г. Липецк '!R22+392.8</f>
        <v>152737.9</v>
      </c>
      <c r="S204" s="12">
        <f>'[2]г. Елец '!S22+'[2]г. Липецк '!S22+49515.1</f>
        <v>152455.2</v>
      </c>
      <c r="T204" s="13"/>
      <c r="U204" s="82">
        <f t="shared" si="9"/>
        <v>0</v>
      </c>
    </row>
    <row r="205" spans="1:21" s="6" customFormat="1" ht="165">
      <c r="A205" s="7" t="s">
        <v>144</v>
      </c>
      <c r="B205" s="19" t="s">
        <v>940</v>
      </c>
      <c r="C205" s="7" t="s">
        <v>145</v>
      </c>
      <c r="D205" s="27" t="s">
        <v>475</v>
      </c>
      <c r="E205" s="67" t="s">
        <v>976</v>
      </c>
      <c r="F205" s="27" t="s">
        <v>146</v>
      </c>
      <c r="G205" s="68" t="s">
        <v>977</v>
      </c>
      <c r="H205" s="27"/>
      <c r="I205" s="27"/>
      <c r="J205" s="27"/>
      <c r="K205" s="27"/>
      <c r="L205" s="27"/>
      <c r="M205" s="27"/>
      <c r="N205" s="12">
        <f>'[3]Свод  по  МО'!N189</f>
        <v>460694.9</v>
      </c>
      <c r="O205" s="12">
        <f>'[3]Свод  по  МО'!O189</f>
        <v>375980</v>
      </c>
      <c r="P205" s="12">
        <f>'[2]г. Елец '!P23+'[2]г. Липецк '!P23</f>
        <v>534727.2999999999</v>
      </c>
      <c r="Q205" s="12">
        <f>'[2]г. Елец '!Q23+'[2]г. Липецк '!Q23</f>
        <v>274589.3</v>
      </c>
      <c r="R205" s="12">
        <f>'[2]г. Елец '!R23+'[2]г. Липецк '!R23</f>
        <v>183674.3</v>
      </c>
      <c r="S205" s="12">
        <f>'[2]г. Елец '!S23+'[2]г. Липецк '!S23</f>
        <v>429576</v>
      </c>
      <c r="T205" s="13"/>
      <c r="U205" s="82">
        <f t="shared" si="9"/>
        <v>0</v>
      </c>
    </row>
    <row r="206" spans="1:21" s="6" customFormat="1" ht="115.5">
      <c r="A206" s="7" t="s">
        <v>147</v>
      </c>
      <c r="B206" s="19" t="s">
        <v>148</v>
      </c>
      <c r="C206" s="7" t="s">
        <v>149</v>
      </c>
      <c r="D206" s="52" t="s">
        <v>480</v>
      </c>
      <c r="E206" s="67" t="s">
        <v>976</v>
      </c>
      <c r="F206" s="27" t="s">
        <v>150</v>
      </c>
      <c r="G206" s="68" t="s">
        <v>977</v>
      </c>
      <c r="H206" s="27"/>
      <c r="I206" s="27"/>
      <c r="J206" s="27"/>
      <c r="K206" s="27"/>
      <c r="L206" s="27"/>
      <c r="M206" s="27"/>
      <c r="N206" s="12">
        <f>'[3]Свод  по  МО'!N190</f>
        <v>541704.2</v>
      </c>
      <c r="O206" s="12">
        <f>'[3]Свод  по  МО'!O190</f>
        <v>541704.2000000001</v>
      </c>
      <c r="P206" s="12">
        <f>'[2]г. Елец '!P24+'[2]г. Липецк '!P24</f>
        <v>577533.8</v>
      </c>
      <c r="Q206" s="12">
        <f>'[2]г. Елец '!Q24+'[2]г. Липецк '!Q24</f>
        <v>473500</v>
      </c>
      <c r="R206" s="12">
        <f>'[2]г. Елец '!R24+'[2]г. Липецк '!R24</f>
        <v>411495</v>
      </c>
      <c r="S206" s="12">
        <f>'[2]г. Елец '!S24+'[2]г. Липецк '!S24</f>
        <v>410520</v>
      </c>
      <c r="T206" s="13"/>
      <c r="U206" s="82">
        <f t="shared" si="9"/>
        <v>0</v>
      </c>
    </row>
    <row r="207" spans="1:21" s="6" customFormat="1" ht="82.5">
      <c r="A207" s="7" t="s">
        <v>151</v>
      </c>
      <c r="B207" s="19" t="s">
        <v>152</v>
      </c>
      <c r="C207" s="7" t="s">
        <v>153</v>
      </c>
      <c r="D207" s="27"/>
      <c r="E207" s="27"/>
      <c r="F207" s="27"/>
      <c r="G207" s="27"/>
      <c r="H207" s="27"/>
      <c r="I207" s="27"/>
      <c r="J207" s="27"/>
      <c r="K207" s="27"/>
      <c r="L207" s="27"/>
      <c r="M207" s="27"/>
      <c r="N207" s="12">
        <f>'[3]Свод  по  МО'!N191</f>
        <v>0</v>
      </c>
      <c r="O207" s="12">
        <f>'[3]Свод  по  МО'!O191</f>
        <v>0</v>
      </c>
      <c r="P207" s="12">
        <f>'[2]г. Елец '!P25+'[2]г. Липецк '!P25</f>
        <v>0</v>
      </c>
      <c r="Q207" s="12">
        <f>'[2]г. Елец '!Q25+'[2]г. Липецк '!Q25</f>
        <v>0</v>
      </c>
      <c r="R207" s="12">
        <f>'[2]г. Елец '!R25+'[2]г. Липецк '!R25</f>
        <v>0</v>
      </c>
      <c r="S207" s="12">
        <f>'[2]г. Елец '!S25+'[2]г. Липецк '!S25</f>
        <v>0</v>
      </c>
      <c r="T207" s="13"/>
      <c r="U207" s="82">
        <f t="shared" si="9"/>
        <v>0</v>
      </c>
    </row>
    <row r="208" spans="1:21" s="6" customFormat="1" ht="115.5">
      <c r="A208" s="7" t="s">
        <v>154</v>
      </c>
      <c r="B208" s="19" t="s">
        <v>155</v>
      </c>
      <c r="C208" s="7" t="s">
        <v>156</v>
      </c>
      <c r="D208" s="52" t="s">
        <v>488</v>
      </c>
      <c r="E208" s="67" t="s">
        <v>976</v>
      </c>
      <c r="F208" s="27" t="s">
        <v>157</v>
      </c>
      <c r="G208" s="68" t="s">
        <v>977</v>
      </c>
      <c r="H208" s="27"/>
      <c r="I208" s="43"/>
      <c r="J208" s="64"/>
      <c r="K208" s="27"/>
      <c r="L208" s="27"/>
      <c r="M208" s="27"/>
      <c r="N208" s="12">
        <f>'[3]Свод  по  МО'!N192</f>
        <v>30541</v>
      </c>
      <c r="O208" s="12">
        <f>'[3]Свод  по  МО'!O192</f>
        <v>29227.1</v>
      </c>
      <c r="P208" s="12">
        <f>'[2]г. Елец '!P26+'[2]г. Липецк '!P26</f>
        <v>30620</v>
      </c>
      <c r="Q208" s="12">
        <f>'[2]г. Елец '!Q26+'[2]г. Липецк '!Q26</f>
        <v>28511</v>
      </c>
      <c r="R208" s="12">
        <f>'[2]г. Елец '!R26+'[2]г. Липецк '!R26</f>
        <v>29565</v>
      </c>
      <c r="S208" s="12">
        <f>'[2]г. Елец '!S26+'[2]г. Липецк '!S26</f>
        <v>29642</v>
      </c>
      <c r="T208" s="13"/>
      <c r="U208" s="82">
        <f t="shared" si="9"/>
        <v>0</v>
      </c>
    </row>
    <row r="209" spans="1:21" s="6" customFormat="1" ht="49.5">
      <c r="A209" s="7" t="s">
        <v>158</v>
      </c>
      <c r="B209" s="19" t="s">
        <v>159</v>
      </c>
      <c r="C209" s="7" t="s">
        <v>160</v>
      </c>
      <c r="D209" s="52"/>
      <c r="E209" s="27"/>
      <c r="F209" s="27"/>
      <c r="G209" s="27"/>
      <c r="H209" s="27"/>
      <c r="I209" s="27"/>
      <c r="J209" s="27"/>
      <c r="K209" s="27"/>
      <c r="L209" s="27"/>
      <c r="M209" s="27"/>
      <c r="N209" s="12">
        <f>'[3]Свод  по  МО'!N193</f>
        <v>0</v>
      </c>
      <c r="O209" s="12">
        <f>'[3]Свод  по  МО'!O193</f>
        <v>0</v>
      </c>
      <c r="P209" s="12">
        <f>'[2]г. Елец '!P27+'[2]г. Липецк '!P27</f>
        <v>0</v>
      </c>
      <c r="Q209" s="12">
        <f>'[2]г. Елец '!Q27+'[2]г. Липецк '!Q27</f>
        <v>0</v>
      </c>
      <c r="R209" s="12">
        <f>'[2]г. Елец '!R27+'[2]г. Липецк '!R27</f>
        <v>0</v>
      </c>
      <c r="S209" s="12">
        <f>'[2]г. Елец '!S27+'[2]г. Липецк '!S27</f>
        <v>0</v>
      </c>
      <c r="T209" s="13"/>
      <c r="U209" s="82">
        <f t="shared" si="9"/>
        <v>0</v>
      </c>
    </row>
    <row r="210" spans="1:21" s="6" customFormat="1" ht="49.5">
      <c r="A210" s="7" t="s">
        <v>161</v>
      </c>
      <c r="B210" s="19" t="s">
        <v>162</v>
      </c>
      <c r="C210" s="7" t="s">
        <v>163</v>
      </c>
      <c r="D210" s="52"/>
      <c r="E210" s="27"/>
      <c r="F210" s="27"/>
      <c r="G210" s="27"/>
      <c r="H210" s="27"/>
      <c r="I210" s="27"/>
      <c r="J210" s="27"/>
      <c r="K210" s="27"/>
      <c r="L210" s="27"/>
      <c r="M210" s="27"/>
      <c r="N210" s="12">
        <f>'[3]Свод  по  МО'!N194</f>
        <v>0</v>
      </c>
      <c r="O210" s="12">
        <f>'[3]Свод  по  МО'!O194</f>
        <v>0</v>
      </c>
      <c r="P210" s="12">
        <f>'[2]г. Елец '!P28+'[2]г. Липецк '!P28</f>
        <v>0</v>
      </c>
      <c r="Q210" s="12">
        <f>'[2]г. Елец '!Q28+'[2]г. Липецк '!Q28</f>
        <v>0</v>
      </c>
      <c r="R210" s="12">
        <f>'[2]г. Елец '!R28+'[2]г. Липецк '!R28</f>
        <v>0</v>
      </c>
      <c r="S210" s="12">
        <f>'[2]г. Елец '!S28+'[2]г. Липецк '!S28</f>
        <v>0</v>
      </c>
      <c r="T210" s="13"/>
      <c r="U210" s="82">
        <f t="shared" si="9"/>
        <v>0</v>
      </c>
    </row>
    <row r="211" spans="1:21" s="6" customFormat="1" ht="115.5">
      <c r="A211" s="7" t="s">
        <v>164</v>
      </c>
      <c r="B211" s="19" t="s">
        <v>165</v>
      </c>
      <c r="C211" s="7" t="s">
        <v>166</v>
      </c>
      <c r="D211" s="52" t="s">
        <v>706</v>
      </c>
      <c r="E211" s="67" t="s">
        <v>976</v>
      </c>
      <c r="F211" s="27" t="s">
        <v>167</v>
      </c>
      <c r="G211" s="68" t="s">
        <v>977</v>
      </c>
      <c r="H211" s="27"/>
      <c r="I211" s="27"/>
      <c r="J211" s="27"/>
      <c r="K211" s="27"/>
      <c r="L211" s="27"/>
      <c r="M211" s="27"/>
      <c r="N211" s="12">
        <f>'[3]Свод  по  МО'!N195</f>
        <v>7200</v>
      </c>
      <c r="O211" s="12">
        <f>'[3]Свод  по  МО'!O195</f>
        <v>7162.1</v>
      </c>
      <c r="P211" s="12">
        <f>'[2]г. Елец '!P29+'[2]г. Липецк '!P29</f>
        <v>7200</v>
      </c>
      <c r="Q211" s="12">
        <f>'[2]г. Елец '!Q29+'[2]г. Липецк '!Q29</f>
        <v>7200</v>
      </c>
      <c r="R211" s="12">
        <f>'[2]г. Елец '!R29+'[2]г. Липецк '!R29</f>
        <v>3000</v>
      </c>
      <c r="S211" s="12">
        <f>'[2]г. Елец '!S29+'[2]г. Липецк '!S29</f>
        <v>7200</v>
      </c>
      <c r="T211" s="13"/>
      <c r="U211" s="82">
        <f t="shared" si="9"/>
        <v>0</v>
      </c>
    </row>
    <row r="212" spans="1:21" s="6" customFormat="1" ht="297">
      <c r="A212" s="7" t="s">
        <v>168</v>
      </c>
      <c r="B212" s="19" t="s">
        <v>941</v>
      </c>
      <c r="C212" s="7" t="s">
        <v>169</v>
      </c>
      <c r="D212" s="27" t="s">
        <v>710</v>
      </c>
      <c r="E212" s="67" t="s">
        <v>976</v>
      </c>
      <c r="F212" s="27" t="s">
        <v>170</v>
      </c>
      <c r="G212" s="68" t="s">
        <v>977</v>
      </c>
      <c r="H212" s="27"/>
      <c r="I212" s="27"/>
      <c r="J212" s="27"/>
      <c r="K212" s="27"/>
      <c r="L212" s="27"/>
      <c r="M212" s="27"/>
      <c r="N212" s="12">
        <f>'[3]Свод  по  МО'!N196</f>
        <v>2629639.9</v>
      </c>
      <c r="O212" s="12">
        <f>'[3]Свод  по  МО'!O196</f>
        <v>2407415.3</v>
      </c>
      <c r="P212" s="12">
        <f>'[2]г. Елец '!P30+'[2]г. Липецк '!P30</f>
        <v>2921249.3000000003</v>
      </c>
      <c r="Q212" s="12">
        <f>'[2]г. Елец '!Q30+'[2]г. Липецк '!Q30</f>
        <v>2925304.1</v>
      </c>
      <c r="R212" s="12">
        <f>'[2]г. Елец '!R30+'[2]г. Липецк '!R30</f>
        <v>2565237.2</v>
      </c>
      <c r="S212" s="12">
        <f>'[2]г. Елец '!S30+'[2]г. Липецк '!S30</f>
        <v>2575405.2</v>
      </c>
      <c r="T212" s="13"/>
      <c r="U212" s="82">
        <f t="shared" si="9"/>
        <v>0</v>
      </c>
    </row>
    <row r="213" spans="1:21" s="6" customFormat="1" ht="297">
      <c r="A213" s="7" t="s">
        <v>171</v>
      </c>
      <c r="B213" s="19" t="s">
        <v>942</v>
      </c>
      <c r="C213" s="7" t="s">
        <v>172</v>
      </c>
      <c r="D213" s="27" t="s">
        <v>714</v>
      </c>
      <c r="E213" s="67" t="s">
        <v>976</v>
      </c>
      <c r="F213" s="27" t="s">
        <v>173</v>
      </c>
      <c r="G213" s="68" t="s">
        <v>977</v>
      </c>
      <c r="H213" s="27"/>
      <c r="I213" s="27"/>
      <c r="J213" s="27"/>
      <c r="K213" s="27"/>
      <c r="L213" s="27"/>
      <c r="M213" s="27"/>
      <c r="N213" s="12">
        <f>'[3]Свод  по  МО'!N197</f>
        <v>1150499.0999999999</v>
      </c>
      <c r="O213" s="12">
        <f>'[3]Свод  по  МО'!O197</f>
        <v>1150499.0999999999</v>
      </c>
      <c r="P213" s="12">
        <f>'[2]г. Елец '!P31+'[2]г. Липецк '!P31</f>
        <v>532626.5</v>
      </c>
      <c r="Q213" s="12">
        <f>'[2]г. Елец '!Q31+'[2]г. Липецк '!Q31</f>
        <v>0</v>
      </c>
      <c r="R213" s="12">
        <f>'[2]г. Елец '!R31+'[2]г. Липецк '!R31</f>
        <v>0</v>
      </c>
      <c r="S213" s="12">
        <f>'[2]г. Елец '!S31+'[2]г. Липецк '!S31</f>
        <v>0</v>
      </c>
      <c r="T213" s="13"/>
      <c r="U213" s="82">
        <f t="shared" si="9"/>
        <v>0</v>
      </c>
    </row>
    <row r="214" spans="1:21" s="6" customFormat="1" ht="115.5">
      <c r="A214" s="7" t="s">
        <v>174</v>
      </c>
      <c r="B214" s="19" t="s">
        <v>175</v>
      </c>
      <c r="C214" s="7" t="s">
        <v>176</v>
      </c>
      <c r="D214" s="52" t="s">
        <v>498</v>
      </c>
      <c r="E214" s="67" t="s">
        <v>976</v>
      </c>
      <c r="F214" s="27" t="s">
        <v>177</v>
      </c>
      <c r="G214" s="68" t="s">
        <v>977</v>
      </c>
      <c r="H214" s="27"/>
      <c r="I214" s="27"/>
      <c r="J214" s="27"/>
      <c r="K214" s="27"/>
      <c r="L214" s="27"/>
      <c r="M214" s="27"/>
      <c r="N214" s="12">
        <f>'[3]Свод  по  МО'!N198</f>
        <v>14790</v>
      </c>
      <c r="O214" s="12">
        <f>'[3]Свод  по  МО'!O198</f>
        <v>13622.1</v>
      </c>
      <c r="P214" s="12">
        <f>'[2]г. Елец '!P32+'[2]г. Липецк '!P32</f>
        <v>7001.7</v>
      </c>
      <c r="Q214" s="12">
        <f>'[2]г. Елец '!Q32+'[2]г. Липецк '!Q32</f>
        <v>3500</v>
      </c>
      <c r="R214" s="12">
        <f>'[2]г. Елец '!R32+'[2]г. Липецк '!R32</f>
        <v>2391</v>
      </c>
      <c r="S214" s="12">
        <f>'[2]г. Елец '!S32+'[2]г. Липецк '!S32</f>
        <v>3327</v>
      </c>
      <c r="T214" s="13"/>
      <c r="U214" s="82">
        <f t="shared" si="9"/>
        <v>0</v>
      </c>
    </row>
    <row r="215" spans="1:21" s="6" customFormat="1" ht="115.5">
      <c r="A215" s="7" t="s">
        <v>178</v>
      </c>
      <c r="B215" s="19" t="s">
        <v>179</v>
      </c>
      <c r="C215" s="7" t="s">
        <v>180</v>
      </c>
      <c r="D215" s="52" t="s">
        <v>503</v>
      </c>
      <c r="E215" s="67" t="s">
        <v>976</v>
      </c>
      <c r="F215" s="27" t="s">
        <v>181</v>
      </c>
      <c r="G215" s="68" t="s">
        <v>977</v>
      </c>
      <c r="H215" s="27"/>
      <c r="I215" s="27"/>
      <c r="J215" s="27"/>
      <c r="K215" s="27"/>
      <c r="L215" s="27"/>
      <c r="M215" s="27"/>
      <c r="N215" s="12">
        <f>'[3]Свод  по  МО'!N199</f>
        <v>48271.2</v>
      </c>
      <c r="O215" s="12">
        <f>'[3]Свод  по  МО'!O199</f>
        <v>47687.6</v>
      </c>
      <c r="P215" s="12">
        <f>'[2]г. Елец '!P33+'[2]г. Липецк '!P33</f>
        <v>50116.5</v>
      </c>
      <c r="Q215" s="12">
        <f>'[2]г. Елец '!Q33+'[2]г. Липецк '!Q33</f>
        <v>46218.9</v>
      </c>
      <c r="R215" s="12">
        <f>'[2]г. Елец '!R33+'[2]г. Липецк '!R33</f>
        <v>41082</v>
      </c>
      <c r="S215" s="12">
        <f>'[2]г. Елец '!S33+'[2]г. Липецк '!S33</f>
        <v>43899</v>
      </c>
      <c r="T215" s="13"/>
      <c r="U215" s="82">
        <f t="shared" si="9"/>
        <v>0</v>
      </c>
    </row>
    <row r="216" spans="1:21" s="6" customFormat="1" ht="115.5">
      <c r="A216" s="7" t="s">
        <v>182</v>
      </c>
      <c r="B216" s="19" t="s">
        <v>183</v>
      </c>
      <c r="C216" s="7" t="s">
        <v>184</v>
      </c>
      <c r="D216" s="52" t="s">
        <v>503</v>
      </c>
      <c r="E216" s="67" t="s">
        <v>976</v>
      </c>
      <c r="F216" s="27" t="s">
        <v>185</v>
      </c>
      <c r="G216" s="68" t="s">
        <v>977</v>
      </c>
      <c r="H216" s="27"/>
      <c r="I216" s="27"/>
      <c r="J216" s="27"/>
      <c r="K216" s="27"/>
      <c r="L216" s="27"/>
      <c r="M216" s="27"/>
      <c r="N216" s="12">
        <f>'[3]Свод  по  МО'!N200</f>
        <v>199013.80000000002</v>
      </c>
      <c r="O216" s="12">
        <f>'[3]Свод  по  МО'!O200</f>
        <v>188281.3</v>
      </c>
      <c r="P216" s="12">
        <f>'[2]г. Елец '!P34+'[2]г. Липецк '!P34</f>
        <v>194343.3</v>
      </c>
      <c r="Q216" s="12">
        <f>'[2]г. Елец '!Q34+'[2]г. Липецк '!Q34</f>
        <v>218105.8</v>
      </c>
      <c r="R216" s="12">
        <f>'[2]г. Елец '!R34+'[2]г. Липецк '!R34</f>
        <v>191965</v>
      </c>
      <c r="S216" s="12">
        <f>'[2]г. Елец '!S34+'[2]г. Липецк '!S34</f>
        <v>193192</v>
      </c>
      <c r="T216" s="13"/>
      <c r="U216" s="82">
        <f t="shared" si="9"/>
        <v>0</v>
      </c>
    </row>
    <row r="217" spans="1:21" s="6" customFormat="1" ht="99">
      <c r="A217" s="7" t="s">
        <v>186</v>
      </c>
      <c r="B217" s="19" t="s">
        <v>187</v>
      </c>
      <c r="C217" s="7" t="s">
        <v>188</v>
      </c>
      <c r="D217" s="27"/>
      <c r="E217" s="27"/>
      <c r="F217" s="27"/>
      <c r="G217" s="27"/>
      <c r="H217" s="27"/>
      <c r="I217" s="27"/>
      <c r="J217" s="27"/>
      <c r="K217" s="27"/>
      <c r="L217" s="27"/>
      <c r="M217" s="27"/>
      <c r="N217" s="12">
        <f>'[3]Свод  по  МО'!N201</f>
        <v>0</v>
      </c>
      <c r="O217" s="12">
        <f>'[3]Свод  по  МО'!O201</f>
        <v>0</v>
      </c>
      <c r="P217" s="12">
        <f>'[2]г. Елец '!P35+'[2]г. Липецк '!P35</f>
        <v>0</v>
      </c>
      <c r="Q217" s="12">
        <f>'[2]г. Елец '!Q35+'[2]г. Липецк '!Q35</f>
        <v>0</v>
      </c>
      <c r="R217" s="12">
        <f>'[2]г. Елец '!R35+'[2]г. Липецк '!R35</f>
        <v>0</v>
      </c>
      <c r="S217" s="12">
        <f>'[2]г. Елец '!S35+'[2]г. Липецк '!S35</f>
        <v>0</v>
      </c>
      <c r="T217" s="13"/>
      <c r="U217" s="82">
        <f t="shared" si="9"/>
        <v>0</v>
      </c>
    </row>
    <row r="218" spans="1:21" s="6" customFormat="1" ht="165">
      <c r="A218" s="7" t="s">
        <v>189</v>
      </c>
      <c r="B218" s="19" t="s">
        <v>943</v>
      </c>
      <c r="C218" s="7" t="s">
        <v>190</v>
      </c>
      <c r="D218" s="27"/>
      <c r="E218" s="27"/>
      <c r="F218" s="27"/>
      <c r="G218" s="27"/>
      <c r="H218" s="27"/>
      <c r="I218" s="27"/>
      <c r="J218" s="27"/>
      <c r="K218" s="27"/>
      <c r="L218" s="27"/>
      <c r="M218" s="27"/>
      <c r="N218" s="12">
        <f>'[3]Свод  по  МО'!N202</f>
        <v>0</v>
      </c>
      <c r="O218" s="12">
        <f>'[3]Свод  по  МО'!O202</f>
        <v>0</v>
      </c>
      <c r="P218" s="12">
        <f>'[2]г. Елец '!P36+'[2]г. Липецк '!P36</f>
        <v>0</v>
      </c>
      <c r="Q218" s="12">
        <f>'[2]г. Елец '!Q36+'[2]г. Липецк '!Q36</f>
        <v>0</v>
      </c>
      <c r="R218" s="12">
        <f>'[2]г. Елец '!R36+'[2]г. Липецк '!R36</f>
        <v>0</v>
      </c>
      <c r="S218" s="12">
        <f>'[2]г. Елец '!S36+'[2]г. Липецк '!S36</f>
        <v>0</v>
      </c>
      <c r="T218" s="13"/>
      <c r="U218" s="82">
        <f t="shared" si="9"/>
        <v>0</v>
      </c>
    </row>
    <row r="219" spans="1:21" s="6" customFormat="1" ht="115.5">
      <c r="A219" s="7" t="s">
        <v>191</v>
      </c>
      <c r="B219" s="19" t="s">
        <v>192</v>
      </c>
      <c r="C219" s="7" t="s">
        <v>193</v>
      </c>
      <c r="D219" s="27" t="s">
        <v>194</v>
      </c>
      <c r="E219" s="67" t="s">
        <v>976</v>
      </c>
      <c r="F219" s="27" t="s">
        <v>195</v>
      </c>
      <c r="G219" s="68" t="s">
        <v>977</v>
      </c>
      <c r="H219" s="44"/>
      <c r="I219" s="27"/>
      <c r="J219" s="64"/>
      <c r="K219" s="27"/>
      <c r="L219" s="27"/>
      <c r="M219" s="27"/>
      <c r="N219" s="12">
        <f>'[3]Свод  по  МО'!N203</f>
        <v>197256.9</v>
      </c>
      <c r="O219" s="12">
        <f>'[3]Свод  по  МО'!O203</f>
        <v>189897.30000000002</v>
      </c>
      <c r="P219" s="12">
        <f>'[2]г. Елец '!P37+'[2]г. Липецк '!P37</f>
        <v>202338.19999999998</v>
      </c>
      <c r="Q219" s="12">
        <f>'[2]г. Елец '!Q37+'[2]г. Липецк '!Q37</f>
        <v>204447.4</v>
      </c>
      <c r="R219" s="12">
        <f>'[2]г. Елец '!R37+'[2]г. Липецк '!R37</f>
        <v>173070</v>
      </c>
      <c r="S219" s="12">
        <f>'[2]г. Елец '!S37+'[2]г. Липецк '!S37</f>
        <v>114256</v>
      </c>
      <c r="T219" s="13"/>
      <c r="U219" s="82">
        <f t="shared" si="9"/>
        <v>0</v>
      </c>
    </row>
    <row r="220" spans="1:21" s="6" customFormat="1" ht="66">
      <c r="A220" s="7" t="s">
        <v>196</v>
      </c>
      <c r="B220" s="19" t="s">
        <v>197</v>
      </c>
      <c r="C220" s="7" t="s">
        <v>198</v>
      </c>
      <c r="D220" s="52"/>
      <c r="E220" s="27"/>
      <c r="F220" s="27"/>
      <c r="G220" s="27"/>
      <c r="H220" s="27"/>
      <c r="I220" s="27"/>
      <c r="J220" s="27"/>
      <c r="K220" s="27"/>
      <c r="L220" s="27"/>
      <c r="M220" s="27"/>
      <c r="N220" s="12">
        <f>'[3]Свод  по  МО'!N204</f>
        <v>0</v>
      </c>
      <c r="O220" s="12">
        <f>'[3]Свод  по  МО'!O204</f>
        <v>0</v>
      </c>
      <c r="P220" s="12">
        <f>'[2]г. Елец '!P38+'[2]г. Липецк '!P38</f>
        <v>0</v>
      </c>
      <c r="Q220" s="12">
        <f>'[2]г. Елец '!Q38+'[2]г. Липецк '!Q38</f>
        <v>0</v>
      </c>
      <c r="R220" s="12">
        <f>'[2]г. Елец '!R38+'[2]г. Липецк '!R38</f>
        <v>0</v>
      </c>
      <c r="S220" s="12">
        <f>'[2]г. Елец '!S38+'[2]г. Липецк '!S38</f>
        <v>0</v>
      </c>
      <c r="T220" s="13"/>
      <c r="U220" s="82">
        <f aca="true" t="shared" si="14" ref="U220:U288">IF(O220&gt;N220,O220-N220,0)</f>
        <v>0</v>
      </c>
    </row>
    <row r="221" spans="1:21" s="6" customFormat="1" ht="18" hidden="1">
      <c r="A221" s="35" t="s">
        <v>199</v>
      </c>
      <c r="B221" s="36" t="s">
        <v>717</v>
      </c>
      <c r="C221" s="35" t="s">
        <v>200</v>
      </c>
      <c r="D221" s="27"/>
      <c r="E221" s="27"/>
      <c r="F221" s="27"/>
      <c r="G221" s="27"/>
      <c r="H221" s="27"/>
      <c r="I221" s="27"/>
      <c r="J221" s="27"/>
      <c r="K221" s="27"/>
      <c r="L221" s="27"/>
      <c r="M221" s="27"/>
      <c r="N221" s="12">
        <f>'[3]Свод  по  МО'!N205</f>
        <v>0</v>
      </c>
      <c r="O221" s="12">
        <f>'[3]Свод  по  МО'!O205</f>
        <v>0</v>
      </c>
      <c r="P221" s="12"/>
      <c r="Q221" s="12"/>
      <c r="R221" s="12"/>
      <c r="S221" s="12"/>
      <c r="T221" s="13"/>
      <c r="U221" s="82">
        <f t="shared" si="14"/>
        <v>0</v>
      </c>
    </row>
    <row r="222" spans="1:21" s="6" customFormat="1" ht="115.5">
      <c r="A222" s="7" t="s">
        <v>201</v>
      </c>
      <c r="B222" s="19" t="s">
        <v>202</v>
      </c>
      <c r="C222" s="7" t="s">
        <v>203</v>
      </c>
      <c r="D222" s="52" t="s">
        <v>204</v>
      </c>
      <c r="E222" s="67" t="s">
        <v>976</v>
      </c>
      <c r="F222" s="27" t="s">
        <v>205</v>
      </c>
      <c r="G222" s="68" t="s">
        <v>977</v>
      </c>
      <c r="H222" s="27"/>
      <c r="I222" s="27"/>
      <c r="J222" s="27"/>
      <c r="K222" s="27"/>
      <c r="L222" s="27"/>
      <c r="M222" s="27"/>
      <c r="N222" s="12">
        <f>'[3]Свод  по  МО'!N206</f>
        <v>4355</v>
      </c>
      <c r="O222" s="12">
        <f>'[3]Свод  по  МО'!O206</f>
        <v>4349.5</v>
      </c>
      <c r="P222" s="12">
        <f>'[2]г. Елец '!P40+'[2]г. Липецк '!P40</f>
        <v>3427</v>
      </c>
      <c r="Q222" s="12">
        <f>'[2]г. Елец '!Q40+'[2]г. Липецк '!Q40</f>
        <v>4727</v>
      </c>
      <c r="R222" s="12">
        <f>'[2]г. Елец '!R40+'[2]г. Липецк '!R40</f>
        <v>4876</v>
      </c>
      <c r="S222" s="12">
        <f>'[2]г. Елец '!S40+'[2]г. Липецк '!S40</f>
        <v>4876</v>
      </c>
      <c r="T222" s="13"/>
      <c r="U222" s="82">
        <f t="shared" si="14"/>
        <v>0</v>
      </c>
    </row>
    <row r="223" spans="1:21" s="6" customFormat="1" ht="115.5">
      <c r="A223" s="7" t="s">
        <v>206</v>
      </c>
      <c r="B223" s="19" t="s">
        <v>545</v>
      </c>
      <c r="C223" s="7" t="s">
        <v>207</v>
      </c>
      <c r="D223" s="52" t="s">
        <v>522</v>
      </c>
      <c r="E223" s="67" t="s">
        <v>976</v>
      </c>
      <c r="F223" s="27" t="s">
        <v>208</v>
      </c>
      <c r="G223" s="68" t="s">
        <v>977</v>
      </c>
      <c r="H223" s="27"/>
      <c r="I223" s="27"/>
      <c r="J223" s="27"/>
      <c r="K223" s="27"/>
      <c r="L223" s="27"/>
      <c r="M223" s="27"/>
      <c r="N223" s="12">
        <f>'[3]Свод  по  МО'!N207</f>
        <v>19614</v>
      </c>
      <c r="O223" s="12">
        <f>'[3]Свод  по  МО'!O207</f>
        <v>17991.5</v>
      </c>
      <c r="P223" s="12">
        <f>'[2]г. Елец '!P41+'[2]г. Липецк '!P41</f>
        <v>14505.7</v>
      </c>
      <c r="Q223" s="12">
        <f>'[2]г. Елец '!Q41+'[2]г. Липецк '!Q41</f>
        <v>15971</v>
      </c>
      <c r="R223" s="12">
        <f>'[2]г. Елец '!R41+'[2]г. Липецк '!R41</f>
        <v>13871</v>
      </c>
      <c r="S223" s="12">
        <f>'[2]г. Елец '!S41+'[2]г. Липецк '!S41</f>
        <v>10681</v>
      </c>
      <c r="T223" s="13"/>
      <c r="U223" s="82">
        <f t="shared" si="14"/>
        <v>0</v>
      </c>
    </row>
    <row r="224" spans="1:21" s="6" customFormat="1" ht="115.5">
      <c r="A224" s="7" t="s">
        <v>209</v>
      </c>
      <c r="B224" s="19" t="s">
        <v>210</v>
      </c>
      <c r="C224" s="7" t="s">
        <v>211</v>
      </c>
      <c r="D224" s="52" t="s">
        <v>522</v>
      </c>
      <c r="E224" s="67" t="s">
        <v>976</v>
      </c>
      <c r="F224" s="27" t="s">
        <v>212</v>
      </c>
      <c r="G224" s="68" t="s">
        <v>977</v>
      </c>
      <c r="H224" s="27"/>
      <c r="I224" s="27"/>
      <c r="J224" s="27"/>
      <c r="K224" s="27"/>
      <c r="L224" s="27"/>
      <c r="M224" s="27"/>
      <c r="N224" s="12">
        <f>'[3]Свод  по  МО'!N208</f>
        <v>257480.1</v>
      </c>
      <c r="O224" s="12">
        <f>'[3]Свод  по  МО'!O208</f>
        <v>257186.80000000002</v>
      </c>
      <c r="P224" s="12">
        <f>'[2]г. Елец '!P42+'[2]г. Липецк '!P42</f>
        <v>253537.69999999998</v>
      </c>
      <c r="Q224" s="12">
        <f>'[2]г. Елец '!Q42+'[2]г. Липецк '!Q42</f>
        <v>243422</v>
      </c>
      <c r="R224" s="12">
        <f>'[2]г. Елец '!R42+'[2]г. Липецк '!R42</f>
        <v>217323</v>
      </c>
      <c r="S224" s="12">
        <f>'[2]г. Елец '!S42+'[2]г. Липецк '!S42</f>
        <v>235458</v>
      </c>
      <c r="T224" s="13"/>
      <c r="U224" s="82">
        <f t="shared" si="14"/>
        <v>0</v>
      </c>
    </row>
    <row r="225" spans="1:21" s="6" customFormat="1" ht="409.5">
      <c r="A225" s="7" t="s">
        <v>213</v>
      </c>
      <c r="B225" s="19" t="s">
        <v>390</v>
      </c>
      <c r="C225" s="7" t="s">
        <v>214</v>
      </c>
      <c r="D225" s="52" t="s">
        <v>215</v>
      </c>
      <c r="E225" s="67" t="s">
        <v>976</v>
      </c>
      <c r="F225" s="27" t="s">
        <v>216</v>
      </c>
      <c r="G225" s="68" t="s">
        <v>977</v>
      </c>
      <c r="H225" s="79"/>
      <c r="I225" s="79"/>
      <c r="J225" s="79"/>
      <c r="K225" s="79"/>
      <c r="L225" s="79"/>
      <c r="M225" s="79"/>
      <c r="N225" s="12">
        <f>'[3]Свод  по  МО'!N209</f>
        <v>615409.2</v>
      </c>
      <c r="O225" s="12">
        <f>'[3]Свод  по  МО'!O209</f>
        <v>615409.2000000001</v>
      </c>
      <c r="P225" s="12">
        <f>'[2]г. Елец '!P43+'[2]г. Липецк '!P43</f>
        <v>355308.89999999997</v>
      </c>
      <c r="Q225" s="12">
        <f>'[2]г. Елец '!Q43+'[2]г. Липецк '!Q43</f>
        <v>292987.4</v>
      </c>
      <c r="R225" s="12">
        <f>'[2]г. Елец '!R43+'[2]г. Липецк '!R43</f>
        <v>187064.9</v>
      </c>
      <c r="S225" s="12">
        <f>'[2]г. Елец '!S43+'[2]г. Липецк '!S43</f>
        <v>153654.9</v>
      </c>
      <c r="T225" s="28"/>
      <c r="U225" s="82">
        <f t="shared" si="14"/>
        <v>0</v>
      </c>
    </row>
    <row r="226" spans="1:21" s="6" customFormat="1" ht="409.5">
      <c r="A226" s="7" t="s">
        <v>217</v>
      </c>
      <c r="B226" s="19" t="s">
        <v>426</v>
      </c>
      <c r="C226" s="7" t="s">
        <v>218</v>
      </c>
      <c r="D226" s="52" t="s">
        <v>498</v>
      </c>
      <c r="E226" s="67" t="s">
        <v>976</v>
      </c>
      <c r="F226" s="27" t="s">
        <v>219</v>
      </c>
      <c r="G226" s="68" t="s">
        <v>977</v>
      </c>
      <c r="H226" s="27"/>
      <c r="I226" s="27"/>
      <c r="J226" s="27"/>
      <c r="K226" s="27"/>
      <c r="L226" s="27"/>
      <c r="M226" s="27"/>
      <c r="N226" s="12">
        <f>'[3]Свод  по  МО'!N210</f>
        <v>5455.8</v>
      </c>
      <c r="O226" s="12">
        <f>'[3]Свод  по  МО'!O210</f>
        <v>5337.7</v>
      </c>
      <c r="P226" s="12">
        <f>'[2]г. Елец '!P44+'[2]г. Липецк '!P44</f>
        <v>4358</v>
      </c>
      <c r="Q226" s="12">
        <f>'[2]г. Елец '!Q44+'[2]г. Липецк '!Q44</f>
        <v>24868</v>
      </c>
      <c r="R226" s="12">
        <f>'[2]г. Елец '!R44+'[2]г. Липецк '!R44</f>
        <v>4649</v>
      </c>
      <c r="S226" s="12">
        <f>'[2]г. Елец '!S44+'[2]г. Липецк '!S44</f>
        <v>4903</v>
      </c>
      <c r="T226" s="13"/>
      <c r="U226" s="82">
        <f t="shared" si="14"/>
        <v>0</v>
      </c>
    </row>
    <row r="227" spans="1:21" s="6" customFormat="1" ht="148.5">
      <c r="A227" s="7" t="s">
        <v>220</v>
      </c>
      <c r="B227" s="19" t="s">
        <v>49</v>
      </c>
      <c r="C227" s="7" t="s">
        <v>221</v>
      </c>
      <c r="D227" s="27"/>
      <c r="E227" s="27"/>
      <c r="F227" s="27"/>
      <c r="G227" s="27"/>
      <c r="H227" s="27"/>
      <c r="I227" s="27"/>
      <c r="J227" s="27"/>
      <c r="K227" s="27"/>
      <c r="L227" s="27"/>
      <c r="M227" s="27"/>
      <c r="N227" s="12">
        <f>'[3]Свод  по  МО'!N211</f>
        <v>0</v>
      </c>
      <c r="O227" s="12">
        <f>'[3]Свод  по  МО'!O211</f>
        <v>0</v>
      </c>
      <c r="P227" s="12">
        <f>'[2]г. Елец '!P45+'[2]г. Липецк '!P45</f>
        <v>0</v>
      </c>
      <c r="Q227" s="12">
        <f>'[2]г. Елец '!Q45+'[2]г. Липецк '!Q45</f>
        <v>0</v>
      </c>
      <c r="R227" s="12">
        <f>'[2]г. Елец '!R45+'[2]г. Липецк '!R45</f>
        <v>0</v>
      </c>
      <c r="S227" s="12">
        <f>'[2]г. Елец '!S45+'[2]г. Липецк '!S45</f>
        <v>0</v>
      </c>
      <c r="T227" s="13"/>
      <c r="U227" s="82">
        <f t="shared" si="14"/>
        <v>0</v>
      </c>
    </row>
    <row r="228" spans="1:21" s="6" customFormat="1" ht="115.5">
      <c r="A228" s="7" t="s">
        <v>222</v>
      </c>
      <c r="B228" s="19" t="s">
        <v>427</v>
      </c>
      <c r="C228" s="7" t="s">
        <v>223</v>
      </c>
      <c r="D228" s="52" t="s">
        <v>522</v>
      </c>
      <c r="E228" s="67" t="s">
        <v>976</v>
      </c>
      <c r="F228" s="27" t="s">
        <v>224</v>
      </c>
      <c r="G228" s="68" t="s">
        <v>977</v>
      </c>
      <c r="H228" s="27"/>
      <c r="I228" s="27"/>
      <c r="J228" s="27"/>
      <c r="K228" s="27"/>
      <c r="L228" s="27"/>
      <c r="M228" s="27"/>
      <c r="N228" s="12">
        <f>'[3]Свод  по  МО'!N212</f>
        <v>165638.5</v>
      </c>
      <c r="O228" s="12">
        <f>'[3]Свод  по  МО'!O212</f>
        <v>158551</v>
      </c>
      <c r="P228" s="12">
        <f>'[2]г. Елец '!P46+'[2]г. Липецк '!P46</f>
        <v>135550.3</v>
      </c>
      <c r="Q228" s="12">
        <f>'[2]г. Елец '!Q46+'[2]г. Липецк '!Q46</f>
        <v>122785</v>
      </c>
      <c r="R228" s="12">
        <f>'[2]г. Елец '!R46+'[2]г. Липецк '!R46</f>
        <v>122785</v>
      </c>
      <c r="S228" s="12">
        <f>'[2]г. Елец '!S46+'[2]г. Липецк '!S46</f>
        <v>122785</v>
      </c>
      <c r="T228" s="13"/>
      <c r="U228" s="82">
        <f t="shared" si="14"/>
        <v>0</v>
      </c>
    </row>
    <row r="229" spans="1:21" s="6" customFormat="1" ht="231">
      <c r="A229" s="7" t="s">
        <v>225</v>
      </c>
      <c r="B229" s="19" t="s">
        <v>50</v>
      </c>
      <c r="C229" s="7" t="s">
        <v>226</v>
      </c>
      <c r="D229" s="52" t="s">
        <v>488</v>
      </c>
      <c r="E229" s="67" t="s">
        <v>976</v>
      </c>
      <c r="F229" s="27" t="s">
        <v>227</v>
      </c>
      <c r="G229" s="68" t="s">
        <v>977</v>
      </c>
      <c r="H229" s="27"/>
      <c r="I229" s="27"/>
      <c r="J229" s="27"/>
      <c r="K229" s="27"/>
      <c r="L229" s="27"/>
      <c r="M229" s="27"/>
      <c r="N229" s="12">
        <f>'[3]Свод  по  МО'!N213</f>
        <v>16686.4</v>
      </c>
      <c r="O229" s="12">
        <f>'[3]Свод  по  МО'!O213</f>
        <v>16614.2</v>
      </c>
      <c r="P229" s="12">
        <f>'[2]г. Елец '!P47+'[2]г. Липецк '!P47</f>
        <v>16696</v>
      </c>
      <c r="Q229" s="12">
        <f>'[2]г. Елец '!Q47+'[2]г. Липецк '!Q47</f>
        <v>16696</v>
      </c>
      <c r="R229" s="12">
        <f>'[2]г. Елец '!R47+'[2]г. Липецк '!R47</f>
        <v>11406</v>
      </c>
      <c r="S229" s="12">
        <f>'[2]г. Елец '!S47+'[2]г. Липецк '!S47</f>
        <v>15872</v>
      </c>
      <c r="T229" s="13"/>
      <c r="U229" s="82">
        <f t="shared" si="14"/>
        <v>0</v>
      </c>
    </row>
    <row r="230" spans="1:21" s="6" customFormat="1" ht="82.5">
      <c r="A230" s="7" t="s">
        <v>228</v>
      </c>
      <c r="B230" s="19" t="s">
        <v>229</v>
      </c>
      <c r="C230" s="7" t="s">
        <v>230</v>
      </c>
      <c r="D230" s="27"/>
      <c r="E230" s="27"/>
      <c r="F230" s="27"/>
      <c r="G230" s="27"/>
      <c r="H230" s="27"/>
      <c r="I230" s="27"/>
      <c r="J230" s="27"/>
      <c r="K230" s="27"/>
      <c r="L230" s="27"/>
      <c r="M230" s="27"/>
      <c r="N230" s="12">
        <f>'[3]Свод  по  МО'!N214</f>
        <v>0</v>
      </c>
      <c r="O230" s="12">
        <f>'[3]Свод  по  МО'!O214</f>
        <v>0</v>
      </c>
      <c r="P230" s="12">
        <f>'[2]г. Елец '!P48+'[2]г. Липецк '!P48</f>
        <v>0</v>
      </c>
      <c r="Q230" s="12">
        <f>'[2]г. Елец '!Q48+'[2]г. Липецк '!Q48</f>
        <v>0</v>
      </c>
      <c r="R230" s="12">
        <f>'[2]г. Елец '!R48+'[2]г. Липецк '!R48</f>
        <v>0</v>
      </c>
      <c r="S230" s="12">
        <f>'[2]г. Елец '!S48+'[2]г. Липецк '!S48</f>
        <v>0</v>
      </c>
      <c r="T230" s="13"/>
      <c r="U230" s="82">
        <f t="shared" si="14"/>
        <v>0</v>
      </c>
    </row>
    <row r="231" spans="1:21" s="6" customFormat="1" ht="148.5">
      <c r="A231" s="7" t="s">
        <v>231</v>
      </c>
      <c r="B231" s="19" t="s">
        <v>51</v>
      </c>
      <c r="C231" s="7" t="s">
        <v>232</v>
      </c>
      <c r="D231" s="27"/>
      <c r="E231" s="27"/>
      <c r="F231" s="27"/>
      <c r="G231" s="27"/>
      <c r="H231" s="27"/>
      <c r="I231" s="27"/>
      <c r="J231" s="27"/>
      <c r="K231" s="27"/>
      <c r="L231" s="27"/>
      <c r="M231" s="27"/>
      <c r="N231" s="12">
        <f>'[3]Свод  по  МО'!N215</f>
        <v>0</v>
      </c>
      <c r="O231" s="12">
        <f>'[3]Свод  по  МО'!O215</f>
        <v>0</v>
      </c>
      <c r="P231" s="12">
        <f>'[2]г. Елец '!P49+'[2]г. Липецк '!P49</f>
        <v>0</v>
      </c>
      <c r="Q231" s="12">
        <f>'[2]г. Елец '!Q49+'[2]г. Липецк '!Q49</f>
        <v>0</v>
      </c>
      <c r="R231" s="12">
        <f>'[2]г. Елец '!R49+'[2]г. Липецк '!R49</f>
        <v>0</v>
      </c>
      <c r="S231" s="12">
        <f>'[2]г. Елец '!S49+'[2]г. Липецк '!S49</f>
        <v>0</v>
      </c>
      <c r="T231" s="13"/>
      <c r="U231" s="82">
        <f t="shared" si="14"/>
        <v>0</v>
      </c>
    </row>
    <row r="232" spans="1:21" s="6" customFormat="1" ht="99">
      <c r="A232" s="7" t="s">
        <v>233</v>
      </c>
      <c r="B232" s="19" t="s">
        <v>234</v>
      </c>
      <c r="C232" s="7" t="s">
        <v>235</v>
      </c>
      <c r="D232" s="27"/>
      <c r="E232" s="27"/>
      <c r="F232" s="27"/>
      <c r="G232" s="27"/>
      <c r="H232" s="27"/>
      <c r="I232" s="27"/>
      <c r="J232" s="27"/>
      <c r="K232" s="27"/>
      <c r="L232" s="27"/>
      <c r="M232" s="27"/>
      <c r="N232" s="12">
        <f>'[3]Свод  по  МО'!N216</f>
        <v>0</v>
      </c>
      <c r="O232" s="12">
        <f>'[3]Свод  по  МО'!O216</f>
        <v>0</v>
      </c>
      <c r="P232" s="12">
        <f>'[2]г. Елец '!P50+'[2]г. Липецк '!P50</f>
        <v>0</v>
      </c>
      <c r="Q232" s="12">
        <f>'[2]г. Елец '!Q50+'[2]г. Липецк '!Q50</f>
        <v>0</v>
      </c>
      <c r="R232" s="12">
        <f>'[2]г. Елец '!R50+'[2]г. Липецк '!R50</f>
        <v>0</v>
      </c>
      <c r="S232" s="12">
        <f>'[2]г. Елец '!S50+'[2]г. Липецк '!S50</f>
        <v>0</v>
      </c>
      <c r="T232" s="13"/>
      <c r="U232" s="82">
        <f t="shared" si="14"/>
        <v>0</v>
      </c>
    </row>
    <row r="233" spans="1:21" s="6" customFormat="1" ht="66">
      <c r="A233" s="7" t="s">
        <v>236</v>
      </c>
      <c r="B233" s="19" t="s">
        <v>559</v>
      </c>
      <c r="C233" s="7" t="s">
        <v>237</v>
      </c>
      <c r="D233" s="27"/>
      <c r="E233" s="27"/>
      <c r="F233" s="27"/>
      <c r="G233" s="27"/>
      <c r="H233" s="27"/>
      <c r="I233" s="27"/>
      <c r="J233" s="27"/>
      <c r="K233" s="27"/>
      <c r="L233" s="27"/>
      <c r="M233" s="27"/>
      <c r="N233" s="12">
        <f>'[3]Свод  по  МО'!N217</f>
        <v>0</v>
      </c>
      <c r="O233" s="12">
        <f>'[3]Свод  по  МО'!O217</f>
        <v>0</v>
      </c>
      <c r="P233" s="12"/>
      <c r="Q233" s="12"/>
      <c r="R233" s="12"/>
      <c r="S233" s="12"/>
      <c r="T233" s="13"/>
      <c r="U233" s="82">
        <f t="shared" si="14"/>
        <v>0</v>
      </c>
    </row>
    <row r="234" spans="1:21" s="6" customFormat="1" ht="148.5">
      <c r="A234" s="7" t="s">
        <v>238</v>
      </c>
      <c r="B234" s="19" t="s">
        <v>52</v>
      </c>
      <c r="C234" s="7" t="s">
        <v>239</v>
      </c>
      <c r="D234" s="52" t="s">
        <v>498</v>
      </c>
      <c r="E234" s="67" t="s">
        <v>976</v>
      </c>
      <c r="F234" s="27" t="s">
        <v>240</v>
      </c>
      <c r="G234" s="68" t="s">
        <v>977</v>
      </c>
      <c r="H234" s="27"/>
      <c r="I234" s="27"/>
      <c r="J234" s="27"/>
      <c r="K234" s="27"/>
      <c r="L234" s="27"/>
      <c r="M234" s="27"/>
      <c r="N234" s="12">
        <f>'[3]Свод  по  МО'!N218</f>
        <v>3210</v>
      </c>
      <c r="O234" s="12">
        <f>'[3]Свод  по  МО'!O218</f>
        <v>2530.2</v>
      </c>
      <c r="P234" s="12">
        <f>'[2]г. Елец '!P52+'[2]г. Липецк '!P52</f>
        <v>22991</v>
      </c>
      <c r="Q234" s="12">
        <f>'[2]г. Елец '!Q52+'[2]г. Липецк '!Q52</f>
        <v>4970</v>
      </c>
      <c r="R234" s="12">
        <f>'[2]г. Елец '!R52+'[2]г. Липецк '!R52</f>
        <v>3105</v>
      </c>
      <c r="S234" s="12">
        <f>'[2]г. Елец '!S52+'[2]г. Липецк '!S52</f>
        <v>2760</v>
      </c>
      <c r="T234" s="13"/>
      <c r="U234" s="82">
        <f t="shared" si="14"/>
        <v>0</v>
      </c>
    </row>
    <row r="235" spans="1:21" s="6" customFormat="1" ht="115.5">
      <c r="A235" s="7" t="s">
        <v>241</v>
      </c>
      <c r="B235" s="19" t="s">
        <v>242</v>
      </c>
      <c r="C235" s="7" t="s">
        <v>243</v>
      </c>
      <c r="D235" s="52" t="s">
        <v>573</v>
      </c>
      <c r="E235" s="67" t="s">
        <v>976</v>
      </c>
      <c r="F235" s="27" t="s">
        <v>244</v>
      </c>
      <c r="G235" s="68" t="s">
        <v>977</v>
      </c>
      <c r="H235" s="27"/>
      <c r="I235" s="27"/>
      <c r="J235" s="27"/>
      <c r="K235" s="27"/>
      <c r="L235" s="27"/>
      <c r="M235" s="27"/>
      <c r="N235" s="12">
        <f>'[3]Свод  по  МО'!N219</f>
        <v>1200</v>
      </c>
      <c r="O235" s="12">
        <f>'[3]Свод  по  МО'!O219</f>
        <v>1164.1</v>
      </c>
      <c r="P235" s="12">
        <f>'[2]г. Елец '!P53+'[2]г. Липецк '!P53</f>
        <v>2000</v>
      </c>
      <c r="Q235" s="12">
        <f>'[2]г. Елец '!Q53+'[2]г. Липецк '!Q53</f>
        <v>2100</v>
      </c>
      <c r="R235" s="12">
        <f>'[2]г. Елец '!R53+'[2]г. Липецк '!R53</f>
        <v>2200</v>
      </c>
      <c r="S235" s="12">
        <f>'[2]г. Елец '!S53+'[2]г. Липецк '!S53</f>
        <v>0</v>
      </c>
      <c r="T235" s="13"/>
      <c r="U235" s="82">
        <f t="shared" si="14"/>
        <v>0</v>
      </c>
    </row>
    <row r="236" spans="1:21" s="6" customFormat="1" ht="99" hidden="1">
      <c r="A236" s="35" t="s">
        <v>245</v>
      </c>
      <c r="B236" s="36" t="s">
        <v>568</v>
      </c>
      <c r="C236" s="35" t="s">
        <v>246</v>
      </c>
      <c r="D236" s="27"/>
      <c r="E236" s="27"/>
      <c r="F236" s="27"/>
      <c r="G236" s="27"/>
      <c r="H236" s="27"/>
      <c r="I236" s="27"/>
      <c r="J236" s="27"/>
      <c r="K236" s="27"/>
      <c r="L236" s="27"/>
      <c r="M236" s="27"/>
      <c r="N236" s="12">
        <f>'[3]Свод  по  МО'!N220</f>
        <v>0</v>
      </c>
      <c r="O236" s="12">
        <f>'[3]Свод  по  МО'!O220</f>
        <v>0</v>
      </c>
      <c r="P236" s="12"/>
      <c r="Q236" s="12"/>
      <c r="R236" s="12"/>
      <c r="S236" s="12"/>
      <c r="T236" s="13"/>
      <c r="U236" s="82">
        <f t="shared" si="14"/>
        <v>0</v>
      </c>
    </row>
    <row r="237" spans="1:21" s="6" customFormat="1" ht="231">
      <c r="A237" s="7" t="s">
        <v>247</v>
      </c>
      <c r="B237" s="19" t="s">
        <v>53</v>
      </c>
      <c r="C237" s="7" t="s">
        <v>248</v>
      </c>
      <c r="D237" s="27"/>
      <c r="E237" s="27"/>
      <c r="F237" s="27"/>
      <c r="G237" s="27"/>
      <c r="H237" s="27"/>
      <c r="I237" s="27"/>
      <c r="J237" s="27"/>
      <c r="K237" s="27"/>
      <c r="L237" s="27"/>
      <c r="M237" s="27"/>
      <c r="N237" s="12">
        <f>'[3]Свод  по  МО'!N221</f>
        <v>0</v>
      </c>
      <c r="O237" s="12">
        <f>'[3]Свод  по  МО'!O221</f>
        <v>0</v>
      </c>
      <c r="P237" s="12">
        <f>'[2]г. Елец '!P55+'[2]г. Липецк '!P55</f>
        <v>0</v>
      </c>
      <c r="Q237" s="12">
        <f>'[2]г. Елец '!Q55+'[2]г. Липецк '!Q55</f>
        <v>0</v>
      </c>
      <c r="R237" s="12">
        <f>'[2]г. Елец '!R55+'[2]г. Липецк '!R55</f>
        <v>0</v>
      </c>
      <c r="S237" s="12">
        <f>'[2]г. Елец '!S55+'[2]г. Липецк '!S55</f>
        <v>0</v>
      </c>
      <c r="T237" s="13"/>
      <c r="U237" s="82">
        <f t="shared" si="14"/>
        <v>0</v>
      </c>
    </row>
    <row r="238" spans="1:21" s="6" customFormat="1" ht="66">
      <c r="A238" s="7" t="s">
        <v>249</v>
      </c>
      <c r="B238" s="19" t="s">
        <v>250</v>
      </c>
      <c r="C238" s="7" t="s">
        <v>251</v>
      </c>
      <c r="D238" s="27"/>
      <c r="E238" s="27"/>
      <c r="F238" s="27"/>
      <c r="G238" s="27"/>
      <c r="H238" s="27"/>
      <c r="I238" s="27"/>
      <c r="J238" s="27"/>
      <c r="K238" s="27"/>
      <c r="L238" s="27"/>
      <c r="M238" s="27"/>
      <c r="N238" s="12">
        <f>'[3]Свод  по  МО'!N222</f>
        <v>0</v>
      </c>
      <c r="O238" s="12">
        <f>'[3]Свод  по  МО'!O222</f>
        <v>0</v>
      </c>
      <c r="P238" s="12">
        <f>'[2]г. Елец '!P56+'[2]г. Липецк '!P56</f>
        <v>0</v>
      </c>
      <c r="Q238" s="12">
        <f>'[2]г. Елец '!Q56+'[2]г. Липецк '!Q56</f>
        <v>0</v>
      </c>
      <c r="R238" s="12">
        <f>'[2]г. Елец '!R56+'[2]г. Липецк '!R56</f>
        <v>0</v>
      </c>
      <c r="S238" s="12">
        <f>'[2]г. Елец '!S56+'[2]г. Липецк '!S56</f>
        <v>0</v>
      </c>
      <c r="T238" s="13"/>
      <c r="U238" s="82">
        <f t="shared" si="14"/>
        <v>0</v>
      </c>
    </row>
    <row r="239" spans="1:21" s="6" customFormat="1" ht="33">
      <c r="A239" s="7" t="s">
        <v>252</v>
      </c>
      <c r="B239" s="19" t="s">
        <v>777</v>
      </c>
      <c r="C239" s="7" t="s">
        <v>253</v>
      </c>
      <c r="D239" s="27"/>
      <c r="E239" s="27"/>
      <c r="F239" s="27"/>
      <c r="G239" s="27"/>
      <c r="H239" s="27"/>
      <c r="I239" s="27"/>
      <c r="J239" s="27"/>
      <c r="K239" s="27"/>
      <c r="L239" s="27"/>
      <c r="M239" s="27"/>
      <c r="N239" s="12">
        <f>'[3]Свод  по  МО'!N223</f>
        <v>0</v>
      </c>
      <c r="O239" s="12">
        <f>'[3]Свод  по  МО'!O223</f>
        <v>0</v>
      </c>
      <c r="P239" s="12">
        <f>'[2]г. Елец '!P57+'[2]г. Липецк '!P57</f>
        <v>0</v>
      </c>
      <c r="Q239" s="12">
        <f>'[2]г. Елец '!Q57+'[2]г. Липецк '!Q57</f>
        <v>0</v>
      </c>
      <c r="R239" s="12">
        <f>'[2]г. Елец '!R57+'[2]г. Липецк '!R57</f>
        <v>0</v>
      </c>
      <c r="S239" s="12">
        <f>'[2]г. Елец '!S57+'[2]г. Липецк '!S57</f>
        <v>0</v>
      </c>
      <c r="T239" s="13"/>
      <c r="U239" s="82">
        <f t="shared" si="14"/>
        <v>0</v>
      </c>
    </row>
    <row r="240" spans="1:21" s="6" customFormat="1" ht="49.5">
      <c r="A240" s="7" t="s">
        <v>254</v>
      </c>
      <c r="B240" s="19" t="s">
        <v>590</v>
      </c>
      <c r="C240" s="7" t="s">
        <v>255</v>
      </c>
      <c r="D240" s="27"/>
      <c r="E240" s="27"/>
      <c r="F240" s="27"/>
      <c r="G240" s="27"/>
      <c r="H240" s="27"/>
      <c r="I240" s="27"/>
      <c r="J240" s="27"/>
      <c r="K240" s="27"/>
      <c r="L240" s="27"/>
      <c r="M240" s="27"/>
      <c r="N240" s="12">
        <f>'[3]Свод  по  МО'!N224</f>
        <v>0</v>
      </c>
      <c r="O240" s="12">
        <f>'[3]Свод  по  МО'!O224</f>
        <v>0</v>
      </c>
      <c r="P240" s="12">
        <f>'[2]г. Елец '!P58+'[2]г. Липецк '!P58</f>
        <v>0</v>
      </c>
      <c r="Q240" s="12">
        <f>'[2]г. Елец '!Q58+'[2]г. Липецк '!Q58</f>
        <v>0</v>
      </c>
      <c r="R240" s="12">
        <f>'[2]г. Елец '!R58+'[2]г. Липецк '!R58</f>
        <v>0</v>
      </c>
      <c r="S240" s="12">
        <f>'[2]г. Елец '!S58+'[2]г. Липецк '!S58</f>
        <v>0</v>
      </c>
      <c r="T240" s="13"/>
      <c r="U240" s="82">
        <f t="shared" si="14"/>
        <v>0</v>
      </c>
    </row>
    <row r="241" spans="1:21" s="6" customFormat="1" ht="49.5">
      <c r="A241" s="7" t="s">
        <v>256</v>
      </c>
      <c r="B241" s="19" t="s">
        <v>593</v>
      </c>
      <c r="C241" s="7" t="s">
        <v>257</v>
      </c>
      <c r="D241" s="27"/>
      <c r="E241" s="27"/>
      <c r="F241" s="27"/>
      <c r="G241" s="27"/>
      <c r="H241" s="27"/>
      <c r="I241" s="27"/>
      <c r="J241" s="27"/>
      <c r="K241" s="27"/>
      <c r="L241" s="27"/>
      <c r="M241" s="27"/>
      <c r="N241" s="12">
        <f>'[3]Свод  по  МО'!N225</f>
        <v>0</v>
      </c>
      <c r="O241" s="12">
        <f>'[3]Свод  по  МО'!O225</f>
        <v>0</v>
      </c>
      <c r="P241" s="12">
        <f>'[2]г. Елец '!P59+'[2]г. Липецк '!P59</f>
        <v>0</v>
      </c>
      <c r="Q241" s="12">
        <f>'[2]г. Елец '!Q59+'[2]г. Липецк '!Q59</f>
        <v>0</v>
      </c>
      <c r="R241" s="12">
        <f>'[2]г. Елец '!R59+'[2]г. Липецк '!R59</f>
        <v>0</v>
      </c>
      <c r="S241" s="12">
        <f>'[2]г. Елец '!S59+'[2]г. Липецк '!S59</f>
        <v>0</v>
      </c>
      <c r="T241" s="13"/>
      <c r="U241" s="82">
        <f t="shared" si="14"/>
        <v>0</v>
      </c>
    </row>
    <row r="242" spans="1:21" s="6" customFormat="1" ht="132">
      <c r="A242" s="7" t="s">
        <v>258</v>
      </c>
      <c r="B242" s="19" t="s">
        <v>259</v>
      </c>
      <c r="C242" s="7" t="s">
        <v>260</v>
      </c>
      <c r="D242" s="27"/>
      <c r="E242" s="27"/>
      <c r="F242" s="27"/>
      <c r="G242" s="27"/>
      <c r="H242" s="27"/>
      <c r="I242" s="27"/>
      <c r="J242" s="27"/>
      <c r="K242" s="27"/>
      <c r="L242" s="27"/>
      <c r="M242" s="27"/>
      <c r="N242" s="12">
        <f>'[3]Свод  по  МО'!N226</f>
        <v>0</v>
      </c>
      <c r="O242" s="12">
        <f>'[3]Свод  по  МО'!O226</f>
        <v>0</v>
      </c>
      <c r="P242" s="12">
        <f>'[2]г. Елец '!P60+'[2]г. Липецк '!P60</f>
        <v>0</v>
      </c>
      <c r="Q242" s="12">
        <f>'[2]г. Елец '!Q60+'[2]г. Липецк '!Q60</f>
        <v>0</v>
      </c>
      <c r="R242" s="12">
        <f>'[2]г. Елец '!R60+'[2]г. Липецк '!R60</f>
        <v>0</v>
      </c>
      <c r="S242" s="12">
        <f>'[2]г. Елец '!S60+'[2]г. Липецк '!S60</f>
        <v>0</v>
      </c>
      <c r="T242" s="13"/>
      <c r="U242" s="82">
        <f t="shared" si="14"/>
        <v>0</v>
      </c>
    </row>
    <row r="243" spans="1:21" s="6" customFormat="1" ht="33">
      <c r="A243" s="7" t="s">
        <v>261</v>
      </c>
      <c r="B243" s="19" t="s">
        <v>262</v>
      </c>
      <c r="C243" s="7" t="s">
        <v>263</v>
      </c>
      <c r="D243" s="27"/>
      <c r="E243" s="27"/>
      <c r="F243" s="27"/>
      <c r="G243" s="27"/>
      <c r="H243" s="27"/>
      <c r="I243" s="27"/>
      <c r="J243" s="27"/>
      <c r="K243" s="27"/>
      <c r="L243" s="27"/>
      <c r="M243" s="27"/>
      <c r="N243" s="12">
        <f>'[3]Свод  по  МО'!N227</f>
        <v>0</v>
      </c>
      <c r="O243" s="12">
        <f>'[3]Свод  по  МО'!O227</f>
        <v>0</v>
      </c>
      <c r="P243" s="12">
        <f>'[2]г. Елец '!P61+'[2]г. Липецк '!P61</f>
        <v>0</v>
      </c>
      <c r="Q243" s="12">
        <f>'[2]г. Елец '!Q61+'[2]г. Липецк '!Q61</f>
        <v>0</v>
      </c>
      <c r="R243" s="12">
        <f>'[2]г. Елец '!R61+'[2]г. Липецк '!R61</f>
        <v>0</v>
      </c>
      <c r="S243" s="12">
        <f>'[2]г. Елец '!S61+'[2]г. Липецк '!S61</f>
        <v>0</v>
      </c>
      <c r="T243" s="13"/>
      <c r="U243" s="82">
        <f t="shared" si="14"/>
        <v>0</v>
      </c>
    </row>
    <row r="244" spans="1:21" s="6" customFormat="1" ht="82.5">
      <c r="A244" s="7" t="s">
        <v>428</v>
      </c>
      <c r="B244" s="19" t="s">
        <v>429</v>
      </c>
      <c r="C244" s="7" t="s">
        <v>430</v>
      </c>
      <c r="D244" s="27"/>
      <c r="E244" s="27"/>
      <c r="F244" s="27"/>
      <c r="G244" s="27"/>
      <c r="H244" s="27"/>
      <c r="I244" s="27"/>
      <c r="J244" s="27"/>
      <c r="K244" s="27"/>
      <c r="L244" s="27"/>
      <c r="M244" s="27"/>
      <c r="N244" s="12"/>
      <c r="O244" s="12"/>
      <c r="P244" s="12">
        <f>'[2]г. Елец '!P62+'[2]г. Липецк '!P62</f>
        <v>0</v>
      </c>
      <c r="Q244" s="12">
        <f>'[2]г. Елец '!Q62+'[2]г. Липецк '!Q62</f>
        <v>0</v>
      </c>
      <c r="R244" s="12">
        <f>'[2]г. Елец '!R62+'[2]г. Липецк '!R62</f>
        <v>0</v>
      </c>
      <c r="S244" s="12">
        <f>'[2]г. Елец '!S62+'[2]г. Липецк '!S62</f>
        <v>0</v>
      </c>
      <c r="T244" s="13"/>
      <c r="U244" s="82"/>
    </row>
    <row r="245" spans="1:21" s="6" customFormat="1" ht="99">
      <c r="A245" s="7" t="s">
        <v>431</v>
      </c>
      <c r="B245" s="19" t="s">
        <v>13</v>
      </c>
      <c r="C245" s="7" t="s">
        <v>432</v>
      </c>
      <c r="D245" s="27"/>
      <c r="E245" s="27"/>
      <c r="F245" s="27"/>
      <c r="G245" s="27"/>
      <c r="H245" s="27"/>
      <c r="I245" s="27"/>
      <c r="J245" s="27"/>
      <c r="K245" s="27"/>
      <c r="L245" s="27"/>
      <c r="M245" s="27"/>
      <c r="N245" s="12"/>
      <c r="O245" s="12"/>
      <c r="P245" s="12">
        <f>'[2]г. Елец '!P63+'[2]г. Липецк '!P63</f>
        <v>0</v>
      </c>
      <c r="Q245" s="12">
        <f>'[2]г. Елец '!Q63+'[2]г. Липецк '!Q63</f>
        <v>0</v>
      </c>
      <c r="R245" s="12">
        <f>'[2]г. Елец '!R63+'[2]г. Липецк '!R63</f>
        <v>0</v>
      </c>
      <c r="S245" s="12">
        <f>'[2]г. Елец '!S63+'[2]г. Липецк '!S63</f>
        <v>0</v>
      </c>
      <c r="T245" s="13"/>
      <c r="U245" s="82"/>
    </row>
    <row r="246" spans="1:21" s="6" customFormat="1" ht="49.5">
      <c r="A246" s="7" t="s">
        <v>264</v>
      </c>
      <c r="B246" s="19" t="s">
        <v>599</v>
      </c>
      <c r="C246" s="7" t="s">
        <v>265</v>
      </c>
      <c r="D246" s="27"/>
      <c r="E246" s="27"/>
      <c r="F246" s="27"/>
      <c r="G246" s="27"/>
      <c r="H246" s="27"/>
      <c r="I246" s="27"/>
      <c r="J246" s="27"/>
      <c r="K246" s="27"/>
      <c r="L246" s="27"/>
      <c r="M246" s="27"/>
      <c r="N246" s="12">
        <f>'[3]Свод  по  МО'!N228</f>
        <v>0</v>
      </c>
      <c r="O246" s="12">
        <f>'[3]Свод  по  МО'!O228</f>
        <v>0</v>
      </c>
      <c r="P246" s="12">
        <f>'[2]г. Елец '!P64+'[2]г. Липецк '!P64</f>
        <v>0</v>
      </c>
      <c r="Q246" s="12">
        <f>'[2]г. Елец '!Q64+'[2]г. Липецк '!Q64</f>
        <v>0</v>
      </c>
      <c r="R246" s="12">
        <f>'[2]г. Елец '!R64+'[2]г. Липецк '!R64</f>
        <v>0</v>
      </c>
      <c r="S246" s="12">
        <f>'[2]г. Елец '!S64+'[2]г. Липецк '!S64</f>
        <v>0</v>
      </c>
      <c r="T246" s="13"/>
      <c r="U246" s="82">
        <f t="shared" si="14"/>
        <v>0</v>
      </c>
    </row>
    <row r="247" spans="1:21" s="6" customFormat="1" ht="214.5">
      <c r="A247" s="7" t="s">
        <v>266</v>
      </c>
      <c r="B247" s="19" t="s">
        <v>367</v>
      </c>
      <c r="C247" s="7" t="s">
        <v>267</v>
      </c>
      <c r="D247" s="27" t="s">
        <v>792</v>
      </c>
      <c r="E247" s="67" t="s">
        <v>976</v>
      </c>
      <c r="F247" s="27"/>
      <c r="G247" s="68" t="s">
        <v>977</v>
      </c>
      <c r="H247" s="27"/>
      <c r="I247" s="27"/>
      <c r="J247" s="27"/>
      <c r="K247" s="27"/>
      <c r="L247" s="27"/>
      <c r="M247" s="27"/>
      <c r="N247" s="12">
        <f>'[3]Свод  по  МО'!N229</f>
        <v>3747.4</v>
      </c>
      <c r="O247" s="12">
        <f>'[3]Свод  по  МО'!O229</f>
        <v>3674.4</v>
      </c>
      <c r="P247" s="12">
        <f>'[2]г. Елец '!P65+'[2]г. Липецк '!P65</f>
        <v>2580.6</v>
      </c>
      <c r="Q247" s="12">
        <f>'[2]г. Елец '!Q65+'[2]г. Липецк '!Q65</f>
        <v>1335.7</v>
      </c>
      <c r="R247" s="12">
        <f>'[2]г. Елец '!R65+'[2]г. Липецк '!R65</f>
        <v>1006.7</v>
      </c>
      <c r="S247" s="12">
        <f>'[2]г. Елец '!S65+'[2]г. Липецк '!S65</f>
        <v>1006.7</v>
      </c>
      <c r="T247" s="13"/>
      <c r="U247" s="82">
        <f t="shared" si="14"/>
        <v>0</v>
      </c>
    </row>
    <row r="248" spans="1:21" s="6" customFormat="1" ht="231">
      <c r="A248" s="7" t="s">
        <v>268</v>
      </c>
      <c r="B248" s="19" t="s">
        <v>368</v>
      </c>
      <c r="C248" s="7" t="s">
        <v>269</v>
      </c>
      <c r="D248" s="27" t="s">
        <v>606</v>
      </c>
      <c r="E248" s="67" t="s">
        <v>976</v>
      </c>
      <c r="F248" s="27"/>
      <c r="G248" s="68" t="s">
        <v>977</v>
      </c>
      <c r="H248" s="27"/>
      <c r="I248" s="27"/>
      <c r="J248" s="27"/>
      <c r="K248" s="27"/>
      <c r="L248" s="27"/>
      <c r="M248" s="27"/>
      <c r="N248" s="12">
        <f>'[3]Свод  по  МО'!N230</f>
        <v>145939.6</v>
      </c>
      <c r="O248" s="12">
        <f>'[3]Свод  по  МО'!O230</f>
        <v>145115.5</v>
      </c>
      <c r="P248" s="12">
        <f>'[2]г. Елец '!P66+'[2]г. Липецк '!P66</f>
        <v>99869.48999999999</v>
      </c>
      <c r="Q248" s="12">
        <f>'[2]г. Елец '!Q66+'[2]г. Липецк '!Q66</f>
        <v>59091.6</v>
      </c>
      <c r="R248" s="12">
        <f>'[2]г. Елец '!R66+'[2]г. Липецк '!R66</f>
        <v>22270.8</v>
      </c>
      <c r="S248" s="12">
        <f>'[2]г. Елец '!S66+'[2]г. Липецк '!S66</f>
        <v>8082</v>
      </c>
      <c r="T248" s="13"/>
      <c r="U248" s="82">
        <f t="shared" si="14"/>
        <v>0</v>
      </c>
    </row>
    <row r="249" spans="1:21" s="6" customFormat="1" ht="33">
      <c r="A249" s="7" t="s">
        <v>433</v>
      </c>
      <c r="B249" s="19" t="s">
        <v>16</v>
      </c>
      <c r="C249" s="7" t="s">
        <v>434</v>
      </c>
      <c r="D249" s="27"/>
      <c r="E249" s="27"/>
      <c r="F249" s="27"/>
      <c r="G249" s="27"/>
      <c r="H249" s="27"/>
      <c r="I249" s="27"/>
      <c r="J249" s="27"/>
      <c r="K249" s="27"/>
      <c r="L249" s="27"/>
      <c r="M249" s="27"/>
      <c r="N249" s="12"/>
      <c r="O249" s="12"/>
      <c r="P249" s="12">
        <f>'[2]г. Елец '!P67+'[2]г. Липецк '!P67</f>
        <v>0</v>
      </c>
      <c r="Q249" s="12">
        <f>'[2]г. Елец '!Q67+'[2]г. Липецк '!Q67</f>
        <v>0</v>
      </c>
      <c r="R249" s="12">
        <f>'[2]г. Елец '!R67+'[2]г. Липецк '!R67</f>
        <v>0</v>
      </c>
      <c r="S249" s="12">
        <f>'[2]г. Елец '!S67+'[2]г. Липецк '!S67</f>
        <v>0</v>
      </c>
      <c r="T249" s="13"/>
      <c r="U249" s="82"/>
    </row>
    <row r="250" spans="1:21" s="6" customFormat="1" ht="132">
      <c r="A250" s="7" t="s">
        <v>435</v>
      </c>
      <c r="B250" s="19" t="s">
        <v>19</v>
      </c>
      <c r="C250" s="7" t="s">
        <v>436</v>
      </c>
      <c r="D250" s="27"/>
      <c r="E250" s="27"/>
      <c r="F250" s="27"/>
      <c r="G250" s="27"/>
      <c r="H250" s="27"/>
      <c r="I250" s="27"/>
      <c r="J250" s="27"/>
      <c r="K250" s="27"/>
      <c r="L250" s="27"/>
      <c r="M250" s="27"/>
      <c r="N250" s="12"/>
      <c r="O250" s="12"/>
      <c r="P250" s="12">
        <f>'[2]г. Елец '!P68+'[2]г. Липецк '!P68</f>
        <v>0</v>
      </c>
      <c r="Q250" s="12">
        <f>'[2]г. Елец '!Q68+'[2]г. Липецк '!Q68</f>
        <v>0</v>
      </c>
      <c r="R250" s="12">
        <f>'[2]г. Елец '!R68+'[2]г. Липецк '!R68</f>
        <v>0</v>
      </c>
      <c r="S250" s="12">
        <f>'[2]г. Елец '!S68+'[2]г. Липецк '!S68</f>
        <v>0</v>
      </c>
      <c r="T250" s="13"/>
      <c r="U250" s="82"/>
    </row>
    <row r="251" spans="1:21" s="6" customFormat="1" ht="66">
      <c r="A251" s="7" t="s">
        <v>437</v>
      </c>
      <c r="B251" s="19" t="s">
        <v>22</v>
      </c>
      <c r="C251" s="7" t="s">
        <v>438</v>
      </c>
      <c r="D251" s="27"/>
      <c r="E251" s="27"/>
      <c r="F251" s="27"/>
      <c r="G251" s="27"/>
      <c r="H251" s="27"/>
      <c r="I251" s="27"/>
      <c r="J251" s="27"/>
      <c r="K251" s="27"/>
      <c r="L251" s="27"/>
      <c r="M251" s="27"/>
      <c r="N251" s="12"/>
      <c r="O251" s="12"/>
      <c r="P251" s="12">
        <f>'[2]г. Елец '!P69+'[2]г. Липецк '!P69</f>
        <v>0</v>
      </c>
      <c r="Q251" s="12">
        <f>'[2]г. Елец '!Q69+'[2]г. Липецк '!Q69</f>
        <v>0</v>
      </c>
      <c r="R251" s="12">
        <f>'[2]г. Елец '!R69+'[2]г. Липецк '!R69</f>
        <v>0</v>
      </c>
      <c r="S251" s="12">
        <f>'[2]г. Елец '!S69+'[2]г. Липецк '!S69</f>
        <v>0</v>
      </c>
      <c r="T251" s="13"/>
      <c r="U251" s="82"/>
    </row>
    <row r="252" spans="1:21" s="6" customFormat="1" ht="198">
      <c r="A252" s="7" t="s">
        <v>439</v>
      </c>
      <c r="B252" s="19" t="s">
        <v>25</v>
      </c>
      <c r="C252" s="7" t="s">
        <v>440</v>
      </c>
      <c r="D252" s="27"/>
      <c r="E252" s="27"/>
      <c r="F252" s="27"/>
      <c r="G252" s="27"/>
      <c r="H252" s="27"/>
      <c r="I252" s="27"/>
      <c r="J252" s="27"/>
      <c r="K252" s="27"/>
      <c r="L252" s="27"/>
      <c r="M252" s="27"/>
      <c r="N252" s="12"/>
      <c r="O252" s="12"/>
      <c r="P252" s="12">
        <f>'[2]г. Елец '!P70+'[2]г. Липецк '!P70</f>
        <v>0</v>
      </c>
      <c r="Q252" s="12">
        <f>'[2]г. Елец '!Q70+'[2]г. Липецк '!Q70</f>
        <v>0</v>
      </c>
      <c r="R252" s="12">
        <f>'[2]г. Елец '!R70+'[2]г. Липецк '!R70</f>
        <v>0</v>
      </c>
      <c r="S252" s="12">
        <f>'[2]г. Елец '!S70+'[2]г. Липецк '!S70</f>
        <v>0</v>
      </c>
      <c r="T252" s="13"/>
      <c r="U252" s="82"/>
    </row>
    <row r="253" spans="1:21" s="6" customFormat="1" ht="66">
      <c r="A253" s="7" t="s">
        <v>441</v>
      </c>
      <c r="B253" s="19" t="s">
        <v>28</v>
      </c>
      <c r="C253" s="7" t="s">
        <v>442</v>
      </c>
      <c r="D253" s="27"/>
      <c r="E253" s="27"/>
      <c r="F253" s="27"/>
      <c r="G253" s="27"/>
      <c r="H253" s="27"/>
      <c r="I253" s="27"/>
      <c r="J253" s="27"/>
      <c r="K253" s="27"/>
      <c r="L253" s="27"/>
      <c r="M253" s="27"/>
      <c r="N253" s="12"/>
      <c r="O253" s="12"/>
      <c r="P253" s="12">
        <f>'[2]г. Елец '!P71+'[2]г. Липецк '!P71</f>
        <v>0</v>
      </c>
      <c r="Q253" s="12">
        <f>'[2]г. Елец '!Q71+'[2]г. Липецк '!Q71</f>
        <v>0</v>
      </c>
      <c r="R253" s="12">
        <f>'[2]г. Елец '!R71+'[2]г. Липецк '!R71</f>
        <v>0</v>
      </c>
      <c r="S253" s="12">
        <f>'[2]г. Елец '!S71+'[2]г. Липецк '!S71</f>
        <v>0</v>
      </c>
      <c r="T253" s="13"/>
      <c r="U253" s="82"/>
    </row>
    <row r="254" spans="1:21" s="6" customFormat="1" ht="115.5">
      <c r="A254" s="15" t="s">
        <v>270</v>
      </c>
      <c r="B254" s="16" t="s">
        <v>932</v>
      </c>
      <c r="C254" s="15" t="s">
        <v>271</v>
      </c>
      <c r="D254" s="46"/>
      <c r="E254" s="46"/>
      <c r="F254" s="46"/>
      <c r="G254" s="46"/>
      <c r="H254" s="46"/>
      <c r="I254" s="46"/>
      <c r="J254" s="46"/>
      <c r="K254" s="46"/>
      <c r="L254" s="46"/>
      <c r="M254" s="46"/>
      <c r="N254" s="73">
        <f aca="true" t="shared" si="15" ref="N254:S254">N255</f>
        <v>0</v>
      </c>
      <c r="O254" s="73">
        <f t="shared" si="15"/>
        <v>0</v>
      </c>
      <c r="P254" s="73">
        <f t="shared" si="15"/>
        <v>0</v>
      </c>
      <c r="Q254" s="73">
        <f t="shared" si="15"/>
        <v>0</v>
      </c>
      <c r="R254" s="73">
        <f t="shared" si="15"/>
        <v>0</v>
      </c>
      <c r="S254" s="73">
        <f t="shared" si="15"/>
        <v>0</v>
      </c>
      <c r="T254" s="17"/>
      <c r="U254" s="82">
        <f t="shared" si="14"/>
        <v>0</v>
      </c>
    </row>
    <row r="255" spans="1:21" s="6" customFormat="1" ht="18">
      <c r="A255" s="29"/>
      <c r="B255" s="19"/>
      <c r="C255" s="7"/>
      <c r="D255" s="27"/>
      <c r="E255" s="27"/>
      <c r="F255" s="27"/>
      <c r="G255" s="27"/>
      <c r="H255" s="27"/>
      <c r="I255" s="27"/>
      <c r="J255" s="27"/>
      <c r="K255" s="27"/>
      <c r="L255" s="27"/>
      <c r="M255" s="27"/>
      <c r="N255" s="12">
        <f>'[2]г. Елец '!N73+'[2]г. Липецк '!N73</f>
        <v>0</v>
      </c>
      <c r="O255" s="12">
        <f>'[2]г. Елец '!O73+'[2]г. Липецк '!O73</f>
        <v>0</v>
      </c>
      <c r="P255" s="12">
        <f>'[2]г. Елец '!P73+'[2]г. Липецк '!P73</f>
        <v>0</v>
      </c>
      <c r="Q255" s="12">
        <f>'[2]г. Елец '!Q73+'[2]г. Липецк '!Q73</f>
        <v>0</v>
      </c>
      <c r="R255" s="12">
        <f>'[2]г. Елец '!R73+'[2]г. Липецк '!R73</f>
        <v>0</v>
      </c>
      <c r="S255" s="12">
        <f>'[2]г. Елец '!S73+'[2]г. Липецк '!S73</f>
        <v>0</v>
      </c>
      <c r="T255" s="13"/>
      <c r="U255" s="82">
        <f t="shared" si="14"/>
        <v>0</v>
      </c>
    </row>
    <row r="256" spans="1:21" s="6" customFormat="1" ht="115.5">
      <c r="A256" s="30" t="s">
        <v>272</v>
      </c>
      <c r="B256" s="31" t="s">
        <v>937</v>
      </c>
      <c r="C256" s="32" t="s">
        <v>273</v>
      </c>
      <c r="D256" s="46"/>
      <c r="E256" s="46"/>
      <c r="F256" s="46"/>
      <c r="G256" s="69"/>
      <c r="H256" s="46"/>
      <c r="I256" s="46"/>
      <c r="J256" s="46"/>
      <c r="K256" s="46"/>
      <c r="L256" s="46"/>
      <c r="M256" s="46"/>
      <c r="N256" s="73">
        <f aca="true" t="shared" si="16" ref="N256:S256">SUM(N257:N296)</f>
        <v>4009375.5000000005</v>
      </c>
      <c r="O256" s="73">
        <f t="shared" si="16"/>
        <v>3738543.7000000007</v>
      </c>
      <c r="P256" s="73">
        <f t="shared" si="16"/>
        <v>4959483.9</v>
      </c>
      <c r="Q256" s="73">
        <f t="shared" si="16"/>
        <v>3984852.900000001</v>
      </c>
      <c r="R256" s="75">
        <f t="shared" si="16"/>
        <v>3807961.8000000003</v>
      </c>
      <c r="S256" s="75">
        <f t="shared" si="16"/>
        <v>3869595.7</v>
      </c>
      <c r="T256" s="17"/>
      <c r="U256" s="82">
        <f t="shared" si="14"/>
        <v>0</v>
      </c>
    </row>
    <row r="257" spans="1:21" s="6" customFormat="1" ht="181.5">
      <c r="A257" s="21" t="s">
        <v>274</v>
      </c>
      <c r="B257" s="71" t="s">
        <v>804</v>
      </c>
      <c r="C257" s="21" t="s">
        <v>275</v>
      </c>
      <c r="D257" s="53" t="s">
        <v>800</v>
      </c>
      <c r="E257" s="54"/>
      <c r="F257" s="27"/>
      <c r="G257" s="45"/>
      <c r="H257" s="27" t="s">
        <v>975</v>
      </c>
      <c r="I257" s="27" t="s">
        <v>806</v>
      </c>
      <c r="J257" s="27" t="s">
        <v>807</v>
      </c>
      <c r="K257" s="27"/>
      <c r="L257" s="27"/>
      <c r="M257" s="27"/>
      <c r="N257" s="12">
        <f>'[1]Свод  по  МО_исправлено'!P236</f>
        <v>19651.1</v>
      </c>
      <c r="O257" s="12">
        <v>19582</v>
      </c>
      <c r="P257" s="12">
        <v>20268</v>
      </c>
      <c r="Q257" s="55">
        <v>20018.4</v>
      </c>
      <c r="R257" s="56">
        <v>20391.7</v>
      </c>
      <c r="S257" s="56">
        <v>20543</v>
      </c>
      <c r="T257" s="50"/>
      <c r="U257" s="82">
        <f t="shared" si="14"/>
        <v>0</v>
      </c>
    </row>
    <row r="258" spans="1:21" s="6" customFormat="1" ht="99">
      <c r="A258" s="21" t="s">
        <v>276</v>
      </c>
      <c r="B258" s="71" t="s">
        <v>809</v>
      </c>
      <c r="C258" s="21" t="s">
        <v>277</v>
      </c>
      <c r="D258" s="53" t="s">
        <v>800</v>
      </c>
      <c r="E258" s="44"/>
      <c r="F258" s="27"/>
      <c r="G258" s="45"/>
      <c r="H258" s="27" t="s">
        <v>811</v>
      </c>
      <c r="I258" s="27" t="s">
        <v>812</v>
      </c>
      <c r="J258" s="27" t="s">
        <v>813</v>
      </c>
      <c r="K258" s="27"/>
      <c r="L258" s="27"/>
      <c r="M258" s="27"/>
      <c r="N258" s="12">
        <f>'[1]Свод  по  МО_исправлено'!P237</f>
        <v>9766.8</v>
      </c>
      <c r="O258" s="12">
        <v>9671.2</v>
      </c>
      <c r="P258" s="12">
        <v>8941</v>
      </c>
      <c r="Q258" s="55">
        <v>9125.7</v>
      </c>
      <c r="R258" s="56">
        <v>9221.9</v>
      </c>
      <c r="S258" s="56">
        <v>9319.6</v>
      </c>
      <c r="T258" s="50"/>
      <c r="U258" s="82">
        <f t="shared" si="14"/>
        <v>0</v>
      </c>
    </row>
    <row r="259" spans="1:21" s="6" customFormat="1" ht="181.5">
      <c r="A259" s="21" t="s">
        <v>278</v>
      </c>
      <c r="B259" s="71" t="s">
        <v>815</v>
      </c>
      <c r="C259" s="21" t="s">
        <v>279</v>
      </c>
      <c r="D259" s="53" t="s">
        <v>800</v>
      </c>
      <c r="E259" s="44"/>
      <c r="F259" s="27"/>
      <c r="G259" s="45"/>
      <c r="H259" s="27" t="s">
        <v>379</v>
      </c>
      <c r="I259" s="27" t="s">
        <v>817</v>
      </c>
      <c r="J259" s="27" t="s">
        <v>818</v>
      </c>
      <c r="K259" s="27"/>
      <c r="L259" s="27"/>
      <c r="M259" s="27"/>
      <c r="N259" s="12">
        <f>'[1]Свод  по  МО_исправлено'!P238</f>
        <v>4408.4</v>
      </c>
      <c r="O259" s="12">
        <v>4357.3</v>
      </c>
      <c r="P259" s="12">
        <v>6118</v>
      </c>
      <c r="Q259" s="55">
        <v>6135</v>
      </c>
      <c r="R259" s="56">
        <v>6132</v>
      </c>
      <c r="S259" s="56">
        <v>6132</v>
      </c>
      <c r="T259" s="50"/>
      <c r="U259" s="82">
        <f t="shared" si="14"/>
        <v>0</v>
      </c>
    </row>
    <row r="260" spans="1:21" s="6" customFormat="1" ht="181.5">
      <c r="A260" s="21" t="s">
        <v>280</v>
      </c>
      <c r="B260" s="71" t="s">
        <v>820</v>
      </c>
      <c r="C260" s="21" t="s">
        <v>281</v>
      </c>
      <c r="D260" s="53" t="s">
        <v>800</v>
      </c>
      <c r="E260" s="44"/>
      <c r="F260" s="27"/>
      <c r="G260" s="45"/>
      <c r="H260" s="27" t="s">
        <v>380</v>
      </c>
      <c r="I260" s="27" t="s">
        <v>822</v>
      </c>
      <c r="J260" s="27" t="s">
        <v>823</v>
      </c>
      <c r="K260" s="27"/>
      <c r="L260" s="27"/>
      <c r="M260" s="27"/>
      <c r="N260" s="12">
        <f>'[1]Свод  по  МО_исправлено'!P239</f>
        <v>4634</v>
      </c>
      <c r="O260" s="12">
        <v>4467</v>
      </c>
      <c r="P260" s="12">
        <v>4634</v>
      </c>
      <c r="Q260" s="55">
        <v>4260</v>
      </c>
      <c r="R260" s="56">
        <v>4260</v>
      </c>
      <c r="S260" s="56">
        <v>4260</v>
      </c>
      <c r="T260" s="50"/>
      <c r="U260" s="82">
        <f t="shared" si="14"/>
        <v>0</v>
      </c>
    </row>
    <row r="261" spans="1:21" s="6" customFormat="1" ht="132">
      <c r="A261" s="21" t="s">
        <v>282</v>
      </c>
      <c r="B261" s="71" t="s">
        <v>825</v>
      </c>
      <c r="C261" s="21" t="s">
        <v>283</v>
      </c>
      <c r="D261" s="57" t="s">
        <v>827</v>
      </c>
      <c r="E261" s="44"/>
      <c r="F261" s="27"/>
      <c r="G261" s="45"/>
      <c r="H261" s="27" t="s">
        <v>828</v>
      </c>
      <c r="I261" s="27" t="s">
        <v>829</v>
      </c>
      <c r="J261" s="27" t="s">
        <v>830</v>
      </c>
      <c r="K261" s="27"/>
      <c r="L261" s="27"/>
      <c r="M261" s="27"/>
      <c r="N261" s="12">
        <f>'[1]Свод  по  МО_исправлено'!P240</f>
        <v>32972</v>
      </c>
      <c r="O261" s="12">
        <v>32422.6</v>
      </c>
      <c r="P261" s="12">
        <v>32650</v>
      </c>
      <c r="Q261" s="55">
        <v>0</v>
      </c>
      <c r="R261" s="12">
        <v>0</v>
      </c>
      <c r="S261" s="12">
        <v>0</v>
      </c>
      <c r="T261" s="50"/>
      <c r="U261" s="82">
        <f t="shared" si="14"/>
        <v>0</v>
      </c>
    </row>
    <row r="262" spans="1:21" s="6" customFormat="1" ht="66">
      <c r="A262" s="21" t="s">
        <v>284</v>
      </c>
      <c r="B262" s="71" t="s">
        <v>832</v>
      </c>
      <c r="C262" s="21" t="s">
        <v>285</v>
      </c>
      <c r="D262" s="58" t="s">
        <v>827</v>
      </c>
      <c r="E262" s="44"/>
      <c r="F262" s="27"/>
      <c r="G262" s="45"/>
      <c r="H262" s="27" t="s">
        <v>834</v>
      </c>
      <c r="I262" s="27" t="s">
        <v>835</v>
      </c>
      <c r="J262" s="27" t="s">
        <v>836</v>
      </c>
      <c r="K262" s="27"/>
      <c r="L262" s="27"/>
      <c r="M262" s="27"/>
      <c r="N262" s="12">
        <f>'[1]Свод  по  МО_исправлено'!P241</f>
        <v>1164139</v>
      </c>
      <c r="O262" s="12">
        <f>1100646+63479</f>
        <v>1164125</v>
      </c>
      <c r="P262" s="12">
        <f>63479+1375180.9</f>
        <v>1438659.9</v>
      </c>
      <c r="Q262" s="55">
        <f>63713+1610573</f>
        <v>1674286</v>
      </c>
      <c r="R262" s="56">
        <v>1482004</v>
      </c>
      <c r="S262" s="56">
        <v>1482004</v>
      </c>
      <c r="T262" s="50"/>
      <c r="U262" s="82">
        <f t="shared" si="14"/>
        <v>0</v>
      </c>
    </row>
    <row r="263" spans="1:21" s="6" customFormat="1" ht="99">
      <c r="A263" s="21" t="s">
        <v>286</v>
      </c>
      <c r="B263" s="71" t="s">
        <v>838</v>
      </c>
      <c r="C263" s="21" t="s">
        <v>287</v>
      </c>
      <c r="D263" s="57" t="s">
        <v>840</v>
      </c>
      <c r="E263" s="44"/>
      <c r="F263" s="27"/>
      <c r="G263" s="45"/>
      <c r="H263" s="27" t="s">
        <v>841</v>
      </c>
      <c r="I263" s="27" t="s">
        <v>842</v>
      </c>
      <c r="J263" s="27" t="s">
        <v>843</v>
      </c>
      <c r="K263" s="27"/>
      <c r="L263" s="27"/>
      <c r="M263" s="27"/>
      <c r="N263" s="12">
        <f>'[1]Свод  по  МО_исправлено'!P242</f>
        <v>29239</v>
      </c>
      <c r="O263" s="12">
        <v>28420.2</v>
      </c>
      <c r="P263" s="12">
        <v>34624</v>
      </c>
      <c r="Q263" s="55">
        <v>32678</v>
      </c>
      <c r="R263" s="56">
        <v>32678</v>
      </c>
      <c r="S263" s="56">
        <v>32678</v>
      </c>
      <c r="T263" s="50"/>
      <c r="U263" s="82">
        <f t="shared" si="14"/>
        <v>0</v>
      </c>
    </row>
    <row r="264" spans="1:21" s="6" customFormat="1" ht="99">
      <c r="A264" s="21" t="s">
        <v>288</v>
      </c>
      <c r="B264" s="71" t="s">
        <v>845</v>
      </c>
      <c r="C264" s="21" t="s">
        <v>289</v>
      </c>
      <c r="D264" s="59" t="s">
        <v>847</v>
      </c>
      <c r="E264" s="44"/>
      <c r="F264" s="27"/>
      <c r="G264" s="45"/>
      <c r="H264" s="27" t="s">
        <v>848</v>
      </c>
      <c r="I264" s="27" t="s">
        <v>849</v>
      </c>
      <c r="J264" s="27" t="s">
        <v>850</v>
      </c>
      <c r="K264" s="27"/>
      <c r="L264" s="27"/>
      <c r="M264" s="27"/>
      <c r="N264" s="12">
        <f>'[1]Свод  по  МО_исправлено'!P243</f>
        <v>439349.60000000003</v>
      </c>
      <c r="O264" s="12">
        <f>436208.1+985.5</f>
        <v>437193.6</v>
      </c>
      <c r="P264" s="12">
        <f>1065547+38614.1</f>
        <v>1104161.1</v>
      </c>
      <c r="Q264" s="55">
        <v>0</v>
      </c>
      <c r="R264" s="12">
        <v>0</v>
      </c>
      <c r="S264" s="12">
        <v>0</v>
      </c>
      <c r="T264" s="50"/>
      <c r="U264" s="82">
        <f t="shared" si="14"/>
        <v>0</v>
      </c>
    </row>
    <row r="265" spans="1:21" s="6" customFormat="1" ht="99">
      <c r="A265" s="21" t="s">
        <v>290</v>
      </c>
      <c r="B265" s="71" t="s">
        <v>852</v>
      </c>
      <c r="C265" s="21" t="s">
        <v>291</v>
      </c>
      <c r="D265" s="57" t="s">
        <v>854</v>
      </c>
      <c r="E265" s="44"/>
      <c r="F265" s="27"/>
      <c r="G265" s="45"/>
      <c r="H265" s="27" t="s">
        <v>848</v>
      </c>
      <c r="I265" s="27" t="s">
        <v>849</v>
      </c>
      <c r="J265" s="27" t="s">
        <v>850</v>
      </c>
      <c r="K265" s="27"/>
      <c r="L265" s="27"/>
      <c r="M265" s="27"/>
      <c r="N265" s="12">
        <f>'[1]Свод  по  МО_исправлено'!P244</f>
        <v>37614</v>
      </c>
      <c r="O265" s="12">
        <v>37614</v>
      </c>
      <c r="P265" s="12">
        <v>37043</v>
      </c>
      <c r="Q265" s="55">
        <v>0</v>
      </c>
      <c r="R265" s="12">
        <v>0</v>
      </c>
      <c r="S265" s="12">
        <v>0</v>
      </c>
      <c r="T265" s="50"/>
      <c r="U265" s="82">
        <f t="shared" si="14"/>
        <v>0</v>
      </c>
    </row>
    <row r="266" spans="1:21" s="6" customFormat="1" ht="99">
      <c r="A266" s="21" t="s">
        <v>292</v>
      </c>
      <c r="B266" s="71" t="s">
        <v>856</v>
      </c>
      <c r="C266" s="21" t="s">
        <v>293</v>
      </c>
      <c r="D266" s="57" t="s">
        <v>854</v>
      </c>
      <c r="E266" s="44"/>
      <c r="F266" s="27"/>
      <c r="G266" s="45"/>
      <c r="H266" s="27" t="s">
        <v>848</v>
      </c>
      <c r="I266" s="27" t="s">
        <v>849</v>
      </c>
      <c r="J266" s="27" t="s">
        <v>850</v>
      </c>
      <c r="K266" s="27"/>
      <c r="L266" s="27"/>
      <c r="M266" s="27"/>
      <c r="N266" s="12">
        <f>'[1]Свод  по  МО_исправлено'!P245</f>
        <v>1845</v>
      </c>
      <c r="O266" s="12">
        <v>1346.7</v>
      </c>
      <c r="P266" s="12">
        <v>1437</v>
      </c>
      <c r="Q266" s="55">
        <v>0</v>
      </c>
      <c r="R266" s="12">
        <v>0</v>
      </c>
      <c r="S266" s="12">
        <v>0</v>
      </c>
      <c r="T266" s="50"/>
      <c r="U266" s="82">
        <f t="shared" si="14"/>
        <v>0</v>
      </c>
    </row>
    <row r="267" spans="1:21" s="6" customFormat="1" ht="132">
      <c r="A267" s="21" t="s">
        <v>294</v>
      </c>
      <c r="B267" s="71" t="s">
        <v>862</v>
      </c>
      <c r="C267" s="21" t="s">
        <v>295</v>
      </c>
      <c r="D267" s="44">
        <v>1003</v>
      </c>
      <c r="E267" s="44"/>
      <c r="F267" s="27"/>
      <c r="G267" s="45"/>
      <c r="H267" s="27" t="s">
        <v>640</v>
      </c>
      <c r="I267" s="27" t="s">
        <v>864</v>
      </c>
      <c r="J267" s="27" t="s">
        <v>865</v>
      </c>
      <c r="K267" s="27"/>
      <c r="L267" s="27"/>
      <c r="M267" s="27"/>
      <c r="N267" s="12">
        <f>'[1]Свод  по  МО_исправлено'!P246</f>
        <v>116641.8</v>
      </c>
      <c r="O267" s="12">
        <v>94235.4</v>
      </c>
      <c r="P267" s="12">
        <f>62960.6+13982.4</f>
        <v>76943</v>
      </c>
      <c r="Q267" s="55">
        <f>19150.2+14036.4</f>
        <v>33186.6</v>
      </c>
      <c r="R267" s="56">
        <v>14036.4</v>
      </c>
      <c r="S267" s="56">
        <v>17545.5</v>
      </c>
      <c r="T267" s="50"/>
      <c r="U267" s="82">
        <f t="shared" si="14"/>
        <v>0</v>
      </c>
    </row>
    <row r="268" spans="1:21" s="6" customFormat="1" ht="132">
      <c r="A268" s="21" t="s">
        <v>296</v>
      </c>
      <c r="B268" s="71" t="s">
        <v>867</v>
      </c>
      <c r="C268" s="21" t="s">
        <v>297</v>
      </c>
      <c r="D268" s="60">
        <v>1003</v>
      </c>
      <c r="E268" s="54"/>
      <c r="F268" s="54"/>
      <c r="G268" s="54"/>
      <c r="H268" s="27" t="s">
        <v>640</v>
      </c>
      <c r="I268" s="27" t="s">
        <v>869</v>
      </c>
      <c r="J268" s="27" t="s">
        <v>865</v>
      </c>
      <c r="K268" s="27"/>
      <c r="L268" s="27"/>
      <c r="M268" s="27"/>
      <c r="N268" s="12">
        <f>'[1]Свод  по  МО_исправлено'!P247</f>
        <v>40507</v>
      </c>
      <c r="O268" s="12">
        <v>37711.7</v>
      </c>
      <c r="P268" s="12">
        <v>45706</v>
      </c>
      <c r="Q268" s="55">
        <v>45749</v>
      </c>
      <c r="R268" s="56">
        <v>45749</v>
      </c>
      <c r="S268" s="56">
        <v>45749</v>
      </c>
      <c r="T268" s="50"/>
      <c r="U268" s="82">
        <f t="shared" si="14"/>
        <v>0</v>
      </c>
    </row>
    <row r="269" spans="1:21" s="6" customFormat="1" ht="132">
      <c r="A269" s="21" t="s">
        <v>298</v>
      </c>
      <c r="B269" s="71" t="s">
        <v>871</v>
      </c>
      <c r="C269" s="21" t="s">
        <v>299</v>
      </c>
      <c r="D269" s="44">
        <v>1003</v>
      </c>
      <c r="E269" s="44"/>
      <c r="F269" s="44"/>
      <c r="G269" s="74"/>
      <c r="H269" s="27" t="s">
        <v>640</v>
      </c>
      <c r="I269" s="27" t="s">
        <v>641</v>
      </c>
      <c r="J269" s="27" t="s">
        <v>642</v>
      </c>
      <c r="K269" s="27"/>
      <c r="L269" s="27"/>
      <c r="M269" s="27"/>
      <c r="N269" s="12">
        <f>'[1]Свод  по  МО_исправлено'!P248</f>
        <v>588008</v>
      </c>
      <c r="O269" s="12">
        <v>558037.3</v>
      </c>
      <c r="P269" s="12">
        <v>597879</v>
      </c>
      <c r="Q269" s="55">
        <v>646524</v>
      </c>
      <c r="R269" s="56">
        <v>689818.2</v>
      </c>
      <c r="S269" s="56">
        <v>689818.2</v>
      </c>
      <c r="T269" s="50"/>
      <c r="U269" s="82">
        <f t="shared" si="14"/>
        <v>0</v>
      </c>
    </row>
    <row r="270" spans="1:21" s="6" customFormat="1" ht="132">
      <c r="A270" s="21" t="s">
        <v>300</v>
      </c>
      <c r="B270" s="71" t="s">
        <v>874</v>
      </c>
      <c r="C270" s="21" t="s">
        <v>301</v>
      </c>
      <c r="D270" s="44">
        <v>1003</v>
      </c>
      <c r="E270" s="44"/>
      <c r="F270" s="44"/>
      <c r="G270" s="74"/>
      <c r="H270" s="27" t="s">
        <v>640</v>
      </c>
      <c r="I270" s="27" t="s">
        <v>641</v>
      </c>
      <c r="J270" s="27" t="s">
        <v>642</v>
      </c>
      <c r="K270" s="27"/>
      <c r="L270" s="27"/>
      <c r="M270" s="27"/>
      <c r="N270" s="12">
        <f>'[1]Свод  по  МО_исправлено'!P249</f>
        <v>36550</v>
      </c>
      <c r="O270" s="12">
        <v>35857.7</v>
      </c>
      <c r="P270" s="12">
        <v>34970</v>
      </c>
      <c r="Q270" s="55">
        <v>32835.2</v>
      </c>
      <c r="R270" s="56">
        <v>32995</v>
      </c>
      <c r="S270" s="56">
        <v>32995</v>
      </c>
      <c r="T270" s="50"/>
      <c r="U270" s="82">
        <f t="shared" si="14"/>
        <v>0</v>
      </c>
    </row>
    <row r="271" spans="1:21" s="6" customFormat="1" ht="132">
      <c r="A271" s="21" t="s">
        <v>303</v>
      </c>
      <c r="B271" s="71" t="s">
        <v>876</v>
      </c>
      <c r="C271" s="21" t="s">
        <v>302</v>
      </c>
      <c r="D271" s="44">
        <v>1003</v>
      </c>
      <c r="E271" s="44"/>
      <c r="F271" s="44"/>
      <c r="G271" s="74"/>
      <c r="H271" s="27" t="s">
        <v>640</v>
      </c>
      <c r="I271" s="27" t="s">
        <v>641</v>
      </c>
      <c r="J271" s="27" t="s">
        <v>642</v>
      </c>
      <c r="K271" s="27"/>
      <c r="L271" s="27"/>
      <c r="M271" s="27"/>
      <c r="N271" s="12">
        <f>'[1]Свод  по  МО_исправлено'!P250</f>
        <v>16375.5</v>
      </c>
      <c r="O271" s="12">
        <v>13604.2</v>
      </c>
      <c r="P271" s="12">
        <v>16394</v>
      </c>
      <c r="Q271" s="55">
        <v>13802</v>
      </c>
      <c r="R271" s="56">
        <v>14373</v>
      </c>
      <c r="S271" s="56">
        <v>14373</v>
      </c>
      <c r="T271" s="50"/>
      <c r="U271" s="82">
        <f t="shared" si="14"/>
        <v>0</v>
      </c>
    </row>
    <row r="272" spans="1:21" s="6" customFormat="1" ht="99">
      <c r="A272" s="21" t="s">
        <v>305</v>
      </c>
      <c r="B272" s="71" t="s">
        <v>879</v>
      </c>
      <c r="C272" s="21" t="s">
        <v>304</v>
      </c>
      <c r="D272" s="70" t="s">
        <v>827</v>
      </c>
      <c r="E272" s="44"/>
      <c r="F272" s="44"/>
      <c r="G272" s="74"/>
      <c r="H272" s="27" t="s">
        <v>841</v>
      </c>
      <c r="I272" s="27" t="s">
        <v>881</v>
      </c>
      <c r="J272" s="27" t="s">
        <v>882</v>
      </c>
      <c r="K272" s="27"/>
      <c r="L272" s="27"/>
      <c r="M272" s="27"/>
      <c r="N272" s="12">
        <f>'[1]Свод  по  МО_исправлено'!P251</f>
        <v>12369</v>
      </c>
      <c r="O272" s="12">
        <v>12332.7</v>
      </c>
      <c r="P272" s="12">
        <v>13947</v>
      </c>
      <c r="Q272" s="55">
        <v>13109</v>
      </c>
      <c r="R272" s="56">
        <v>13109</v>
      </c>
      <c r="S272" s="56">
        <v>13109</v>
      </c>
      <c r="T272" s="50"/>
      <c r="U272" s="82">
        <f t="shared" si="14"/>
        <v>0</v>
      </c>
    </row>
    <row r="273" spans="1:21" s="6" customFormat="1" ht="132">
      <c r="A273" s="21" t="s">
        <v>307</v>
      </c>
      <c r="B273" s="71" t="s">
        <v>381</v>
      </c>
      <c r="C273" s="21" t="s">
        <v>306</v>
      </c>
      <c r="D273" s="61" t="s">
        <v>639</v>
      </c>
      <c r="E273" s="54"/>
      <c r="F273" s="54"/>
      <c r="G273" s="74"/>
      <c r="H273" s="27" t="s">
        <v>640</v>
      </c>
      <c r="I273" s="27" t="s">
        <v>641</v>
      </c>
      <c r="J273" s="27" t="s">
        <v>642</v>
      </c>
      <c r="K273" s="27"/>
      <c r="L273" s="27"/>
      <c r="M273" s="27"/>
      <c r="N273" s="12">
        <f>'[1]Свод  по  МО_исправлено'!P252</f>
        <v>186.2</v>
      </c>
      <c r="O273" s="12">
        <v>111.8</v>
      </c>
      <c r="P273" s="12">
        <v>202</v>
      </c>
      <c r="Q273" s="55">
        <v>167</v>
      </c>
      <c r="R273" s="56">
        <v>167</v>
      </c>
      <c r="S273" s="56">
        <v>167</v>
      </c>
      <c r="T273" s="50"/>
      <c r="U273" s="82">
        <f t="shared" si="14"/>
        <v>0</v>
      </c>
    </row>
    <row r="274" spans="1:21" s="6" customFormat="1" ht="132">
      <c r="A274" s="21" t="s">
        <v>309</v>
      </c>
      <c r="B274" s="71" t="s">
        <v>886</v>
      </c>
      <c r="C274" s="21" t="s">
        <v>308</v>
      </c>
      <c r="D274" s="44">
        <v>1003</v>
      </c>
      <c r="E274" s="44"/>
      <c r="F274" s="44"/>
      <c r="G274" s="74"/>
      <c r="H274" s="27" t="s">
        <v>640</v>
      </c>
      <c r="I274" s="27" t="s">
        <v>641</v>
      </c>
      <c r="J274" s="27" t="s">
        <v>642</v>
      </c>
      <c r="K274" s="27"/>
      <c r="L274" s="27"/>
      <c r="M274" s="27"/>
      <c r="N274" s="12">
        <f>'[1]Свод  по  МО_исправлено'!P253</f>
        <v>23295</v>
      </c>
      <c r="O274" s="12">
        <v>23294.9</v>
      </c>
      <c r="P274" s="12">
        <v>22995</v>
      </c>
      <c r="Q274" s="55">
        <v>23305</v>
      </c>
      <c r="R274" s="56">
        <v>24205</v>
      </c>
      <c r="S274" s="56">
        <v>24205</v>
      </c>
      <c r="T274" s="50"/>
      <c r="U274" s="82">
        <f t="shared" si="14"/>
        <v>0</v>
      </c>
    </row>
    <row r="275" spans="1:21" s="6" customFormat="1" ht="132">
      <c r="A275" s="21" t="s">
        <v>311</v>
      </c>
      <c r="B275" s="71" t="s">
        <v>889</v>
      </c>
      <c r="C275" s="21" t="s">
        <v>310</v>
      </c>
      <c r="D275" s="44">
        <v>1002</v>
      </c>
      <c r="E275" s="44"/>
      <c r="F275" s="44"/>
      <c r="G275" s="74"/>
      <c r="H275" s="27" t="s">
        <v>640</v>
      </c>
      <c r="I275" s="27" t="s">
        <v>641</v>
      </c>
      <c r="J275" s="27" t="s">
        <v>642</v>
      </c>
      <c r="K275" s="27"/>
      <c r="L275" s="27"/>
      <c r="M275" s="27"/>
      <c r="N275" s="12">
        <f>'[1]Свод  по  МО_исправлено'!P254</f>
        <v>99965.6</v>
      </c>
      <c r="O275" s="12">
        <v>99824.5</v>
      </c>
      <c r="P275" s="12">
        <v>105410</v>
      </c>
      <c r="Q275" s="55">
        <v>118639</v>
      </c>
      <c r="R275" s="56">
        <v>106664</v>
      </c>
      <c r="S275" s="56">
        <v>106664</v>
      </c>
      <c r="T275" s="50"/>
      <c r="U275" s="82">
        <f t="shared" si="14"/>
        <v>0</v>
      </c>
    </row>
    <row r="276" spans="1:21" s="6" customFormat="1" ht="132">
      <c r="A276" s="21" t="s">
        <v>313</v>
      </c>
      <c r="B276" s="71" t="s">
        <v>892</v>
      </c>
      <c r="C276" s="21" t="s">
        <v>312</v>
      </c>
      <c r="D276" s="44">
        <v>1006</v>
      </c>
      <c r="E276" s="44"/>
      <c r="F276" s="44"/>
      <c r="G276" s="74"/>
      <c r="H276" s="27" t="s">
        <v>640</v>
      </c>
      <c r="I276" s="27" t="s">
        <v>641</v>
      </c>
      <c r="J276" s="27" t="s">
        <v>642</v>
      </c>
      <c r="K276" s="27"/>
      <c r="L276" s="27"/>
      <c r="M276" s="27"/>
      <c r="N276" s="12">
        <f>'[1]Свод  по  МО_исправлено'!P255</f>
        <v>94947.2</v>
      </c>
      <c r="O276" s="12">
        <v>94311.1</v>
      </c>
      <c r="P276" s="12">
        <v>93400</v>
      </c>
      <c r="Q276" s="55">
        <v>95565</v>
      </c>
      <c r="R276" s="56">
        <v>92244</v>
      </c>
      <c r="S276" s="56">
        <v>92244</v>
      </c>
      <c r="T276" s="50"/>
      <c r="U276" s="82">
        <f t="shared" si="14"/>
        <v>0</v>
      </c>
    </row>
    <row r="277" spans="1:21" s="6" customFormat="1" ht="132">
      <c r="A277" s="21" t="s">
        <v>315</v>
      </c>
      <c r="B277" s="71" t="s">
        <v>895</v>
      </c>
      <c r="C277" s="21" t="s">
        <v>314</v>
      </c>
      <c r="D277" s="44">
        <v>1003</v>
      </c>
      <c r="E277" s="44"/>
      <c r="F277" s="44"/>
      <c r="G277" s="74"/>
      <c r="H277" s="27" t="s">
        <v>640</v>
      </c>
      <c r="I277" s="27" t="s">
        <v>641</v>
      </c>
      <c r="J277" s="27" t="s">
        <v>642</v>
      </c>
      <c r="K277" s="27"/>
      <c r="L277" s="27"/>
      <c r="M277" s="27"/>
      <c r="N277" s="12">
        <f>'[1]Свод  по  МО_исправлено'!P256</f>
        <v>16700</v>
      </c>
      <c r="O277" s="12">
        <v>16070.7</v>
      </c>
      <c r="P277" s="12">
        <v>17814</v>
      </c>
      <c r="Q277" s="55">
        <v>20562</v>
      </c>
      <c r="R277" s="56">
        <v>21691</v>
      </c>
      <c r="S277" s="56">
        <v>22777</v>
      </c>
      <c r="T277" s="50"/>
      <c r="U277" s="82">
        <f t="shared" si="14"/>
        <v>0</v>
      </c>
    </row>
    <row r="278" spans="1:21" s="6" customFormat="1" ht="132">
      <c r="A278" s="21" t="s">
        <v>317</v>
      </c>
      <c r="B278" s="71" t="s">
        <v>898</v>
      </c>
      <c r="C278" s="21" t="s">
        <v>316</v>
      </c>
      <c r="D278" s="44">
        <v>1003</v>
      </c>
      <c r="E278" s="44"/>
      <c r="F278" s="44"/>
      <c r="G278" s="74"/>
      <c r="H278" s="27" t="s">
        <v>640</v>
      </c>
      <c r="I278" s="27" t="s">
        <v>641</v>
      </c>
      <c r="J278" s="27" t="s">
        <v>642</v>
      </c>
      <c r="K278" s="27"/>
      <c r="L278" s="27"/>
      <c r="M278" s="27"/>
      <c r="N278" s="12">
        <f>'[1]Свод  по  МО_исправлено'!P257</f>
        <v>147</v>
      </c>
      <c r="O278" s="12">
        <v>81.5</v>
      </c>
      <c r="P278" s="12">
        <v>90</v>
      </c>
      <c r="Q278" s="55">
        <v>50</v>
      </c>
      <c r="R278" s="56">
        <v>50</v>
      </c>
      <c r="S278" s="56">
        <v>50</v>
      </c>
      <c r="T278" s="50"/>
      <c r="U278" s="82">
        <f t="shared" si="14"/>
        <v>0</v>
      </c>
    </row>
    <row r="279" spans="1:21" s="6" customFormat="1" ht="132">
      <c r="A279" s="21" t="s">
        <v>319</v>
      </c>
      <c r="B279" s="72" t="s">
        <v>47</v>
      </c>
      <c r="C279" s="21" t="s">
        <v>318</v>
      </c>
      <c r="D279" s="44">
        <v>1003</v>
      </c>
      <c r="E279" s="44"/>
      <c r="F279" s="44"/>
      <c r="G279" s="74"/>
      <c r="H279" s="27" t="s">
        <v>640</v>
      </c>
      <c r="I279" s="27" t="s">
        <v>641</v>
      </c>
      <c r="J279" s="27" t="s">
        <v>642</v>
      </c>
      <c r="K279" s="27"/>
      <c r="L279" s="27"/>
      <c r="M279" s="27"/>
      <c r="N279" s="12">
        <f>'[1]Свод  по  МО_исправлено'!P258</f>
        <v>19728</v>
      </c>
      <c r="O279" s="12">
        <v>19645.4</v>
      </c>
      <c r="P279" s="12">
        <v>27040</v>
      </c>
      <c r="Q279" s="55">
        <v>26760</v>
      </c>
      <c r="R279" s="56">
        <v>26760</v>
      </c>
      <c r="S279" s="56">
        <v>26760</v>
      </c>
      <c r="T279" s="50"/>
      <c r="U279" s="82">
        <f t="shared" si="14"/>
        <v>0</v>
      </c>
    </row>
    <row r="280" spans="1:21" s="6" customFormat="1" ht="132">
      <c r="A280" s="21" t="s">
        <v>321</v>
      </c>
      <c r="B280" s="71" t="s">
        <v>48</v>
      </c>
      <c r="C280" s="21" t="s">
        <v>320</v>
      </c>
      <c r="D280" s="57" t="s">
        <v>827</v>
      </c>
      <c r="E280" s="44"/>
      <c r="F280" s="44"/>
      <c r="G280" s="74"/>
      <c r="H280" s="27" t="s">
        <v>841</v>
      </c>
      <c r="I280" s="27" t="s">
        <v>904</v>
      </c>
      <c r="J280" s="27" t="s">
        <v>905</v>
      </c>
      <c r="K280" s="27"/>
      <c r="L280" s="27"/>
      <c r="M280" s="27"/>
      <c r="N280" s="12">
        <f>'[1]Свод  по  МО_исправлено'!P259</f>
        <v>100316</v>
      </c>
      <c r="O280" s="12">
        <v>99887.5</v>
      </c>
      <c r="P280" s="12">
        <v>111378</v>
      </c>
      <c r="Q280" s="55">
        <v>127534</v>
      </c>
      <c r="R280" s="56">
        <v>127534</v>
      </c>
      <c r="S280" s="56">
        <v>127534</v>
      </c>
      <c r="T280" s="50"/>
      <c r="U280" s="82">
        <f t="shared" si="14"/>
        <v>0</v>
      </c>
    </row>
    <row r="281" spans="1:21" s="6" customFormat="1" ht="132">
      <c r="A281" s="21" t="s">
        <v>323</v>
      </c>
      <c r="B281" s="72" t="s">
        <v>406</v>
      </c>
      <c r="C281" s="21" t="s">
        <v>322</v>
      </c>
      <c r="D281" s="70" t="s">
        <v>908</v>
      </c>
      <c r="E281" s="44"/>
      <c r="F281" s="44"/>
      <c r="G281" s="74"/>
      <c r="H281" s="27" t="s">
        <v>909</v>
      </c>
      <c r="I281" s="27" t="s">
        <v>910</v>
      </c>
      <c r="J281" s="27" t="s">
        <v>905</v>
      </c>
      <c r="K281" s="27"/>
      <c r="L281" s="27"/>
      <c r="M281" s="27"/>
      <c r="N281" s="12">
        <f>9037.5+5606+67853.1</f>
        <v>82496.6</v>
      </c>
      <c r="O281" s="12">
        <f>8868+5559.5+65802</f>
        <v>80229.5</v>
      </c>
      <c r="P281" s="12">
        <f>13853+10060.3+59954.7</f>
        <v>83868</v>
      </c>
      <c r="Q281" s="55">
        <v>88270.2</v>
      </c>
      <c r="R281" s="56">
        <v>88270.2</v>
      </c>
      <c r="S281" s="56">
        <v>88270.2</v>
      </c>
      <c r="T281" s="50"/>
      <c r="U281" s="82">
        <f t="shared" si="14"/>
        <v>0</v>
      </c>
    </row>
    <row r="282" spans="1:21" s="6" customFormat="1" ht="132">
      <c r="A282" s="21" t="s">
        <v>326</v>
      </c>
      <c r="B282" s="22" t="s">
        <v>913</v>
      </c>
      <c r="C282" s="21" t="s">
        <v>324</v>
      </c>
      <c r="D282" s="62" t="s">
        <v>325</v>
      </c>
      <c r="E282" s="44"/>
      <c r="F282" s="44"/>
      <c r="G282" s="27"/>
      <c r="H282" s="27" t="s">
        <v>912</v>
      </c>
      <c r="I282" s="27" t="s">
        <v>915</v>
      </c>
      <c r="J282" s="64" t="s">
        <v>905</v>
      </c>
      <c r="K282" s="27"/>
      <c r="L282" s="27"/>
      <c r="M282" s="27"/>
      <c r="N282" s="12">
        <f>'[1]Свод  по  МО_исправлено'!P263</f>
        <v>16002</v>
      </c>
      <c r="O282" s="12">
        <v>15918.9</v>
      </c>
      <c r="P282" s="12">
        <v>15989</v>
      </c>
      <c r="Q282" s="55">
        <v>15989</v>
      </c>
      <c r="R282" s="56">
        <v>15989</v>
      </c>
      <c r="S282" s="56">
        <v>15989</v>
      </c>
      <c r="T282" s="50"/>
      <c r="U282" s="82">
        <f t="shared" si="14"/>
        <v>0</v>
      </c>
    </row>
    <row r="283" spans="1:21" s="6" customFormat="1" ht="165">
      <c r="A283" s="21" t="s">
        <v>328</v>
      </c>
      <c r="B283" s="71" t="s">
        <v>916</v>
      </c>
      <c r="C283" s="21" t="s">
        <v>327</v>
      </c>
      <c r="D283" s="44">
        <v>1003</v>
      </c>
      <c r="E283" s="44"/>
      <c r="F283" s="44"/>
      <c r="G283" s="27"/>
      <c r="H283" s="27" t="s">
        <v>382</v>
      </c>
      <c r="I283" s="27" t="s">
        <v>918</v>
      </c>
      <c r="J283" s="27" t="s">
        <v>905</v>
      </c>
      <c r="K283" s="27"/>
      <c r="L283" s="27"/>
      <c r="M283" s="27"/>
      <c r="N283" s="12">
        <f>'[1]Свод  по  МО_исправлено'!P264</f>
        <v>225</v>
      </c>
      <c r="O283" s="12">
        <v>84.3</v>
      </c>
      <c r="P283" s="12">
        <v>103</v>
      </c>
      <c r="Q283" s="55">
        <v>115</v>
      </c>
      <c r="R283" s="56">
        <v>127</v>
      </c>
      <c r="S283" s="56">
        <v>140</v>
      </c>
      <c r="T283" s="50"/>
      <c r="U283" s="82">
        <f t="shared" si="14"/>
        <v>0</v>
      </c>
    </row>
    <row r="284" spans="1:21" s="6" customFormat="1" ht="99">
      <c r="A284" s="21" t="s">
        <v>330</v>
      </c>
      <c r="B284" s="71" t="s">
        <v>924</v>
      </c>
      <c r="C284" s="21" t="s">
        <v>329</v>
      </c>
      <c r="D284" s="57" t="s">
        <v>926</v>
      </c>
      <c r="E284" s="44"/>
      <c r="F284" s="44"/>
      <c r="G284" s="27"/>
      <c r="H284" s="27" t="s">
        <v>388</v>
      </c>
      <c r="I284" s="27" t="s">
        <v>927</v>
      </c>
      <c r="J284" s="27" t="s">
        <v>389</v>
      </c>
      <c r="K284" s="27"/>
      <c r="L284" s="27"/>
      <c r="M284" s="27"/>
      <c r="N284" s="12">
        <f>'[1]Свод  по  МО_исправлено'!P265</f>
        <v>32313</v>
      </c>
      <c r="O284" s="12">
        <v>28773.6</v>
      </c>
      <c r="P284" s="12">
        <v>226</v>
      </c>
      <c r="Q284" s="55">
        <v>0</v>
      </c>
      <c r="R284" s="12">
        <v>0</v>
      </c>
      <c r="S284" s="12">
        <v>0</v>
      </c>
      <c r="T284" s="50"/>
      <c r="U284" s="82">
        <f t="shared" si="14"/>
        <v>0</v>
      </c>
    </row>
    <row r="285" spans="1:21" s="6" customFormat="1" ht="115.5">
      <c r="A285" s="21" t="s">
        <v>332</v>
      </c>
      <c r="B285" s="72" t="s">
        <v>56</v>
      </c>
      <c r="C285" s="21" t="s">
        <v>331</v>
      </c>
      <c r="D285" s="60">
        <v>1004</v>
      </c>
      <c r="E285" s="44"/>
      <c r="F285" s="44"/>
      <c r="G285" s="27"/>
      <c r="H285" s="27" t="s">
        <v>841</v>
      </c>
      <c r="I285" s="27" t="s">
        <v>58</v>
      </c>
      <c r="J285" s="27" t="s">
        <v>59</v>
      </c>
      <c r="K285" s="27"/>
      <c r="L285" s="27"/>
      <c r="M285" s="27"/>
      <c r="N285" s="12">
        <f>'[1]Свод  по  МО_исправлено'!P266</f>
        <v>49419.8</v>
      </c>
      <c r="O285" s="12">
        <v>42071.4</v>
      </c>
      <c r="P285" s="12">
        <v>52312</v>
      </c>
      <c r="Q285" s="55">
        <v>54250</v>
      </c>
      <c r="R285" s="56">
        <v>54250</v>
      </c>
      <c r="S285" s="56">
        <v>54250</v>
      </c>
      <c r="T285" s="50"/>
      <c r="U285" s="82">
        <f t="shared" si="14"/>
        <v>0</v>
      </c>
    </row>
    <row r="286" spans="1:21" s="6" customFormat="1" ht="132">
      <c r="A286" s="21" t="s">
        <v>335</v>
      </c>
      <c r="B286" s="71" t="s">
        <v>408</v>
      </c>
      <c r="C286" s="21" t="s">
        <v>333</v>
      </c>
      <c r="D286" s="44">
        <v>1003</v>
      </c>
      <c r="E286" s="44"/>
      <c r="F286" s="44"/>
      <c r="G286" s="27"/>
      <c r="H286" s="27" t="s">
        <v>62</v>
      </c>
      <c r="I286" s="27" t="s">
        <v>63</v>
      </c>
      <c r="J286" s="64" t="s">
        <v>334</v>
      </c>
      <c r="K286" s="27"/>
      <c r="L286" s="27"/>
      <c r="M286" s="27"/>
      <c r="N286" s="12">
        <f>'[1]Свод  по  МО_исправлено'!P267</f>
        <v>134408</v>
      </c>
      <c r="O286" s="12">
        <f>130891.2+11.9</f>
        <v>130903.09999999999</v>
      </c>
      <c r="P286" s="12">
        <f>136888+23</f>
        <v>136911</v>
      </c>
      <c r="Q286" s="55">
        <f>140830+13</f>
        <v>140843</v>
      </c>
      <c r="R286" s="56">
        <f>140830+13</f>
        <v>140843</v>
      </c>
      <c r="S286" s="56">
        <f>140830+13</f>
        <v>140843</v>
      </c>
      <c r="T286" s="50"/>
      <c r="U286" s="82">
        <f t="shared" si="14"/>
        <v>0</v>
      </c>
    </row>
    <row r="287" spans="1:21" s="6" customFormat="1" ht="198">
      <c r="A287" s="21" t="s">
        <v>337</v>
      </c>
      <c r="B287" s="71" t="s">
        <v>385</v>
      </c>
      <c r="C287" s="21" t="s">
        <v>336</v>
      </c>
      <c r="D287" s="44">
        <v>1003</v>
      </c>
      <c r="E287" s="44"/>
      <c r="F287" s="44"/>
      <c r="G287" s="27"/>
      <c r="H287" s="27" t="s">
        <v>393</v>
      </c>
      <c r="I287" s="27" t="s">
        <v>835</v>
      </c>
      <c r="J287" s="64" t="s">
        <v>78</v>
      </c>
      <c r="K287" s="27"/>
      <c r="L287" s="27"/>
      <c r="M287" s="27"/>
      <c r="N287" s="12">
        <f>'[1]Свод  по  МО_исправлено'!P268</f>
        <v>30124.4</v>
      </c>
      <c r="O287" s="12">
        <v>29259.5</v>
      </c>
      <c r="P287" s="12">
        <v>71747.9</v>
      </c>
      <c r="Q287" s="55">
        <v>0</v>
      </c>
      <c r="R287" s="12">
        <v>0</v>
      </c>
      <c r="S287" s="12">
        <v>0</v>
      </c>
      <c r="T287" s="50"/>
      <c r="U287" s="82">
        <f t="shared" si="14"/>
        <v>0</v>
      </c>
    </row>
    <row r="288" spans="1:21" s="6" customFormat="1" ht="132">
      <c r="A288" s="21" t="s">
        <v>339</v>
      </c>
      <c r="B288" s="71" t="s">
        <v>82</v>
      </c>
      <c r="C288" s="21" t="s">
        <v>338</v>
      </c>
      <c r="D288" s="44">
        <v>1003</v>
      </c>
      <c r="E288" s="44"/>
      <c r="F288" s="44"/>
      <c r="G288" s="27"/>
      <c r="H288" s="27" t="s">
        <v>62</v>
      </c>
      <c r="I288" s="27" t="s">
        <v>63</v>
      </c>
      <c r="J288" s="64" t="s">
        <v>84</v>
      </c>
      <c r="K288" s="27"/>
      <c r="L288" s="27"/>
      <c r="M288" s="27"/>
      <c r="N288" s="12">
        <f>'[1]Свод  по  МО_исправлено'!P269</f>
        <v>498094.1</v>
      </c>
      <c r="O288" s="12">
        <v>459329.2</v>
      </c>
      <c r="P288" s="12">
        <v>592275.7</v>
      </c>
      <c r="Q288" s="55">
        <v>619925.7</v>
      </c>
      <c r="R288" s="56">
        <v>650439.4</v>
      </c>
      <c r="S288" s="56">
        <v>695345.6</v>
      </c>
      <c r="T288" s="50"/>
      <c r="U288" s="82">
        <f t="shared" si="14"/>
        <v>0</v>
      </c>
    </row>
    <row r="289" spans="1:21" s="6" customFormat="1" ht="132">
      <c r="A289" s="21" t="s">
        <v>341</v>
      </c>
      <c r="B289" s="71" t="s">
        <v>86</v>
      </c>
      <c r="C289" s="21" t="s">
        <v>340</v>
      </c>
      <c r="D289" s="44">
        <v>1003</v>
      </c>
      <c r="E289" s="44"/>
      <c r="F289" s="44"/>
      <c r="G289" s="27"/>
      <c r="H289" s="27" t="s">
        <v>62</v>
      </c>
      <c r="I289" s="27" t="s">
        <v>63</v>
      </c>
      <c r="J289" s="64" t="s">
        <v>84</v>
      </c>
      <c r="K289" s="27"/>
      <c r="L289" s="27"/>
      <c r="M289" s="27"/>
      <c r="N289" s="12">
        <f>'[1]Свод  по  МО_исправлено'!P270</f>
        <v>5584</v>
      </c>
      <c r="O289" s="12">
        <v>5583.6</v>
      </c>
      <c r="P289" s="12">
        <v>5854</v>
      </c>
      <c r="Q289" s="55">
        <v>5484</v>
      </c>
      <c r="R289" s="56">
        <v>5484</v>
      </c>
      <c r="S289" s="56">
        <v>5484</v>
      </c>
      <c r="T289" s="50"/>
      <c r="U289" s="82">
        <f aca="true" t="shared" si="17" ref="U289:U300">IF(O289&gt;N289,O289-N289,0)</f>
        <v>0</v>
      </c>
    </row>
    <row r="290" spans="1:21" s="6" customFormat="1" ht="198">
      <c r="A290" s="21" t="s">
        <v>345</v>
      </c>
      <c r="B290" s="71" t="s">
        <v>342</v>
      </c>
      <c r="C290" s="21" t="s">
        <v>343</v>
      </c>
      <c r="D290" s="44">
        <v>1003</v>
      </c>
      <c r="E290" s="44"/>
      <c r="F290" s="44"/>
      <c r="G290" s="27"/>
      <c r="H290" s="27" t="s">
        <v>54</v>
      </c>
      <c r="I290" s="27" t="s">
        <v>344</v>
      </c>
      <c r="J290" s="64" t="s">
        <v>78</v>
      </c>
      <c r="K290" s="27"/>
      <c r="L290" s="27"/>
      <c r="M290" s="27"/>
      <c r="N290" s="12">
        <f>'[1]Свод  по  МО_исправлено'!P271</f>
        <v>104000</v>
      </c>
      <c r="O290" s="12">
        <v>34514</v>
      </c>
      <c r="P290" s="12">
        <v>8754.3</v>
      </c>
      <c r="Q290" s="55">
        <v>8000</v>
      </c>
      <c r="R290" s="56">
        <v>8000</v>
      </c>
      <c r="S290" s="56">
        <v>8000</v>
      </c>
      <c r="T290" s="50"/>
      <c r="U290" s="82">
        <f t="shared" si="17"/>
        <v>0</v>
      </c>
    </row>
    <row r="291" spans="1:21" s="6" customFormat="1" ht="165">
      <c r="A291" s="21" t="s">
        <v>349</v>
      </c>
      <c r="B291" s="72" t="s">
        <v>443</v>
      </c>
      <c r="C291" s="21" t="s">
        <v>346</v>
      </c>
      <c r="D291" s="57" t="s">
        <v>827</v>
      </c>
      <c r="E291" s="44"/>
      <c r="F291" s="44"/>
      <c r="G291" s="27"/>
      <c r="H291" s="27" t="s">
        <v>387</v>
      </c>
      <c r="I291" s="27" t="s">
        <v>347</v>
      </c>
      <c r="J291" s="27" t="s">
        <v>348</v>
      </c>
      <c r="K291" s="27"/>
      <c r="L291" s="27"/>
      <c r="M291" s="27"/>
      <c r="N291" s="12">
        <f>'[1]Свод  по  МО_исправлено'!P272</f>
        <v>58765.1</v>
      </c>
      <c r="O291" s="12">
        <v>58754.2</v>
      </c>
      <c r="P291" s="12">
        <v>61774</v>
      </c>
      <c r="Q291" s="55">
        <v>73533</v>
      </c>
      <c r="R291" s="56">
        <v>68433</v>
      </c>
      <c r="S291" s="56">
        <v>68433</v>
      </c>
      <c r="T291" s="50"/>
      <c r="U291" s="82">
        <f t="shared" si="17"/>
        <v>0</v>
      </c>
    </row>
    <row r="292" spans="1:21" s="6" customFormat="1" ht="115.5">
      <c r="A292" s="21" t="s">
        <v>355</v>
      </c>
      <c r="B292" s="22" t="s">
        <v>350</v>
      </c>
      <c r="C292" s="21" t="s">
        <v>351</v>
      </c>
      <c r="D292" s="52" t="s">
        <v>800</v>
      </c>
      <c r="E292" s="27" t="s">
        <v>352</v>
      </c>
      <c r="F292" s="27" t="s">
        <v>353</v>
      </c>
      <c r="G292" s="64">
        <v>38224</v>
      </c>
      <c r="H292" s="27"/>
      <c r="I292" s="27"/>
      <c r="J292" s="27"/>
      <c r="K292" s="27"/>
      <c r="L292" s="27"/>
      <c r="M292" s="27"/>
      <c r="N292" s="12"/>
      <c r="O292" s="12">
        <v>0</v>
      </c>
      <c r="P292" s="12">
        <v>782.9</v>
      </c>
      <c r="Q292" s="55">
        <v>0</v>
      </c>
      <c r="R292" s="12">
        <v>0</v>
      </c>
      <c r="S292" s="12">
        <v>0</v>
      </c>
      <c r="T292" s="50"/>
      <c r="U292" s="82">
        <f t="shared" si="17"/>
        <v>0</v>
      </c>
    </row>
    <row r="293" spans="1:21" s="6" customFormat="1" ht="132">
      <c r="A293" s="21" t="s">
        <v>444</v>
      </c>
      <c r="B293" s="71" t="s">
        <v>90</v>
      </c>
      <c r="C293" s="21" t="s">
        <v>354</v>
      </c>
      <c r="D293" s="52" t="s">
        <v>800</v>
      </c>
      <c r="E293" s="27"/>
      <c r="F293" s="27"/>
      <c r="G293" s="64"/>
      <c r="H293" s="27" t="s">
        <v>92</v>
      </c>
      <c r="I293" s="27" t="s">
        <v>93</v>
      </c>
      <c r="J293" s="64" t="s">
        <v>94</v>
      </c>
      <c r="K293" s="27"/>
      <c r="L293" s="27"/>
      <c r="M293" s="27"/>
      <c r="N293" s="12">
        <f>'[1]Свод  по  МО_исправлено'!P274</f>
        <v>5453.5</v>
      </c>
      <c r="O293" s="12">
        <v>2189.5</v>
      </c>
      <c r="P293" s="12">
        <v>0</v>
      </c>
      <c r="Q293" s="55">
        <v>0</v>
      </c>
      <c r="R293" s="12">
        <v>0</v>
      </c>
      <c r="S293" s="12">
        <v>0</v>
      </c>
      <c r="T293" s="50"/>
      <c r="U293" s="82">
        <f t="shared" si="17"/>
        <v>0</v>
      </c>
    </row>
    <row r="294" spans="1:21" s="6" customFormat="1" ht="132">
      <c r="A294" s="21" t="s">
        <v>445</v>
      </c>
      <c r="B294" s="71" t="s">
        <v>95</v>
      </c>
      <c r="C294" s="21" t="s">
        <v>356</v>
      </c>
      <c r="D294" s="52">
        <v>1003</v>
      </c>
      <c r="E294" s="27"/>
      <c r="F294" s="27"/>
      <c r="G294" s="64"/>
      <c r="H294" s="27" t="s">
        <v>62</v>
      </c>
      <c r="I294" s="27" t="s">
        <v>63</v>
      </c>
      <c r="J294" s="64">
        <v>40179</v>
      </c>
      <c r="K294" s="27"/>
      <c r="L294" s="27"/>
      <c r="M294" s="27"/>
      <c r="N294" s="12">
        <f>'[1]Свод  по  МО_исправлено'!P275</f>
        <v>83134.8</v>
      </c>
      <c r="O294" s="12">
        <v>6726.9</v>
      </c>
      <c r="P294" s="12">
        <v>76182.1</v>
      </c>
      <c r="Q294" s="55">
        <v>0</v>
      </c>
      <c r="R294" s="12">
        <v>0</v>
      </c>
      <c r="S294" s="12">
        <v>0</v>
      </c>
      <c r="T294" s="50"/>
      <c r="U294" s="82">
        <f t="shared" si="17"/>
        <v>0</v>
      </c>
    </row>
    <row r="295" spans="1:21" s="6" customFormat="1" ht="99">
      <c r="A295" s="21" t="s">
        <v>446</v>
      </c>
      <c r="B295" s="71" t="s">
        <v>418</v>
      </c>
      <c r="C295" s="21" t="s">
        <v>447</v>
      </c>
      <c r="D295" s="52" t="s">
        <v>420</v>
      </c>
      <c r="E295" s="27"/>
      <c r="F295" s="27"/>
      <c r="G295" s="64"/>
      <c r="H295" s="27" t="s">
        <v>421</v>
      </c>
      <c r="I295" s="27" t="s">
        <v>3</v>
      </c>
      <c r="J295" s="64">
        <v>41275</v>
      </c>
      <c r="K295" s="27"/>
      <c r="L295" s="27"/>
      <c r="M295" s="27"/>
      <c r="N295" s="12">
        <v>0</v>
      </c>
      <c r="O295" s="12">
        <v>0</v>
      </c>
      <c r="P295" s="12">
        <v>0</v>
      </c>
      <c r="Q295" s="55">
        <v>1986.5</v>
      </c>
      <c r="R295" s="12"/>
      <c r="S295" s="12"/>
      <c r="T295" s="50"/>
      <c r="U295" s="82">
        <f>IF(O295&gt;N295,O295-N295,0)</f>
        <v>0</v>
      </c>
    </row>
    <row r="296" spans="1:21" s="6" customFormat="1" ht="132">
      <c r="A296" s="21" t="s">
        <v>448</v>
      </c>
      <c r="B296" s="71" t="s">
        <v>423</v>
      </c>
      <c r="C296" s="21" t="s">
        <v>449</v>
      </c>
      <c r="D296" s="52">
        <v>1003</v>
      </c>
      <c r="E296" s="27"/>
      <c r="F296" s="27"/>
      <c r="G296" s="64"/>
      <c r="H296" s="27" t="s">
        <v>425</v>
      </c>
      <c r="I296" s="27" t="s">
        <v>93</v>
      </c>
      <c r="J296" s="64">
        <v>41275</v>
      </c>
      <c r="K296" s="27"/>
      <c r="L296" s="27"/>
      <c r="M296" s="27"/>
      <c r="N296" s="12">
        <v>0</v>
      </c>
      <c r="O296" s="12">
        <v>0</v>
      </c>
      <c r="P296" s="12">
        <v>0</v>
      </c>
      <c r="Q296" s="55">
        <v>32165.6</v>
      </c>
      <c r="R296" s="56">
        <v>12043</v>
      </c>
      <c r="S296" s="56">
        <v>23913.6</v>
      </c>
      <c r="T296" s="50"/>
      <c r="U296" s="82">
        <f t="shared" si="17"/>
        <v>0</v>
      </c>
    </row>
    <row r="297" spans="1:21" s="6" customFormat="1" ht="165">
      <c r="A297" s="15" t="s">
        <v>357</v>
      </c>
      <c r="B297" s="16" t="s">
        <v>55</v>
      </c>
      <c r="C297" s="15" t="s">
        <v>358</v>
      </c>
      <c r="D297" s="46"/>
      <c r="E297" s="46"/>
      <c r="F297" s="46"/>
      <c r="G297" s="46"/>
      <c r="H297" s="46"/>
      <c r="I297" s="46"/>
      <c r="J297" s="46"/>
      <c r="K297" s="46"/>
      <c r="L297" s="46"/>
      <c r="M297" s="46"/>
      <c r="N297" s="73">
        <f aca="true" t="shared" si="18" ref="N297:S297">SUM(N298:N299)</f>
        <v>0</v>
      </c>
      <c r="O297" s="73">
        <f t="shared" si="18"/>
        <v>0</v>
      </c>
      <c r="P297" s="73">
        <f t="shared" si="18"/>
        <v>0</v>
      </c>
      <c r="Q297" s="73">
        <f t="shared" si="18"/>
        <v>0</v>
      </c>
      <c r="R297" s="73">
        <f t="shared" si="18"/>
        <v>0</v>
      </c>
      <c r="S297" s="73">
        <f t="shared" si="18"/>
        <v>0</v>
      </c>
      <c r="T297" s="17"/>
      <c r="U297" s="82">
        <f t="shared" si="17"/>
        <v>0</v>
      </c>
    </row>
    <row r="298" spans="1:21" s="6" customFormat="1" ht="18">
      <c r="A298" s="7"/>
      <c r="B298" s="83"/>
      <c r="C298" s="7"/>
      <c r="D298" s="27"/>
      <c r="E298" s="27"/>
      <c r="F298" s="27"/>
      <c r="G298" s="27"/>
      <c r="H298" s="27"/>
      <c r="I298" s="27"/>
      <c r="J298" s="27"/>
      <c r="K298" s="27"/>
      <c r="L298" s="27"/>
      <c r="M298" s="27"/>
      <c r="N298" s="12"/>
      <c r="O298" s="12"/>
      <c r="P298" s="12"/>
      <c r="Q298" s="12"/>
      <c r="R298" s="12"/>
      <c r="S298" s="12"/>
      <c r="T298" s="13"/>
      <c r="U298" s="82">
        <f t="shared" si="17"/>
        <v>0</v>
      </c>
    </row>
    <row r="299" spans="1:21" s="6" customFormat="1" ht="18">
      <c r="A299" s="7"/>
      <c r="B299" s="19"/>
      <c r="C299" s="7"/>
      <c r="D299" s="27"/>
      <c r="E299" s="27"/>
      <c r="F299" s="27"/>
      <c r="G299" s="27"/>
      <c r="H299" s="27"/>
      <c r="I299" s="27"/>
      <c r="J299" s="27"/>
      <c r="K299" s="27"/>
      <c r="L299" s="27"/>
      <c r="M299" s="27"/>
      <c r="N299" s="12"/>
      <c r="O299" s="12"/>
      <c r="P299" s="12"/>
      <c r="Q299" s="12"/>
      <c r="R299" s="12"/>
      <c r="S299" s="12"/>
      <c r="T299" s="13"/>
      <c r="U299" s="82">
        <f t="shared" si="17"/>
        <v>0</v>
      </c>
    </row>
    <row r="300" spans="1:21" s="6" customFormat="1" ht="33">
      <c r="A300" s="15"/>
      <c r="B300" s="16" t="s">
        <v>359</v>
      </c>
      <c r="C300" s="15" t="s">
        <v>360</v>
      </c>
      <c r="D300" s="46"/>
      <c r="E300" s="46"/>
      <c r="F300" s="46"/>
      <c r="G300" s="46"/>
      <c r="H300" s="46"/>
      <c r="I300" s="46"/>
      <c r="J300" s="46"/>
      <c r="K300" s="46"/>
      <c r="L300" s="46"/>
      <c r="M300" s="46"/>
      <c r="N300" s="73">
        <f aca="true" t="shared" si="19" ref="N300:S300">N192+N254+N256+N297</f>
        <v>12582445.4</v>
      </c>
      <c r="O300" s="73">
        <f t="shared" si="19"/>
        <v>11906150.2</v>
      </c>
      <c r="P300" s="73">
        <f t="shared" si="19"/>
        <v>12647550.290000001</v>
      </c>
      <c r="Q300" s="73">
        <f t="shared" si="19"/>
        <v>10501220.600000001</v>
      </c>
      <c r="R300" s="73">
        <f t="shared" si="19"/>
        <v>9694659.3</v>
      </c>
      <c r="S300" s="73">
        <f t="shared" si="19"/>
        <v>9981911.200000001</v>
      </c>
      <c r="T300" s="17"/>
      <c r="U300" s="82">
        <f t="shared" si="17"/>
        <v>0</v>
      </c>
    </row>
    <row r="301" spans="1:19" ht="18">
      <c r="A301" s="5"/>
      <c r="B301" s="33"/>
      <c r="C301" s="5"/>
      <c r="N301" s="34"/>
      <c r="O301" s="34"/>
      <c r="P301" s="34"/>
      <c r="Q301" s="34"/>
      <c r="R301" s="34"/>
      <c r="S301" s="34"/>
    </row>
    <row r="302" spans="1:19" ht="18">
      <c r="A302" s="5"/>
      <c r="B302" s="33"/>
      <c r="C302" s="5"/>
      <c r="N302" s="80"/>
      <c r="O302" s="80"/>
      <c r="P302" s="80"/>
      <c r="Q302" s="80"/>
      <c r="R302" s="80"/>
      <c r="S302" s="80"/>
    </row>
    <row r="305" ht="18">
      <c r="P305" s="81"/>
    </row>
  </sheetData>
  <sheetProtection/>
  <mergeCells count="12">
    <mergeCell ref="T5:T7"/>
    <mergeCell ref="E6:G6"/>
    <mergeCell ref="H6:J6"/>
    <mergeCell ref="K6:M6"/>
    <mergeCell ref="N6:O6"/>
    <mergeCell ref="P6:P7"/>
    <mergeCell ref="Q6:Q7"/>
    <mergeCell ref="R6:S6"/>
    <mergeCell ref="A5:C7"/>
    <mergeCell ref="D5:D7"/>
    <mergeCell ref="E5:M5"/>
    <mergeCell ref="N5:S5"/>
  </mergeCells>
  <printOptions/>
  <pageMargins left="0.7874015748031497" right="0.3937007874015748" top="0.7874015748031497" bottom="0.7874015748031497" header="0.5118110236220472" footer="0.5118110236220472"/>
  <pageSetup fitToHeight="40" fitToWidth="1" horizontalDpi="600" verticalDpi="600" orientation="landscape" paperSize="8" scale="42" r:id="rId1"/>
  <headerFooter alignWithMargins="0">
    <oddFooter>&amp;L&amp;P&amp;R&amp;Z&amp;F&amp;A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2013-02-20T10:22:46Z</cp:lastPrinted>
  <dcterms:created xsi:type="dcterms:W3CDTF">2012-02-10T07:16:16Z</dcterms:created>
  <dcterms:modified xsi:type="dcterms:W3CDTF">2013-02-20T10:23:11Z</dcterms:modified>
  <cp:category/>
  <cp:version/>
  <cp:contentType/>
  <cp:contentStatus/>
</cp:coreProperties>
</file>