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на 01.01.2020" sheetId="1" r:id="rId1"/>
    <sheet name="на 01.10.2019" sheetId="2" r:id="rId2"/>
    <sheet name="на 01.07.2019 " sheetId="3" r:id="rId3"/>
    <sheet name="на 01.04.2019" sheetId="4" r:id="rId4"/>
    <sheet name="на 01.01.2019 (укороченный от)" sheetId="5" r:id="rId5"/>
    <sheet name="на 01.01.2019" sheetId="6" r:id="rId6"/>
    <sheet name="на 01.07.2018" sheetId="7" r:id="rId7"/>
    <sheet name="на 01.04.2018" sheetId="8" r:id="rId8"/>
    <sheet name="на 01.01.2018" sheetId="9" r:id="rId9"/>
    <sheet name="на 1.10.2017" sheetId="10" r:id="rId10"/>
    <sheet name="В  ОС  на 1.07.2017" sheetId="11" r:id="rId11"/>
    <sheet name="На 1.07.2017 подробный " sheetId="12" r:id="rId12"/>
    <sheet name="на 1.04.2017" sheetId="13" r:id="rId13"/>
  </sheets>
  <definedNames>
    <definedName name="_xlnm.Print_Titles" localSheetId="8">'на 01.01.2018'!$5:$6</definedName>
    <definedName name="_xlnm.Print_Titles" localSheetId="12">'на 1.04.2017'!$5:$5</definedName>
    <definedName name="_xlnm.Print_Titles" localSheetId="11">'На 1.07.2017 подробный '!$5:$6</definedName>
    <definedName name="_xlnm.Print_Titles" localSheetId="9">'на 1.10.2017'!$5:$6</definedName>
    <definedName name="_xlnm.Print_Area" localSheetId="11">'На 1.07.2017 подробный '!$A$1:$G$144</definedName>
  </definedNames>
  <calcPr fullCalcOnLoad="1" fullPrecision="0"/>
</workbook>
</file>

<file path=xl/sharedStrings.xml><?xml version="1.0" encoding="utf-8"?>
<sst xmlns="http://schemas.openxmlformats.org/spreadsheetml/2006/main" count="2836" uniqueCount="686">
  <si>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</si>
  <si>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</si>
  <si>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</si>
  <si>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</si>
  <si>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 xml:space="preserve"> капитальный  ремонт  и   ремонт автомобильных дорог  общего пользования  местного значения  населенных пунктов и соединяющих  населенные пункты в границах муниципального района </t>
  </si>
  <si>
    <t xml:space="preserve">капитальный ремонт  и ремонт  дворовых территорий  многоквартирных  домов,  проездов  к   дворовым   территориям   многоквартирных   домов    населенных пунктов </t>
  </si>
  <si>
    <t xml:space="preserve">Бюджетные   обязательства,  тыс.руб. </t>
  </si>
  <si>
    <t>I.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</si>
  <si>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</si>
  <si>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</si>
  <si>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 xml:space="preserve">плата в счет возмещения вреда, причиняемого автомобильным дорогам общего пользования регионального значения транспортными средствами, осуществляющими перевозки тяжеловесных и (или) крупногабаритных грузов   </t>
  </si>
  <si>
    <t xml:space="preserve">штрафы  за  нарушение   правил  перевозки   крупногабаритных   и  тяжеловесных   грузов    по  автомобильным  дорогам    общего   пользования регионального значения  </t>
  </si>
  <si>
    <t>плата за оказание услуг по присоединению объектов дорожного сервиса к автомобильным дорогам общего пользования регионального значения</t>
  </si>
  <si>
    <t xml:space="preserve">плата   за   использование  имущества,  входящего  в  состав   автомобильных  дорог   общего   пользования    регионального   значения 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</si>
  <si>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</si>
  <si>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</si>
  <si>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денежные   средства,  поступающие   в   областной   бюджет от   уплаты   неустоек (штрафов,  пеней),  а   также   от  возмещения   убытков   государственного  заказчика,  взысканные    в   установленном   порядке в  связи с нарушением  исполнителем (подрядчиком)  условий   государственного    контракта   или   иных   договоров,   финансируемых   за  счет  средств   Дорожного   фонда,  или   в  связи   с  уклонением   от  заключения   таких   контрактов  или  иных   договоров</t>
  </si>
  <si>
    <t xml:space="preserve"> денежные   средства,  внесенные   участником   конкурса   или  аукциона,  проводимых   в  целях   заключения   государственного   контракта,   финансируемого   за  счет средств  Дорожного   фонда,  в  качестве   обеспечения   заявки  на   участие  в   таком   конкурсе   или   аукционе   в   случае   уклонения   участника    конкурса    или  аукциона   от  заключения    такого  контракта   и  в  иных случаях, установленных    законодательством   Российской  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</si>
  <si>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регионального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</si>
  <si>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</si>
  <si>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</si>
  <si>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</si>
  <si>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</si>
  <si>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</si>
  <si>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</si>
  <si>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</si>
  <si>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</si>
  <si>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</si>
  <si>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</si>
  <si>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</si>
  <si>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</si>
  <si>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II.</t>
  </si>
  <si>
    <t>2.2.</t>
  </si>
  <si>
    <t>%   исполнения  (гр.4:гр.3)</t>
  </si>
  <si>
    <t xml:space="preserve">Отчет    об   использовании    бюджетных   ассигнований    Дорожного   фонда   области 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</si>
  <si>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</si>
  <si>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</si>
  <si>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>В.М. Щеглеватых</t>
  </si>
  <si>
    <t xml:space="preserve">Остатки     субсидий,   полученных  из   федерального   бюджета  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</si>
  <si>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регионального значения в целях прокладки, переноса, переустройства инженерных коммуникаций, их эксплуатации</t>
  </si>
  <si>
    <t>2.4.</t>
  </si>
  <si>
    <t>2.3.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</si>
  <si>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</si>
  <si>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</si>
  <si>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</si>
  <si>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</si>
  <si>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</si>
  <si>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>2.5.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</si>
  <si>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</si>
  <si>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>2.1.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</si>
  <si>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</si>
  <si>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2.6.</t>
  </si>
  <si>
    <t>2.6.1.</t>
  </si>
  <si>
    <t>2.6.2.</t>
  </si>
  <si>
    <t>2.6.3.</t>
  </si>
  <si>
    <t>2.6.4.</t>
  </si>
  <si>
    <t>2.6.5.</t>
  </si>
  <si>
    <t>2.6.6.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</si>
  <si>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</si>
  <si>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Прочие по капитальному ремонту</t>
  </si>
  <si>
    <t>Оформление прав собственности на автомобильные дороги общего пользования регионального значения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</si>
  <si>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области",  в  том  числе:</t>
  </si>
  <si>
    <t xml:space="preserve">Капитальный   ремонт   автомобильных  дорог общего   пользования  регионального   значения    и  искусственных   сооружений   на   них,  в  том  числе:  </t>
  </si>
  <si>
    <t xml:space="preserve">Субсидии   местным   бюджетам    -  всего,  в  том  числе: </t>
  </si>
  <si>
    <t xml:space="preserve"> строительство (реконструкция) автомобильных   дорог  общего   пользования   местного  значения, в  том  числе  дорог   с  твердым   покрытием  до  сельских  населенных  пунктов,  не   имеющих   круглогодичной   связи   с  сетью   автомобильных   дорог   общего   пользования        </t>
  </si>
  <si>
    <t xml:space="preserve"> Ремонт   автомобильных  дорог общего   пользования  регионального   значения    и  искусственных   сооружений   на   них, в  том  числе: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</si>
  <si>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областной бюджет</t>
  </si>
  <si>
    <t xml:space="preserve">Приобретение   дорожно - строительной   техники,  передвижных  контрольных   пунктов   для  осуществления  весового  и  габаритного  контроля транспортных  средств,  передвижных   лабораторий  для  контроля  за  качеством   работ  по  строительству,  ремонту   и  содержанию   автомобильных    дорог   и    сооружений   на  них </t>
  </si>
  <si>
    <t xml:space="preserve">Мероприятия подпрограммы "Развитие дорожного комплекса Липецкой области"  государственной  программы Липецкой области "Развитие транспортной системы Липецкой области", в том  числе:
</t>
  </si>
  <si>
    <t>Проектирование,  строительство (реконструкция)    автомобильных  дорог  общего   пользования   регионального   значения     и  искусственных  сооружений  на  них, из   них: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</si>
  <si>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</si>
  <si>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</si>
  <si>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</si>
  <si>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 xml:space="preserve">Ремонт   автомобильных  дорог общего   пользования  регионального   значения    и  искусственных   сооружений   на   них,  в  том  числе:  </t>
  </si>
  <si>
    <t>1.7.</t>
  </si>
  <si>
    <t>2.4.1.</t>
  </si>
  <si>
    <t>2.4.2.</t>
  </si>
  <si>
    <t xml:space="preserve">из  них  за  счет  субсидий  из   федерального  бюджета </t>
  </si>
  <si>
    <t xml:space="preserve">автомобильные  дороги   местного  значения, в  том  числе: 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</si>
  <si>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
"Развитие сельского хозяйства и регулирование рынков сельскохозяйственной продукции, сырья и продовольствия Липецкой области</t>
  </si>
  <si>
    <t>более 100%</t>
  </si>
  <si>
    <t xml:space="preserve"> Возврат    муниципальными    образованиями    остатков   субсидий,  не  использованных  по   состоянию  на  01.01.2016  года  и  не   направленных   на  те же   цели     в  отчетном  году    </t>
  </si>
  <si>
    <t xml:space="preserve">по  состоянию   01.04.2017 года </t>
  </si>
  <si>
    <t xml:space="preserve">Предусмотрено    на   2017 год      </t>
  </si>
  <si>
    <t xml:space="preserve">Фактическое   исполнение     по   состоянию  на  01.04.2017 года </t>
  </si>
  <si>
    <t>автомобильные  дороги   регионального  значения</t>
  </si>
  <si>
    <t xml:space="preserve"> на  условиях   софинансирования    с  федеральных   бюджетом   </t>
  </si>
  <si>
    <t>в  том  числе: (пообъектно)</t>
  </si>
  <si>
    <t>Реконструкция а/д Липецк-Данков км 16+650 - км 19+750 в Липецком районе</t>
  </si>
  <si>
    <t>Реконструкция а/д Липецк-Данков км 23+800 - км 25+800 в Липецком районе</t>
  </si>
  <si>
    <t>Реконструкция а/д Липецк-Данков км 35+300- км 37+500 в Лебедянском районе</t>
  </si>
  <si>
    <t>Реконструкция а/д Липецк-Данков км 43+100- км 44+900 в Лебедянском районе</t>
  </si>
  <si>
    <t>Реконструкция участка а/д Хлевное-Тербуны в с.Тербуны Тербунского района</t>
  </si>
  <si>
    <t>Реконструкция мостового перехода через суходол на км 4+500 а/д Подъезд к с.Куймань в Лебедянском районе</t>
  </si>
  <si>
    <t>Реконструкция а/д Липецк-Данков на участках км 12+200 - км 13+775; км 15+360 - км 16+376; км 19+750 - км 23+800; км 25+800 - км 28+064 в Липецком районе</t>
  </si>
  <si>
    <t>Реконструкция а/д Щегловка-прим.к а/д Воскресенское-Данков в Данковском районе</t>
  </si>
  <si>
    <t>Реконструкция а/д Карташовка-прим.к а/д Стебаево-Задонск-Долгоруково в Долгоруковском районе</t>
  </si>
  <si>
    <t>Реконструкция а/д Талица-Колосовка-Ивановка в Елецком районе</t>
  </si>
  <si>
    <t>Реконструкция а/д Рябинка-прим.к а/д Маяк-Ключ Жизни в Елецком районе</t>
  </si>
  <si>
    <t>Реконструкция а/д Слепуха-прим.к а/д Большая Боевка-Долгоруково в Долгоруковском районе</t>
  </si>
  <si>
    <t>Реконструкция а/д Липецк-Данков км 50+000 - км 54+150 в Лебедянском районе</t>
  </si>
  <si>
    <t>Реконструкция а/д Липецк-Грязи-Песковатка на участке примыкания а/д Новая Жизнь-прим.к а/д Орел-Тамбов в Липецком районе</t>
  </si>
  <si>
    <t>Устройство линии наружного освещения вдоль а/д Лев Толстой-Чаплыгин в с.Троицкое, Головщино в Лев Толстовском районе</t>
  </si>
  <si>
    <t>Устройство линии наружного освещения вдоль а/д Сселки-Плеханово-Грязи, участок км 3+600 - км 9+350 с.Плеханово в Грязинском районе</t>
  </si>
  <si>
    <t>Устройство линии наружного освещения вдоль а/д Доброе-Талицкий Чамлык с.Талицкий Чамлык в Добринском районе</t>
  </si>
  <si>
    <t>Устройство линии наружного освещения вдоль а/д Задонск-Донское участок км 24+500 - км 26+200 и участок км 0+000 - км 1+850 а/д Скорняково-Донское с.Донское в Задонском районе</t>
  </si>
  <si>
    <t>Устройство линии наружного освещения вдоль а/д Доброе-Трубетчино-Вязово-Лебедянь км 9+650 - км 11+950 с.Замартынье в Добровском районе</t>
  </si>
  <si>
    <t>Устройство линии наружного освещения вдоль а/д Елец-Талица-Красное км 18+300 - км 21+900 с.Талица в Елецком районе</t>
  </si>
  <si>
    <t>Устройство линии наружного освещения вдоль а/д Теплое-Красное км 22+600 - км 24+900 п.Сахарного завода в Лебедянском районе</t>
  </si>
  <si>
    <t>Устройство линии наружного освещения вдоль а/д Обход г.Липецк км 0+000 - км 4+400 в Липецком районе</t>
  </si>
  <si>
    <t>Устройство линии наружного освещения вдоль а/д Тербуны-Набережное-Волово км 13+400 - км 15+600 с.Урицкое в Тербунском районе</t>
  </si>
  <si>
    <t>Устройство линии наружного освещения вдоль а/д Сселки-Плеханово-Грязи, участок км 20+360 - км 23+950 с.Б.Самовец в Грязинском районе</t>
  </si>
  <si>
    <t>Устройство линии наружного освещения вдоль а/д Лев Толстой - Данков, участок км 9+300 - км 11+300 с.Знаменское в Лев Толстовском районе</t>
  </si>
  <si>
    <t>Устройство линии наружного освещения вдоль а/д Грязи-Хворостянка-Добринка, участок км 24+600 - км 27+600 с.Хворостянка в Добринском районе</t>
  </si>
  <si>
    <t>Устройство линии наружного освещения вдоль а/д Доброе-Трубетчино-Вязово-Лебедянь км 0+000 - км 6+200 с.Доброе в Добровском районе</t>
  </si>
  <si>
    <t>Капитальный ремонт мостового перехода через р. Воронеж на а/д Доброе-Мичуринск в Добровском районе</t>
  </si>
  <si>
    <t>ПИР на капитальный ремонт моста через суходол у с.Знаменка на км 2+700 а/д Авдулово-прим.к а/д Данков-Теплое-Воскресенское в Данковском районе</t>
  </si>
  <si>
    <t>Ремонт а/д Волово-Новопавловка в Воловском районе 3,4 км</t>
  </si>
  <si>
    <t>Ремонт а/д Волово-Юрские Дворы-гр.Орловской обл.в Воловском районе 2,0 км</t>
  </si>
  <si>
    <t>Ремонт а/д Грязи-Хворостянка-Добринка в Грязинском районе 3,14 км</t>
  </si>
  <si>
    <t>Ремонт а/д Авдулово-прим.к а/д Данков-Теплое-Воскресенское в Данковском районе 5,0 км</t>
  </si>
  <si>
    <t>Ремонт а/д Липецк-Данков в Данковском районе 5,0 км</t>
  </si>
  <si>
    <t>Ремонт а/д Дурово-прим.к а/д Добринка-ст.Хворостянка в Добринском районе 3,2 км</t>
  </si>
  <si>
    <t>Ремонт а/д Грязи-Хворостянка-Добринка в Добринском районе2,0 км</t>
  </si>
  <si>
    <t>Ремонт а/д ст.Хворостянка-Нижняя Матренка-Ольховка-гр.Усманского района в Добринском районе 2,5 км</t>
  </si>
  <si>
    <t>Ремонт а/д Липецк-Доброе-Чаплыгин в Добровском районе 5,0 км</t>
  </si>
  <si>
    <t>Ремонт а/д Елец-Долгоруково-Тербуны в Долгоруковском районе 5,0 км</t>
  </si>
  <si>
    <t>Ремонт а/д КлючЖизни-прим. К а/д М-4 "Дон" в Елецком районе 3,21 км софинансирование из ОБ в рамках основного мероприятия "Приоритетный проект "Безопасные и качественные дороги"</t>
  </si>
  <si>
    <t>Ремонт а/д Елец-Долгоруково-Тербуны в Елецком районе 1,1 км</t>
  </si>
  <si>
    <t>Ремонт а/д Елец-Талица-Красное в Елецком районе 5,0 км</t>
  </si>
  <si>
    <t>Ремонт а/д Хмелинец-Липовка-прим.к а/д Орел-Тамбов в Задонском районе 5,0 км</t>
  </si>
  <si>
    <t>Ремонт а/д Стебаево-Задонск-Долгоруково в Задонском районе 4,0 км</t>
  </si>
  <si>
    <t>Ремонт а/д Измалково-Преображение в Измалковском районе 5,0 км</t>
  </si>
  <si>
    <t>Ремонт а/д Красное-Теплое в Краснинском районе 4,0 км</t>
  </si>
  <si>
    <t>Ремонт а/д Красное-Теплое в Лебедянском районе 5,0 км</t>
  </si>
  <si>
    <t>Ремонт а/д Становое-Троекурово-Лебедянь  в Лебедянском районе 5,0 км</t>
  </si>
  <si>
    <t>Ремонт а/д Чаплыгин-Лев Толстой 2,0 км</t>
  </si>
  <si>
    <t>Ремонт а/д Становое-Кириллово-Дмитриевка в Становлянском районе 4,2 км</t>
  </si>
  <si>
    <t>Ремонт а/д Чемоданово-Кличино в Становлянском районе 4,4 км</t>
  </si>
  <si>
    <t>Ремонт а/д Хлевное-Тербуны в Тербунском районе 4,5 км</t>
  </si>
  <si>
    <t>Ремонт а/д Липецк-Октябрьское-Усмань в Усманском районе 2,0 км</t>
  </si>
  <si>
    <t>Ремонт а/д Дрязги-прим.к а/д Липецк-Усмань в Усманском районе 3,3 км</t>
  </si>
  <si>
    <t>Ремонт а/д Пластинки-Дмитриевка-Дрязги в Усманском районе 3,0 км</t>
  </si>
  <si>
    <t>Ремонт а/д Усмань-Поддубровка-Воробьевка в Хлевенском районе 5,0 км</t>
  </si>
  <si>
    <t>Ремонт а/д Отскочное-при.к а/д Ф.Негачевка-Дмитряшевка в Хлевенском районе 2,0 км</t>
  </si>
  <si>
    <t>Ремонт а/д Дипецк-Доброе-Чаплыгин в Чаплыгинском районе 4,0 км</t>
  </si>
  <si>
    <t>Ремонт а/д Чаплыгин-Троекурово в Чаплыгинском районе 3,0 км</t>
  </si>
  <si>
    <t>Разработка проектно-сметной документации на ремонт автомобильных дорог регионального значения области и сооружений на них</t>
  </si>
  <si>
    <t xml:space="preserve">Обеспечение  деятельности  казенного  учреждения </t>
  </si>
  <si>
    <t>за  счет  иных   межбюджетных   трансфертов из  федерального  бюджета:</t>
  </si>
  <si>
    <t xml:space="preserve"> в рамках основного мероприятия "Приоритетный проект "Безопасные и качественные дороги",  в   том  числе:</t>
  </si>
  <si>
    <t xml:space="preserve">за  счет   средств   областного   бюджета: </t>
  </si>
  <si>
    <t xml:space="preserve">Ремонт а/д Сселки-Плеханово-Грязи в Грязинском районе </t>
  </si>
  <si>
    <t xml:space="preserve">Ремонт а/д Красная Дубрава-Светлая Поляна в Грязинском районе 4,2 км </t>
  </si>
  <si>
    <t xml:space="preserve">Ремонт а/д Новая Жизнь-прим.к а/д Орел-Тамбов в Грязинском районе 7,26 км </t>
  </si>
  <si>
    <t xml:space="preserve">Ремонт а/д Телелюй-прим.к а/д Красная Дубрава-Прибытково в Грязинском районе 5,4 км </t>
  </si>
  <si>
    <t xml:space="preserve">Ремонт а/д Хмелинец-прим.к а/д М-4 "Дон" в Елецком районе 0,51 км </t>
  </si>
  <si>
    <t xml:space="preserve">Ремонт а/д Сселки-Плеханово-Грязи в Грязинском районе 21,05 км </t>
  </si>
  <si>
    <t>Ремонт а/д общего пользования</t>
  </si>
  <si>
    <t>прочие   объекты  за  счет     областного  бюджета:</t>
  </si>
  <si>
    <t>межбюджетные  трансферты из Федерального дорожного фонда,  в  том  числе:</t>
  </si>
  <si>
    <t xml:space="preserve"> субсидии   на  строительство и  реконструкцию   автомобильных  дорог   общего  пользования   с  твердым   покрытием,  ведущих  от   сети   автомобильных  дорог   общего   пользования  к  ближайшим   общественно  значимым   объектам   сельских   населенных   пунктов,  а  также   к  объектам   производства  и  переработки   сельскохозяйственной   продукции  в   рамках   реализации   федеральной   целевой   программы "Устойчивое  развитие   сельских  территорий на  2014-2017годы и  на  период  до  2020  года"  </t>
  </si>
  <si>
    <t xml:space="preserve">иные   межбюджетные  трансферты  на  финансовое  обеспечение  дорожной   деятельности   в   рамках  основного   мероприятия "Приоритетный    проект "Безопасные  и  качественные   дороги"  </t>
  </si>
  <si>
    <t>1.11.1.</t>
  </si>
  <si>
    <t>1.11.2.</t>
  </si>
  <si>
    <t>2.6.7.</t>
  </si>
  <si>
    <t xml:space="preserve">Заместитель   главы   администрации  области  -                                                                                                начальник   управления   финансов    </t>
  </si>
  <si>
    <t>632985,6*</t>
  </si>
  <si>
    <r>
      <rPr>
        <b/>
        <sz val="18"/>
        <rFont val="Times New Roman"/>
        <family val="1"/>
      </rPr>
      <t>* Примечание</t>
    </r>
    <r>
      <rPr>
        <sz val="18"/>
        <rFont val="Times New Roman"/>
        <family val="1"/>
      </rPr>
      <t xml:space="preserve">:   Межбюджетные   трансферты   из  федерального  бюджета по  состоянию  на 1.04.2017  года   учтены   в  доходах     областного  бюджета   и    Сводной   бюджетной  росписи   областного  бюджета   на  2017  год   на  основании  уведомлений   Росавтодора Минтранса  Российской  Федерации.    В   Закон  Липецкой   области   от 08.12.2016  года  № 20-ОЗ     "Об  областном  бюджете  на  2017  год  и  на  плановый   период   2018 и  2019  годов"    изменения    внесены   на  сессиии  областного  Совета  депутатов  20.04.2017  года.       </t>
    </r>
  </si>
  <si>
    <t xml:space="preserve">по  состоянию   01.07.2017 года </t>
  </si>
  <si>
    <t xml:space="preserve">Фактическое   исполнение     по   состоянию  на  01.07.2017 года </t>
  </si>
  <si>
    <t>Ремонт а/д Волово-Новопавловка в Воловском районе 2,35 км</t>
  </si>
  <si>
    <t>Ликвидация пучин и восстановление обочин при ремонте а/д Красная Дубрава-Светлая Поляна км 0+000 - км 6+800 в Грязинском районе</t>
  </si>
  <si>
    <t>Ремонт а/д Авдулово-прим.к а/д Данков-Теплое-Воскресенское в Данковском районе 4,6 км</t>
  </si>
  <si>
    <t>Ремонт а/д Дурово-прим.к а/д Добринка-ст.Хворостянка в Добринском районе 3,4 км</t>
  </si>
  <si>
    <t>Ремонт а/д ст.Хворостянка-Нижняя Матренка-Ольховка-гр.Усманского района в Добринском районе 2,615 км</t>
  </si>
  <si>
    <t>Ремонт а/д Елец-Талица-Красное в Елецком районе 5,02 км</t>
  </si>
  <si>
    <t>Ремонт а/д Елец-Долгоруково-Тербуны в Елецком районе 1,467 км</t>
  </si>
  <si>
    <t>Ремонт а/д Хмелинец-Липовка-прим.к а/д Орел-Тамбов в Задонском районе 4,65 км</t>
  </si>
  <si>
    <t>Ремонт а/д Стебаево-Задонск-Долгоруково в Задонском районе 4,01 км</t>
  </si>
  <si>
    <t>Ремонт а/д Измалково-Преображение в Измалковском районе 1,3 км</t>
  </si>
  <si>
    <t>Ремонт а/д Афанасьево-Измалково в Измалковском районе 3,7 км</t>
  </si>
  <si>
    <t>Ремонт а/д Красное-Теплое в Краснинском районе 4,73 км</t>
  </si>
  <si>
    <t>Ремонт а/д Чаплыгин-Лев Толстой 2,0 км в Лев-Толстовском районе</t>
  </si>
  <si>
    <t>Ремонт а/д Островки-Заречье-прим.к а/д Измалково-Бабарыкино в Становлянском районе 2,562 км</t>
  </si>
  <si>
    <t>Ремонт а/д Чемоданово-Кличино в Становлянском районе 5,435 км</t>
  </si>
  <si>
    <t>Ремонт а/д Поряхино-прим.к а/д Паленка-Георгиевское в Становлянском районе 3,3 км</t>
  </si>
  <si>
    <t>Ремонт а/д Хлевное-Тербуны в Тербунском районе 4,86 км</t>
  </si>
  <si>
    <t>Ремонт а/д Дрязги-прим.к а/д Липецк-Усмань в Усманском районе 3,5 км</t>
  </si>
  <si>
    <t>Ремонт а/д Дипецк-Доброе-Чаплыгин в Чаплыгинском районе 5,5 км</t>
  </si>
  <si>
    <t>Ремонт а/д Чаплыгин-Троекурово в Чаплыгинском районе 1,5 км</t>
  </si>
  <si>
    <t>Разработка рабочего проекта на ремонт мостового перехода через р.Дон на а/д Красное-Теплое в Лебедянском районе</t>
  </si>
  <si>
    <t>2.6.8.</t>
  </si>
  <si>
    <t>Иные межбюджетные трансферты из федерального бюджета местным бюджетам на реализацию муниципальных программ в рамках основного мероприятия "Приоритетный проект "Безопасные и качественные дороги"</t>
  </si>
  <si>
    <t>Прочие</t>
  </si>
  <si>
    <t xml:space="preserve">2.7. </t>
  </si>
  <si>
    <t>29961,0  *</t>
  </si>
  <si>
    <t xml:space="preserve">иные   межбюджетные  трансферты  на  финансовое  обеспечение  дорожной   деятельности    в   рамках  основного   мероприятия "Приоритетный    проект "Безопасные  и  качественные   дороги"  </t>
  </si>
  <si>
    <t>иные   межбюджетные  трансферты  на  финансовое  обеспечение  дорожной   деятельности</t>
  </si>
  <si>
    <t xml:space="preserve">Ремонт а/д Сселки-Плеханово-Грязи км 0+000 - км 25+300 в Грязинском районе </t>
  </si>
  <si>
    <t>Ремонт а/д Красная Дубрава-Светлая Поляна км 0+000 - км 6+800 в Грязинском районе</t>
  </si>
  <si>
    <t xml:space="preserve">Ремонт а/д Красная Дубрава-Светлая Поляна км 0+000 - км 6+800 в Грязинском районе </t>
  </si>
  <si>
    <t xml:space="preserve">Дополнительные работы по ремонту автомобильной дороги Красная Дубрава-Светлая Поляна км 1+335 - км 6+800 в Грязинском районе </t>
  </si>
  <si>
    <t xml:space="preserve">Ремонт а/д КлючЖизни-прим. К а/д М-4 "Дон" в Елецком районе 3,21 км </t>
  </si>
  <si>
    <t>29 961,0 *</t>
  </si>
  <si>
    <t xml:space="preserve"> в рамках основного мероприятия "Приоритетный проект "Безопасные и качественные дороги",  из  них:</t>
  </si>
  <si>
    <t xml:space="preserve">  за  счет   средств   областного   бюджета: </t>
  </si>
  <si>
    <t>объекты  за  счет  средств    областного  бюджета   без   условий  софинансирования  из    федерального  бюджета</t>
  </si>
  <si>
    <t>Реконструкция а/д Липецк-Данков км 16+650 - км 19+750 в Липецком районе, в  том  числе:</t>
  </si>
  <si>
    <t xml:space="preserve"> за  счет    иных   межбюджетных   трансфертов  из   федерального  бюджета   </t>
  </si>
  <si>
    <t>Ремонт а/д Грязи-Хворостянка-Добринка в Добринском районе 2,0 км</t>
  </si>
  <si>
    <t xml:space="preserve">Мероприятия подпрограммы "Развитие  пассажирского   транспорта   общего   пользования"    государственной  программы Липецкой области "Развитие транспортной системы Липецкой области"
</t>
  </si>
  <si>
    <t>Устройство линии наружного освещения вдоль а/д Лев Толстой - Данков, участок км 9+300 - км 11+300 с.Знаменское в Лев- Толстовском районе</t>
  </si>
  <si>
    <t xml:space="preserve">Ремонт специальных технических  средств,  имеющих   функции    фото- и  киносъемки,   видеозаписи  для    фиксации   нарушений Правил  дорожного  движения  на   автодорогах    регионального  значения  </t>
  </si>
  <si>
    <r>
      <rPr>
        <b/>
        <sz val="20"/>
        <rFont val="Times New Roman"/>
        <family val="1"/>
      </rPr>
      <t xml:space="preserve">* Примечание: </t>
    </r>
    <r>
      <rPr>
        <sz val="20"/>
        <rFont val="Times New Roman"/>
        <family val="1"/>
      </rPr>
      <t xml:space="preserve">  Межбюджетные   трансферты   из  федерального  бюджета в  сумме  29961,0 тыс.руб.      учтены   в  доходах     областного  бюджета   и    Сводной   бюджетной  росписи   областного  бюджета   на  2017  год   на  основании  уведомления   Росавтодора Минтранса  Российской  Федерации.    В   Закон  Липецкой   области   от 08.12.2016  года  № 20-ОЗ     "Об  областном  бюджете  на  2017  год  и  на  плановый   период   2018 и  2019  годов"    изменения   будут   внесены   на  сессиии  областного  Совета  депутатов  27.07. 2017  года.       </t>
    </r>
  </si>
  <si>
    <t>Строительство   автомобильных    дорог   регионального  значения</t>
  </si>
  <si>
    <t xml:space="preserve">Ремонт  автомобильной дороги Красная Дубрава-Светлая Поляна км 1+335 - км 6+800 в Грязинском районе </t>
  </si>
  <si>
    <t xml:space="preserve">Обеспечение  деятельности  казенного  учреждения "Дорожное  агентство  Липецкой  области" </t>
  </si>
  <si>
    <t>Ремонт   автомобильных  дорог     местного  значения    за  счет  иных  межбюджетных  трансфертов  из федерального бюджета    в рамках основного мероприятия "Приоритетный проект "Безопасные и качественные дороги" государственной  программы  Российской  Федерации "Развитие  транспортной  системы"</t>
  </si>
  <si>
    <t xml:space="preserve">иные   межбюджетные  трансферты  на  финансовое  обеспечение  дорожной   деятельности    в   рамках  основного   мероприятия "Приоритетный    проект "Безопасные  и  качественные   дороги"  государственной   программы  Российской  Федерации "Развитие  транспортной  системы" </t>
  </si>
  <si>
    <t>Проектирование,  строительство (реконструкция)    автомобильных  дорог  общего   пользования   регионального   значения     и  искусственных  сооружений  на  них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</si>
  <si>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</si>
  <si>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"Развитие сельского хозяйства и регулирование рынков сельскохозяйственной продукции, сырья и продовольствия Липецкой области</t>
  </si>
  <si>
    <r>
      <rPr>
        <b/>
        <sz val="22"/>
        <rFont val="Times New Roman"/>
        <family val="1"/>
      </rPr>
      <t xml:space="preserve">* Примечание: </t>
    </r>
    <r>
      <rPr>
        <sz val="22"/>
        <rFont val="Times New Roman"/>
        <family val="1"/>
      </rPr>
      <t xml:space="preserve">  Межбюджетные   трансферты   из  федерального  бюджета в  сумме  29961,0 тыс.руб.      учтены   в  доходах     областного  бюджета   и    Сводной   бюджетной  росписи   областного  бюджета   на  2017  год   на  основании  уведомления   Росавтодора Минтранса  Российской  Федерации.    В   Закон  Липецкой   области   от 08.12.2016  года  № 20-ОЗ     "Об  областном  бюджете  на  2017  год  и  на  плановый   период   2018 и  2019  годов"    изменения   будут   внесены   на  сессиии Липецкого   областного  Совета  депутатов  27.07. 2017  года.       </t>
    </r>
  </si>
  <si>
    <t>Субсидии   местным   бюджетам   на  строительство  и  реконструкцию     автомобильных    дорог   местного  значения</t>
  </si>
  <si>
    <t xml:space="preserve">Расходы  на   приобретение   и  эксплуатацию   технических   средств    автоматизированной  системы     фото и  видеофиксации    нарушений  правил   дорожного  движения     в  рамках    подпрограммы "Развитие  пассажирского   транспорта   общего   пользования"    государственной  программы Липецкой области "Развитие транспортной системы Липецкой области"
</t>
  </si>
  <si>
    <t xml:space="preserve">по  состоянию   01.10.2017 года </t>
  </si>
  <si>
    <t xml:space="preserve">Фактическое   исполнение     по   состоянию  на  01.10.2017 года </t>
  </si>
  <si>
    <t>Денежные   взыскания (штрафы)  за  нарушение   законодательства  Российской  Федерации   о   безопасности   дорожного  движения</t>
  </si>
  <si>
    <t>Устройство линии наружного освещения вдоль а/д Обход г.Липецк км16+200 - км 19+500 в Липецком районе</t>
  </si>
  <si>
    <t>Строительство мостового перехода через р.Сосна у с.Черкассы в Елецком районе</t>
  </si>
  <si>
    <t xml:space="preserve">Пир на  капитальный   ремонт  моста   через  реку Ягодная   Ряса  на  автодороге Липецк -Доброе -Чаплыгин </t>
  </si>
  <si>
    <t>Ремонт а/д Грязи-Хворостянка-Добринка с подъездом к ст.Хворостянка км 10+770 - км 14+300 в Грязинском районе (3,53 км)</t>
  </si>
  <si>
    <t>Ремонт а/д Авдулово-прим.к а/д Данков-Теплое-Воскресенское км 2+510 - км 7+110в Данковском районе (4,6 км)</t>
  </si>
  <si>
    <t>Ремонт а/д Полибино-Садовый км 0+000 - км 0+920 в Данковском районе (0,92 км)</t>
  </si>
  <si>
    <t>Ремонт а/д Березовка-Полибино км 6+000 - км 13+565 в Данковском районе (4,08 км)</t>
  </si>
  <si>
    <t>Ремонт а/д Дурово-прим.к а/д Добринка-ст.Хворостянка км 2+300 - км 5+700 в Добринском районе (3,4 км)</t>
  </si>
  <si>
    <t>Ремонт а/д Грязи-Хворостянка-Добринка с подъездом к ст.Хворостянка км 28+350 - км 29+105 в Добринском районе (2,0км)</t>
  </si>
  <si>
    <t>Ремонт а/д ст.Хворостянка-Нижняя Матренка-Ольховка-гр.Усманского района км 18+915 - км 21+530 в Добринском районе (2,615 км)</t>
  </si>
  <si>
    <t>Ремонт а/д Липецк-Доброе-Чаплыгин с подъездом к с.Филатовка км 25+540 - км 46+750 в Добровском районе (5,1 км)</t>
  </si>
  <si>
    <t>Ремонт а/д Елец-Долгоруково-Тербуны км 39+330 - км 46+230 в Долгоруковском районе (5,27 км)</t>
  </si>
  <si>
    <t>Ремонт а/д Большая Боевка-Зыбинка в Долгоруковском районе (2,0 км)</t>
  </si>
  <si>
    <t>Ремонт а/д Елец-Талица-Красное км 4+000 - км 21+000 в Елецком районе (5,025 км)</t>
  </si>
  <si>
    <t>Ремонт а/д Елец-Долгоруково-Тербуны км 18+500 - км 19+967 в Елецком районе (1,467 км)</t>
  </si>
  <si>
    <t>Ремонт а/д Хмелинец-Липовка-прим.к а/д Орел-Тамбов км 12+250 - км 16+900 в Задонском районе (4,65 км)</t>
  </si>
  <si>
    <t>Ремонт а/д Стебаево-Задонск-Долгоруково км 5+818 - км 29+000 в Задонском районе (4,01 км)</t>
  </si>
  <si>
    <t>Ремонт а/д Хмелинец-прим.к а/д М-4 "Дон" км 0+320 - км 0+741 в Задонском районе (ремонт аварийной плотины)</t>
  </si>
  <si>
    <t>Ремонт а/д Измалково-Преображение км 15+965 - км 17+325 в Измалковском районе (1,3 км)</t>
  </si>
  <si>
    <t>Ремонт а/д Афанасьево-Измалково км 1+130 - км 4+830 в Измалковском районе (3,7 км)</t>
  </si>
  <si>
    <t>Ремонт а/д Красное-Теплое км 2+149 - км 17+460 в Краснинском районе (4,73 км)</t>
  </si>
  <si>
    <t>Ремонт а/д Красное-Теплое км 28+150 - км 33+150 в Лебедянском районе (5,0 км)</t>
  </si>
  <si>
    <t>Ремонт а/д Становое-Троекурово-Лебедянь  км 57+700 - км 63+925 в Лебедянском районе (5,0 км)</t>
  </si>
  <si>
    <t>Ремонт а/д Мокрое-Павелка в Лебедянском районе (7,74 км)</t>
  </si>
  <si>
    <t>Ремонт а/д Липецк-Данков км 64+200 - км 69+200 в Лебедянском районе (5,0 км)</t>
  </si>
  <si>
    <t>Ремонт а/д Чаплыгин-Лев Толстой км 27+420 - км 28+920 в Лев-Толстовском районе (1,5 км)</t>
  </si>
  <si>
    <t>Ремонт а/д Чаплыгин-Лев Толстой км 26+120 - км 27+420 в Лев-Толстовском районе (1,3 км)</t>
  </si>
  <si>
    <t>Ремонт а/д Островки-Заречье-прим.к а/д Измалково-Лебяжье-Бабарыкино км 0+000 - км 2+562 в Становлянском районе (2,562 км)</t>
  </si>
  <si>
    <t>Ремонт а/д Чемоданово-Кличино км 4+560 - км 10+600 в Становлянском районе (5,435 км)</t>
  </si>
  <si>
    <t>Ремонт а/д Поряхино-прим.к а/д Паленка-Георгиевское в Становлянском районе (2,56 км)</t>
  </si>
  <si>
    <t>Ремонт а/д Хлевное-Тербуны км 38+525 - км 43+085 в Тербунском районе (4,56 км)</t>
  </si>
  <si>
    <t>Ремонт а/д Липецк-Октябрьское-Усмань на уч-ке Подъезд к г.Усмань км 0+000 - км 2+000 в Усманском районе (2,0 км)</t>
  </si>
  <si>
    <t>Ремонт а/д Дрязги-прим.к а/д Липецк-Усмань км 0+000 - км 3+500 в Усманском районе (3,492 км)</t>
  </si>
  <si>
    <t>Ремонт а/д Пластинка-Дмитриевка-Дрязги км 9+800 - км 12+800 в Усманском районе (3,0 км)</t>
  </si>
  <si>
    <t>Ремонт а/д Поддубровка-Демшино-Крутчик км 0+000 - км 2+440 в Усманском районе (2,44 км)</t>
  </si>
  <si>
    <t>Ремонт а/д Дмитряшевка-прим.к а/д Хлевное-Тербуны в Хлевенском районе (3,2 км)</t>
  </si>
  <si>
    <t>Ремонт а/д Отскочное-при.к а/д Ф.Негачевка-Дмитряшевка км 6+000 - км 8+000 в Хлевенском районе (2,0 км)</t>
  </si>
  <si>
    <t>Ремонт а/д Липецк-Доброе-Чаплыгин с подъездом к с.Филатовка км 60+274 - км 65+774 в Чаплыгинском районе (5,5 км)</t>
  </si>
  <si>
    <t>Ремонт а/д Чаплыгин-Троекурово км 0+270 - км 26+215  в Чаплыгинском районе (5,0 км)</t>
  </si>
  <si>
    <t>Ремонт а/д Васильевка-Новопавловка в Воловском районе (2,587 км)</t>
  </si>
  <si>
    <t>Ремонт а/д Волово-Юрские Дворы-гр.Орловской обл.км 6+870 - км 11+040 в Воловском районе (3,27 км)</t>
  </si>
  <si>
    <t>Ремонт а/д Семеновка-прим.к а/д Тербуны-Волово в Воловском районе (1,0 км)</t>
  </si>
  <si>
    <t>иные   межбюджетные  трансферты  на  финансовое  обеспечение  дорожной   деятельности    в  рамках:</t>
  </si>
  <si>
    <t xml:space="preserve"> основного   мероприятия "Приоритетный    проект "Безопасные  и  качественные   дороги"  Государственной   программы  Росийской  Федерации "Развитие  транспортной  системы"</t>
  </si>
  <si>
    <t>1.13.1</t>
  </si>
  <si>
    <t>1.13.2.</t>
  </si>
  <si>
    <t xml:space="preserve">Субсидии  местным  бюджетам    на  строительство  и  реконструкцию автомобильных  дорог   местного  значения  </t>
  </si>
  <si>
    <t xml:space="preserve">Доходы   от   возврата   остатков    межбюджетных   трансфертов    прошлых   лет  из   местных   бюджетов </t>
  </si>
  <si>
    <t xml:space="preserve"> основного  мероприятия "Содействие  развитию  автомобильных  дорог регионального межмуниципального  и  местного  значения"  Государственной   программы  Росийской  Федерации "Развитие  транспортной  системы"</t>
  </si>
  <si>
    <t>Межбюджетные  трансферты из Федерального дорожного фонда,  в  том  числе:</t>
  </si>
  <si>
    <t xml:space="preserve">по  состоянию   01.01.2018 года </t>
  </si>
  <si>
    <t xml:space="preserve">Предусмотрено    на 2017 год      </t>
  </si>
  <si>
    <t xml:space="preserve">Доходы   от   возврата   остатков    межбюджетных   трансфертов    прошлых   лет из местных бюджетов </t>
  </si>
  <si>
    <t>Проектирование, строительство (реконструкция) автомобильных дорог  общего пользования регионального значения и искусственных  сооружений на них, из них:</t>
  </si>
  <si>
    <t>Устройство линии наружного освещения вдоль а/д Обход г.Липецк км 16+200 - км 19+500 в Липецком районе</t>
  </si>
  <si>
    <t>Прочие по строительству и реконструкции а/д регионального значения и сооружений на них</t>
  </si>
  <si>
    <t xml:space="preserve">ПИР на  капитальный   ремонт  моста   через  реку Ягодная   Ряса  на  автодороге Липецк -Доброе -Чаплыгин </t>
  </si>
  <si>
    <t xml:space="preserve">Фактическое   исполнение по   состоянию  на  01.01.2018 года </t>
  </si>
  <si>
    <t>Ремонт а/д Авдулово-прим.к а/д Данков-Теплое-Воскресенское км 2+510 - км 7+110 в Данковском районе (4,6 км)</t>
  </si>
  <si>
    <t>Ремонт а/д Измалково-Преображенье км 15+965 - км 17+325 в Измалковском районе (1,3 км)</t>
  </si>
  <si>
    <t>Ремонт а/д Липецк-Данков км 13+775 - км 14+065, км 30+950 - км 32+960 в Липецком районе (2,3 км)</t>
  </si>
  <si>
    <t xml:space="preserve">Дополнит.объемы по ремонту а/д Липецк-Доброе-Чаплыгин с подъездом к с.Филатовка км 60+274 - км 65+774 в Чаплыгинском районе </t>
  </si>
  <si>
    <t>объекты за счет средств областного бюджета без условий софинансирования  из федерального  бюджета</t>
  </si>
  <si>
    <t xml:space="preserve">за счет средств областного бюджета: </t>
  </si>
  <si>
    <t>Иные межбюджетные трансферты из федерального бюджета местным бюджетам на реализацию муниципальных программ в рамках основного мероприятия "Содействие развитию автомобильных дорог регионального межмуниципального и местного значения"</t>
  </si>
  <si>
    <t>2.6.9.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</si>
  <si>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"Развитие сельского хозяйства и регулирование рынков сельскохозяйственной продукции, сырья и продовольствия Липецкой области, в том числе:</t>
  </si>
  <si>
    <t xml:space="preserve">субсидии  местным  бюджетам на строительство и реконструкцию автомобильных дорог местного значения,  </t>
  </si>
  <si>
    <t>оформление прав собственности на автомобильные дороги общего пользования регионального значения</t>
  </si>
  <si>
    <t>Реконструкция а/д Липецк-Данков км 16+650 - км 19+750 в Липецком районе,</t>
  </si>
  <si>
    <t xml:space="preserve">Мероприятия подпрограммы "Развитие  пассажирского   транспорта   общего   пользования" государственной  программы Липецкой области "Развитие транспортной системы Липецкой области"
</t>
  </si>
  <si>
    <t xml:space="preserve">строительство (реконструкция) автомобильных   дорог  общего   пользования   местного  значения, в  том  числе  дорог   с  твердым   покрытием  до  сельских  населенных  пунктов,  не   имеющих   круглогодичной   связи   с  сетью   автомобильных   дорог   общего   пользования        </t>
  </si>
  <si>
    <t xml:space="preserve">капитальный  ремонт  и   ремонт автомобильных дорог  общего пользования  местного значения  населенных пунктов и соединяющих  населенные пункты в границах муниципального района </t>
  </si>
  <si>
    <t xml:space="preserve">в т.ч. за счет иных межбюджетных трансфертов из федерального  бюджета </t>
  </si>
  <si>
    <t>2.7.1.</t>
  </si>
  <si>
    <t xml:space="preserve">по  состоянию   01.04.2018 года </t>
  </si>
  <si>
    <t xml:space="preserve">Предусмотрено    на 2018 год      </t>
  </si>
  <si>
    <t xml:space="preserve">Фактическое   исполнение по   состоянию  на  01.04.2018 года </t>
  </si>
  <si>
    <t xml:space="preserve">Строительство мостового перехода через р. Сосна у с. Черкассы в Елецком районе </t>
  </si>
  <si>
    <t>Реконструкция а/д Липецк-Данков на участке км 12+200 - км 13+775 в Липецком районе</t>
  </si>
  <si>
    <t>Прочие по строительству, реконструкции и проектированию а/д регионального значения и сооружений на них</t>
  </si>
  <si>
    <t>Капитальный ремонт моста через суходол у с.Знаменка на км 2+700 а/д Авдулово-прим.к а/д Данков-Теплое-Воскресенское в Данковском районе</t>
  </si>
  <si>
    <t>Капитальный ремонт моста через реку Ягодная Ряса на а/д Липецк-Доброе-Чаплыгин в Чаплыгинском районе</t>
  </si>
  <si>
    <t xml:space="preserve">ПИР на капитальный ремонт моста через реку Ягодная Ряса на а/д Липецк-Доброе-Чаплыгин в Чаплыгинском районе </t>
  </si>
  <si>
    <t xml:space="preserve">из  них  за  счет  иных межбюджетных трансфертов  из   федерального  бюджета </t>
  </si>
  <si>
    <t>Ремонт а/д Красная Дубрава-Прибытково в Грязинском районе</t>
  </si>
  <si>
    <t>Ремонт а/д Восточный обход промышленной зоны г.Липецка км 0+000-км 12+910 в г.Липецке и Грязинском районе</t>
  </si>
  <si>
    <t>Ремонт а/д Телелюй-прим.к а/д Красная Дубрава-Прибытково в Грязинском районе</t>
  </si>
  <si>
    <t>Ремонт а/д Липецк-Борисовка-прим.к а/д Доброе-Мичуринск км 0+000 - км 5+740 в г.Липецке и Грязинском районе</t>
  </si>
  <si>
    <t>Прочие по БКД</t>
  </si>
  <si>
    <t xml:space="preserve">в  том  числе:   </t>
  </si>
  <si>
    <t>в рамках основного мероприятия "Приоритетный проект "Безопасные и качественные дороги",  из  них:</t>
  </si>
  <si>
    <t>Ремонт а/д Семеновка-прим.к а/д Тербуны-Набережное-Волово в Воловском районе</t>
  </si>
  <si>
    <t>Ремонт а/д Тербуны-Волово с аварийной трубой в Воловском районе</t>
  </si>
  <si>
    <t>Ремонт а/д Замарайка-Турчиново в Воловском районе (аварийная труба)</t>
  </si>
  <si>
    <t>Ремонт а/д Липецк-Данков с трубой у с.Новоникольское в Данковском районе</t>
  </si>
  <si>
    <t>Ремонт а/д Воскресенское-Ивановка-Березовка-Данков в Данковском районе</t>
  </si>
  <si>
    <t>Ремонт а/д Добринка-Талицкий Чамлык в Добринском районе</t>
  </si>
  <si>
    <t>Ремонт а/д Добринка-ст.Плавица-ст.Хворостянка в Добринском районе</t>
  </si>
  <si>
    <t>Ремонт а/д Дурово-прим.к а/д Добринка-ст.Хворостянка в Добринском районе</t>
  </si>
  <si>
    <t>Ремонт а/д Липецк-Доброе-Мичуринск в Добровском районе</t>
  </si>
  <si>
    <t>Ремонт а/д Елец-Долгоруково-Тербуны км 21+350 - км 32+500 в Долгоруковском районе</t>
  </si>
  <si>
    <t>Ремонт а/д Елец-Талица-Красное в Елецком районе</t>
  </si>
  <si>
    <t>Ремонт а/д Задонск-Донское в Задонском районе</t>
  </si>
  <si>
    <t>Ремонт а/д Стебаево-Задонск-Долгоруково в Задонском районе</t>
  </si>
  <si>
    <t>Ремонт а/д Хмелинец-прим.к а/д М-4"Дон" в Задонском районе</t>
  </si>
  <si>
    <t>Ремонт а/д Измалково-Сухой Семенек-граница Орловской области км 0+000 - км 2+430 в Измалковском районе (2,43 км)</t>
  </si>
  <si>
    <t>Ремонт а/д Мягкое-прим.к а/д Афанасьево-Измалково в Измалковском районе</t>
  </si>
  <si>
    <t>Ремонт а/д Елец-Талица-Красное в Краснинском районе</t>
  </si>
  <si>
    <t>Ремонт а/д Елец-Талица-Красное в Краснинском районе (ресайклинг)</t>
  </si>
  <si>
    <t>Ремонт а/д Красное-Теплое в Лебедянском районе</t>
  </si>
  <si>
    <t>Ремонт а/д Становое-Троекурово-Лебедянь  в Лебедянском районе</t>
  </si>
  <si>
    <t>Ремонт а/д Чаплыгин-Лев Толстой в Лев-Толстовском районе</t>
  </si>
  <si>
    <t>Ремонт а/д Вербилово-Грязное-Боринское в Липецком районе</t>
  </si>
  <si>
    <t>Ремонт а/д Ленино-прим.к а/д Подъезд к г.Липецку от а/д М-4"Дон" с подъездом к ул.Новая в Липецком районе</t>
  </si>
  <si>
    <t>Ремонт а/д В/ч 62632-А, подъезд к КПП аэродрома в Липецком районе  (2,52 км)</t>
  </si>
  <si>
    <t>Ремонт моста через р.Семенек на а/д ЛОСС-прим.к а/д Измалково-Бабарыкино в Становлянском районе</t>
  </si>
  <si>
    <t>Ремонт а/д Измалково-Лебяжье-Бабарыкино в Становлянском районе</t>
  </si>
  <si>
    <t>Ремонт а/д Хлевное-Тербуны в Тербунском районе</t>
  </si>
  <si>
    <t>Ремонт а/д Тербуны-Набережное-Волово в Тербунском районе</t>
  </si>
  <si>
    <t>Ремонт а/д Усмань-Московка-Дрязги в Усманском районе</t>
  </si>
  <si>
    <t>Ремонт а/д Липецк-Усмань (в районе ж.д.переезда) в Усманском районе</t>
  </si>
  <si>
    <t>Ремонт а/д Хлевное-Тербуны в Хлевенском районе</t>
  </si>
  <si>
    <t>Ремонт моста через р.Становая Ряса на км 8+000 а/д Солнцево-Шишкино-прим.к а/д Чаплыгин-магистраль "Каспий" в Чаплыгинском районе</t>
  </si>
  <si>
    <t>Ремонт а/д Липецк-Доброе-Чаплыгин в Чаплыгинском районе</t>
  </si>
  <si>
    <t>Ремонт а/д ДПМК-прим.к а/д Чаплыгин-Троекурово в Чаплыгинском районе</t>
  </si>
  <si>
    <t>Корректировка СД РП на ремонт моста через р.Семенек на а/д ЛОСС-прим.к а/д Измалково-Бабарыкино в Становлянском районе и ремонт моста через р.Становая Ряса на км 8+000 а/д Солнцево-Шишкино-прим.к а/д Чаплыгин-магистраль "Каспий" в Чаплыгинском районе</t>
  </si>
  <si>
    <t>Разработка рабочего проекта на ремонт мостового перехода через р.Раковая Ряса в с.Зенкино на а/д Зенкино-Новополянье в Чаплыгинском районе</t>
  </si>
  <si>
    <t>Прочие на ремонт дорог и мостовых сооружений</t>
  </si>
  <si>
    <t>капитальный  ремонт  и   ремонт автомобильных дорог  общего пользования  местного значения  в рамках приоритетного проекта "Безопасные и качественные дороги"</t>
  </si>
  <si>
    <t xml:space="preserve">Фактическое   исполнение по   состоянию  на  01.07.2018 года </t>
  </si>
  <si>
    <t xml:space="preserve">из  них  за  счет  межбюджетных трансфертов из   федерального  бюджета 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</si>
  <si>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 
Подпрограмма "Устойчивое развитие сельских территорий Липецкой области на 2014-2017 годы и на период до 2020 года"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</si>
  <si>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 в рамках подпрограммы</t>
  </si>
  <si>
    <t xml:space="preserve">автомобильные  дороги   регионального  значения, в  том  числе:  </t>
  </si>
  <si>
    <t>Реконструкция автомобильной дороги "Карташовка-примыкание к автодороге Стебаево-Задонск-Долгоруково" в Долгоруковском районе Липецкой области</t>
  </si>
  <si>
    <t>Реконструкция автомобильной дороги "Рябинки-примыкание к автодороге "Маяк-Ключ Жизни" в Елецком районе Липецкой области</t>
  </si>
  <si>
    <t>нераспределенные средства</t>
  </si>
  <si>
    <t>Подъездная автодорога к объекту "Птицекомплекс-1" в сельском поселении Новоникольского сельсовета, Данковского района, Липецкой области (строительство)</t>
  </si>
  <si>
    <t>Реконструкция автомобильной дороги Воскресенское-Долгое Данковского района Липецкой области РФ</t>
  </si>
  <si>
    <t>Реконструкция автомобильной дороги по улице Молодежная в д.Щербаково, Краснинского района, Липецкой области</t>
  </si>
  <si>
    <t>Строительство подъездной дороги к зерновому элеватору, мощностью 75000 тн, расположенному по адресу: Россия, Становлянский район, с/п Лукьяновский сельсовет, юго-западнее д.Лукьяновка</t>
  </si>
  <si>
    <t>Строительство автомобильной дороги от с.Яковлево до д.Островок, Тербунского района, Липецкой области</t>
  </si>
  <si>
    <t>Государственная программа Липецкой области "Развитие транспортной системы Липецкой области"
Подпрограмма "Развитие дорожного комплекса Липецкой области"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</si>
  <si>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</si>
  <si>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Реконструкция а/д Липецк-Октябрьское-Усмань на уч-ке км 23+000 - км 23+500 в Грязинском районе</t>
  </si>
  <si>
    <t>Реконструкция моста через р.Хавенка на км 3+000 а/д Буховое-Колыбельское в Чаплыгинском районе (проектные работы)</t>
  </si>
  <si>
    <t>Реконструкция моста через р.Воронеж на а/д Кривец-Преображеновка в Добровском районе (проектные работы)</t>
  </si>
  <si>
    <t>Устройство линии наружного освещения вдоль а/д Задонск-Донское, км 24+500 - км 26+200 и км 0+000 - км 1+850 а/д Скорняково-Донское в Задонском районе</t>
  </si>
  <si>
    <t>Разработка проектной документации по устройству линии наружного освещения вдоль а/д Липецк-Октябрьское-Усмань км 19+900 - км 23+000 с.Первомайское в Грязинском районе</t>
  </si>
  <si>
    <t>Разработка проектной документации по устройству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</si>
  <si>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Разработка проектной документации по устройству линии наружного освещения вдоль а/д Липецк-Борисовка-прим.к а/д Доброе-Мичуринск км 31+300 - км  35+600 с.Борисовка в Добровском районе</t>
  </si>
  <si>
    <t>Разработка проектной документации по устройству линии наружного освещения вдоль а/д Стебаево-Задонск-Долгоруково км 11+000 - км 13+700 с.Камышевка, км 14+100 - км 15+700 с.Заречный Репец в Задонском районе</t>
  </si>
  <si>
    <t>Разработка проектной документации по устройству линии наружного освещения вдоль а/д Подъезд к с.Боринское км 1+800 - км 7+300 с.Боринское в Липецком районе</t>
  </si>
  <si>
    <t>Прочие по устройству линий наружного освещения вдоль автодорог регионального значения</t>
  </si>
  <si>
    <t>Реконструкция и усиление Петровского моста через р.Воронеж в г.Липецке и подходов к нему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</si>
  <si>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</si>
  <si>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</si>
  <si>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 в рамках приоритетного проекта "Безопасные и качественные дороги"</t>
  </si>
  <si>
    <t>Ремонт а/д Грязи-Коробовка км 0+000 - км 2+120 в Грязинском районе</t>
  </si>
  <si>
    <t>Ремонт</t>
  </si>
  <si>
    <t>Ремонт а/д Липецк-Доброе-Чаплыгин в Добровском районе</t>
  </si>
  <si>
    <t>Ремонт а/д Елец-Долгоруково-Тербуны км 21+350 - км 32+500 в Долгоруковском районе (3,6 км)</t>
  </si>
  <si>
    <t>Ремонт а/д Елец-Талица-Красное км 11+303 - км 24+405 в Елецком районе (4,067 км)</t>
  </si>
  <si>
    <t>Ремонт а/д Задонск-Донское с подъездом к женскому монастырю км 13+513 - км 19+153 в Задонском районе (2,64 км)</t>
  </si>
  <si>
    <t>Ремонт а/д Стебаево-Задонск-Долгоруково км 42+678 - км 44+678 в Задонском районе (2,0 км)</t>
  </si>
  <si>
    <t>Ремонт а/д Хмелинец-прим.к а/д М-4"Дон" км 0+320 - км 0+741 в Задонском районе</t>
  </si>
  <si>
    <t>Ремонт а/д Красное-Теплое км 23+150 - км 28+150 в Лебедянском районе (5,0 км)</t>
  </si>
  <si>
    <t>Ремонт а/д Становое-Троекурово-Лебедянь км 55+750 - км 57+700  в Лебедянском районе (1,95 км)</t>
  </si>
  <si>
    <t>Ремонт а/д Чаплыгин-Лев Толстой км 19+650 - км 27+100 в Лев-Толстовском районе (3,0 км)</t>
  </si>
  <si>
    <t>Ремонт а/д Измалково-Лебяжье-Бабарыкино км 42+300 - км 46+800в Становлянском районе (4,5 км)</t>
  </si>
  <si>
    <t>Ремонт а/д Усмань-Московка-Дрязги км 0+000 - км 2+700 в Усманском районе (2,7 км)</t>
  </si>
  <si>
    <t>Ремонт а/д Хлевное-Тербуны км 15+700 - км 17+300, км 21+300 - км 21+700 в Хлевенском районе (2,0 км)</t>
  </si>
  <si>
    <t>Ремонт а/д Липецк-Доброе-Чаплыгин км 65+803 - км 75+950 в Чаплыгинском районе (6,958 км)</t>
  </si>
  <si>
    <t>Разработка РП на восстановительный ремонт моста через р.Дон на а/д Вихровка-прим.к а/д Данков-Долгое в Данковском районе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</si>
  <si>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</si>
  <si>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</si>
  <si>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</si>
  <si>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 xml:space="preserve">Субсидии   местным   бюджетам    -  всего: 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</si>
  <si>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</si>
  <si>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"Безопасные и качественные дороги"</t>
  </si>
  <si>
    <t>1.</t>
  </si>
  <si>
    <t>2.</t>
  </si>
  <si>
    <t>3.</t>
  </si>
  <si>
    <t>4.</t>
  </si>
  <si>
    <t>5.</t>
  </si>
  <si>
    <t>5.1.</t>
  </si>
  <si>
    <t>5.1.1.</t>
  </si>
  <si>
    <t>5.1.2.</t>
  </si>
  <si>
    <t>6.</t>
  </si>
  <si>
    <t>6.1.</t>
  </si>
  <si>
    <t>6.1.1.</t>
  </si>
  <si>
    <t>6.1.2.</t>
  </si>
  <si>
    <t>6.2.</t>
  </si>
  <si>
    <t>6.2.1.</t>
  </si>
  <si>
    <t>6.2.2.</t>
  </si>
  <si>
    <t>6.2.3.</t>
  </si>
  <si>
    <t>6.3.</t>
  </si>
  <si>
    <t>6.4.</t>
  </si>
  <si>
    <t>6.5.</t>
  </si>
  <si>
    <t>6.6.</t>
  </si>
  <si>
    <t>6.6.1.</t>
  </si>
  <si>
    <t>6.6.2.</t>
  </si>
  <si>
    <t>6.6.3.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</si>
  <si>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</si>
  <si>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6.7.</t>
  </si>
  <si>
    <t xml:space="preserve">по состоянию 01.07.2018 года </t>
  </si>
  <si>
    <t>Корректировка проектной документации на строительство а/д Восточный обход г.Липецка в Грязинском районе, 2 очередь строительства (ПИР)</t>
  </si>
  <si>
    <t>Реконструкция а/д Слепуха-прим.к а/д Большая Боевка-Долгоруково в Долгоруковском районе (ПИР)</t>
  </si>
  <si>
    <t>Реконструкция а/д Липецк-Грязи-Песковатка на участке примыкания а/д Новая Жизнь-прим.к а/д Орел-Тамбов в Липецком районе (ПИР)</t>
  </si>
  <si>
    <t>Реконструкция а/д Липецк-Октябрьское-Усмань на уч-ке км 23+000 - км 23+500 в Грязинском районе (ПИР)</t>
  </si>
  <si>
    <t>Реконструкция моста через р.Хавенка на км 3+000 а/д Буховое-Колыбельское в Чаплыгинском районе (ПИР)</t>
  </si>
  <si>
    <t>Реконструкция моста через р.Воронеж на а/д Кривец-Преображеновка в Добровском районе (ПИР)</t>
  </si>
  <si>
    <t>Проведение кадастровых работ объект: Реконструкция автомобильной дороги "Карташовка-примыкание к автодороге Стебаево-Задонск-Долгоруково" в Долгоруковском районе</t>
  </si>
  <si>
    <t>Проведение кадастровых работ объект: Реконструкция м/п через суходол на км 2+500 а/д Подъезд к с.Куймань в Лебедянском районе</t>
  </si>
  <si>
    <t>Устройство линии наружного освещения вдоль а/д Добринка-Талицкий Чамлык в с.Талицкий Чамлык в Добринском районе</t>
  </si>
  <si>
    <t>Устройство линии наружного освещения вдоль а/д Задонск-Донское, км 24+500 - км 26+200 и км 0+000 - км 1+850 а/д Скорняково-Донское в с.Донское в Задонском районе</t>
  </si>
  <si>
    <t>Разработка проектной документации по устройству линии наружного освещения вдоль а/д Казинка-прим.к а/д Липецк-Грязи-Песковатка с.Казинка в Грязинском районе</t>
  </si>
  <si>
    <t>Разработка проектной документации по устройству линии наружного освещения вдоль а/д Липецк-Грязи-Песковатка км 30+680 - км 33+260 г.Грязи, вдоль а/д Сселки-Плеханово-Грязи км 24+150 - км 25+300 г.Грязи в Грязинском районе</t>
  </si>
  <si>
    <t>Разработка проектной документации по устройству линии наружного освещения вдоль а/д Ключ Жизни-прим.к а/д М-4 "Дон" п.Газопровод, п.Ключ Жизни в Елецком районе</t>
  </si>
  <si>
    <t>Разработка проектной документации по устройству линии наружного освещения вдоль а/д Усмань-Девица км 0+620 - км 4+800 с.Новоуглянка, с.Девица, вдоль а/д Усмань-Девица-Крутченская Байгора с.Девица в Усманском районе</t>
  </si>
  <si>
    <t>Разработка проектной документации по устройству линии наружного освещения вдоль а/д Девица-Никольские Выселки-граница Воронежской области км 0+000 - км 3+470 с.Девица в Усманском районе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</si>
  <si>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</si>
  <si>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Ремонт участков а/д Семеновка-прим.к а/д Тербуны-Набережное-Волово км 5+134 - км 6+234 в Воловском районе (1,1 км)</t>
  </si>
  <si>
    <t>Ремонт а/д Тербуны-Набережное-Волово км 34+500 - км 37+000 в Воловском районе (2,5 км)</t>
  </si>
  <si>
    <t>Ремонт участков а/д Добринка-Талицкий Чамлык км 5+300 - км 10+800 в Добринском районе (4,1 км)</t>
  </si>
  <si>
    <t>Ремонт участков а/д Добринка-ст.Плавица-ст.Хворостянка км 1+600 - км 27+300 в Добринском районе (7,0 км)</t>
  </si>
  <si>
    <t>Ремонт а/д Дурово-прим.к а/д Добринка-ст.Хворостянка км 0+000 - км 1+400 в Добринском районе (1,4 км)</t>
  </si>
  <si>
    <t>Ремонт участков а/д Долгоруково-Войсковая Казинка км 16+910 - км 21+530 в Долгоруковском районе (2,5 км)</t>
  </si>
  <si>
    <t>Ремонт а/д Задонск-Донское с подъездом к женскому монастырю км 16+513 - км 19+153 в Задонском районе (2,64 км)</t>
  </si>
  <si>
    <t>Ремонт а/д Мягкое-прим.к а/д Афанасьево-Измалково км 0+000 - км 4+300 в Измалковском районе (4,3 км)</t>
  </si>
  <si>
    <t>Ремонт а/д Мягкое-Барановка км 0+000 - км 2+100 в Измалковском районе (2,1 км)</t>
  </si>
  <si>
    <t>Ремонт а/д Елец-Талица-Красное км 30+250 - км 31+750 в Краснинском районе (1,5 км)</t>
  </si>
  <si>
    <t>Ремонт а/д Вербилово-Грязное-Боринское км 6+750 - км 9+750 в Липецком районе (3,0 км)</t>
  </si>
  <si>
    <t>Ремонт а/д Измалково-Лебяжье-Бабарыкино км 42+300 - км 46+800 в Становлянском районе (4,5 км)</t>
  </si>
  <si>
    <t>Ремонт а/д Хлевное-Тербуны км 48+300 - км 51+300 в Тербунском районе (3,0 км)</t>
  </si>
  <si>
    <t>Ремонт а/д Тербуны-Набережное-Волово км 15+450 - км 17+450 в Тербунском районе (2,0 км)</t>
  </si>
  <si>
    <t>Ремонт а/д Ведное-Троекурово-Конюшки км 5+700 - км 7+950 в Чаплыгинском районе (2,25 км)</t>
  </si>
  <si>
    <t>Разработка РП на ликвидацию аварийной ситуации мостового перехода через реку Семенек на автомобильной дороге ЛОСС-примыкание к автомобильной дороге Измалково-Бабарыкино в Становлянском районе Липецкой области</t>
  </si>
  <si>
    <t xml:space="preserve">по состоянию 01.01.2019 года </t>
  </si>
  <si>
    <t xml:space="preserve">Фактическое   исполнение по   состоянию  на  01.01.2019 года </t>
  </si>
  <si>
    <t>Реконструкция мостового перехода через р.Дон по улице Карла Маркса в городе Лебедянь, Лебедянского муниципального района Липецкой области</t>
  </si>
  <si>
    <t>Реконструкция а/д Засосенки-Верхнедрезгалово-прим.к а/д Елец-Красное в Краснинском районе (ПИР)</t>
  </si>
  <si>
    <t>Прочие по ремонту в рамках ПП "БКД" (экономия)</t>
  </si>
  <si>
    <t>Ремонт а/д Волово-Новопавловка км 2+400 - км 4+700 в Воловском районе (щеб.2,3 км)</t>
  </si>
  <si>
    <t>Ремонт участков а/д Липецк-Данков км 69+200 - км 76+900 в Данковском районе (6,828 км)</t>
  </si>
  <si>
    <t>Ремонт а/д Добринка-Брянский-Сафоново км 6+400 - км 6+600 в Добринском районе (0,2км)</t>
  </si>
  <si>
    <t>Ремонт а/д Липецк-Доброе-Чаплыгин с подъездом к с. Филатовка км 29+770 - км 33+200 в Добровском районе (3,43 км)</t>
  </si>
  <si>
    <t>Ремонт а/д Хмелинец-прим.к а/д М-4"Дон" км 0+320 - км 0+741 в Задонском районе (0,421 км)</t>
  </si>
  <si>
    <t>Ремонт а/д Митягино-ст.Митягино-Новочемоданово км 2+400 - км 3+500 в Лев-Толстовском районе (щеб.1,1км)</t>
  </si>
  <si>
    <t>Ремонт а/д Ленино-прим.к а/д Подъезд к г.Липецку от а/д М-4"Дон" с подъездом к ул.Новая в Липецком районе (3,98 км)</t>
  </si>
  <si>
    <t>Замена отдельных элементов опор моста через р.Семенек на а/д ЛОСС-прим.к а/д Измалково-Бабарыкино в Становлянском районе</t>
  </si>
  <si>
    <t>Ремонт участков а/д Хлевное-Тербуны км 15+700 - км 17+300, км 21+300 - км 21+700 в Хлевенском районе (2,0 км)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</si>
  <si>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</si>
  <si>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6.6.4.</t>
  </si>
  <si>
    <t>Субсидии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</si>
  <si>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>Предусмотрено    ассигнований на текущий год, тыс. руб.</t>
  </si>
  <si>
    <t xml:space="preserve">Фактическое   исполнение по   состоянию  на_________20   года </t>
  </si>
  <si>
    <t>поступление межбюджетных трансфертов из федерального бюджета</t>
  </si>
  <si>
    <t>плата за использование имущества, входящего в состав автомобильных дорог общего пользования регионального значения</t>
  </si>
  <si>
    <t>плата за аренду земельных участков, расположенных в полосе отвода автомобильных дорог общего пользования регионального значения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</si>
  <si>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пожертвования, в отношении автомобильных дорог общего пользования регионального значения</t>
  </si>
  <si>
    <t>денежные средства, поступающие в областной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исполнения таких контракта или иных договоров</t>
  </si>
  <si>
    <t>денежные средства, внесенных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</si>
  <si>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1.14.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</si>
  <si>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зачисляемой в областной бюджет</t>
  </si>
  <si>
    <t>Денежные взыскания (штрафы) за нарушение законодательства Российской Федерации о безопасности дорожного движения</t>
  </si>
  <si>
    <t>в том числе:</t>
  </si>
  <si>
    <t>Оформление прав собственности на автомобильные дороги общего пользования регионального значения в рамках мероприятий подпрограммы "Совершенствование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</t>
  </si>
  <si>
    <t>Государственная программа Липецкой области "Развитие транспортной системы Липецкой области", подпрограмма "Развитие дорожного комплекса Липецкой области"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</si>
  <si>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области", подпрограмма "Устойчивое развитие сельских территорий Липецкой области на 2014-2017 годы и на период до 2024 года"</t>
  </si>
  <si>
    <t>содержание автомобильных дорог общего пользования регионального значения и искусственных сооружений на них</t>
  </si>
  <si>
    <t>капитальный ремонт и ремонт автомобильных дорог общего пользования регионального  значения и искусственных сооружений</t>
  </si>
  <si>
    <t xml:space="preserve">в том числе: </t>
  </si>
  <si>
    <t>проектрирование, строительство (реконструкция) автомобильных дорог общего пользования регионального значения и искусственных сооружений на них</t>
  </si>
  <si>
    <t>приобретение дорожно - строительной техники</t>
  </si>
  <si>
    <t>обустройство автомобильных дорог общего пользования регионального значения в целях повышения безопасности дорожного движения</t>
  </si>
  <si>
    <t>субсидии местным бюджетам - всего:</t>
  </si>
  <si>
    <t>капитальный ремонт и ремонт автомобильных дорог общего общего пользования местного значения населенных пунктов и соединяющих населенные пункты в границах муниципального района</t>
  </si>
  <si>
    <t>проектрирование,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</si>
  <si>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содержание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</si>
  <si>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</si>
  <si>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(реконструкция) уникальных искусственных дорожных сооружений</t>
  </si>
  <si>
    <t>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 Липецкой области</t>
  </si>
  <si>
    <t>Расходы за счет субсидий и иных межбюджетных трансфертов из федерального бюджета - всего:</t>
  </si>
  <si>
    <t>в том числе по направлениям:</t>
  </si>
  <si>
    <t>обеспечение деятельности казенных учреждений</t>
  </si>
  <si>
    <t xml:space="preserve">по состоянию 01.04.2019 года </t>
  </si>
  <si>
    <t xml:space="preserve">Предусмотрено на 2019 год      </t>
  </si>
  <si>
    <t>Государственная программа Липецкой области 
"Развитие сельского хозяйства и регулирование рынков сельскохозяйственной продукции, сырья и продовольствия Липецкой области" 
Подпрограмма "Устойчивое развитие сельских территорий Липецкой области на 2014-2017 годы и на период до 2024 года"</t>
  </si>
  <si>
    <t>Автомобильная дорога по ул. 50 лет Советской власти в с. Долгоруково, Долгоруковского района, Липецкой области (реконструкция)</t>
  </si>
  <si>
    <t>Примыкание к автомобильной дороге М-4 "Дон" (альтернативное направление) км 456+800 (лево) подъездной дороги к промышленному кролиководческому комплексу с устройством переходно-скоростных полос в Хлевенском районе Липецкой области (строительство)</t>
  </si>
  <si>
    <t xml:space="preserve">Реконструкция а/д Липецк-Октябрьское-Усмань на уч-ке км 23+000 - км 23+500 в Грязинском районе </t>
  </si>
  <si>
    <t>Строительство а/д Восточный обход г.Липецка в Грязинском районе, 2 очередь строительства</t>
  </si>
  <si>
    <t xml:space="preserve">Реконструкция моста через р.Воронеж на а/д Кривец-Преображеновка в Добровском районе </t>
  </si>
  <si>
    <t>Реконструкция мостового перехода через суходол на км 2+500 а/д Подъезд к с.Куймань в Лебедянском районе</t>
  </si>
  <si>
    <t xml:space="preserve">Реконструкция а/д Липецк-Грязи-Песковатка на участке примыкания а/д Новая Жизнь-прим.к а/д Орел-Тамбов в Липецком районе </t>
  </si>
  <si>
    <t>Реконструкция а/д Липецк-Данков на участке км 15+360 - км 16+376 в Липецком районе</t>
  </si>
  <si>
    <t>Реконструкция а/д Липецк-Данков на участке км 19+750- км 23+800 в Липецком районе</t>
  </si>
  <si>
    <t>Устройство линии наружного освещения вдоль а/д Липецк-Борисовка-прим.к а/д Доброе-Мичуринск км 31+300 - км  35+600 с.Борисовка в Добровском районе</t>
  </si>
  <si>
    <t>Устройство линии наружного освещения вдоль а/д Ключ Жизни-прим.к а/д М-4 "Дон" п.Газопровод, п.Ключ Жизни в Елецком районе</t>
  </si>
  <si>
    <t>Устройство линии наружного освещения вдоль а/д Теплое-Красное в п.Сахарного завода км 22+600 - км 24+900 в Лебедянском районе</t>
  </si>
  <si>
    <t>Устройство линии наружного освещения вдоль а/д Усмань-Девица км 0+620 - км 4+800 с.Новоуглянка, с.Девица, вдоль а/д Усмань-Девица-Крутченская Байгора с.Девица в Усманском районе</t>
  </si>
  <si>
    <t xml:space="preserve">из  них  за  счет  иных межбюджетных трансфертов  из   федерального  бюджета в рамках реализации национального проекта "Безопасные и качественные автомобильные дороги" </t>
  </si>
  <si>
    <t>в  том  числе:   (пообъектно)</t>
  </si>
  <si>
    <t>Вл</t>
  </si>
  <si>
    <t>Ремонт а/д Юрские Дворы-Гатище-Пикалово с подъездом в с.Гатище км 1+674 - км 3+674 в Воловском районе (2,0 км)</t>
  </si>
  <si>
    <t>Ремонт участков а/д Тербуны-Набережное-Волово в Воловском районе (5,0 км)</t>
  </si>
  <si>
    <t>Гр</t>
  </si>
  <si>
    <t>Ремонт а/д Липецк-Грязи-Песковатка км 30+400 - км 40+400 в Грязинском районе (10,0 км)</t>
  </si>
  <si>
    <t>Ремонт а/д Грязи-Хворостянка-Добринка с подъездом к ст.Хворостянка км 14+300 - км 16+840 в Грязинском районе (2,54 км)</t>
  </si>
  <si>
    <t>Ремонт а/д Верхний Телелюй-прим.к а/д Коробовка-Грязи км 11+000 - км 14+100 в Грязинском районе (3,1 км)</t>
  </si>
  <si>
    <t>Дн</t>
  </si>
  <si>
    <t>Ремонт а/д Избище-Архангельское-граница Рязанской области в Данковском районе (2,26 км)</t>
  </si>
  <si>
    <t>Ремонт участков а/д Данков-Теплое-Воскресенское-гр.Тульской области км 0+810 - км 1+810; км 2+720 - км 5+520 в Данковском районе (3,8 км)</t>
  </si>
  <si>
    <t>Ремонт а/д Лев Толстой-Данков км 22+370 - км 22+800 в Данковском районе (0,43 км)</t>
  </si>
  <si>
    <t>Восстановительный ремонт моста через р.Дон на а/д Вихровка-прим.к а/д Данков-Долгое в Данковском районе</t>
  </si>
  <si>
    <t>Ди</t>
  </si>
  <si>
    <t>Ремонт а/д Добринка-Талицкий Чамлык км 3+100 - км 4+100 в Добринском районе (1,0 км)</t>
  </si>
  <si>
    <t>Ремонт а/д Добринка-ст.Плавица-ст.Хворостянка км 5+500 - км 8+300 в Добринском районе (2,8 км)</t>
  </si>
  <si>
    <t>Ремонт а/д Среднее-п.Ильича-Александровка-прим.к а/д Грязи-Хворостянка-Добринка с подъездом к пос.им.Ильича км 11+560 - км 13+560 в Добринском районе (2,0 км)</t>
  </si>
  <si>
    <t>Ремонт а/д Грязи-Хворостянка-Добринка с подъездом к ст.Хворостянка км 31+110 - км 33+110 в Добринском районе (2,0 км)</t>
  </si>
  <si>
    <t>Ремонт а/д Талицкий Чамлык-прим.к а/д Воронеж-Тамбов км 0+000 - км 1+200 в Добринском районе (1,2 км)</t>
  </si>
  <si>
    <t>Ремонт а/д Добринка-Брянский-Сафоново км 6+400 - км 6+600 в Добринском районе (0,2 км)</t>
  </si>
  <si>
    <t>До</t>
  </si>
  <si>
    <t>Ремонт а/д Доброе-Трубетчино-Вязово-Лебедянь км 21+300 - км 26+800 в Добровском районе (5,5 км)</t>
  </si>
  <si>
    <t>Ремонт участков а/д Липецк-Доброе-Чаплыгин с подъездом к с.Филатовка км 16+000 - км 47+700 в Добровском районе (4,694 км)</t>
  </si>
  <si>
    <t>Дл</t>
  </si>
  <si>
    <t>Ремонт а/д Долгоруково-Верхний Ломовец км 5+200 - км 7+200 в Долгоруковском районе (2,0 км)</t>
  </si>
  <si>
    <t>Ремонт а/д Елец-Долгоруково-Тербуны км 24+220 - км 31+320 в Долгоруковском районе (2,26 км)</t>
  </si>
  <si>
    <t>Ремонт а/д Долгоруково-Войсковая Казинка км 21+530 - км 27+330 в Долгоруковском районе (5,8 км)</t>
  </si>
  <si>
    <t>Ремонт а/д Стегаловка-Грибоедово км 0+000 - км 2+000 в Долгоруковском районе (2,0 км)</t>
  </si>
  <si>
    <t>Ремонт а/д Веселая-прим.к а/д Долгоруково-Войсковая Казинка км 7+280 - км 8+780 в Долгоруковском районе (1,5 км)</t>
  </si>
  <si>
    <t>Ел</t>
  </si>
  <si>
    <t>Ремонт а/д Черкассы-опытная станция-прим.к а/д М-4 "Дон" км 0+000 - км 5+000 в Елецком районе (5,0 км)</t>
  </si>
  <si>
    <t>Ремонт а/д Черкассы-Ериловка-Голиково км 0+000 - км 3+000 в Елецком районе (3,0 км)</t>
  </si>
  <si>
    <t>Ремонт а/д Казинка-прим.к а/д М-4 "Дон" в Елецком районе (1,64 км)</t>
  </si>
  <si>
    <t>Ремонт а/д Телегино-прим.к а/д Орел-Тамбов в Елецком районе (2,64 км)</t>
  </si>
  <si>
    <t>Зд</t>
  </si>
  <si>
    <t>Ремонт а/д Стебаево-Задонск-Долгоруково км 20+080 - км 22+080 в Задонском районе (2,0 км)</t>
  </si>
  <si>
    <t>Ремонт а/д Задонск-Донское с подъездом к женскому монастырю км 0+000 - км 7+000 в Задонском районе (7,0 км)</t>
  </si>
  <si>
    <t>Из</t>
  </si>
  <si>
    <t>Ремонт а/д Мягкое-прим.к а/д Афанасьево-Измалково км 4+300 - км 6+300 в Измалковском районе (2,0 км)</t>
  </si>
  <si>
    <t>Ремонт а/д Афанасьево-Измалково км 16+800 - км 21+800 в Измалковском районе (5,0 км)</t>
  </si>
  <si>
    <t>Ремонт а/д Измалково-Преображенье км 17+325 - км 20+170 в Измалковском районе (2,845 км)</t>
  </si>
  <si>
    <t>Кр</t>
  </si>
  <si>
    <t>Ремонт а/д Елец-Талица-Красное км 31+750 - км 33+250 в Краснинском районе (1,5 км) (ресайклинг)</t>
  </si>
  <si>
    <t>Ремонт а/д Суходол-Решетово-Дуброво-прим.к а/д Становое-Лебедянь км 0+000 - км 6+000 в Краснинском районе (6,0 км)</t>
  </si>
  <si>
    <t>Лб</t>
  </si>
  <si>
    <t>Ремонт а/д Становое-Троекурово-Лебедянь с подъездами к с.Красное и ст.Лутошкино км 50+100 - км 52+100 в Лебедянском районе (2,0 км)</t>
  </si>
  <si>
    <t>Ремонт а/д Красное-Теплое с подъездами к ст.Рождество, д.Машенино, с.Хрущево, с.Епанчино, д.Марьино км 18+850 - км 23+150 в Лебедянском районе (4,3 км)</t>
  </si>
  <si>
    <t>Ремонт а/д Липецк-Данков км 55+800 - км 64+000 в Лебедянском районе (8,2 км)</t>
  </si>
  <si>
    <t>Ремонт а/д Волотово-Черепянь км 0+000 - км 2+000 в Лебедянском районе (2,0 км)</t>
  </si>
  <si>
    <t>Ремонт а/д Волотово-прим.к а/д Становое-Лебедянь км 1+800 - км 5+000 в Лебедянском районе (3,2 км)</t>
  </si>
  <si>
    <t>Ремонт моста через р.Дон на а/д Красное-Теплое в Лебедянском районе</t>
  </si>
  <si>
    <t>ЛТ</t>
  </si>
  <si>
    <t>Ремонт а/д Лев Толстой-прим.к а/д Липецк-Данков км 0+000 - км 6+000 в Лев-Толстовском районе (6,0 км)</t>
  </si>
  <si>
    <t>Ремонт а/д Лев Толстой-Данков км 5+500 - км 6+650 в Лев-Толстовском районе (1,15 км)</t>
  </si>
  <si>
    <t>Ремонт а/д Лев Толстой-Сланское км 0+000 - км 2+500 в Лев-Толстовском районе (2,5 км)</t>
  </si>
  <si>
    <t>Лц</t>
  </si>
  <si>
    <t>Ремонт а/д Вербилово-Грязное-Боринское км 14+410 - км 19+410 в Липецком районе (5,0 км)</t>
  </si>
  <si>
    <t>Ремонт а/д Пады-Крутогорье-Боринское км 4+000 - км 8+250 в Липецком районе (4,25 км)</t>
  </si>
  <si>
    <t>Ремонт а/д Подъезд к с.Боринское км 0+000 - км 4+000 в Липецком районе (4,0 км)</t>
  </si>
  <si>
    <t>Ремонт а/д Липецк-Доброе-Чаплыгин с подъездом к с.Филатовка км 7+795 - км 13+975 в Липецком районе (6,18 км)</t>
  </si>
  <si>
    <t>Ремонт а/д Обход ЛТЗ км 5+100 - км 9+000 в Липецком районе (3,9 км)</t>
  </si>
  <si>
    <t>Ремонт а/д Тужиловка-прим.к а/д Липецк-Данков в Липецком районе (1,6 км)</t>
  </si>
  <si>
    <t>Ст</t>
  </si>
  <si>
    <t>Ремонт а/д Становое-прим.к а/д М-4 "Дон" км 0+000 - км 5+220 в Становлянском районе (5,22 км)</t>
  </si>
  <si>
    <t>Тб</t>
  </si>
  <si>
    <t>Ремонт а/д Хлевное-Тербуны км 30+000 - км 35+000 в Тербунском районе (5,0 км)</t>
  </si>
  <si>
    <t>Ремонт а/д Березовка-прим.к а/д Тербуны-Волово км 0+000 - км 6+000 в Тербунском районе (6,0 км)</t>
  </si>
  <si>
    <t>Ус</t>
  </si>
  <si>
    <t>Ремонт а/д Усмань-Девица-Крутченская Байгора км 4+800 - км 9+000 в Усманском районе (4,2 км)</t>
  </si>
  <si>
    <t>Ремонт а/д Пластинка-Дмитриевка-Дрязги км 0+000 - км 3+200 в Усманском районе (3,2 км)</t>
  </si>
  <si>
    <t>Ремонт а/д Бреславка-Сторожевские Хутора-прим.к а/д Усмань-Дрязги км 14+000 - км 17+000 в Усманском районе (3,0 км)</t>
  </si>
  <si>
    <t>Хл</t>
  </si>
  <si>
    <t>Ремонт а/д Усмань-Поддубровка-Воробьевка км 43+000 - км 49+000 в Хлевенском районе (4,0 км)</t>
  </si>
  <si>
    <t>Ремонт а/д Малинино-Круглянка-Вербилово км 2+210- км 5+710 в Хлевенском районе (3,5 км)</t>
  </si>
  <si>
    <t>Чп</t>
  </si>
  <si>
    <t>Ремонт а/д Чаплыгин-Троекурово км 2+270 - км 12+270 в Чаплыгинском районе (10,0 км)</t>
  </si>
  <si>
    <t>Ремонт а/д Липецк-Доброе-Чаплыгин с подъездом к с.Филатовка км 55+811 - км 60+134 в Чаплыгинском районе (4,32 км)</t>
  </si>
  <si>
    <t>Ремонт а/д Чаплыгин-а/д Р22 "Каспий" км 14+020 - км 19+020 в Чаплыгинском районе (5,0 км)</t>
  </si>
  <si>
    <t>Разработка РП на ремонт моста через р.Байгора на а/д Грачевка-Верхняя Мосоловка в Усманском районе</t>
  </si>
  <si>
    <t xml:space="preserve">Субсидии   местным   бюджетам   из областного бюджета  -  всего: </t>
  </si>
  <si>
    <t xml:space="preserve">в  том   числе:  </t>
  </si>
  <si>
    <t xml:space="preserve"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  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</si>
  <si>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</si>
  <si>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"Дорожная сеть" (на сети автомобильных дорог Липецкой агломерации)</t>
  </si>
  <si>
    <t>Иные межбюджетные трансферты из федерального бюджета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</si>
  <si>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Государственная программа Липецкой области "Развитие транспортной системы Липецкой области" Подпрограмма "Развитие дорожного комплекса Липецкой области"</t>
  </si>
  <si>
    <t>Обеспечение деятельности казенных учреждений, в том числе обслуживание комплексов фотовидеофиксации нарушений правил дорожного движения</t>
  </si>
  <si>
    <t>6.7.1.</t>
  </si>
  <si>
    <t>6.7.2.</t>
  </si>
  <si>
    <t>6.7.3.</t>
  </si>
  <si>
    <t>6.7.4.</t>
  </si>
  <si>
    <t>6.7.5.</t>
  </si>
  <si>
    <t>% исполнения  (гр.4:гр.3)</t>
  </si>
  <si>
    <t>6.8.</t>
  </si>
  <si>
    <t xml:space="preserve">Отчет об использовании бюджетных ассигнований Дорожного фонда области </t>
  </si>
  <si>
    <t xml:space="preserve">Фактическое исполнение по состоянию на 01.04.2019 года </t>
  </si>
  <si>
    <t xml:space="preserve">по состоянию 01.07.2019 года </t>
  </si>
  <si>
    <t xml:space="preserve">Фактическое исполнение по состоянию на 01.07.2019 года </t>
  </si>
  <si>
    <t xml:space="preserve">из  них  за  счет  иных межбюджетных трансфертов  из   федерального  бюджета в рамках основного мероприятия "Содействие развитию автомобильных дорог регионального межмуниципального и местного значения" </t>
  </si>
  <si>
    <t>Устройство линии наружного освещения вдоль а/д Елец-Талица-Красное в с.Талица км 18+300 - км 21+900 в Елецком районе</t>
  </si>
  <si>
    <t xml:space="preserve">автомобильные  дороги   и искусственные сооружения местного  значения, в  том  числе: </t>
  </si>
  <si>
    <t>Ремонт участков а/д Тербуны-Набережное-Волово км 25+500 - км 27+000, км 31+000 - км 34+500 в Воловском районе (5,0 км)</t>
  </si>
  <si>
    <t>Ремонт а/д Теплое-Ильинка в Данковском районе (6,69 км)</t>
  </si>
  <si>
    <t>Ремонт участков а/д Липецк-Доброе-Чаплыгин с подъездом к с.Филатовка км 16+000 - км 47+700 в Добровском районе (4,634 км)</t>
  </si>
  <si>
    <t>Ремонт а/д Чаплыгин-Лев Толстой км 15+110 - км 25+300 в Лев-Толстовском районе (3,7 км)</t>
  </si>
  <si>
    <t>Ремонт а/д Березовка-прим.к а/д Тербуны-Волово км 0+000 - км 6+000 в Тербунском районе (5,905 км)</t>
  </si>
  <si>
    <t>\</t>
  </si>
  <si>
    <t xml:space="preserve">из  них  за  счет  субсидий из федерального  бюджета </t>
  </si>
  <si>
    <t>Субсидии местным бюджетам на реализацию муниципальных программ, направленных на финансирование современной городской среды (в части капитального ремонта и ремонта дворовых территорий многоквартирных домов)</t>
  </si>
  <si>
    <t>7.</t>
  </si>
  <si>
    <t xml:space="preserve"> Государственная программа Липецкой области "Формирование современной городской среды в Липецкой области"</t>
  </si>
  <si>
    <t xml:space="preserve"> субсидии   на  строительство и  реконструкцию   автомобильных  дорог   общего  пользования   с  твердым   покрытием,  ведущих  от   сети   автомобильных  дорог   общего   пользования  к  ближайшим   общественно  значимым   объектам   сельских   населенных   пунктов,  а  также   к  объектам   производства  и  переработки   сельскохозяйственной   продукции  в   рамках   реализации   федеральной   целевой   программы "Устойчивое  развитие   сельских  территорий на  2014-2017 годы и  на  период  до  2020  года"  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</si>
  <si>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</si>
  <si>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 xml:space="preserve">доходы   от   возврата   остатков    межбюджетных   трансфертов    прошлых   лет из местных бюджетов </t>
  </si>
  <si>
    <t>денежные   взыскания (штрафы)  за  нарушение   законодательства  Российской  Федерации   о   безопасности   дорожного  движения</t>
  </si>
  <si>
    <t>субсидии из федерального бюджета на финансирование капитального ремонта и ремонта дворовых территорий многоквартирных домов в рамках программ финансирования современной городской среды</t>
  </si>
  <si>
    <t xml:space="preserve">из  них  за  счет  межбюджетных трансфертов из федерального  бюджета </t>
  </si>
  <si>
    <t xml:space="preserve">по состоянию 01.10.2019 года </t>
  </si>
  <si>
    <t xml:space="preserve">Фактическое исполнение по состоянию на 01.10.2019 года </t>
  </si>
  <si>
    <t>Государственная программа Липецкой области "Развитие транспортной системы Липецкой области"</t>
  </si>
  <si>
    <t xml:space="preserve">в  том  числе: </t>
  </si>
  <si>
    <t>из  них  за  счет  иных межбюджетных трансфертов  из   федерального  бюджета БКАД</t>
  </si>
  <si>
    <t>из  них  за  счет  иных межбюджетных трансфертов  из   федерального  бюджета "Содействие развитию"</t>
  </si>
  <si>
    <t>Нераспределенные средства</t>
  </si>
  <si>
    <t>Разработка ПСД на капитальный ремонт а/д Девица-Никольские Выселки-гр.Воронежской обл.в Усманском районе</t>
  </si>
  <si>
    <t>Ремонт участков а/д Тербуны-Набережное-Волово км 25+500 - км 27+000, км 31+000 - км 34+500 в Воловском районе (5,0 км), 1 очередь</t>
  </si>
  <si>
    <t>Ремонт участков а/д Данков-Теплое-Воскресенское-гр.Тульской области км 0+810 - км 1+810; км 2+720 - км 5+520 в Данковском районе (3,8 км), 3 очередь</t>
  </si>
  <si>
    <t>Ремонт а/д Теплое-Ильинка в Данковском районе (6,69 км), 5 очередь</t>
  </si>
  <si>
    <t>Ремонт а/д Доброе-Трубетчино-Вязово-Лебедянь км 21+300 - км 26+800 в Добровском районе (5,5 км), 4 очередь</t>
  </si>
  <si>
    <t>Ремонт а/д Казинка-прим.к а/д М-4 "Дон" в Елецком районе</t>
  </si>
  <si>
    <t>Ремонт а/д Измалково-Чернава км 10+970 - км 22+970 в Измалковском районе</t>
  </si>
  <si>
    <t>Ремонт а/д Романово-Селище-Перехваль км 0+030 - км 2+140 в Лебедянском районе</t>
  </si>
  <si>
    <t>Приобретение   дорожно - строительной   техники, взвешивание транспортных средств</t>
  </si>
  <si>
    <t xml:space="preserve">И.о. заместителя главы администрации  области  -                                                                                                начальника управления финансов    </t>
  </si>
  <si>
    <t xml:space="preserve">по состоянию 01.01.2020 года </t>
  </si>
  <si>
    <t>национального проекта "Безопасные  и  качественные   автомобильные дороги"  Государственной   программы  Росийской  Федерации "Развитие  транспортной  системы"</t>
  </si>
  <si>
    <t>основного  мероприятия "Содействие  развитию  автомобильных  дорог регионального межмуниципального  и  местного  значения"  Государственной   программы  Росийской  Федерации "Развитие  транспортной  системы"</t>
  </si>
  <si>
    <t xml:space="preserve">Фактическое исполнение по состоянию на 01.01.2020 года </t>
  </si>
  <si>
    <t>1.13.2</t>
  </si>
  <si>
    <t>1.13.3.</t>
  </si>
  <si>
    <t xml:space="preserve">субсидии   на  строительство и  реконструкцию   автомобильных  дорог   общего  пользования   с  твердым   покрытием,  ведущих  от   сети   автомобильных  дорог   общего   пользования  к  ближайшим   общественно  значимым   объектам   сельских   населенных   пунктов,  а  также   к  объектам   производства  и  переработки   сельскохозяйственной   продукции в рамках реализации федеральной целевой программы "Устойчивое  развитие сельских территорий на  2014-2017 годы и  на  период  до  2020  года"  </t>
  </si>
  <si>
    <t>межбюджетные трансферты из федерального бюджета,  в  том  числе:</t>
  </si>
  <si>
    <t>Строительство а/д Восточный обход г.Липецка в Грязинском районе, 2 очередь строительства 1 этап</t>
  </si>
  <si>
    <t>Строительство а/д Восточный обход г.Липецка в Грязинском районе, 2 очередь строительства 2,3 этапы</t>
  </si>
  <si>
    <t>из  них  за  счет  иных межбюджетных трансфертов  из федерального  бюджета в рамках национального проекта "Безопасные и качественные автомобильные дороги"</t>
  </si>
  <si>
    <t>Реконструкция моста через р.Воронеж на а/д Кривец-Преображеновка в Добровском районе</t>
  </si>
  <si>
    <t>из  них  за  счет  иных межбюджетных трансфертов  из   федерального  бюджета "Содействие развитию автомобильных  дорог регионального межмуниципального  и  местного  значения"</t>
  </si>
  <si>
    <t xml:space="preserve">Реконструкция автомобильного железобетонного моста через реку Быстрая Сосна в г.Елец </t>
  </si>
  <si>
    <t xml:space="preserve">Субсидии   местным   бюджетам из областного бюджета  -  всего: </t>
  </si>
  <si>
    <t>6.6.5.</t>
  </si>
  <si>
    <t xml:space="preserve">Заместитель главы администрации области  -                                                                                                начальник управления финансов    </t>
  </si>
  <si>
    <t xml:space="preserve">из  них  за  счет  иных межбюджетных трансфертов из федерального  бюджета </t>
  </si>
  <si>
    <t xml:space="preserve">Отчет об использовании  Дорожного фонда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</si>
</sst>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-* #,##0.0_р_._-;\-* #,##0.0_р_._-;_-* &quot;-&quot;??_р_._-;_-@_-"/>
    <numFmt numFmtId="179" formatCode="_-* #,##0.0_р_._-;\-* #,##0.0_р_._-;_-* &quot;-&quot;?_р_._-;_-@_-"/>
    <numFmt numFmtId="180" formatCode="#,##0.0_ ;\-#,##0.0\ "/>
    <numFmt numFmtId="181" formatCode="#,##0.00_ ;\-#,##0.00\ "/>
    <numFmt numFmtId="182" formatCode="#,##0.000_ ;\-#,##0.000\ "/>
    <numFmt numFmtId="183" formatCode="#,##0.000"/>
    <numFmt numFmtId="184" formatCode="#,##0.0000"/>
    <numFmt numFmtId="185" formatCode="#,##0.00000"/>
  </numFmts>
  <fonts count="12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u val="single"/>
      <sz val="28"/>
      <color indexed="8"/>
      <name val="Times New Roman"/>
      <family val="1"/>
    </font>
    <font>
      <i/>
      <sz val="26"/>
      <name val="Times New Roman"/>
      <family val="1"/>
    </font>
    <font>
      <b/>
      <sz val="22"/>
      <color indexed="8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Arial Cyr"/>
      <family val="0"/>
    </font>
    <font>
      <i/>
      <sz val="18"/>
      <color indexed="8"/>
      <name val="Arial Cyr"/>
      <family val="0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22"/>
      <color indexed="8"/>
      <name val="Arial Cyr"/>
      <family val="0"/>
    </font>
    <font>
      <i/>
      <sz val="22"/>
      <color indexed="8"/>
      <name val="Arial Cyr"/>
      <family val="0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Times New Roman"/>
      <family val="1"/>
    </font>
    <font>
      <sz val="26"/>
      <color indexed="8"/>
      <name val="Arial Cyr"/>
      <family val="0"/>
    </font>
    <font>
      <sz val="26"/>
      <color indexed="36"/>
      <name val="Times New Roman"/>
      <family val="1"/>
    </font>
    <font>
      <i/>
      <sz val="26"/>
      <color indexed="8"/>
      <name val="Arial Cyr"/>
      <family val="0"/>
    </font>
    <font>
      <b/>
      <sz val="26"/>
      <color indexed="36"/>
      <name val="Times New Roman"/>
      <family val="1"/>
    </font>
    <font>
      <i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i/>
      <sz val="14"/>
      <color indexed="8"/>
      <name val="Times New Roman"/>
      <family val="1"/>
    </font>
    <font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Arial Cyr"/>
      <family val="0"/>
    </font>
    <font>
      <i/>
      <sz val="18"/>
      <color theme="1"/>
      <name val="Arial Cyr"/>
      <family val="0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i/>
      <sz val="22"/>
      <color theme="1"/>
      <name val="Times New Roman"/>
      <family val="1"/>
    </font>
    <font>
      <b/>
      <i/>
      <sz val="22"/>
      <color theme="1"/>
      <name val="Times New Roman"/>
      <family val="1"/>
    </font>
    <font>
      <sz val="22"/>
      <color theme="1"/>
      <name val="Arial Cyr"/>
      <family val="0"/>
    </font>
    <font>
      <i/>
      <sz val="22"/>
      <color theme="1"/>
      <name val="Arial Cyr"/>
      <family val="0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i/>
      <sz val="26"/>
      <color theme="1"/>
      <name val="Times New Roman"/>
      <family val="1"/>
    </font>
    <font>
      <i/>
      <sz val="26"/>
      <color theme="1"/>
      <name val="Times New Roman"/>
      <family val="1"/>
    </font>
    <font>
      <sz val="26"/>
      <color theme="1"/>
      <name val="Arial Cyr"/>
      <family val="0"/>
    </font>
    <font>
      <sz val="26"/>
      <color rgb="FF7030A0"/>
      <name val="Times New Roman"/>
      <family val="1"/>
    </font>
    <font>
      <i/>
      <sz val="26"/>
      <color theme="1"/>
      <name val="Arial Cyr"/>
      <family val="0"/>
    </font>
    <font>
      <b/>
      <sz val="26"/>
      <color rgb="FF7030A0"/>
      <name val="Times New Roman"/>
      <family val="1"/>
    </font>
    <font>
      <i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left" vertical="center" wrapText="1"/>
    </xf>
    <xf numFmtId="177" fontId="98" fillId="0" borderId="10" xfId="0" applyNumberFormat="1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vertical="center" wrapText="1"/>
    </xf>
    <xf numFmtId="0" fontId="98" fillId="0" borderId="11" xfId="0" applyFont="1" applyFill="1" applyBorder="1" applyAlignment="1">
      <alignment horizontal="justify" vertical="center" wrapText="1"/>
    </xf>
    <xf numFmtId="177" fontId="98" fillId="0" borderId="0" xfId="0" applyNumberFormat="1" applyFont="1" applyFill="1" applyAlignment="1">
      <alignment vertical="center" wrapText="1"/>
    </xf>
    <xf numFmtId="164" fontId="98" fillId="0" borderId="10" xfId="0" applyNumberFormat="1" applyFont="1" applyFill="1" applyBorder="1" applyAlignment="1">
      <alignment horizontal="center" vertical="center" wrapText="1"/>
    </xf>
    <xf numFmtId="0" fontId="98" fillId="0" borderId="11" xfId="0" applyNumberFormat="1" applyFont="1" applyFill="1" applyBorder="1" applyAlignment="1">
      <alignment horizontal="left" vertical="center" wrapText="1"/>
    </xf>
    <xf numFmtId="164" fontId="98" fillId="0" borderId="12" xfId="0" applyNumberFormat="1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177" fontId="98" fillId="0" borderId="12" xfId="0" applyNumberFormat="1" applyFont="1" applyFill="1" applyBorder="1" applyAlignment="1">
      <alignment horizontal="center" vertical="center" wrapText="1"/>
    </xf>
    <xf numFmtId="177" fontId="98" fillId="0" borderId="0" xfId="0" applyNumberFormat="1" applyFont="1" applyFill="1" applyBorder="1" applyAlignment="1">
      <alignment vertical="center" wrapText="1"/>
    </xf>
    <xf numFmtId="0" fontId="98" fillId="0" borderId="13" xfId="0" applyFont="1" applyFill="1" applyBorder="1" applyAlignment="1">
      <alignment vertical="center" wrapText="1"/>
    </xf>
    <xf numFmtId="180" fontId="98" fillId="0" borderId="10" xfId="60" applyNumberFormat="1" applyFont="1" applyFill="1" applyBorder="1" applyAlignment="1">
      <alignment horizontal="center" vertical="center" wrapText="1"/>
    </xf>
    <xf numFmtId="180" fontId="98" fillId="0" borderId="14" xfId="60" applyNumberFormat="1" applyFont="1" applyFill="1" applyBorder="1" applyAlignment="1">
      <alignment horizontal="center" vertical="center" wrapText="1"/>
    </xf>
    <xf numFmtId="43" fontId="98" fillId="0" borderId="10" xfId="60" applyFont="1" applyFill="1" applyBorder="1" applyAlignment="1">
      <alignment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justify" vertical="center" wrapText="1"/>
    </xf>
    <xf numFmtId="177" fontId="99" fillId="0" borderId="15" xfId="0" applyNumberFormat="1" applyFont="1" applyFill="1" applyBorder="1" applyAlignment="1">
      <alignment horizontal="center" vertical="center" wrapText="1"/>
    </xf>
    <xf numFmtId="177" fontId="99" fillId="0" borderId="17" xfId="0" applyNumberFormat="1" applyFont="1" applyFill="1" applyBorder="1" applyAlignment="1">
      <alignment horizontal="center" vertical="center" wrapText="1"/>
    </xf>
    <xf numFmtId="177" fontId="99" fillId="0" borderId="0" xfId="0" applyNumberFormat="1" applyFont="1" applyFill="1" applyBorder="1" applyAlignment="1">
      <alignment vertical="center" wrapText="1"/>
    </xf>
    <xf numFmtId="0" fontId="99" fillId="0" borderId="0" xfId="0" applyFont="1" applyFill="1" applyBorder="1" applyAlignment="1">
      <alignment vertical="center" wrapText="1"/>
    </xf>
    <xf numFmtId="0" fontId="100" fillId="0" borderId="16" xfId="0" applyFont="1" applyFill="1" applyBorder="1" applyAlignment="1">
      <alignment horizontal="justify" vertical="center" wrapText="1"/>
    </xf>
    <xf numFmtId="177" fontId="99" fillId="0" borderId="18" xfId="0" applyNumberFormat="1" applyFont="1" applyFill="1" applyBorder="1" applyAlignment="1">
      <alignment horizontal="center" vertical="center" wrapText="1"/>
    </xf>
    <xf numFmtId="177" fontId="98" fillId="0" borderId="15" xfId="0" applyNumberFormat="1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vertical="center" wrapText="1"/>
    </xf>
    <xf numFmtId="177" fontId="99" fillId="0" borderId="21" xfId="0" applyNumberFormat="1" applyFont="1" applyFill="1" applyBorder="1" applyAlignment="1">
      <alignment horizontal="center" vertical="center" wrapText="1"/>
    </xf>
    <xf numFmtId="177" fontId="99" fillId="0" borderId="22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4" xfId="0" applyFont="1" applyBorder="1" applyAlignment="1">
      <alignment vertical="center" wrapText="1"/>
    </xf>
    <xf numFmtId="177" fontId="98" fillId="0" borderId="23" xfId="0" applyNumberFormat="1" applyFont="1" applyFill="1" applyBorder="1" applyAlignment="1">
      <alignment horizontal="center" vertical="center" wrapText="1"/>
    </xf>
    <xf numFmtId="177" fontId="98" fillId="0" borderId="25" xfId="0" applyNumberFormat="1" applyFont="1" applyFill="1" applyBorder="1" applyAlignment="1">
      <alignment horizontal="center" vertical="center" wrapText="1"/>
    </xf>
    <xf numFmtId="0" fontId="98" fillId="0" borderId="11" xfId="0" applyFont="1" applyBorder="1" applyAlignment="1">
      <alignment vertical="center" wrapText="1"/>
    </xf>
    <xf numFmtId="177" fontId="98" fillId="0" borderId="10" xfId="0" applyNumberFormat="1" applyFont="1" applyBorder="1" applyAlignment="1">
      <alignment horizontal="center" vertical="center"/>
    </xf>
    <xf numFmtId="177" fontId="98" fillId="0" borderId="12" xfId="0" applyNumberFormat="1" applyFont="1" applyBorder="1" applyAlignment="1">
      <alignment horizontal="center" vertical="center"/>
    </xf>
    <xf numFmtId="177" fontId="101" fillId="0" borderId="12" xfId="0" applyNumberFormat="1" applyFont="1" applyFill="1" applyBorder="1" applyAlignment="1">
      <alignment horizontal="center" vertical="center" wrapText="1"/>
    </xf>
    <xf numFmtId="177" fontId="98" fillId="0" borderId="10" xfId="0" applyNumberFormat="1" applyFont="1" applyFill="1" applyBorder="1" applyAlignment="1">
      <alignment horizontal="center" vertical="center"/>
    </xf>
    <xf numFmtId="177" fontId="100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 wrapText="1"/>
    </xf>
    <xf numFmtId="0" fontId="101" fillId="0" borderId="11" xfId="0" applyFont="1" applyBorder="1" applyAlignment="1">
      <alignment vertical="center" wrapText="1"/>
    </xf>
    <xf numFmtId="177" fontId="101" fillId="0" borderId="10" xfId="0" applyNumberFormat="1" applyFont="1" applyBorder="1" applyAlignment="1">
      <alignment horizontal="center" vertical="center"/>
    </xf>
    <xf numFmtId="177" fontId="101" fillId="0" borderId="10" xfId="0" applyNumberFormat="1" applyFont="1" applyFill="1" applyBorder="1" applyAlignment="1">
      <alignment horizontal="center" vertical="center"/>
    </xf>
    <xf numFmtId="177" fontId="99" fillId="0" borderId="15" xfId="0" applyNumberFormat="1" applyFont="1" applyFill="1" applyBorder="1" applyAlignment="1">
      <alignment horizontal="center" vertical="center"/>
    </xf>
    <xf numFmtId="177" fontId="99" fillId="0" borderId="18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vertical="center" wrapText="1"/>
    </xf>
    <xf numFmtId="177" fontId="98" fillId="0" borderId="19" xfId="0" applyNumberFormat="1" applyFont="1" applyFill="1" applyBorder="1" applyAlignment="1">
      <alignment horizontal="center" vertical="center"/>
    </xf>
    <xf numFmtId="177" fontId="99" fillId="0" borderId="0" xfId="0" applyNumberFormat="1" applyFont="1" applyFill="1" applyBorder="1" applyAlignment="1">
      <alignment horizontal="center" vertical="center" wrapText="1"/>
    </xf>
    <xf numFmtId="177" fontId="98" fillId="0" borderId="27" xfId="0" applyNumberFormat="1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 wrapText="1"/>
    </xf>
    <xf numFmtId="0" fontId="99" fillId="0" borderId="26" xfId="0" applyFont="1" applyFill="1" applyBorder="1" applyAlignment="1">
      <alignment vertical="center" wrapText="1"/>
    </xf>
    <xf numFmtId="177" fontId="99" fillId="0" borderId="19" xfId="0" applyNumberFormat="1" applyFont="1" applyFill="1" applyBorder="1" applyAlignment="1">
      <alignment horizontal="center" vertical="center" wrapText="1"/>
    </xf>
    <xf numFmtId="177" fontId="99" fillId="0" borderId="2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177" fontId="8" fillId="0" borderId="10" xfId="0" applyNumberFormat="1" applyFont="1" applyBorder="1" applyAlignment="1">
      <alignment/>
    </xf>
    <xf numFmtId="177" fontId="98" fillId="0" borderId="29" xfId="0" applyNumberFormat="1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77" fontId="8" fillId="33" borderId="10" xfId="0" applyNumberFormat="1" applyFont="1" applyFill="1" applyBorder="1" applyAlignment="1">
      <alignment/>
    </xf>
    <xf numFmtId="177" fontId="8" fillId="33" borderId="14" xfId="0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vertical="center" wrapText="1"/>
    </xf>
    <xf numFmtId="177" fontId="98" fillId="0" borderId="12" xfId="0" applyNumberFormat="1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177" fontId="98" fillId="34" borderId="12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177" fontId="8" fillId="0" borderId="11" xfId="0" applyNumberFormat="1" applyFont="1" applyFill="1" applyBorder="1" applyAlignment="1">
      <alignment/>
    </xf>
    <xf numFmtId="177" fontId="98" fillId="0" borderId="14" xfId="0" applyNumberFormat="1" applyFont="1" applyFill="1" applyBorder="1" applyAlignment="1">
      <alignment horizontal="center" vertical="center" wrapText="1"/>
    </xf>
    <xf numFmtId="177" fontId="99" fillId="34" borderId="18" xfId="0" applyNumberFormat="1" applyFont="1" applyFill="1" applyBorder="1" applyAlignment="1">
      <alignment horizontal="center" vertical="center" wrapText="1"/>
    </xf>
    <xf numFmtId="177" fontId="99" fillId="0" borderId="17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vertical="center" wrapText="1"/>
    </xf>
    <xf numFmtId="177" fontId="8" fillId="33" borderId="23" xfId="0" applyNumberFormat="1" applyFont="1" applyFill="1" applyBorder="1" applyAlignment="1">
      <alignment horizontal="center" vertical="center"/>
    </xf>
    <xf numFmtId="177" fontId="99" fillId="0" borderId="25" xfId="0" applyNumberFormat="1" applyFont="1" applyFill="1" applyBorder="1" applyAlignment="1">
      <alignment horizontal="center" vertical="center" wrapText="1"/>
    </xf>
    <xf numFmtId="177" fontId="98" fillId="0" borderId="29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77" fontId="8" fillId="33" borderId="10" xfId="0" applyNumberFormat="1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 wrapText="1"/>
    </xf>
    <xf numFmtId="177" fontId="8" fillId="33" borderId="30" xfId="0" applyNumberFormat="1" applyFont="1" applyFill="1" applyBorder="1" applyAlignment="1">
      <alignment horizontal="center" vertical="center"/>
    </xf>
    <xf numFmtId="177" fontId="101" fillId="0" borderId="31" xfId="0" applyNumberFormat="1" applyFont="1" applyFill="1" applyBorder="1" applyAlignment="1">
      <alignment horizontal="center" vertical="center"/>
    </xf>
    <xf numFmtId="177" fontId="98" fillId="0" borderId="30" xfId="0" applyNumberFormat="1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vertical="center" wrapText="1"/>
    </xf>
    <xf numFmtId="177" fontId="98" fillId="0" borderId="23" xfId="0" applyNumberFormat="1" applyFont="1" applyFill="1" applyBorder="1" applyAlignment="1">
      <alignment horizontal="center" vertical="center"/>
    </xf>
    <xf numFmtId="0" fontId="102" fillId="34" borderId="25" xfId="0" applyFont="1" applyFill="1" applyBorder="1" applyAlignment="1">
      <alignment horizontal="center" vertical="center" wrapText="1"/>
    </xf>
    <xf numFmtId="177" fontId="98" fillId="34" borderId="29" xfId="0" applyNumberFormat="1" applyFont="1" applyFill="1" applyBorder="1" applyAlignment="1">
      <alignment horizontal="center" vertical="center"/>
    </xf>
    <xf numFmtId="14" fontId="99" fillId="0" borderId="10" xfId="0" applyNumberFormat="1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vertical="center" wrapText="1"/>
    </xf>
    <xf numFmtId="177" fontId="99" fillId="0" borderId="10" xfId="0" applyNumberFormat="1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177" fontId="98" fillId="0" borderId="14" xfId="0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vertical="top" wrapText="1"/>
    </xf>
    <xf numFmtId="177" fontId="99" fillId="0" borderId="14" xfId="0" applyNumberFormat="1" applyFont="1" applyFill="1" applyBorder="1" applyAlignment="1">
      <alignment horizontal="center" vertical="center" wrapText="1"/>
    </xf>
    <xf numFmtId="14" fontId="99" fillId="0" borderId="10" xfId="0" applyNumberFormat="1" applyFont="1" applyFill="1" applyBorder="1" applyAlignment="1">
      <alignment horizontal="center" wrapText="1"/>
    </xf>
    <xf numFmtId="0" fontId="98" fillId="0" borderId="10" xfId="0" applyFont="1" applyFill="1" applyBorder="1" applyAlignment="1">
      <alignment wrapText="1"/>
    </xf>
    <xf numFmtId="177" fontId="99" fillId="0" borderId="10" xfId="0" applyNumberFormat="1" applyFont="1" applyFill="1" applyBorder="1" applyAlignment="1">
      <alignment horizontal="center" wrapText="1"/>
    </xf>
    <xf numFmtId="177" fontId="99" fillId="0" borderId="14" xfId="0" applyNumberFormat="1" applyFont="1" applyFill="1" applyBorder="1" applyAlignment="1">
      <alignment horizontal="center" wrapText="1"/>
    </xf>
    <xf numFmtId="177" fontId="98" fillId="0" borderId="10" xfId="0" applyNumberFormat="1" applyFont="1" applyFill="1" applyBorder="1" applyAlignment="1">
      <alignment horizontal="center" wrapText="1"/>
    </xf>
    <xf numFmtId="177" fontId="98" fillId="0" borderId="0" xfId="0" applyNumberFormat="1" applyFont="1" applyFill="1" applyBorder="1" applyAlignment="1">
      <alignment wrapText="1"/>
    </xf>
    <xf numFmtId="0" fontId="98" fillId="0" borderId="0" xfId="0" applyFont="1" applyFill="1" applyBorder="1" applyAlignment="1">
      <alignment wrapText="1"/>
    </xf>
    <xf numFmtId="177" fontId="8" fillId="33" borderId="10" xfId="0" applyNumberFormat="1" applyFont="1" applyFill="1" applyBorder="1" applyAlignment="1">
      <alignment horizontal="center"/>
    </xf>
    <xf numFmtId="0" fontId="102" fillId="0" borderId="12" xfId="0" applyFont="1" applyFill="1" applyBorder="1" applyAlignment="1">
      <alignment horizontal="center" wrapText="1"/>
    </xf>
    <xf numFmtId="177" fontId="98" fillId="0" borderId="12" xfId="0" applyNumberFormat="1" applyFont="1" applyFill="1" applyBorder="1" applyAlignment="1">
      <alignment horizontal="center" wrapText="1"/>
    </xf>
    <xf numFmtId="0" fontId="100" fillId="0" borderId="11" xfId="0" applyFont="1" applyFill="1" applyBorder="1" applyAlignment="1">
      <alignment vertical="center" wrapText="1"/>
    </xf>
    <xf numFmtId="0" fontId="103" fillId="0" borderId="12" xfId="0" applyFont="1" applyFill="1" applyBorder="1" applyAlignment="1">
      <alignment horizontal="center" wrapText="1"/>
    </xf>
    <xf numFmtId="177" fontId="101" fillId="0" borderId="12" xfId="0" applyNumberFormat="1" applyFont="1" applyFill="1" applyBorder="1" applyAlignment="1">
      <alignment horizontal="center" wrapText="1"/>
    </xf>
    <xf numFmtId="177" fontId="4" fillId="33" borderId="10" xfId="0" applyNumberFormat="1" applyFont="1" applyFill="1" applyBorder="1" applyAlignment="1">
      <alignment horizontal="center"/>
    </xf>
    <xf numFmtId="177" fontId="4" fillId="33" borderId="14" xfId="0" applyNumberFormat="1" applyFont="1" applyFill="1" applyBorder="1" applyAlignment="1">
      <alignment horizontal="center"/>
    </xf>
    <xf numFmtId="0" fontId="10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177" fontId="99" fillId="0" borderId="12" xfId="0" applyNumberFormat="1" applyFont="1" applyFill="1" applyBorder="1" applyAlignment="1">
      <alignment horizontal="center" vertical="center" wrapText="1"/>
    </xf>
    <xf numFmtId="177" fontId="8" fillId="33" borderId="14" xfId="0" applyNumberFormat="1" applyFont="1" applyFill="1" applyBorder="1" applyAlignment="1">
      <alignment horizontal="center" vertical="center"/>
    </xf>
    <xf numFmtId="177" fontId="102" fillId="0" borderId="0" xfId="0" applyNumberFormat="1" applyFont="1" applyFill="1" applyAlignment="1">
      <alignment wrapText="1"/>
    </xf>
    <xf numFmtId="0" fontId="102" fillId="0" borderId="0" xfId="0" applyFont="1" applyFill="1" applyAlignment="1">
      <alignment wrapText="1"/>
    </xf>
    <xf numFmtId="0" fontId="98" fillId="0" borderId="10" xfId="0" applyFont="1" applyFill="1" applyBorder="1" applyAlignment="1">
      <alignment horizontal="center" wrapText="1"/>
    </xf>
    <xf numFmtId="0" fontId="103" fillId="0" borderId="12" xfId="0" applyFont="1" applyFill="1" applyBorder="1" applyAlignment="1">
      <alignment horizontal="center" vertical="center" wrapText="1"/>
    </xf>
    <xf numFmtId="177" fontId="101" fillId="33" borderId="14" xfId="0" applyNumberFormat="1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vertical="center" wrapText="1"/>
    </xf>
    <xf numFmtId="177" fontId="8" fillId="0" borderId="30" xfId="0" applyNumberFormat="1" applyFont="1" applyFill="1" applyBorder="1" applyAlignment="1">
      <alignment horizontal="center" vertical="center"/>
    </xf>
    <xf numFmtId="177" fontId="98" fillId="0" borderId="32" xfId="0" applyNumberFormat="1" applyFont="1" applyFill="1" applyBorder="1" applyAlignment="1">
      <alignment horizontal="center" vertical="center" wrapText="1"/>
    </xf>
    <xf numFmtId="177" fontId="8" fillId="33" borderId="32" xfId="0" applyNumberFormat="1" applyFont="1" applyFill="1" applyBorder="1" applyAlignment="1">
      <alignment horizontal="center" vertical="center"/>
    </xf>
    <xf numFmtId="177" fontId="102" fillId="0" borderId="0" xfId="0" applyNumberFormat="1" applyFont="1" applyFill="1" applyAlignment="1">
      <alignment vertical="center" wrapText="1"/>
    </xf>
    <xf numFmtId="0" fontId="102" fillId="0" borderId="0" xfId="0" applyFont="1" applyFill="1" applyAlignment="1">
      <alignment vertical="center" wrapText="1"/>
    </xf>
    <xf numFmtId="0" fontId="99" fillId="0" borderId="21" xfId="0" applyFont="1" applyFill="1" applyBorder="1" applyAlignment="1">
      <alignment horizontal="center" vertical="center" wrapText="1"/>
    </xf>
    <xf numFmtId="177" fontId="99" fillId="0" borderId="21" xfId="0" applyNumberFormat="1" applyFont="1" applyFill="1" applyBorder="1" applyAlignment="1">
      <alignment vertical="center" wrapText="1"/>
    </xf>
    <xf numFmtId="177" fontId="99" fillId="0" borderId="22" xfId="0" applyNumberFormat="1" applyFont="1" applyFill="1" applyBorder="1" applyAlignment="1">
      <alignment vertical="center" wrapText="1"/>
    </xf>
    <xf numFmtId="177" fontId="99" fillId="0" borderId="15" xfId="0" applyNumberFormat="1" applyFont="1" applyFill="1" applyBorder="1" applyAlignment="1">
      <alignment vertical="center" wrapText="1"/>
    </xf>
    <xf numFmtId="177" fontId="99" fillId="0" borderId="17" xfId="0" applyNumberFormat="1" applyFont="1" applyFill="1" applyBorder="1" applyAlignment="1">
      <alignment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vertical="center" wrapText="1"/>
    </xf>
    <xf numFmtId="177" fontId="98" fillId="0" borderId="33" xfId="0" applyNumberFormat="1" applyFont="1" applyFill="1" applyBorder="1" applyAlignment="1">
      <alignment horizontal="center" vertical="center" wrapText="1"/>
    </xf>
    <xf numFmtId="177" fontId="98" fillId="0" borderId="35" xfId="0" applyNumberFormat="1" applyFont="1" applyFill="1" applyBorder="1" applyAlignment="1">
      <alignment horizontal="center" vertical="center" wrapText="1"/>
    </xf>
    <xf numFmtId="177" fontId="98" fillId="0" borderId="36" xfId="0" applyNumberFormat="1" applyFont="1" applyFill="1" applyBorder="1" applyAlignment="1">
      <alignment horizontal="center" vertical="center" wrapText="1"/>
    </xf>
    <xf numFmtId="177" fontId="99" fillId="0" borderId="37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99" fillId="0" borderId="22" xfId="0" applyFont="1" applyFill="1" applyBorder="1" applyAlignment="1">
      <alignment horizontal="left" vertical="center" wrapText="1"/>
    </xf>
    <xf numFmtId="178" fontId="99" fillId="0" borderId="21" xfId="60" applyNumberFormat="1" applyFont="1" applyFill="1" applyBorder="1" applyAlignment="1">
      <alignment horizontal="center" vertical="center" wrapText="1"/>
    </xf>
    <xf numFmtId="178" fontId="99" fillId="0" borderId="37" xfId="60" applyNumberFormat="1" applyFont="1" applyFill="1" applyBorder="1" applyAlignment="1">
      <alignment horizontal="center" vertical="center" wrapText="1"/>
    </xf>
    <xf numFmtId="177" fontId="99" fillId="0" borderId="20" xfId="0" applyNumberFormat="1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left" vertical="center" wrapText="1"/>
    </xf>
    <xf numFmtId="177" fontId="99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4" fillId="0" borderId="21" xfId="0" applyFont="1" applyFill="1" applyBorder="1" applyAlignment="1">
      <alignment horizontal="center" vertical="center" wrapText="1"/>
    </xf>
    <xf numFmtId="0" fontId="104" fillId="0" borderId="22" xfId="0" applyFont="1" applyFill="1" applyBorder="1" applyAlignment="1">
      <alignment horizontal="left" vertical="center" wrapText="1"/>
    </xf>
    <xf numFmtId="178" fontId="104" fillId="0" borderId="21" xfId="60" applyNumberFormat="1" applyFont="1" applyFill="1" applyBorder="1" applyAlignment="1">
      <alignment horizontal="center" vertical="center" wrapText="1"/>
    </xf>
    <xf numFmtId="178" fontId="104" fillId="0" borderId="37" xfId="60" applyNumberFormat="1" applyFont="1" applyFill="1" applyBorder="1" applyAlignment="1">
      <alignment horizontal="center" vertical="center" wrapText="1"/>
    </xf>
    <xf numFmtId="177" fontId="104" fillId="0" borderId="20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center" wrapText="1"/>
    </xf>
    <xf numFmtId="0" fontId="104" fillId="0" borderId="23" xfId="0" applyFont="1" applyFill="1" applyBorder="1" applyAlignment="1">
      <alignment horizontal="center" vertical="center" wrapText="1"/>
    </xf>
    <xf numFmtId="0" fontId="106" fillId="0" borderId="24" xfId="0" applyFont="1" applyFill="1" applyBorder="1" applyAlignment="1">
      <alignment horizontal="left" vertical="center" wrapText="1"/>
    </xf>
    <xf numFmtId="177" fontId="104" fillId="0" borderId="23" xfId="0" applyNumberFormat="1" applyFont="1" applyFill="1" applyBorder="1" applyAlignment="1">
      <alignment horizontal="center" vertical="center" wrapText="1"/>
    </xf>
    <xf numFmtId="177" fontId="104" fillId="0" borderId="25" xfId="0" applyNumberFormat="1" applyFont="1" applyFill="1" applyBorder="1" applyAlignment="1">
      <alignment horizontal="center" vertical="center" wrapText="1"/>
    </xf>
    <xf numFmtId="177" fontId="105" fillId="0" borderId="23" xfId="0" applyNumberFormat="1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left" vertical="center" wrapText="1"/>
    </xf>
    <xf numFmtId="177" fontId="105" fillId="0" borderId="10" xfId="0" applyNumberFormat="1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horizontal="justify" vertical="center" wrapText="1"/>
    </xf>
    <xf numFmtId="164" fontId="105" fillId="0" borderId="10" xfId="0" applyNumberFormat="1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left" vertical="center" wrapText="1"/>
    </xf>
    <xf numFmtId="164" fontId="105" fillId="0" borderId="12" xfId="0" applyNumberFormat="1" applyFont="1" applyFill="1" applyBorder="1" applyAlignment="1">
      <alignment horizontal="center" vertical="center" wrapText="1"/>
    </xf>
    <xf numFmtId="0" fontId="105" fillId="0" borderId="11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center" vertical="center" wrapText="1"/>
    </xf>
    <xf numFmtId="177" fontId="105" fillId="0" borderId="12" xfId="0" applyNumberFormat="1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vertical="center" wrapText="1"/>
    </xf>
    <xf numFmtId="180" fontId="105" fillId="0" borderId="10" xfId="60" applyNumberFormat="1" applyFont="1" applyFill="1" applyBorder="1" applyAlignment="1">
      <alignment horizontal="center" vertical="center" wrapText="1"/>
    </xf>
    <xf numFmtId="180" fontId="105" fillId="0" borderId="14" xfId="6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177" fontId="105" fillId="0" borderId="0" xfId="0" applyNumberFormat="1" applyFont="1" applyFill="1" applyBorder="1" applyAlignment="1">
      <alignment horizontal="center" vertical="center" wrapText="1"/>
    </xf>
    <xf numFmtId="177" fontId="105" fillId="0" borderId="19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justify" vertical="center" wrapText="1"/>
    </xf>
    <xf numFmtId="177" fontId="104" fillId="0" borderId="15" xfId="0" applyNumberFormat="1" applyFont="1" applyFill="1" applyBorder="1" applyAlignment="1">
      <alignment horizontal="center" vertical="center" wrapText="1"/>
    </xf>
    <xf numFmtId="177" fontId="104" fillId="0" borderId="10" xfId="0" applyNumberFormat="1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vertical="center" wrapText="1"/>
    </xf>
    <xf numFmtId="0" fontId="107" fillId="0" borderId="16" xfId="0" applyFont="1" applyFill="1" applyBorder="1" applyAlignment="1">
      <alignment horizontal="justify" vertical="center" wrapText="1"/>
    </xf>
    <xf numFmtId="177" fontId="104" fillId="0" borderId="18" xfId="0" applyNumberFormat="1" applyFont="1" applyFill="1" applyBorder="1" applyAlignment="1">
      <alignment horizontal="center" vertical="center" wrapText="1"/>
    </xf>
    <xf numFmtId="177" fontId="105" fillId="0" borderId="15" xfId="0" applyNumberFormat="1" applyFont="1" applyFill="1" applyBorder="1" applyAlignment="1">
      <alignment horizontal="center" vertical="center" wrapText="1"/>
    </xf>
    <xf numFmtId="0" fontId="104" fillId="0" borderId="16" xfId="0" applyFont="1" applyFill="1" applyBorder="1" applyAlignment="1">
      <alignment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4" fillId="0" borderId="20" xfId="0" applyFont="1" applyFill="1" applyBorder="1" applyAlignment="1">
      <alignment vertical="center" wrapText="1"/>
    </xf>
    <xf numFmtId="177" fontId="104" fillId="0" borderId="21" xfId="0" applyNumberFormat="1" applyFont="1" applyFill="1" applyBorder="1" applyAlignment="1">
      <alignment horizontal="center" vertical="center" wrapText="1"/>
    </xf>
    <xf numFmtId="177" fontId="104" fillId="0" borderId="22" xfId="0" applyNumberFormat="1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vertical="center" wrapText="1"/>
    </xf>
    <xf numFmtId="177" fontId="105" fillId="0" borderId="25" xfId="0" applyNumberFormat="1" applyFont="1" applyFill="1" applyBorder="1" applyAlignment="1">
      <alignment horizontal="center" vertical="center" wrapText="1"/>
    </xf>
    <xf numFmtId="0" fontId="105" fillId="0" borderId="11" xfId="0" applyFont="1" applyBorder="1" applyAlignment="1">
      <alignment vertical="center" wrapText="1"/>
    </xf>
    <xf numFmtId="177" fontId="105" fillId="0" borderId="10" xfId="0" applyNumberFormat="1" applyFont="1" applyBorder="1" applyAlignment="1">
      <alignment horizontal="center" vertical="center"/>
    </xf>
    <xf numFmtId="177" fontId="105" fillId="0" borderId="12" xfId="0" applyNumberFormat="1" applyFont="1" applyBorder="1" applyAlignment="1">
      <alignment horizontal="center" vertical="center"/>
    </xf>
    <xf numFmtId="177" fontId="106" fillId="0" borderId="12" xfId="0" applyNumberFormat="1" applyFont="1" applyFill="1" applyBorder="1" applyAlignment="1">
      <alignment horizontal="center" vertical="center" wrapText="1"/>
    </xf>
    <xf numFmtId="177" fontId="105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vertical="center" wrapText="1"/>
    </xf>
    <xf numFmtId="177" fontId="104" fillId="0" borderId="15" xfId="0" applyNumberFormat="1" applyFont="1" applyFill="1" applyBorder="1" applyAlignment="1">
      <alignment horizontal="center" vertical="center"/>
    </xf>
    <xf numFmtId="0" fontId="105" fillId="0" borderId="26" xfId="0" applyFont="1" applyFill="1" applyBorder="1" applyAlignment="1">
      <alignment vertical="center" wrapText="1"/>
    </xf>
    <xf numFmtId="177" fontId="105" fillId="0" borderId="19" xfId="0" applyNumberFormat="1" applyFont="1" applyFill="1" applyBorder="1" applyAlignment="1">
      <alignment horizontal="center" vertical="center"/>
    </xf>
    <xf numFmtId="177" fontId="104" fillId="0" borderId="0" xfId="0" applyNumberFormat="1" applyFont="1" applyFill="1" applyBorder="1" applyAlignment="1">
      <alignment horizontal="center" vertical="center" wrapText="1"/>
    </xf>
    <xf numFmtId="177" fontId="105" fillId="0" borderId="27" xfId="0" applyNumberFormat="1" applyFont="1" applyFill="1" applyBorder="1" applyAlignment="1">
      <alignment horizontal="center" vertical="center" wrapText="1"/>
    </xf>
    <xf numFmtId="177" fontId="104" fillId="0" borderId="27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vertical="center" wrapText="1"/>
    </xf>
    <xf numFmtId="177" fontId="104" fillId="0" borderId="17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vertical="center" wrapText="1"/>
    </xf>
    <xf numFmtId="0" fontId="104" fillId="0" borderId="26" xfId="0" applyFont="1" applyFill="1" applyBorder="1" applyAlignment="1">
      <alignment vertical="center" wrapText="1"/>
    </xf>
    <xf numFmtId="177" fontId="104" fillId="0" borderId="19" xfId="0" applyNumberFormat="1" applyFont="1" applyFill="1" applyBorder="1" applyAlignment="1">
      <alignment horizontal="center" vertical="center" wrapText="1"/>
    </xf>
    <xf numFmtId="177" fontId="104" fillId="0" borderId="28" xfId="0" applyNumberFormat="1" applyFont="1" applyFill="1" applyBorder="1" applyAlignment="1">
      <alignment horizontal="center" vertical="center" wrapText="1"/>
    </xf>
    <xf numFmtId="177" fontId="105" fillId="0" borderId="29" xfId="0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7" fontId="15" fillId="33" borderId="10" xfId="0" applyNumberFormat="1" applyFont="1" applyFill="1" applyBorder="1" applyAlignment="1">
      <alignment horizontal="center" vertical="center"/>
    </xf>
    <xf numFmtId="177" fontId="15" fillId="33" borderId="14" xfId="0" applyNumberFormat="1" applyFont="1" applyFill="1" applyBorder="1" applyAlignment="1">
      <alignment horizontal="center" vertical="center"/>
    </xf>
    <xf numFmtId="177" fontId="106" fillId="0" borderId="10" xfId="0" applyNumberFormat="1" applyFont="1" applyFill="1" applyBorder="1" applyAlignment="1">
      <alignment horizontal="center" vertical="center" wrapText="1"/>
    </xf>
    <xf numFmtId="177" fontId="105" fillId="0" borderId="12" xfId="0" applyNumberFormat="1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 wrapText="1"/>
    </xf>
    <xf numFmtId="177" fontId="105" fillId="34" borderId="12" xfId="0" applyNumberFormat="1" applyFont="1" applyFill="1" applyBorder="1" applyAlignment="1">
      <alignment horizontal="center" vertical="center" wrapText="1"/>
    </xf>
    <xf numFmtId="177" fontId="105" fillId="0" borderId="14" xfId="0" applyNumberFormat="1" applyFont="1" applyFill="1" applyBorder="1" applyAlignment="1">
      <alignment horizontal="center" vertical="center" wrapText="1"/>
    </xf>
    <xf numFmtId="0" fontId="105" fillId="0" borderId="26" xfId="0" applyFont="1" applyBorder="1" applyAlignment="1">
      <alignment vertical="center" wrapText="1"/>
    </xf>
    <xf numFmtId="177" fontId="105" fillId="0" borderId="28" xfId="0" applyNumberFormat="1" applyFont="1" applyFill="1" applyBorder="1" applyAlignment="1">
      <alignment horizontal="center" vertical="center" wrapText="1"/>
    </xf>
    <xf numFmtId="177" fontId="104" fillId="34" borderId="18" xfId="0" applyNumberFormat="1" applyFont="1" applyFill="1" applyBorder="1" applyAlignment="1">
      <alignment horizontal="center" vertical="center" wrapText="1"/>
    </xf>
    <xf numFmtId="177" fontId="104" fillId="0" borderId="17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vertical="center" wrapText="1"/>
    </xf>
    <xf numFmtId="177" fontId="14" fillId="33" borderId="23" xfId="0" applyNumberFormat="1" applyFont="1" applyFill="1" applyBorder="1" applyAlignment="1">
      <alignment horizontal="center" vertical="center"/>
    </xf>
    <xf numFmtId="177" fontId="105" fillId="0" borderId="29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177" fontId="14" fillId="33" borderId="10" xfId="0" applyNumberFormat="1" applyFont="1" applyFill="1" applyBorder="1" applyAlignment="1">
      <alignment horizontal="center" vertical="center"/>
    </xf>
    <xf numFmtId="0" fontId="105" fillId="0" borderId="30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vertical="center" wrapText="1"/>
    </xf>
    <xf numFmtId="177" fontId="14" fillId="33" borderId="30" xfId="0" applyNumberFormat="1" applyFont="1" applyFill="1" applyBorder="1" applyAlignment="1">
      <alignment horizontal="center" vertical="center"/>
    </xf>
    <xf numFmtId="177" fontId="106" fillId="0" borderId="31" xfId="0" applyNumberFormat="1" applyFont="1" applyFill="1" applyBorder="1" applyAlignment="1">
      <alignment horizontal="center" vertical="center"/>
    </xf>
    <xf numFmtId="177" fontId="105" fillId="0" borderId="30" xfId="0" applyNumberFormat="1" applyFont="1" applyFill="1" applyBorder="1" applyAlignment="1">
      <alignment horizontal="center" vertical="center" wrapText="1"/>
    </xf>
    <xf numFmtId="0" fontId="105" fillId="0" borderId="24" xfId="0" applyFont="1" applyFill="1" applyBorder="1" applyAlignment="1">
      <alignment vertical="center" wrapText="1"/>
    </xf>
    <xf numFmtId="177" fontId="105" fillId="0" borderId="23" xfId="0" applyNumberFormat="1" applyFont="1" applyFill="1" applyBorder="1" applyAlignment="1">
      <alignment horizontal="center" vertical="center"/>
    </xf>
    <xf numFmtId="0" fontId="108" fillId="34" borderId="25" xfId="0" applyFont="1" applyFill="1" applyBorder="1" applyAlignment="1">
      <alignment horizontal="center" vertical="center" wrapText="1"/>
    </xf>
    <xf numFmtId="177" fontId="105" fillId="34" borderId="29" xfId="0" applyNumberFormat="1" applyFont="1" applyFill="1" applyBorder="1" applyAlignment="1">
      <alignment horizontal="center" vertical="center"/>
    </xf>
    <xf numFmtId="14" fontId="104" fillId="0" borderId="10" xfId="0" applyNumberFormat="1" applyFont="1" applyFill="1" applyBorder="1" applyAlignment="1">
      <alignment horizontal="center" vertical="center" wrapText="1"/>
    </xf>
    <xf numFmtId="0" fontId="104" fillId="0" borderId="11" xfId="0" applyFont="1" applyFill="1" applyBorder="1" applyAlignment="1">
      <alignment vertical="center" wrapText="1"/>
    </xf>
    <xf numFmtId="0" fontId="108" fillId="0" borderId="12" xfId="0" applyFont="1" applyFill="1" applyBorder="1" applyAlignment="1">
      <alignment horizontal="center" vertical="center" wrapText="1"/>
    </xf>
    <xf numFmtId="177" fontId="105" fillId="0" borderId="1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77" fontId="104" fillId="0" borderId="12" xfId="0" applyNumberFormat="1" applyFont="1" applyFill="1" applyBorder="1" applyAlignment="1">
      <alignment horizontal="center" vertical="center" wrapText="1"/>
    </xf>
    <xf numFmtId="177" fontId="14" fillId="33" borderId="14" xfId="0" applyNumberFormat="1" applyFont="1" applyFill="1" applyBorder="1" applyAlignment="1">
      <alignment horizontal="center" vertical="center"/>
    </xf>
    <xf numFmtId="0" fontId="109" fillId="0" borderId="12" xfId="0" applyFont="1" applyFill="1" applyBorder="1" applyAlignment="1">
      <alignment horizontal="center" vertical="center" wrapText="1"/>
    </xf>
    <xf numFmtId="177" fontId="106" fillId="33" borderId="14" xfId="0" applyNumberFormat="1" applyFont="1" applyFill="1" applyBorder="1" applyAlignment="1">
      <alignment horizontal="center" vertical="center"/>
    </xf>
    <xf numFmtId="0" fontId="108" fillId="0" borderId="0" xfId="0" applyFont="1" applyFill="1" applyAlignment="1">
      <alignment vertical="center" wrapText="1"/>
    </xf>
    <xf numFmtId="177" fontId="104" fillId="0" borderId="37" xfId="0" applyNumberFormat="1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vertical="center" wrapText="1"/>
    </xf>
    <xf numFmtId="177" fontId="104" fillId="0" borderId="15" xfId="0" applyNumberFormat="1" applyFont="1" applyFill="1" applyBorder="1" applyAlignment="1">
      <alignment vertical="center" wrapText="1"/>
    </xf>
    <xf numFmtId="177" fontId="104" fillId="0" borderId="16" xfId="0" applyNumberFormat="1" applyFont="1" applyFill="1" applyBorder="1" applyAlignment="1">
      <alignment horizontal="center" vertical="center" wrapText="1"/>
    </xf>
    <xf numFmtId="0" fontId="105" fillId="0" borderId="38" xfId="0" applyFont="1" applyFill="1" applyBorder="1" applyAlignment="1">
      <alignment horizontal="center" vertical="center" wrapText="1"/>
    </xf>
    <xf numFmtId="0" fontId="105" fillId="0" borderId="39" xfId="0" applyFont="1" applyFill="1" applyBorder="1" applyAlignment="1">
      <alignment vertical="center" wrapText="1"/>
    </xf>
    <xf numFmtId="177" fontId="105" fillId="0" borderId="40" xfId="0" applyNumberFormat="1" applyFont="1" applyFill="1" applyBorder="1" applyAlignment="1">
      <alignment horizontal="center" vertical="center" wrapText="1"/>
    </xf>
    <xf numFmtId="177" fontId="104" fillId="0" borderId="41" xfId="0" applyNumberFormat="1" applyFont="1" applyFill="1" applyBorder="1" applyAlignment="1">
      <alignment horizontal="center" vertical="center" wrapText="1"/>
    </xf>
    <xf numFmtId="177" fontId="105" fillId="0" borderId="38" xfId="0" applyNumberFormat="1" applyFont="1" applyFill="1" applyBorder="1" applyAlignment="1">
      <alignment horizontal="center" vertical="center" wrapText="1"/>
    </xf>
    <xf numFmtId="177" fontId="105" fillId="0" borderId="42" xfId="0" applyNumberFormat="1" applyFont="1" applyFill="1" applyBorder="1" applyAlignment="1">
      <alignment horizontal="center" vertical="center" wrapText="1"/>
    </xf>
    <xf numFmtId="0" fontId="105" fillId="0" borderId="12" xfId="0" applyFont="1" applyFill="1" applyBorder="1" applyAlignment="1">
      <alignment vertical="center" wrapText="1"/>
    </xf>
    <xf numFmtId="177" fontId="105" fillId="0" borderId="43" xfId="0" applyNumberFormat="1" applyFont="1" applyFill="1" applyBorder="1" applyAlignment="1">
      <alignment horizontal="center" vertical="center" wrapText="1"/>
    </xf>
    <xf numFmtId="177" fontId="105" fillId="0" borderId="44" xfId="0" applyNumberFormat="1" applyFont="1" applyFill="1" applyBorder="1" applyAlignment="1">
      <alignment horizontal="center" vertical="center" wrapText="1"/>
    </xf>
    <xf numFmtId="177" fontId="105" fillId="0" borderId="11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vertical="center" wrapText="1"/>
    </xf>
    <xf numFmtId="43" fontId="13" fillId="0" borderId="45" xfId="60" applyFont="1" applyBorder="1" applyAlignment="1">
      <alignment vertical="center"/>
    </xf>
    <xf numFmtId="43" fontId="14" fillId="0" borderId="46" xfId="60" applyFont="1" applyFill="1" applyBorder="1" applyAlignment="1">
      <alignment vertical="center" wrapText="1"/>
    </xf>
    <xf numFmtId="43" fontId="13" fillId="0" borderId="30" xfId="6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77" fontId="13" fillId="0" borderId="47" xfId="0" applyNumberFormat="1" applyFont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wrapText="1"/>
    </xf>
    <xf numFmtId="0" fontId="105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 wrapText="1"/>
    </xf>
    <xf numFmtId="0" fontId="110" fillId="0" borderId="10" xfId="0" applyFont="1" applyFill="1" applyBorder="1" applyAlignment="1">
      <alignment horizontal="center" vertical="center" wrapText="1"/>
    </xf>
    <xf numFmtId="0" fontId="110" fillId="0" borderId="11" xfId="0" applyNumberFormat="1" applyFont="1" applyFill="1" applyBorder="1" applyAlignment="1">
      <alignment horizontal="left" vertical="center" wrapText="1"/>
    </xf>
    <xf numFmtId="43" fontId="110" fillId="0" borderId="10" xfId="60" applyFont="1" applyFill="1" applyBorder="1" applyAlignment="1">
      <alignment vertical="center" wrapText="1"/>
    </xf>
    <xf numFmtId="177" fontId="110" fillId="0" borderId="12" xfId="0" applyNumberFormat="1" applyFont="1" applyFill="1" applyBorder="1" applyAlignment="1">
      <alignment horizontal="center" vertical="center" wrapText="1"/>
    </xf>
    <xf numFmtId="177" fontId="110" fillId="0" borderId="10" xfId="0" applyNumberFormat="1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left" vertical="center" wrapText="1"/>
    </xf>
    <xf numFmtId="0" fontId="110" fillId="0" borderId="19" xfId="0" applyFont="1" applyFill="1" applyBorder="1" applyAlignment="1">
      <alignment horizontal="center" vertical="center" wrapText="1"/>
    </xf>
    <xf numFmtId="43" fontId="110" fillId="0" borderId="19" xfId="60" applyFont="1" applyFill="1" applyBorder="1" applyAlignment="1">
      <alignment horizontal="center" vertical="center" wrapText="1"/>
    </xf>
    <xf numFmtId="177" fontId="110" fillId="0" borderId="0" xfId="0" applyNumberFormat="1" applyFont="1" applyFill="1" applyBorder="1" applyAlignment="1">
      <alignment horizontal="center" vertical="center" wrapText="1"/>
    </xf>
    <xf numFmtId="177" fontId="110" fillId="0" borderId="19" xfId="0" applyNumberFormat="1" applyFont="1" applyFill="1" applyBorder="1" applyAlignment="1">
      <alignment horizontal="center" vertical="center" wrapText="1"/>
    </xf>
    <xf numFmtId="177" fontId="111" fillId="0" borderId="10" xfId="0" applyNumberFormat="1" applyFont="1" applyFill="1" applyBorder="1" applyAlignment="1">
      <alignment horizontal="center" vertical="center" wrapText="1"/>
    </xf>
    <xf numFmtId="0" fontId="105" fillId="0" borderId="25" xfId="0" applyFont="1" applyBorder="1" applyAlignment="1">
      <alignment vertical="center" wrapText="1"/>
    </xf>
    <xf numFmtId="0" fontId="105" fillId="0" borderId="12" xfId="0" applyFont="1" applyBorder="1" applyAlignment="1">
      <alignment vertical="center" wrapText="1"/>
    </xf>
    <xf numFmtId="177" fontId="104" fillId="0" borderId="21" xfId="0" applyNumberFormat="1" applyFont="1" applyFill="1" applyBorder="1" applyAlignment="1">
      <alignment horizontal="center" vertical="center"/>
    </xf>
    <xf numFmtId="177" fontId="104" fillId="0" borderId="22" xfId="0" applyNumberFormat="1" applyFont="1" applyFill="1" applyBorder="1" applyAlignment="1">
      <alignment horizontal="center" vertical="center"/>
    </xf>
    <xf numFmtId="0" fontId="105" fillId="0" borderId="33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vertical="center" wrapText="1"/>
    </xf>
    <xf numFmtId="177" fontId="106" fillId="0" borderId="33" xfId="0" applyNumberFormat="1" applyFont="1" applyFill="1" applyBorder="1" applyAlignment="1">
      <alignment horizontal="center" vertical="center"/>
    </xf>
    <xf numFmtId="177" fontId="106" fillId="0" borderId="35" xfId="0" applyNumberFormat="1" applyFont="1" applyFill="1" applyBorder="1" applyAlignment="1">
      <alignment horizontal="center" vertical="center" wrapText="1"/>
    </xf>
    <xf numFmtId="177" fontId="106" fillId="0" borderId="33" xfId="0" applyNumberFormat="1" applyFont="1" applyBorder="1" applyAlignment="1">
      <alignment horizontal="center" vertical="center"/>
    </xf>
    <xf numFmtId="177" fontId="105" fillId="0" borderId="33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177" fontId="14" fillId="33" borderId="11" xfId="0" applyNumberFormat="1" applyFont="1" applyFill="1" applyBorder="1" applyAlignment="1">
      <alignment horizontal="center" vertical="center"/>
    </xf>
    <xf numFmtId="177" fontId="14" fillId="33" borderId="12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177" fontId="14" fillId="0" borderId="49" xfId="0" applyNumberFormat="1" applyFont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4" fontId="111" fillId="0" borderId="10" xfId="0" applyNumberFormat="1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vertical="center" wrapText="1"/>
    </xf>
    <xf numFmtId="177" fontId="111" fillId="0" borderId="14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vertical="center" wrapText="1"/>
    </xf>
    <xf numFmtId="0" fontId="112" fillId="0" borderId="11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77" fontId="104" fillId="0" borderId="1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7" fontId="104" fillId="0" borderId="39" xfId="0" applyNumberFormat="1" applyFont="1" applyFill="1" applyBorder="1" applyAlignment="1">
      <alignment horizontal="center" vertical="center" wrapText="1"/>
    </xf>
    <xf numFmtId="177" fontId="104" fillId="0" borderId="18" xfId="0" applyNumberFormat="1" applyFont="1" applyFill="1" applyBorder="1" applyAlignment="1">
      <alignment vertical="center" wrapText="1"/>
    </xf>
    <xf numFmtId="0" fontId="105" fillId="0" borderId="32" xfId="0" applyFont="1" applyFill="1" applyBorder="1" applyAlignment="1">
      <alignment vertical="center" wrapText="1"/>
    </xf>
    <xf numFmtId="177" fontId="105" fillId="0" borderId="32" xfId="0" applyNumberFormat="1" applyFont="1" applyFill="1" applyBorder="1" applyAlignment="1">
      <alignment horizontal="center" vertical="center" wrapText="1"/>
    </xf>
    <xf numFmtId="177" fontId="105" fillId="0" borderId="51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43" fontId="13" fillId="0" borderId="15" xfId="60" applyFont="1" applyBorder="1" applyAlignment="1">
      <alignment vertical="center"/>
    </xf>
    <xf numFmtId="43" fontId="14" fillId="0" borderId="18" xfId="60" applyFont="1" applyFill="1" applyBorder="1" applyAlignment="1">
      <alignment vertical="center" wrapText="1"/>
    </xf>
    <xf numFmtId="43" fontId="13" fillId="0" borderId="15" xfId="60" applyFont="1" applyFill="1" applyBorder="1" applyAlignment="1">
      <alignment vertical="center" wrapText="1"/>
    </xf>
    <xf numFmtId="177" fontId="113" fillId="0" borderId="10" xfId="0" applyNumberFormat="1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left" vertical="center" wrapText="1"/>
    </xf>
    <xf numFmtId="0" fontId="113" fillId="0" borderId="0" xfId="0" applyFont="1" applyFill="1" applyAlignment="1">
      <alignment vertical="center" wrapText="1"/>
    </xf>
    <xf numFmtId="0" fontId="113" fillId="0" borderId="11" xfId="0" applyNumberFormat="1" applyFont="1" applyFill="1" applyBorder="1" applyAlignment="1">
      <alignment horizontal="left" vertical="center" wrapText="1"/>
    </xf>
    <xf numFmtId="177" fontId="113" fillId="0" borderId="12" xfId="0" applyNumberFormat="1" applyFont="1" applyFill="1" applyBorder="1" applyAlignment="1">
      <alignment horizontal="center" vertical="center" wrapText="1"/>
    </xf>
    <xf numFmtId="43" fontId="113" fillId="0" borderId="10" xfId="60" applyFont="1" applyFill="1" applyBorder="1" applyAlignment="1">
      <alignment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13" fillId="0" borderId="51" xfId="0" applyFont="1" applyFill="1" applyBorder="1" applyAlignment="1">
      <alignment horizontal="left" vertical="center" wrapText="1"/>
    </xf>
    <xf numFmtId="43" fontId="113" fillId="0" borderId="19" xfId="60" applyFont="1" applyFill="1" applyBorder="1" applyAlignment="1">
      <alignment horizontal="center" vertical="center" wrapText="1"/>
    </xf>
    <xf numFmtId="177" fontId="113" fillId="0" borderId="0" xfId="0" applyNumberFormat="1" applyFont="1" applyFill="1" applyBorder="1" applyAlignment="1">
      <alignment horizontal="center" vertical="center" wrapText="1"/>
    </xf>
    <xf numFmtId="177" fontId="113" fillId="0" borderId="19" xfId="0" applyNumberFormat="1" applyFont="1" applyFill="1" applyBorder="1" applyAlignment="1">
      <alignment horizontal="center" vertical="center" wrapText="1"/>
    </xf>
    <xf numFmtId="177" fontId="113" fillId="0" borderId="3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left" vertical="center" wrapText="1"/>
    </xf>
    <xf numFmtId="177" fontId="114" fillId="0" borderId="10" xfId="0" applyNumberFormat="1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0" xfId="0" applyFont="1" applyFill="1" applyAlignment="1">
      <alignment vertical="center" wrapText="1"/>
    </xf>
    <xf numFmtId="0" fontId="114" fillId="0" borderId="11" xfId="0" applyFont="1" applyFill="1" applyBorder="1" applyAlignment="1">
      <alignment horizontal="justify" vertical="center" wrapText="1"/>
    </xf>
    <xf numFmtId="164" fontId="114" fillId="0" borderId="10" xfId="0" applyNumberFormat="1" applyFont="1" applyFill="1" applyBorder="1" applyAlignment="1">
      <alignment horizontal="center" vertical="center" wrapText="1"/>
    </xf>
    <xf numFmtId="0" fontId="114" fillId="0" borderId="11" xfId="0" applyNumberFormat="1" applyFont="1" applyFill="1" applyBorder="1" applyAlignment="1">
      <alignment horizontal="left" vertical="center" wrapText="1"/>
    </xf>
    <xf numFmtId="164" fontId="114" fillId="0" borderId="12" xfId="0" applyNumberFormat="1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vertical="center" wrapText="1"/>
    </xf>
    <xf numFmtId="3" fontId="114" fillId="0" borderId="10" xfId="0" applyNumberFormat="1" applyFont="1" applyFill="1" applyBorder="1" applyAlignment="1">
      <alignment horizontal="center" vertical="center" wrapText="1"/>
    </xf>
    <xf numFmtId="177" fontId="114" fillId="0" borderId="12" xfId="0" applyNumberFormat="1" applyFont="1" applyFill="1" applyBorder="1" applyAlignment="1">
      <alignment horizontal="center" vertical="center" wrapText="1"/>
    </xf>
    <xf numFmtId="0" fontId="114" fillId="0" borderId="1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114" fillId="0" borderId="12" xfId="0" applyFont="1" applyFill="1" applyBorder="1" applyAlignment="1">
      <alignment vertical="center" wrapText="1"/>
    </xf>
    <xf numFmtId="180" fontId="114" fillId="0" borderId="10" xfId="60" applyNumberFormat="1" applyFont="1" applyFill="1" applyBorder="1" applyAlignment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  <xf numFmtId="177" fontId="114" fillId="0" borderId="0" xfId="0" applyNumberFormat="1" applyFont="1" applyFill="1" applyBorder="1" applyAlignment="1">
      <alignment horizontal="center" vertical="center" wrapText="1"/>
    </xf>
    <xf numFmtId="177" fontId="114" fillId="0" borderId="19" xfId="0" applyNumberFormat="1" applyFont="1" applyFill="1" applyBorder="1" applyAlignment="1">
      <alignment horizontal="center" vertical="center" wrapText="1"/>
    </xf>
    <xf numFmtId="177" fontId="114" fillId="0" borderId="30" xfId="0" applyNumberFormat="1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justify" vertical="center" wrapText="1"/>
    </xf>
    <xf numFmtId="177" fontId="115" fillId="0" borderId="15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6" fillId="0" borderId="20" xfId="0" applyFont="1" applyFill="1" applyBorder="1" applyAlignment="1">
      <alignment horizontal="justify" vertical="center" wrapText="1"/>
    </xf>
    <xf numFmtId="177" fontId="115" fillId="0" borderId="21" xfId="0" applyNumberFormat="1" applyFont="1" applyFill="1" applyBorder="1" applyAlignment="1">
      <alignment horizontal="center" vertical="center" wrapText="1"/>
    </xf>
    <xf numFmtId="177" fontId="115" fillId="0" borderId="22" xfId="0" applyNumberFormat="1" applyFont="1" applyFill="1" applyBorder="1" applyAlignment="1">
      <alignment horizontal="center" vertical="center" wrapText="1"/>
    </xf>
    <xf numFmtId="177" fontId="114" fillId="0" borderId="23" xfId="0" applyNumberFormat="1" applyFont="1" applyFill="1" applyBorder="1" applyAlignment="1">
      <alignment horizontal="center" vertical="center" wrapText="1"/>
    </xf>
    <xf numFmtId="0" fontId="115" fillId="0" borderId="52" xfId="0" applyFont="1" applyFill="1" applyBorder="1" applyAlignment="1">
      <alignment vertical="center" wrapText="1"/>
    </xf>
    <xf numFmtId="177" fontId="115" fillId="0" borderId="27" xfId="0" applyNumberFormat="1" applyFont="1" applyFill="1" applyBorder="1" applyAlignment="1">
      <alignment horizontal="center" vertical="center" wrapText="1"/>
    </xf>
    <xf numFmtId="177" fontId="115" fillId="0" borderId="53" xfId="0" applyNumberFormat="1" applyFont="1" applyFill="1" applyBorder="1" applyAlignment="1">
      <alignment horizontal="center" vertical="center" wrapText="1"/>
    </xf>
    <xf numFmtId="177" fontId="115" fillId="0" borderId="30" xfId="0" applyNumberFormat="1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vertical="center" wrapText="1"/>
    </xf>
    <xf numFmtId="177" fontId="115" fillId="0" borderId="18" xfId="0" applyNumberFormat="1" applyFont="1" applyFill="1" applyBorder="1" applyAlignment="1">
      <alignment horizontal="center" vertical="center" wrapText="1"/>
    </xf>
    <xf numFmtId="0" fontId="115" fillId="0" borderId="19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vertical="center" wrapText="1"/>
    </xf>
    <xf numFmtId="0" fontId="114" fillId="0" borderId="25" xfId="0" applyFont="1" applyBorder="1" applyAlignment="1">
      <alignment vertical="center" wrapText="1"/>
    </xf>
    <xf numFmtId="177" fontId="114" fillId="0" borderId="23" xfId="0" applyNumberFormat="1" applyFont="1" applyBorder="1" applyAlignment="1">
      <alignment horizontal="center" vertical="center"/>
    </xf>
    <xf numFmtId="177" fontId="114" fillId="0" borderId="25" xfId="0" applyNumberFormat="1" applyFont="1" applyBorder="1" applyAlignment="1">
      <alignment horizontal="center" vertical="center"/>
    </xf>
    <xf numFmtId="0" fontId="114" fillId="0" borderId="33" xfId="0" applyFont="1" applyFill="1" applyBorder="1" applyAlignment="1">
      <alignment horizontal="center" vertical="center" wrapText="1"/>
    </xf>
    <xf numFmtId="0" fontId="117" fillId="0" borderId="32" xfId="0" applyFont="1" applyBorder="1" applyAlignment="1">
      <alignment vertical="center" wrapText="1"/>
    </xf>
    <xf numFmtId="177" fontId="117" fillId="0" borderId="30" xfId="0" applyNumberFormat="1" applyFont="1" applyBorder="1" applyAlignment="1">
      <alignment horizontal="center" vertical="center"/>
    </xf>
    <xf numFmtId="177" fontId="117" fillId="0" borderId="32" xfId="0" applyNumberFormat="1" applyFont="1" applyFill="1" applyBorder="1" applyAlignment="1">
      <alignment horizontal="center" vertical="center" wrapText="1"/>
    </xf>
    <xf numFmtId="177" fontId="117" fillId="0" borderId="3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vertical="center" wrapText="1"/>
    </xf>
    <xf numFmtId="0" fontId="115" fillId="0" borderId="21" xfId="0" applyFont="1" applyFill="1" applyBorder="1" applyAlignment="1">
      <alignment horizontal="center" vertical="center" wrapText="1"/>
    </xf>
    <xf numFmtId="177" fontId="115" fillId="0" borderId="15" xfId="0" applyNumberFormat="1" applyFont="1" applyFill="1" applyBorder="1" applyAlignment="1">
      <alignment horizontal="center" vertical="center"/>
    </xf>
    <xf numFmtId="177" fontId="115" fillId="0" borderId="18" xfId="0" applyNumberFormat="1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vertical="center" wrapText="1"/>
    </xf>
    <xf numFmtId="177" fontId="114" fillId="0" borderId="19" xfId="0" applyNumberFormat="1" applyFont="1" applyFill="1" applyBorder="1" applyAlignment="1">
      <alignment horizontal="center" vertical="center"/>
    </xf>
    <xf numFmtId="177" fontId="115" fillId="0" borderId="0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 wrapText="1"/>
    </xf>
    <xf numFmtId="0" fontId="115" fillId="0" borderId="26" xfId="0" applyFont="1" applyFill="1" applyBorder="1" applyAlignment="1">
      <alignment vertical="center" wrapText="1"/>
    </xf>
    <xf numFmtId="177" fontId="115" fillId="0" borderId="19" xfId="0" applyNumberFormat="1" applyFont="1" applyFill="1" applyBorder="1" applyAlignment="1">
      <alignment horizontal="center" vertical="center" wrapText="1"/>
    </xf>
    <xf numFmtId="177" fontId="115" fillId="0" borderId="28" xfId="0" applyNumberFormat="1" applyFont="1" applyFill="1" applyBorder="1" applyAlignment="1">
      <alignment horizontal="center" vertical="center" wrapText="1"/>
    </xf>
    <xf numFmtId="0" fontId="114" fillId="0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vertical="center"/>
    </xf>
    <xf numFmtId="177" fontId="114" fillId="0" borderId="25" xfId="0" applyNumberFormat="1" applyFont="1" applyFill="1" applyBorder="1" applyAlignment="1">
      <alignment horizontal="center" vertical="center" wrapText="1"/>
    </xf>
    <xf numFmtId="177" fontId="114" fillId="0" borderId="29" xfId="0" applyNumberFormat="1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7" fontId="23" fillId="33" borderId="10" xfId="0" applyNumberFormat="1" applyFont="1" applyFill="1" applyBorder="1" applyAlignment="1">
      <alignment horizontal="center" vertical="center"/>
    </xf>
    <xf numFmtId="177" fontId="117" fillId="0" borderId="12" xfId="0" applyNumberFormat="1" applyFont="1" applyFill="1" applyBorder="1" applyAlignment="1">
      <alignment horizontal="center" vertical="center" wrapText="1"/>
    </xf>
    <xf numFmtId="177" fontId="23" fillId="33" borderId="14" xfId="0" applyNumberFormat="1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vertical="center" wrapText="1"/>
    </xf>
    <xf numFmtId="177" fontId="25" fillId="33" borderId="10" xfId="0" applyNumberFormat="1" applyFont="1" applyFill="1" applyBorder="1" applyAlignment="1">
      <alignment horizontal="center" vertical="center"/>
    </xf>
    <xf numFmtId="177" fontId="25" fillId="33" borderId="14" xfId="0" applyNumberFormat="1" applyFont="1" applyFill="1" applyBorder="1" applyAlignment="1">
      <alignment horizontal="center" vertical="center"/>
    </xf>
    <xf numFmtId="177" fontId="114" fillId="0" borderId="12" xfId="0" applyNumberFormat="1" applyFont="1" applyFill="1" applyBorder="1" applyAlignment="1">
      <alignment horizontal="center" vertical="center"/>
    </xf>
    <xf numFmtId="177" fontId="114" fillId="33" borderId="10" xfId="0" applyNumberFormat="1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center" vertical="center" wrapText="1"/>
    </xf>
    <xf numFmtId="177" fontId="114" fillId="34" borderId="12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vertical="center"/>
    </xf>
    <xf numFmtId="177" fontId="114" fillId="33" borderId="11" xfId="0" applyNumberFormat="1" applyFont="1" applyFill="1" applyBorder="1" applyAlignment="1">
      <alignment horizontal="center" vertical="center"/>
    </xf>
    <xf numFmtId="177" fontId="23" fillId="33" borderId="12" xfId="0" applyNumberFormat="1" applyFont="1" applyFill="1" applyBorder="1" applyAlignment="1">
      <alignment horizontal="center" vertical="center"/>
    </xf>
    <xf numFmtId="177" fontId="114" fillId="0" borderId="11" xfId="0" applyNumberFormat="1" applyFont="1" applyFill="1" applyBorder="1" applyAlignment="1">
      <alignment horizontal="center" vertical="center"/>
    </xf>
    <xf numFmtId="177" fontId="23" fillId="33" borderId="11" xfId="0" applyNumberFormat="1" applyFont="1" applyFill="1" applyBorder="1" applyAlignment="1">
      <alignment horizontal="center" vertical="center"/>
    </xf>
    <xf numFmtId="0" fontId="114" fillId="0" borderId="11" xfId="0" applyFont="1" applyBorder="1" applyAlignment="1">
      <alignment vertical="center" wrapText="1"/>
    </xf>
    <xf numFmtId="0" fontId="114" fillId="0" borderId="26" xfId="0" applyFont="1" applyBorder="1" applyAlignment="1">
      <alignment vertical="center" wrapText="1"/>
    </xf>
    <xf numFmtId="177" fontId="114" fillId="0" borderId="28" xfId="0" applyNumberFormat="1" applyFont="1" applyFill="1" applyBorder="1" applyAlignment="1">
      <alignment horizontal="center" vertical="center" wrapText="1"/>
    </xf>
    <xf numFmtId="177" fontId="115" fillId="34" borderId="18" xfId="0" applyNumberFormat="1" applyFont="1" applyFill="1" applyBorder="1" applyAlignment="1">
      <alignment horizontal="center" vertical="center" wrapText="1"/>
    </xf>
    <xf numFmtId="177" fontId="115" fillId="0" borderId="17" xfId="0" applyNumberFormat="1" applyFont="1" applyFill="1" applyBorder="1" applyAlignment="1">
      <alignment horizontal="center" vertical="center"/>
    </xf>
    <xf numFmtId="177" fontId="114" fillId="0" borderId="15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vertical="center" wrapText="1"/>
    </xf>
    <xf numFmtId="177" fontId="23" fillId="33" borderId="23" xfId="0" applyNumberFormat="1" applyFont="1" applyFill="1" applyBorder="1" applyAlignment="1">
      <alignment horizontal="center" vertical="center"/>
    </xf>
    <xf numFmtId="177" fontId="115" fillId="0" borderId="25" xfId="0" applyNumberFormat="1" applyFont="1" applyFill="1" applyBorder="1" applyAlignment="1">
      <alignment horizontal="center" vertical="center" wrapText="1"/>
    </xf>
    <xf numFmtId="177" fontId="114" fillId="0" borderId="29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177" fontId="114" fillId="0" borderId="14" xfId="0" applyNumberFormat="1" applyFont="1" applyFill="1" applyBorder="1" applyAlignment="1">
      <alignment horizontal="center" vertical="center" wrapText="1"/>
    </xf>
    <xf numFmtId="177" fontId="114" fillId="0" borderId="0" xfId="0" applyNumberFormat="1" applyFont="1" applyFill="1" applyBorder="1" applyAlignment="1">
      <alignment vertical="center" wrapText="1"/>
    </xf>
    <xf numFmtId="0" fontId="114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177" fontId="23" fillId="33" borderId="30" xfId="0" applyNumberFormat="1" applyFont="1" applyFill="1" applyBorder="1" applyAlignment="1">
      <alignment horizontal="center" vertical="center"/>
    </xf>
    <xf numFmtId="177" fontId="114" fillId="0" borderId="32" xfId="0" applyNumberFormat="1" applyFont="1" applyFill="1" applyBorder="1" applyAlignment="1">
      <alignment horizontal="center" vertical="center"/>
    </xf>
    <xf numFmtId="177" fontId="114" fillId="0" borderId="31" xfId="0" applyNumberFormat="1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vertical="center" wrapText="1"/>
    </xf>
    <xf numFmtId="177" fontId="117" fillId="0" borderId="31" xfId="0" applyNumberFormat="1" applyFont="1" applyFill="1" applyBorder="1" applyAlignment="1">
      <alignment horizontal="center" vertical="center"/>
    </xf>
    <xf numFmtId="0" fontId="114" fillId="0" borderId="24" xfId="0" applyFont="1" applyFill="1" applyBorder="1" applyAlignment="1">
      <alignment vertical="center" wrapText="1"/>
    </xf>
    <xf numFmtId="177" fontId="114" fillId="0" borderId="23" xfId="0" applyNumberFormat="1" applyFont="1" applyFill="1" applyBorder="1" applyAlignment="1">
      <alignment horizontal="center" vertical="center"/>
    </xf>
    <xf numFmtId="0" fontId="118" fillId="34" borderId="25" xfId="0" applyFont="1" applyFill="1" applyBorder="1" applyAlignment="1">
      <alignment horizontal="center" vertical="center" wrapText="1"/>
    </xf>
    <xf numFmtId="177" fontId="114" fillId="34" borderId="29" xfId="0" applyNumberFormat="1" applyFont="1" applyFill="1" applyBorder="1" applyAlignment="1">
      <alignment horizontal="center" vertical="center"/>
    </xf>
    <xf numFmtId="14" fontId="115" fillId="0" borderId="10" xfId="0" applyNumberFormat="1" applyFont="1" applyFill="1" applyBorder="1" applyAlignment="1">
      <alignment horizontal="center" vertical="center" wrapText="1"/>
    </xf>
    <xf numFmtId="0" fontId="115" fillId="0" borderId="11" xfId="0" applyFont="1" applyFill="1" applyBorder="1" applyAlignment="1">
      <alignment vertical="center" wrapText="1"/>
    </xf>
    <xf numFmtId="177" fontId="115" fillId="0" borderId="10" xfId="0" applyNumberFormat="1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177" fontId="114" fillId="0" borderId="14" xfId="0" applyNumberFormat="1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vertical="center" wrapText="1"/>
    </xf>
    <xf numFmtId="177" fontId="119" fillId="0" borderId="0" xfId="0" applyNumberFormat="1" applyFont="1" applyFill="1" applyBorder="1" applyAlignment="1">
      <alignment vertical="center" wrapText="1"/>
    </xf>
    <xf numFmtId="0" fontId="114" fillId="0" borderId="10" xfId="0" applyFont="1" applyFill="1" applyBorder="1" applyAlignment="1">
      <alignment vertical="center" wrapText="1"/>
    </xf>
    <xf numFmtId="177" fontId="114" fillId="0" borderId="10" xfId="0" applyNumberFormat="1" applyFont="1" applyFill="1" applyBorder="1" applyAlignment="1">
      <alignment horizontal="center" vertical="center"/>
    </xf>
    <xf numFmtId="177" fontId="114" fillId="33" borderId="14" xfId="0" applyNumberFormat="1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vertical="center" wrapText="1"/>
    </xf>
    <xf numFmtId="0" fontId="120" fillId="0" borderId="12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177" fontId="22" fillId="33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118" fillId="0" borderId="10" xfId="0" applyFont="1" applyFill="1" applyBorder="1" applyAlignment="1">
      <alignment vertical="center" wrapText="1"/>
    </xf>
    <xf numFmtId="0" fontId="118" fillId="0" borderId="0" xfId="0" applyFont="1" applyFill="1" applyAlignment="1">
      <alignment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177" fontId="117" fillId="33" borderId="14" xfId="0" applyNumberFormat="1" applyFont="1" applyFill="1" applyBorder="1" applyAlignment="1">
      <alignment horizontal="center" vertical="center"/>
    </xf>
    <xf numFmtId="177" fontId="114" fillId="0" borderId="32" xfId="0" applyNumberFormat="1" applyFont="1" applyFill="1" applyBorder="1" applyAlignment="1">
      <alignment horizontal="center" vertical="center" wrapText="1"/>
    </xf>
    <xf numFmtId="177" fontId="23" fillId="33" borderId="31" xfId="0" applyNumberFormat="1" applyFont="1" applyFill="1" applyBorder="1" applyAlignment="1">
      <alignment horizontal="center" vertical="center"/>
    </xf>
    <xf numFmtId="177" fontId="115" fillId="0" borderId="17" xfId="0" applyNumberFormat="1" applyFont="1" applyFill="1" applyBorder="1" applyAlignment="1">
      <alignment horizontal="center" vertical="center" wrapText="1"/>
    </xf>
    <xf numFmtId="0" fontId="115" fillId="0" borderId="22" xfId="0" applyFont="1" applyFill="1" applyBorder="1" applyAlignment="1">
      <alignment vertical="center" wrapText="1"/>
    </xf>
    <xf numFmtId="177" fontId="115" fillId="0" borderId="15" xfId="0" applyNumberFormat="1" applyFont="1" applyFill="1" applyBorder="1" applyAlignment="1">
      <alignment vertical="center" wrapText="1"/>
    </xf>
    <xf numFmtId="0" fontId="114" fillId="0" borderId="38" xfId="0" applyFont="1" applyFill="1" applyBorder="1" applyAlignment="1">
      <alignment horizontal="center" vertical="center" wrapText="1"/>
    </xf>
    <xf numFmtId="0" fontId="114" fillId="0" borderId="39" xfId="0" applyFont="1" applyFill="1" applyBorder="1" applyAlignment="1">
      <alignment vertical="center" wrapText="1"/>
    </xf>
    <xf numFmtId="177" fontId="114" fillId="0" borderId="54" xfId="0" applyNumberFormat="1" applyFont="1" applyFill="1" applyBorder="1" applyAlignment="1">
      <alignment horizontal="center" vertical="center" wrapText="1"/>
    </xf>
    <xf numFmtId="177" fontId="115" fillId="0" borderId="55" xfId="0" applyNumberFormat="1" applyFont="1" applyFill="1" applyBorder="1" applyAlignment="1">
      <alignment horizontal="center" vertical="center" wrapText="1"/>
    </xf>
    <xf numFmtId="177" fontId="114" fillId="0" borderId="43" xfId="0" applyNumberFormat="1" applyFont="1" applyFill="1" applyBorder="1" applyAlignment="1">
      <alignment horizontal="center" vertical="center" wrapText="1"/>
    </xf>
    <xf numFmtId="177" fontId="114" fillId="0" borderId="44" xfId="0" applyNumberFormat="1" applyFont="1" applyFill="1" applyBorder="1" applyAlignment="1">
      <alignment horizontal="center" vertical="center" wrapText="1"/>
    </xf>
    <xf numFmtId="0" fontId="114" fillId="0" borderId="32" xfId="0" applyFont="1" applyFill="1" applyBorder="1" applyAlignment="1">
      <alignment vertical="center" wrapText="1"/>
    </xf>
    <xf numFmtId="177" fontId="114" fillId="0" borderId="45" xfId="0" applyNumberFormat="1" applyFont="1" applyFill="1" applyBorder="1" applyAlignment="1">
      <alignment horizontal="center" vertical="center" wrapText="1"/>
    </xf>
    <xf numFmtId="177" fontId="114" fillId="0" borderId="46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43" fontId="22" fillId="0" borderId="47" xfId="60" applyFont="1" applyBorder="1" applyAlignment="1">
      <alignment vertical="center"/>
    </xf>
    <xf numFmtId="43" fontId="23" fillId="0" borderId="48" xfId="60" applyFont="1" applyFill="1" applyBorder="1" applyAlignment="1">
      <alignment vertical="center" wrapText="1"/>
    </xf>
    <xf numFmtId="43" fontId="22" fillId="0" borderId="15" xfId="6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177" fontId="22" fillId="0" borderId="47" xfId="0" applyNumberFormat="1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114" fillId="0" borderId="22" xfId="0" applyFont="1" applyFill="1" applyBorder="1" applyAlignment="1">
      <alignment vertical="center" wrapText="1"/>
    </xf>
    <xf numFmtId="177" fontId="23" fillId="0" borderId="49" xfId="0" applyNumberFormat="1" applyFont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177" fontId="114" fillId="0" borderId="2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177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115" fillId="0" borderId="22" xfId="0" applyFont="1" applyFill="1" applyBorder="1" applyAlignment="1">
      <alignment horizontal="left" vertical="center" wrapText="1"/>
    </xf>
    <xf numFmtId="178" fontId="115" fillId="0" borderId="21" xfId="60" applyNumberFormat="1" applyFont="1" applyFill="1" applyBorder="1" applyAlignment="1">
      <alignment horizontal="center" vertical="center" wrapText="1"/>
    </xf>
    <xf numFmtId="177" fontId="115" fillId="0" borderId="16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15" fillId="0" borderId="56" xfId="0" applyFont="1" applyFill="1" applyBorder="1" applyAlignment="1">
      <alignment horizontal="center" vertical="center" wrapText="1"/>
    </xf>
    <xf numFmtId="0" fontId="115" fillId="0" borderId="56" xfId="0" applyFont="1" applyFill="1" applyBorder="1" applyAlignment="1">
      <alignment horizontal="left" vertical="center" wrapText="1"/>
    </xf>
    <xf numFmtId="178" fontId="115" fillId="0" borderId="56" xfId="60" applyNumberFormat="1" applyFont="1" applyFill="1" applyBorder="1" applyAlignment="1">
      <alignment horizontal="center" vertical="center" wrapText="1"/>
    </xf>
    <xf numFmtId="177" fontId="115" fillId="0" borderId="56" xfId="0" applyNumberFormat="1" applyFont="1" applyFill="1" applyBorder="1" applyAlignment="1">
      <alignment horizontal="center" vertical="center" wrapText="1"/>
    </xf>
    <xf numFmtId="0" fontId="104" fillId="0" borderId="56" xfId="0" applyFont="1" applyFill="1" applyBorder="1" applyAlignment="1">
      <alignment horizontal="center" vertical="center" wrapText="1"/>
    </xf>
    <xf numFmtId="0" fontId="106" fillId="0" borderId="56" xfId="0" applyFont="1" applyFill="1" applyBorder="1" applyAlignment="1">
      <alignment horizontal="left" vertical="center" wrapText="1"/>
    </xf>
    <xf numFmtId="177" fontId="104" fillId="0" borderId="56" xfId="0" applyNumberFormat="1" applyFont="1" applyFill="1" applyBorder="1" applyAlignment="1">
      <alignment horizontal="center" vertical="center" wrapText="1"/>
    </xf>
    <xf numFmtId="177" fontId="105" fillId="0" borderId="56" xfId="0" applyNumberFormat="1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horizontal="left" vertical="center" wrapText="1"/>
    </xf>
    <xf numFmtId="177" fontId="114" fillId="0" borderId="56" xfId="0" applyNumberFormat="1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horizontal="justify" vertical="center" wrapText="1"/>
    </xf>
    <xf numFmtId="0" fontId="114" fillId="0" borderId="56" xfId="0" applyNumberFormat="1" applyFont="1" applyFill="1" applyBorder="1" applyAlignment="1">
      <alignment horizontal="left" vertical="center" wrapText="1"/>
    </xf>
    <xf numFmtId="164" fontId="114" fillId="0" borderId="56" xfId="0" applyNumberFormat="1" applyFont="1" applyFill="1" applyBorder="1" applyAlignment="1">
      <alignment horizontal="center" vertical="center" wrapText="1"/>
    </xf>
    <xf numFmtId="0" fontId="114" fillId="0" borderId="56" xfId="0" applyFont="1" applyFill="1" applyBorder="1" applyAlignment="1">
      <alignment vertical="center" wrapText="1"/>
    </xf>
    <xf numFmtId="3" fontId="114" fillId="0" borderId="56" xfId="0" applyNumberFormat="1" applyFont="1" applyFill="1" applyBorder="1" applyAlignment="1">
      <alignment horizontal="center" vertical="center" wrapText="1"/>
    </xf>
    <xf numFmtId="0" fontId="113" fillId="0" borderId="56" xfId="0" applyFont="1" applyFill="1" applyBorder="1" applyAlignment="1">
      <alignment horizontal="center" vertical="center" wrapText="1"/>
    </xf>
    <xf numFmtId="0" fontId="113" fillId="0" borderId="56" xfId="0" applyNumberFormat="1" applyFont="1" applyFill="1" applyBorder="1" applyAlignment="1">
      <alignment horizontal="left" vertical="center" wrapText="1"/>
    </xf>
    <xf numFmtId="177" fontId="113" fillId="0" borderId="56" xfId="0" applyNumberFormat="1" applyFont="1" applyFill="1" applyBorder="1" applyAlignment="1">
      <alignment horizontal="center" vertical="center" wrapText="1"/>
    </xf>
    <xf numFmtId="0" fontId="113" fillId="0" borderId="56" xfId="0" applyFont="1" applyFill="1" applyBorder="1" applyAlignment="1">
      <alignment horizontal="left" vertical="center" wrapText="1"/>
    </xf>
    <xf numFmtId="164" fontId="113" fillId="0" borderId="56" xfId="60" applyNumberFormat="1" applyFont="1" applyFill="1" applyBorder="1" applyAlignment="1">
      <alignment horizontal="center" vertical="center" wrapText="1"/>
    </xf>
    <xf numFmtId="0" fontId="115" fillId="0" borderId="56" xfId="0" applyFont="1" applyFill="1" applyBorder="1" applyAlignment="1">
      <alignment horizontal="justify" vertical="center" wrapText="1"/>
    </xf>
    <xf numFmtId="0" fontId="116" fillId="0" borderId="56" xfId="0" applyFont="1" applyFill="1" applyBorder="1" applyAlignment="1">
      <alignment horizontal="justify" vertical="center" wrapText="1"/>
    </xf>
    <xf numFmtId="0" fontId="115" fillId="0" borderId="56" xfId="0" applyFont="1" applyFill="1" applyBorder="1" applyAlignment="1">
      <alignment vertical="center" wrapText="1"/>
    </xf>
    <xf numFmtId="177" fontId="27" fillId="0" borderId="56" xfId="0" applyNumberFormat="1" applyFont="1" applyFill="1" applyBorder="1" applyAlignment="1">
      <alignment horizontal="center" vertical="center"/>
    </xf>
    <xf numFmtId="0" fontId="117" fillId="0" borderId="56" xfId="0" applyFont="1" applyFill="1" applyBorder="1" applyAlignment="1">
      <alignment horizontal="center" vertical="center" wrapText="1"/>
    </xf>
    <xf numFmtId="177" fontId="117" fillId="0" borderId="56" xfId="0" applyNumberFormat="1" applyFont="1" applyFill="1" applyBorder="1" applyAlignment="1">
      <alignment horizontal="center" vertical="center" wrapText="1"/>
    </xf>
    <xf numFmtId="177" fontId="114" fillId="0" borderId="56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vertical="center" wrapText="1"/>
    </xf>
    <xf numFmtId="14" fontId="115" fillId="0" borderId="56" xfId="0" applyNumberFormat="1" applyFont="1" applyFill="1" applyBorder="1" applyAlignment="1">
      <alignment horizontal="center" vertical="center" wrapText="1"/>
    </xf>
    <xf numFmtId="0" fontId="118" fillId="0" borderId="56" xfId="0" applyFont="1" applyFill="1" applyBorder="1" applyAlignment="1">
      <alignment horizontal="center" vertical="center" wrapText="1"/>
    </xf>
    <xf numFmtId="0" fontId="116" fillId="0" borderId="56" xfId="0" applyFont="1" applyFill="1" applyBorder="1" applyAlignment="1">
      <alignment vertical="center" wrapText="1"/>
    </xf>
    <xf numFmtId="177" fontId="22" fillId="0" borderId="56" xfId="0" applyNumberFormat="1" applyFont="1" applyFill="1" applyBorder="1" applyAlignment="1">
      <alignment horizontal="center" vertical="center"/>
    </xf>
    <xf numFmtId="0" fontId="118" fillId="0" borderId="56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top" wrapText="1"/>
    </xf>
    <xf numFmtId="0" fontId="22" fillId="0" borderId="56" xfId="0" applyFont="1" applyFill="1" applyBorder="1" applyAlignment="1">
      <alignment vertical="center" wrapText="1"/>
    </xf>
    <xf numFmtId="43" fontId="23" fillId="0" borderId="56" xfId="60" applyFont="1" applyFill="1" applyBorder="1" applyAlignment="1">
      <alignment vertical="center" wrapText="1"/>
    </xf>
    <xf numFmtId="178" fontId="22" fillId="0" borderId="56" xfId="6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center" wrapText="1"/>
    </xf>
    <xf numFmtId="177" fontId="115" fillId="0" borderId="56" xfId="60" applyNumberFormat="1" applyFont="1" applyFill="1" applyBorder="1" applyAlignment="1">
      <alignment horizontal="center" vertical="center" wrapText="1"/>
    </xf>
    <xf numFmtId="180" fontId="114" fillId="0" borderId="56" xfId="60" applyNumberFormat="1" applyFont="1" applyFill="1" applyBorder="1" applyAlignment="1">
      <alignment horizontal="center" vertical="center" wrapText="1"/>
    </xf>
    <xf numFmtId="177" fontId="114" fillId="0" borderId="56" xfId="60" applyNumberFormat="1" applyFont="1" applyFill="1" applyBorder="1" applyAlignment="1">
      <alignment horizontal="center" vertical="center" wrapText="1"/>
    </xf>
    <xf numFmtId="43" fontId="113" fillId="0" borderId="56" xfId="60" applyFont="1" applyFill="1" applyBorder="1" applyAlignment="1">
      <alignment vertical="center" wrapText="1"/>
    </xf>
    <xf numFmtId="177" fontId="113" fillId="0" borderId="56" xfId="60" applyNumberFormat="1" applyFont="1" applyFill="1" applyBorder="1" applyAlignment="1">
      <alignment horizontal="center" vertical="center" wrapText="1"/>
    </xf>
    <xf numFmtId="43" fontId="113" fillId="0" borderId="56" xfId="60" applyFont="1" applyFill="1" applyBorder="1" applyAlignment="1">
      <alignment horizontal="center" vertical="center" wrapText="1"/>
    </xf>
    <xf numFmtId="177" fontId="116" fillId="0" borderId="56" xfId="0" applyNumberFormat="1" applyFont="1" applyFill="1" applyBorder="1" applyAlignment="1">
      <alignment horizontal="center" vertical="center"/>
    </xf>
    <xf numFmtId="177" fontId="116" fillId="0" borderId="56" xfId="0" applyNumberFormat="1" applyFont="1" applyFill="1" applyBorder="1" applyAlignment="1">
      <alignment horizontal="center" vertical="center" wrapText="1"/>
    </xf>
    <xf numFmtId="177" fontId="23" fillId="0" borderId="56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vertical="center"/>
    </xf>
    <xf numFmtId="0" fontId="120" fillId="0" borderId="56" xfId="0" applyFont="1" applyFill="1" applyBorder="1" applyAlignment="1">
      <alignment horizontal="center" vertical="center" wrapText="1"/>
    </xf>
    <xf numFmtId="177" fontId="117" fillId="0" borderId="56" xfId="0" applyNumberFormat="1" applyFont="1" applyFill="1" applyBorder="1" applyAlignment="1">
      <alignment horizontal="center" vertical="center"/>
    </xf>
    <xf numFmtId="180" fontId="22" fillId="0" borderId="56" xfId="60" applyNumberFormat="1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vertical="top" wrapText="1"/>
    </xf>
    <xf numFmtId="177" fontId="23" fillId="0" borderId="0" xfId="0" applyNumberFormat="1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14" fontId="114" fillId="0" borderId="56" xfId="0" applyNumberFormat="1" applyFont="1" applyFill="1" applyBorder="1" applyAlignment="1">
      <alignment horizontal="center" vertical="center" wrapText="1"/>
    </xf>
    <xf numFmtId="0" fontId="117" fillId="0" borderId="56" xfId="0" applyFont="1" applyFill="1" applyBorder="1" applyAlignment="1">
      <alignment vertical="center" wrapText="1"/>
    </xf>
    <xf numFmtId="177" fontId="114" fillId="0" borderId="56" xfId="0" applyNumberFormat="1" applyFont="1" applyFill="1" applyBorder="1" applyAlignment="1">
      <alignment vertical="center" wrapText="1"/>
    </xf>
    <xf numFmtId="177" fontId="121" fillId="0" borderId="0" xfId="0" applyNumberFormat="1" applyFont="1" applyFill="1" applyBorder="1" applyAlignment="1">
      <alignment vertical="center" wrapText="1"/>
    </xf>
    <xf numFmtId="177" fontId="25" fillId="0" borderId="56" xfId="0" applyNumberFormat="1" applyFont="1" applyFill="1" applyBorder="1" applyAlignment="1">
      <alignment horizontal="center" vertical="center"/>
    </xf>
    <xf numFmtId="177" fontId="23" fillId="0" borderId="56" xfId="0" applyNumberFormat="1" applyFont="1" applyFill="1" applyBorder="1" applyAlignment="1">
      <alignment horizontal="center"/>
    </xf>
    <xf numFmtId="0" fontId="25" fillId="0" borderId="56" xfId="0" applyFont="1" applyFill="1" applyBorder="1" applyAlignment="1">
      <alignment vertical="top" wrapText="1"/>
    </xf>
    <xf numFmtId="180" fontId="23" fillId="0" borderId="56" xfId="60" applyNumberFormat="1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justify" vertical="center" wrapText="1"/>
    </xf>
    <xf numFmtId="0" fontId="122" fillId="0" borderId="56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23" fillId="0" borderId="56" xfId="0" applyFont="1" applyBorder="1" applyAlignment="1">
      <alignment horizontal="left" vertical="center" wrapText="1"/>
    </xf>
    <xf numFmtId="0" fontId="113" fillId="0" borderId="56" xfId="0" applyFont="1" applyBorder="1" applyAlignment="1">
      <alignment horizontal="left" vertical="center" wrapText="1"/>
    </xf>
    <xf numFmtId="0" fontId="17" fillId="33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top"/>
    </xf>
    <xf numFmtId="177" fontId="16" fillId="0" borderId="56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top" wrapText="1"/>
    </xf>
    <xf numFmtId="177" fontId="17" fillId="0" borderId="56" xfId="0" applyNumberFormat="1" applyFont="1" applyBorder="1" applyAlignment="1">
      <alignment horizontal="center" vertical="center"/>
    </xf>
    <xf numFmtId="177" fontId="29" fillId="0" borderId="56" xfId="0" applyNumberFormat="1" applyFont="1" applyBorder="1" applyAlignment="1">
      <alignment horizontal="center" vertical="center"/>
    </xf>
    <xf numFmtId="0" fontId="124" fillId="0" borderId="56" xfId="0" applyFont="1" applyFill="1" applyBorder="1" applyAlignment="1">
      <alignment horizontal="center" vertical="center" wrapText="1"/>
    </xf>
    <xf numFmtId="177" fontId="28" fillId="0" borderId="56" xfId="0" applyNumberFormat="1" applyFont="1" applyBorder="1" applyAlignment="1">
      <alignment horizontal="center" vertical="center"/>
    </xf>
    <xf numFmtId="177" fontId="17" fillId="0" borderId="56" xfId="0" applyNumberFormat="1" applyFont="1" applyFill="1" applyBorder="1" applyAlignment="1">
      <alignment horizontal="center" vertical="center"/>
    </xf>
    <xf numFmtId="177" fontId="29" fillId="0" borderId="56" xfId="0" applyNumberFormat="1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 vertical="top" wrapText="1"/>
    </xf>
    <xf numFmtId="177" fontId="17" fillId="33" borderId="56" xfId="0" applyNumberFormat="1" applyFont="1" applyFill="1" applyBorder="1" applyAlignment="1">
      <alignment horizontal="center" vertical="center"/>
    </xf>
    <xf numFmtId="177" fontId="29" fillId="33" borderId="56" xfId="0" applyNumberFormat="1" applyFont="1" applyFill="1" applyBorder="1" applyAlignment="1">
      <alignment horizontal="center" vertical="center"/>
    </xf>
    <xf numFmtId="177" fontId="16" fillId="33" borderId="56" xfId="0" applyNumberFormat="1" applyFont="1" applyFill="1" applyBorder="1" applyAlignment="1">
      <alignment horizontal="center" vertical="center"/>
    </xf>
    <xf numFmtId="0" fontId="125" fillId="33" borderId="56" xfId="0" applyFont="1" applyFill="1" applyBorder="1" applyAlignment="1">
      <alignment horizontal="center" vertical="top" wrapText="1"/>
    </xf>
    <xf numFmtId="0" fontId="17" fillId="33" borderId="56" xfId="0" applyFont="1" applyFill="1" applyBorder="1" applyAlignment="1">
      <alignment horizontal="center" vertical="top" wrapText="1"/>
    </xf>
    <xf numFmtId="0" fontId="17" fillId="0" borderId="56" xfId="0" applyFont="1" applyFill="1" applyBorder="1" applyAlignment="1">
      <alignment horizontal="center" vertical="top" wrapText="1"/>
    </xf>
    <xf numFmtId="0" fontId="16" fillId="0" borderId="56" xfId="0" applyFont="1" applyBorder="1" applyAlignment="1">
      <alignment horizontal="center" vertical="center" wrapText="1"/>
    </xf>
    <xf numFmtId="177" fontId="16" fillId="0" borderId="56" xfId="0" applyNumberFormat="1" applyFont="1" applyFill="1" applyBorder="1" applyAlignment="1">
      <alignment horizontal="center" vertical="center"/>
    </xf>
    <xf numFmtId="177" fontId="124" fillId="0" borderId="56" xfId="0" applyNumberFormat="1" applyFont="1" applyFill="1" applyBorder="1" applyAlignment="1">
      <alignment horizontal="center" vertical="center" wrapText="1"/>
    </xf>
    <xf numFmtId="177" fontId="29" fillId="0" borderId="56" xfId="0" applyNumberFormat="1" applyFont="1" applyBorder="1" applyAlignment="1">
      <alignment horizontal="center"/>
    </xf>
    <xf numFmtId="0" fontId="122" fillId="0" borderId="56" xfId="0" applyFont="1" applyFill="1" applyBorder="1" applyAlignment="1">
      <alignment horizontal="center" vertical="center" wrapText="1"/>
    </xf>
    <xf numFmtId="177" fontId="122" fillId="0" borderId="56" xfId="0" applyNumberFormat="1" applyFont="1" applyFill="1" applyBorder="1" applyAlignment="1">
      <alignment horizontal="center" vertical="center" wrapText="1"/>
    </xf>
    <xf numFmtId="0" fontId="122" fillId="0" borderId="56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top"/>
    </xf>
    <xf numFmtId="0" fontId="113" fillId="0" borderId="56" xfId="0" applyFont="1" applyFill="1" applyBorder="1" applyAlignment="1">
      <alignment horizontal="justify" vertical="center" wrapText="1"/>
    </xf>
    <xf numFmtId="164" fontId="113" fillId="0" borderId="56" xfId="0" applyNumberFormat="1" applyFont="1" applyFill="1" applyBorder="1" applyAlignment="1">
      <alignment horizontal="center" vertical="center" wrapText="1"/>
    </xf>
    <xf numFmtId="0" fontId="113" fillId="0" borderId="56" xfId="0" applyFont="1" applyFill="1" applyBorder="1" applyAlignment="1">
      <alignment vertical="center" wrapText="1"/>
    </xf>
    <xf numFmtId="3" fontId="113" fillId="0" borderId="56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vertical="center" wrapText="1"/>
    </xf>
    <xf numFmtId="180" fontId="113" fillId="0" borderId="56" xfId="60" applyNumberFormat="1" applyFont="1" applyFill="1" applyBorder="1" applyAlignment="1">
      <alignment horizontal="center" vertical="center" wrapText="1"/>
    </xf>
    <xf numFmtId="177" fontId="113" fillId="0" borderId="56" xfId="0" applyNumberFormat="1" applyFont="1" applyFill="1" applyBorder="1" applyAlignment="1">
      <alignment horizontal="center" vertical="center"/>
    </xf>
    <xf numFmtId="177" fontId="122" fillId="0" borderId="56" xfId="0" applyNumberFormat="1" applyFont="1" applyFill="1" applyBorder="1" applyAlignment="1">
      <alignment horizontal="center" vertical="center"/>
    </xf>
    <xf numFmtId="177" fontId="123" fillId="0" borderId="56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vertical="top" wrapText="1"/>
    </xf>
    <xf numFmtId="0" fontId="122" fillId="0" borderId="56" xfId="0" applyFont="1" applyFill="1" applyBorder="1" applyAlignment="1">
      <alignment horizontal="left" vertical="center" wrapText="1"/>
    </xf>
    <xf numFmtId="177" fontId="29" fillId="0" borderId="56" xfId="0" applyNumberFormat="1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 vertical="top"/>
    </xf>
    <xf numFmtId="0" fontId="16" fillId="0" borderId="56" xfId="0" applyFont="1" applyFill="1" applyBorder="1" applyAlignment="1">
      <alignment horizontal="center" vertical="top"/>
    </xf>
    <xf numFmtId="0" fontId="123" fillId="0" borderId="56" xfId="0" applyFont="1" applyFill="1" applyBorder="1" applyAlignment="1">
      <alignment horizontal="left" vertical="center" wrapText="1"/>
    </xf>
    <xf numFmtId="177" fontId="28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top" wrapText="1"/>
    </xf>
    <xf numFmtId="0" fontId="28" fillId="0" borderId="56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top" wrapText="1"/>
    </xf>
    <xf numFmtId="0" fontId="125" fillId="0" borderId="44" xfId="0" applyFont="1" applyFill="1" applyBorder="1" applyAlignment="1">
      <alignment horizontal="center" vertical="top" wrapText="1"/>
    </xf>
    <xf numFmtId="0" fontId="126" fillId="0" borderId="56" xfId="0" applyFont="1" applyFill="1" applyBorder="1" applyAlignment="1">
      <alignment horizontal="left" vertical="center" wrapText="1"/>
    </xf>
    <xf numFmtId="177" fontId="127" fillId="0" borderId="56" xfId="0" applyNumberFormat="1" applyFont="1" applyFill="1" applyBorder="1" applyAlignment="1">
      <alignment horizontal="center" vertical="center" wrapText="1"/>
    </xf>
    <xf numFmtId="0" fontId="127" fillId="0" borderId="56" xfId="0" applyFont="1" applyFill="1" applyBorder="1" applyAlignment="1">
      <alignment horizontal="left" vertical="center" wrapText="1"/>
    </xf>
    <xf numFmtId="0" fontId="127" fillId="0" borderId="56" xfId="0" applyFont="1" applyFill="1" applyBorder="1" applyAlignment="1">
      <alignment horizontal="center" vertical="center" wrapText="1"/>
    </xf>
    <xf numFmtId="0" fontId="127" fillId="0" borderId="0" xfId="0" applyFont="1" applyFill="1" applyAlignment="1">
      <alignment vertical="center" wrapText="1"/>
    </xf>
    <xf numFmtId="0" fontId="127" fillId="0" borderId="56" xfId="0" applyNumberFormat="1" applyFont="1" applyFill="1" applyBorder="1" applyAlignment="1">
      <alignment horizontal="left" vertical="center" wrapText="1"/>
    </xf>
    <xf numFmtId="0" fontId="126" fillId="0" borderId="56" xfId="0" applyFont="1" applyFill="1" applyBorder="1" applyAlignment="1">
      <alignment horizontal="center" vertical="center" wrapText="1"/>
    </xf>
    <xf numFmtId="177" fontId="30" fillId="0" borderId="56" xfId="0" applyNumberFormat="1" applyFont="1" applyFill="1" applyBorder="1" applyAlignment="1">
      <alignment horizontal="center"/>
    </xf>
    <xf numFmtId="177" fontId="126" fillId="0" borderId="5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30" fillId="0" borderId="56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/>
    </xf>
    <xf numFmtId="0" fontId="127" fillId="0" borderId="56" xfId="0" applyFont="1" applyFill="1" applyBorder="1" applyAlignment="1">
      <alignment vertical="center" wrapText="1"/>
    </xf>
    <xf numFmtId="177" fontId="127" fillId="0" borderId="56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31" fillId="0" borderId="56" xfId="0" applyFont="1" applyFill="1" applyBorder="1" applyAlignment="1">
      <alignment horizontal="center" vertical="center" wrapText="1"/>
    </xf>
    <xf numFmtId="178" fontId="127" fillId="0" borderId="56" xfId="60" applyNumberFormat="1" applyFont="1" applyFill="1" applyBorder="1" applyAlignment="1">
      <alignment horizontal="center" vertical="center" wrapText="1"/>
    </xf>
    <xf numFmtId="177" fontId="127" fillId="0" borderId="56" xfId="60" applyNumberFormat="1" applyFont="1" applyFill="1" applyBorder="1" applyAlignment="1">
      <alignment horizontal="center" vertical="center" wrapText="1"/>
    </xf>
    <xf numFmtId="0" fontId="127" fillId="0" borderId="56" xfId="0" applyFont="1" applyFill="1" applyBorder="1" applyAlignment="1">
      <alignment horizontal="justify" vertical="center" wrapText="1"/>
    </xf>
    <xf numFmtId="0" fontId="126" fillId="0" borderId="56" xfId="0" applyFont="1" applyFill="1" applyBorder="1" applyAlignment="1">
      <alignment horizontal="justify" vertical="center" wrapText="1"/>
    </xf>
    <xf numFmtId="0" fontId="125" fillId="0" borderId="56" xfId="0" applyFont="1" applyFill="1" applyBorder="1" applyAlignment="1">
      <alignment horizontal="center" vertical="top" wrapText="1"/>
    </xf>
    <xf numFmtId="0" fontId="16" fillId="0" borderId="56" xfId="0" applyFont="1" applyFill="1" applyBorder="1" applyAlignment="1">
      <alignment vertical="top" wrapText="1"/>
    </xf>
    <xf numFmtId="177" fontId="115" fillId="0" borderId="0" xfId="0" applyNumberFormat="1" applyFont="1" applyFill="1" applyBorder="1" applyAlignment="1">
      <alignment vertical="center" wrapText="1"/>
    </xf>
    <xf numFmtId="178" fontId="124" fillId="0" borderId="56" xfId="60" applyNumberFormat="1" applyFont="1" applyFill="1" applyBorder="1" applyAlignment="1">
      <alignment vertical="center" wrapText="1"/>
    </xf>
    <xf numFmtId="0" fontId="123" fillId="0" borderId="56" xfId="0" applyFont="1" applyFill="1" applyBorder="1" applyAlignment="1">
      <alignment vertical="center" wrapText="1"/>
    </xf>
    <xf numFmtId="0" fontId="29" fillId="0" borderId="56" xfId="0" applyFont="1" applyFill="1" applyBorder="1" applyAlignment="1">
      <alignment vertical="top" wrapText="1"/>
    </xf>
    <xf numFmtId="0" fontId="28" fillId="0" borderId="56" xfId="0" applyFont="1" applyFill="1" applyBorder="1" applyAlignment="1">
      <alignment vertical="top" wrapText="1"/>
    </xf>
    <xf numFmtId="0" fontId="128" fillId="0" borderId="56" xfId="0" applyFont="1" applyFill="1" applyBorder="1" applyAlignment="1">
      <alignment horizontal="center" vertical="top" wrapText="1"/>
    </xf>
    <xf numFmtId="0" fontId="29" fillId="0" borderId="56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4" fontId="29" fillId="0" borderId="56" xfId="0" applyNumberFormat="1" applyFont="1" applyFill="1" applyBorder="1" applyAlignment="1">
      <alignment horizontal="center" vertical="center"/>
    </xf>
    <xf numFmtId="4" fontId="29" fillId="0" borderId="56" xfId="0" applyNumberFormat="1" applyFont="1" applyFill="1" applyBorder="1" applyAlignment="1">
      <alignment horizontal="center"/>
    </xf>
    <xf numFmtId="4" fontId="17" fillId="0" borderId="56" xfId="0" applyNumberFormat="1" applyFont="1" applyFill="1" applyBorder="1" applyAlignment="1">
      <alignment horizontal="center" vertical="center"/>
    </xf>
    <xf numFmtId="181" fontId="113" fillId="0" borderId="56" xfId="60" applyNumberFormat="1" applyFont="1" applyFill="1" applyBorder="1" applyAlignment="1">
      <alignment horizontal="center" vertical="center" wrapText="1"/>
    </xf>
    <xf numFmtId="4" fontId="113" fillId="0" borderId="56" xfId="0" applyNumberFormat="1" applyFont="1" applyBorder="1" applyAlignment="1">
      <alignment horizontal="center" vertical="center"/>
    </xf>
    <xf numFmtId="181" fontId="17" fillId="0" borderId="56" xfId="60" applyNumberFormat="1" applyFont="1" applyFill="1" applyBorder="1" applyAlignment="1">
      <alignment horizontal="center" vertical="center"/>
    </xf>
    <xf numFmtId="4" fontId="17" fillId="0" borderId="57" xfId="0" applyNumberFormat="1" applyFont="1" applyFill="1" applyBorder="1" applyAlignment="1">
      <alignment horizontal="center" vertical="center"/>
    </xf>
    <xf numFmtId="4" fontId="124" fillId="0" borderId="56" xfId="0" applyNumberFormat="1" applyFont="1" applyFill="1" applyBorder="1" applyAlignment="1">
      <alignment horizontal="center" vertical="center" wrapText="1"/>
    </xf>
    <xf numFmtId="4" fontId="124" fillId="0" borderId="56" xfId="6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177" fontId="16" fillId="0" borderId="0" xfId="0" applyNumberFormat="1" applyFont="1" applyFill="1" applyBorder="1" applyAlignment="1">
      <alignment horizontal="center" vertical="center"/>
    </xf>
    <xf numFmtId="177" fontId="124" fillId="0" borderId="0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vertical="top" wrapText="1"/>
    </xf>
    <xf numFmtId="0" fontId="122" fillId="0" borderId="56" xfId="0" applyFont="1" applyBorder="1" applyAlignment="1">
      <alignment vertical="center" wrapText="1"/>
    </xf>
    <xf numFmtId="0" fontId="29" fillId="33" borderId="56" xfId="0" applyFont="1" applyFill="1" applyBorder="1" applyAlignment="1">
      <alignment vertical="top" wrapText="1"/>
    </xf>
    <xf numFmtId="0" fontId="123" fillId="33" borderId="56" xfId="0" applyFont="1" applyFill="1" applyBorder="1" applyAlignment="1">
      <alignment vertical="center" wrapText="1"/>
    </xf>
    <xf numFmtId="0" fontId="17" fillId="33" borderId="56" xfId="0" applyFont="1" applyFill="1" applyBorder="1" applyAlignment="1">
      <alignment vertical="top" wrapText="1"/>
    </xf>
    <xf numFmtId="0" fontId="122" fillId="33" borderId="56" xfId="0" applyFont="1" applyFill="1" applyBorder="1" applyAlignment="1">
      <alignment vertical="center" wrapText="1"/>
    </xf>
    <xf numFmtId="0" fontId="123" fillId="0" borderId="56" xfId="0" applyFont="1" applyBorder="1" applyAlignment="1">
      <alignment vertical="center" wrapText="1"/>
    </xf>
    <xf numFmtId="0" fontId="17" fillId="0" borderId="56" xfId="0" applyFont="1" applyBorder="1" applyAlignment="1">
      <alignment vertical="top" wrapText="1"/>
    </xf>
    <xf numFmtId="0" fontId="29" fillId="0" borderId="56" xfId="0" applyFont="1" applyBorder="1" applyAlignment="1">
      <alignment vertical="top" wrapText="1"/>
    </xf>
    <xf numFmtId="0" fontId="28" fillId="0" borderId="56" xfId="0" applyFont="1" applyBorder="1" applyAlignment="1">
      <alignment vertical="top" wrapText="1"/>
    </xf>
    <xf numFmtId="0" fontId="29" fillId="0" borderId="56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28" fillId="0" borderId="56" xfId="0" applyFont="1" applyFill="1" applyBorder="1" applyAlignment="1">
      <alignment horizontal="center" vertical="top" wrapText="1"/>
    </xf>
    <xf numFmtId="177" fontId="17" fillId="0" borderId="56" xfId="0" applyNumberFormat="1" applyFont="1" applyFill="1" applyBorder="1" applyAlignment="1">
      <alignment/>
    </xf>
    <xf numFmtId="0" fontId="124" fillId="0" borderId="56" xfId="0" applyFont="1" applyFill="1" applyBorder="1" applyAlignment="1">
      <alignment vertical="center" wrapText="1"/>
    </xf>
    <xf numFmtId="4" fontId="113" fillId="0" borderId="56" xfId="0" applyNumberFormat="1" applyFont="1" applyFill="1" applyBorder="1" applyAlignment="1">
      <alignment horizontal="center" vertical="center"/>
    </xf>
    <xf numFmtId="0" fontId="114" fillId="34" borderId="0" xfId="0" applyFont="1" applyFill="1" applyAlignment="1">
      <alignment vertical="center" wrapText="1"/>
    </xf>
    <xf numFmtId="177" fontId="113" fillId="0" borderId="13" xfId="0" applyNumberFormat="1" applyFont="1" applyFill="1" applyBorder="1" applyAlignment="1">
      <alignment horizontal="center" vertical="center" wrapText="1"/>
    </xf>
    <xf numFmtId="177" fontId="122" fillId="0" borderId="13" xfId="0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/>
    </xf>
    <xf numFmtId="0" fontId="28" fillId="0" borderId="56" xfId="0" applyFont="1" applyBorder="1" applyAlignment="1">
      <alignment horizontal="justify"/>
    </xf>
    <xf numFmtId="177" fontId="17" fillId="0" borderId="56" xfId="0" applyNumberFormat="1" applyFont="1" applyBorder="1" applyAlignment="1">
      <alignment/>
    </xf>
    <xf numFmtId="0" fontId="113" fillId="0" borderId="56" xfId="0" applyFont="1" applyBorder="1" applyAlignment="1">
      <alignment vertical="center" wrapText="1"/>
    </xf>
    <xf numFmtId="0" fontId="123" fillId="0" borderId="56" xfId="0" applyFont="1" applyFill="1" applyBorder="1" applyAlignment="1">
      <alignment horizontal="center" vertical="center" wrapText="1"/>
    </xf>
    <xf numFmtId="0" fontId="128" fillId="0" borderId="56" xfId="0" applyFont="1" applyBorder="1" applyAlignment="1">
      <alignment horizontal="center" vertical="top" wrapText="1"/>
    </xf>
    <xf numFmtId="0" fontId="128" fillId="33" borderId="56" xfId="0" applyFont="1" applyFill="1" applyBorder="1" applyAlignment="1">
      <alignment horizontal="center" vertical="top" wrapText="1"/>
    </xf>
    <xf numFmtId="177" fontId="16" fillId="0" borderId="44" xfId="0" applyNumberFormat="1" applyFont="1" applyBorder="1" applyAlignment="1">
      <alignment horizontal="center" vertical="center"/>
    </xf>
    <xf numFmtId="177" fontId="17" fillId="0" borderId="44" xfId="0" applyNumberFormat="1" applyFont="1" applyBorder="1" applyAlignment="1">
      <alignment horizontal="center" vertical="center"/>
    </xf>
    <xf numFmtId="177" fontId="29" fillId="0" borderId="44" xfId="0" applyNumberFormat="1" applyFont="1" applyBorder="1" applyAlignment="1">
      <alignment horizontal="center" vertical="center"/>
    </xf>
    <xf numFmtId="177" fontId="28" fillId="0" borderId="44" xfId="0" applyNumberFormat="1" applyFont="1" applyBorder="1" applyAlignment="1">
      <alignment horizontal="center" vertical="center"/>
    </xf>
    <xf numFmtId="177" fontId="17" fillId="33" borderId="44" xfId="0" applyNumberFormat="1" applyFont="1" applyFill="1" applyBorder="1" applyAlignment="1">
      <alignment horizontal="center" vertical="center"/>
    </xf>
    <xf numFmtId="177" fontId="29" fillId="33" borderId="44" xfId="0" applyNumberFormat="1" applyFont="1" applyFill="1" applyBorder="1" applyAlignment="1">
      <alignment horizontal="center" vertical="center"/>
    </xf>
    <xf numFmtId="177" fontId="16" fillId="33" borderId="44" xfId="0" applyNumberFormat="1" applyFont="1" applyFill="1" applyBorder="1" applyAlignment="1">
      <alignment horizontal="center" vertical="center"/>
    </xf>
    <xf numFmtId="177" fontId="124" fillId="0" borderId="13" xfId="0" applyNumberFormat="1" applyFont="1" applyFill="1" applyBorder="1" applyAlignment="1">
      <alignment horizontal="center" vertical="center" wrapText="1"/>
    </xf>
    <xf numFmtId="177" fontId="123" fillId="0" borderId="13" xfId="0" applyNumberFormat="1" applyFont="1" applyFill="1" applyBorder="1" applyAlignment="1">
      <alignment horizontal="center" vertical="center" wrapText="1"/>
    </xf>
    <xf numFmtId="177" fontId="124" fillId="0" borderId="56" xfId="0" applyNumberFormat="1" applyFont="1" applyFill="1" applyBorder="1" applyAlignment="1">
      <alignment horizontal="center" vertical="center"/>
    </xf>
    <xf numFmtId="177" fontId="124" fillId="0" borderId="56" xfId="60" applyNumberFormat="1" applyFont="1" applyFill="1" applyBorder="1" applyAlignment="1">
      <alignment horizontal="center" vertical="center" wrapText="1"/>
    </xf>
    <xf numFmtId="180" fontId="17" fillId="0" borderId="56" xfId="60" applyNumberFormat="1" applyFont="1" applyFill="1" applyBorder="1" applyAlignment="1">
      <alignment horizontal="center" vertical="center"/>
    </xf>
    <xf numFmtId="178" fontId="113" fillId="0" borderId="56" xfId="60" applyNumberFormat="1" applyFont="1" applyFill="1" applyBorder="1" applyAlignment="1">
      <alignment horizontal="left" vertical="center" wrapText="1"/>
    </xf>
    <xf numFmtId="178" fontId="17" fillId="0" borderId="57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right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53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6" fillId="0" borderId="53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view="pageBreakPreview" zoomScale="60" zoomScaleNormal="55" zoomScalePageLayoutView="0" workbookViewId="0" topLeftCell="A1">
      <selection activeCell="B10" sqref="B10"/>
    </sheetView>
  </sheetViews>
  <sheetFormatPr defaultColWidth="8.875" defaultRowHeight="12.75"/>
  <cols>
    <col min="1" max="1" width="13.875" style="1" customWidth="1"/>
    <col min="2" max="2" width="179.625" style="1" customWidth="1"/>
    <col min="3" max="3" width="31.2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42.75" customHeight="1">
      <c r="B1" s="2"/>
    </row>
    <row r="2" spans="1:5" s="371" customFormat="1" ht="45.75" customHeight="1">
      <c r="A2" s="740" t="s">
        <v>685</v>
      </c>
      <c r="B2" s="740"/>
      <c r="C2" s="740"/>
      <c r="D2" s="740"/>
      <c r="E2" s="740"/>
    </row>
    <row r="3" spans="1:5" s="371" customFormat="1" ht="39" customHeight="1">
      <c r="A3" s="741" t="s">
        <v>667</v>
      </c>
      <c r="B3" s="741"/>
      <c r="C3" s="741"/>
      <c r="D3" s="741"/>
      <c r="E3" s="741"/>
    </row>
    <row r="4" ht="18.75">
      <c r="E4" s="3" t="s">
        <v>35</v>
      </c>
    </row>
    <row r="5" spans="1:5" s="164" customFormat="1" ht="114.75" customHeight="1">
      <c r="A5" s="531"/>
      <c r="B5" s="532" t="s">
        <v>1</v>
      </c>
      <c r="C5" s="589" t="s">
        <v>517</v>
      </c>
      <c r="D5" s="589" t="s">
        <v>670</v>
      </c>
      <c r="E5" s="589" t="s">
        <v>625</v>
      </c>
    </row>
    <row r="6" spans="1:5" s="7" customFormat="1" ht="33" customHeight="1">
      <c r="A6" s="534">
        <v>1</v>
      </c>
      <c r="B6" s="534">
        <v>2</v>
      </c>
      <c r="C6" s="533">
        <v>3</v>
      </c>
      <c r="D6" s="533">
        <v>4</v>
      </c>
      <c r="E6" s="533">
        <v>5</v>
      </c>
    </row>
    <row r="7" spans="1:5" s="716" customFormat="1" ht="36.75" customHeight="1">
      <c r="A7" s="535" t="s">
        <v>7</v>
      </c>
      <c r="B7" s="536" t="s">
        <v>70</v>
      </c>
      <c r="C7" s="736">
        <f>C9+C10+C11+C12+C13+C14+C15+C18+C21+C26+C28+C29+C30</f>
        <v>8167008.8</v>
      </c>
      <c r="D7" s="736">
        <f>D9+D10+D11+D12+D13+D14+D15+D18+D21+D26+D28+D29+D30</f>
        <v>7985409.8</v>
      </c>
      <c r="E7" s="694">
        <f>D7/C7*100</f>
        <v>97.78</v>
      </c>
    </row>
    <row r="8" spans="1:5" s="172" customFormat="1" ht="29.25" customHeight="1" hidden="1">
      <c r="A8" s="539"/>
      <c r="B8" s="540" t="s">
        <v>71</v>
      </c>
      <c r="C8" s="627"/>
      <c r="D8" s="627"/>
      <c r="E8" s="553"/>
    </row>
    <row r="9" spans="1:5" s="378" customFormat="1" ht="92.25">
      <c r="A9" s="551" t="s">
        <v>19</v>
      </c>
      <c r="B9" s="554" t="s">
        <v>8</v>
      </c>
      <c r="C9" s="553">
        <v>3204797.3</v>
      </c>
      <c r="D9" s="553">
        <v>3191429.5</v>
      </c>
      <c r="E9" s="553">
        <f>D9/C9*100</f>
        <v>99.6</v>
      </c>
    </row>
    <row r="10" spans="1:5" s="378" customFormat="1" ht="33">
      <c r="A10" s="551" t="s">
        <v>20</v>
      </c>
      <c r="B10" s="554" t="s">
        <v>9</v>
      </c>
      <c r="C10" s="553">
        <v>1070000</v>
      </c>
      <c r="D10" s="640">
        <v>1222504.2</v>
      </c>
      <c r="E10" s="553">
        <f>D10/C10*100</f>
        <v>114.3</v>
      </c>
    </row>
    <row r="11" spans="1:5" s="378" customFormat="1" ht="123">
      <c r="A11" s="551" t="s">
        <v>21</v>
      </c>
      <c r="B11" s="634" t="s">
        <v>66</v>
      </c>
      <c r="C11" s="553">
        <v>250</v>
      </c>
      <c r="D11" s="737">
        <v>388.7</v>
      </c>
      <c r="E11" s="553">
        <f>D11/C11*100</f>
        <v>155.5</v>
      </c>
    </row>
    <row r="12" spans="1:5" s="378" customFormat="1" ht="92.25">
      <c r="A12" s="551" t="s">
        <v>22</v>
      </c>
      <c r="B12" s="554" t="s">
        <v>10</v>
      </c>
      <c r="C12" s="553">
        <v>3300</v>
      </c>
      <c r="D12" s="737">
        <v>1226.3</v>
      </c>
      <c r="E12" s="553">
        <f aca="true" t="shared" si="0" ref="E12:E17">D12/C12*100</f>
        <v>37.2</v>
      </c>
    </row>
    <row r="13" spans="1:5" s="378" customFormat="1" ht="61.5">
      <c r="A13" s="551" t="s">
        <v>23</v>
      </c>
      <c r="B13" s="554" t="s">
        <v>11</v>
      </c>
      <c r="C13" s="553">
        <v>520</v>
      </c>
      <c r="D13" s="737">
        <v>253.5</v>
      </c>
      <c r="E13" s="553">
        <f t="shared" si="0"/>
        <v>48.8</v>
      </c>
    </row>
    <row r="14" spans="1:5" s="378" customFormat="1" ht="61.5">
      <c r="A14" s="551" t="s">
        <v>24</v>
      </c>
      <c r="B14" s="554" t="s">
        <v>12</v>
      </c>
      <c r="C14" s="553">
        <v>20</v>
      </c>
      <c r="D14" s="553">
        <v>0</v>
      </c>
      <c r="E14" s="553">
        <f t="shared" si="0"/>
        <v>0</v>
      </c>
    </row>
    <row r="15" spans="1:5" s="378" customFormat="1" ht="61.5">
      <c r="A15" s="551" t="s">
        <v>74</v>
      </c>
      <c r="B15" s="554" t="s">
        <v>13</v>
      </c>
      <c r="C15" s="553">
        <v>10</v>
      </c>
      <c r="D15" s="553">
        <v>0</v>
      </c>
      <c r="E15" s="553">
        <f t="shared" si="0"/>
        <v>0</v>
      </c>
    </row>
    <row r="16" spans="1:5" s="378" customFormat="1" ht="122.25" customHeight="1" hidden="1">
      <c r="A16" s="551" t="s">
        <v>26</v>
      </c>
      <c r="B16" s="554" t="s">
        <v>14</v>
      </c>
      <c r="C16" s="553"/>
      <c r="D16" s="553"/>
      <c r="E16" s="553" t="e">
        <f t="shared" si="0"/>
        <v>#DIV/0!</v>
      </c>
    </row>
    <row r="17" spans="1:5" s="378" customFormat="1" ht="183" customHeight="1" hidden="1">
      <c r="A17" s="551" t="s">
        <v>27</v>
      </c>
      <c r="B17" s="554" t="s">
        <v>15</v>
      </c>
      <c r="C17" s="553"/>
      <c r="D17" s="553"/>
      <c r="E17" s="553" t="e">
        <f t="shared" si="0"/>
        <v>#DIV/0!</v>
      </c>
    </row>
    <row r="18" spans="1:5" s="378" customFormat="1" ht="184.5">
      <c r="A18" s="551" t="s">
        <v>25</v>
      </c>
      <c r="B18" s="552" t="s">
        <v>16</v>
      </c>
      <c r="C18" s="553">
        <v>0</v>
      </c>
      <c r="D18" s="737">
        <v>2379.3</v>
      </c>
      <c r="E18" s="553" t="s">
        <v>80</v>
      </c>
    </row>
    <row r="19" spans="1:5" s="378" customFormat="1" ht="306" customHeight="1" hidden="1">
      <c r="A19" s="551" t="s">
        <v>29</v>
      </c>
      <c r="B19" s="552" t="s">
        <v>17</v>
      </c>
      <c r="C19" s="553"/>
      <c r="D19" s="553"/>
      <c r="E19" s="553" t="e">
        <f aca="true" t="shared" si="1" ref="E19:E27">D19/C19*100</f>
        <v>#DIV/0!</v>
      </c>
    </row>
    <row r="20" spans="1:5" s="378" customFormat="1" ht="244.5" customHeight="1" hidden="1">
      <c r="A20" s="551" t="s">
        <v>30</v>
      </c>
      <c r="B20" s="552" t="s">
        <v>18</v>
      </c>
      <c r="C20" s="553"/>
      <c r="D20" s="553"/>
      <c r="E20" s="553" t="e">
        <f t="shared" si="1"/>
        <v>#DIV/0!</v>
      </c>
    </row>
    <row r="21" spans="1:5" s="378" customFormat="1" ht="123">
      <c r="A21" s="551" t="s">
        <v>26</v>
      </c>
      <c r="B21" s="552" t="s">
        <v>39</v>
      </c>
      <c r="C21" s="635">
        <v>10</v>
      </c>
      <c r="D21" s="553">
        <v>0</v>
      </c>
      <c r="E21" s="553">
        <f t="shared" si="1"/>
        <v>0</v>
      </c>
    </row>
    <row r="22" spans="1:5" s="378" customFormat="1" ht="183" customHeight="1" hidden="1">
      <c r="A22" s="551" t="s">
        <v>42</v>
      </c>
      <c r="B22" s="636" t="s">
        <v>36</v>
      </c>
      <c r="C22" s="637"/>
      <c r="D22" s="553"/>
      <c r="E22" s="553" t="e">
        <f t="shared" si="1"/>
        <v>#DIV/0!</v>
      </c>
    </row>
    <row r="23" spans="1:5" s="378" customFormat="1" ht="60.75" customHeight="1" hidden="1">
      <c r="A23" s="551" t="s">
        <v>44</v>
      </c>
      <c r="B23" s="636" t="s">
        <v>38</v>
      </c>
      <c r="C23" s="553"/>
      <c r="D23" s="553"/>
      <c r="E23" s="553" t="e">
        <f t="shared" si="1"/>
        <v>#DIV/0!</v>
      </c>
    </row>
    <row r="24" spans="1:5" s="378" customFormat="1" ht="32.25" customHeight="1" hidden="1">
      <c r="A24" s="551" t="s">
        <v>45</v>
      </c>
      <c r="B24" s="636" t="s">
        <v>46</v>
      </c>
      <c r="C24" s="553"/>
      <c r="D24" s="553"/>
      <c r="E24" s="553" t="e">
        <f t="shared" si="1"/>
        <v>#DIV/0!</v>
      </c>
    </row>
    <row r="25" spans="1:5" s="378" customFormat="1" ht="153" customHeight="1" hidden="1">
      <c r="A25" s="551" t="s">
        <v>28</v>
      </c>
      <c r="B25" s="636" t="s">
        <v>48</v>
      </c>
      <c r="C25" s="553"/>
      <c r="D25" s="553"/>
      <c r="E25" s="553" t="e">
        <f t="shared" si="1"/>
        <v>#DIV/0!</v>
      </c>
    </row>
    <row r="26" spans="1:5" s="378" customFormat="1" ht="61.5">
      <c r="A26" s="551" t="s">
        <v>27</v>
      </c>
      <c r="B26" s="636" t="s">
        <v>645</v>
      </c>
      <c r="C26" s="553">
        <v>421952.4</v>
      </c>
      <c r="D26" s="553">
        <v>421952.4</v>
      </c>
      <c r="E26" s="553">
        <f t="shared" si="1"/>
        <v>100</v>
      </c>
    </row>
    <row r="27" spans="1:5" s="378" customFormat="1" ht="153" customHeight="1" hidden="1">
      <c r="A27" s="551" t="s">
        <v>28</v>
      </c>
      <c r="B27" s="636" t="s">
        <v>81</v>
      </c>
      <c r="C27" s="553"/>
      <c r="D27" s="553"/>
      <c r="E27" s="553" t="e">
        <f t="shared" si="1"/>
        <v>#DIV/0!</v>
      </c>
    </row>
    <row r="28" spans="1:5" s="378" customFormat="1" ht="61.5">
      <c r="A28" s="551" t="s">
        <v>28</v>
      </c>
      <c r="B28" s="638" t="s">
        <v>646</v>
      </c>
      <c r="C28" s="553">
        <v>0</v>
      </c>
      <c r="D28" s="553">
        <v>0</v>
      </c>
      <c r="E28" s="553">
        <v>0</v>
      </c>
    </row>
    <row r="29" spans="1:5" s="378" customFormat="1" ht="61.5">
      <c r="A29" s="551" t="s">
        <v>29</v>
      </c>
      <c r="B29" s="636" t="s">
        <v>647</v>
      </c>
      <c r="C29" s="553">
        <v>251395.7</v>
      </c>
      <c r="D29" s="553">
        <v>249549.2</v>
      </c>
      <c r="E29" s="553">
        <f aca="true" t="shared" si="2" ref="E29:E95">D29/C29*100</f>
        <v>99.3</v>
      </c>
    </row>
    <row r="30" spans="1:5" s="378" customFormat="1" ht="42" customHeight="1">
      <c r="A30" s="551" t="s">
        <v>30</v>
      </c>
      <c r="B30" s="554" t="s">
        <v>674</v>
      </c>
      <c r="C30" s="639">
        <f>C31+C32+C33</f>
        <v>3214753.4</v>
      </c>
      <c r="D30" s="639">
        <f>D31+D32+D33</f>
        <v>2895726.7</v>
      </c>
      <c r="E30" s="553">
        <f t="shared" si="2"/>
        <v>90.1</v>
      </c>
    </row>
    <row r="31" spans="1:5" s="361" customFormat="1" ht="215.25">
      <c r="A31" s="551" t="s">
        <v>273</v>
      </c>
      <c r="B31" s="552" t="s">
        <v>673</v>
      </c>
      <c r="C31" s="639">
        <v>42712.3</v>
      </c>
      <c r="D31" s="553">
        <v>40490.4</v>
      </c>
      <c r="E31" s="553">
        <f t="shared" si="2"/>
        <v>94.8</v>
      </c>
    </row>
    <row r="32" spans="1:5" s="361" customFormat="1" ht="92.25">
      <c r="A32" s="551" t="s">
        <v>671</v>
      </c>
      <c r="B32" s="554" t="s">
        <v>648</v>
      </c>
      <c r="C32" s="553">
        <v>46491.2</v>
      </c>
      <c r="D32" s="553">
        <v>46491.2</v>
      </c>
      <c r="E32" s="553">
        <f>D32/C32*100</f>
        <v>100</v>
      </c>
    </row>
    <row r="33" spans="1:5" s="361" customFormat="1" ht="61.5">
      <c r="A33" s="551" t="s">
        <v>672</v>
      </c>
      <c r="B33" s="554" t="s">
        <v>271</v>
      </c>
      <c r="C33" s="738">
        <f>C34+C35</f>
        <v>3125549.9</v>
      </c>
      <c r="D33" s="738">
        <f>D34+D35</f>
        <v>2808745.1</v>
      </c>
      <c r="E33" s="553">
        <f t="shared" si="2"/>
        <v>89.9</v>
      </c>
    </row>
    <row r="34" spans="1:5" s="361" customFormat="1" ht="92.25">
      <c r="A34" s="551"/>
      <c r="B34" s="554" t="s">
        <v>668</v>
      </c>
      <c r="C34" s="738">
        <v>2435549.9</v>
      </c>
      <c r="D34" s="739">
        <v>2232549.9</v>
      </c>
      <c r="E34" s="553">
        <f t="shared" si="2"/>
        <v>91.7</v>
      </c>
    </row>
    <row r="35" spans="1:5" s="361" customFormat="1" ht="92.25">
      <c r="A35" s="551"/>
      <c r="B35" s="554" t="s">
        <v>669</v>
      </c>
      <c r="C35" s="553">
        <v>690000</v>
      </c>
      <c r="D35" s="616">
        <v>576195.2</v>
      </c>
      <c r="E35" s="553">
        <f t="shared" si="2"/>
        <v>83.5</v>
      </c>
    </row>
    <row r="36" spans="1:5" s="397" customFormat="1" ht="50.25" customHeight="1">
      <c r="A36" s="535" t="s">
        <v>31</v>
      </c>
      <c r="B36" s="556" t="s">
        <v>2</v>
      </c>
      <c r="C36" s="627">
        <f>C43+C44+C45+C57+C230+C40+C41</f>
        <v>8167008.8</v>
      </c>
      <c r="D36" s="627">
        <f>D43+D44+D45+D57+D230+D40+D41</f>
        <v>7661802.7</v>
      </c>
      <c r="E36" s="694">
        <f t="shared" si="2"/>
        <v>93.81</v>
      </c>
    </row>
    <row r="37" spans="1:5" s="397" customFormat="1" ht="31.5" customHeight="1" hidden="1">
      <c r="A37" s="535"/>
      <c r="B37" s="557" t="s">
        <v>3</v>
      </c>
      <c r="C37" s="627"/>
      <c r="D37" s="627"/>
      <c r="E37" s="553" t="e">
        <f t="shared" si="2"/>
        <v>#DIV/0!</v>
      </c>
    </row>
    <row r="38" spans="1:5" s="632" customFormat="1" ht="30.75">
      <c r="A38" s="719"/>
      <c r="B38" s="701" t="s">
        <v>360</v>
      </c>
      <c r="C38" s="628">
        <f>C47++C60+C61+C101+C229+C232</f>
        <v>3214753.4</v>
      </c>
      <c r="D38" s="628">
        <f>D47++D60+D61+D101+D229+D232</f>
        <v>2895726.7</v>
      </c>
      <c r="E38" s="630">
        <f t="shared" si="2"/>
        <v>90.1</v>
      </c>
    </row>
    <row r="39" spans="1:5" s="397" customFormat="1" ht="33">
      <c r="A39" s="719"/>
      <c r="B39" s="720" t="s">
        <v>3</v>
      </c>
      <c r="C39" s="721"/>
      <c r="D39" s="612"/>
      <c r="E39" s="553"/>
    </row>
    <row r="40" spans="1:5" s="397" customFormat="1" ht="120">
      <c r="A40" s="614" t="s">
        <v>410</v>
      </c>
      <c r="B40" s="714" t="s">
        <v>58</v>
      </c>
      <c r="C40" s="627">
        <v>268.1</v>
      </c>
      <c r="D40" s="627">
        <v>268.1</v>
      </c>
      <c r="E40" s="627">
        <f t="shared" si="2"/>
        <v>100</v>
      </c>
    </row>
    <row r="41" spans="1:5" s="397" customFormat="1" ht="120">
      <c r="A41" s="614" t="s">
        <v>411</v>
      </c>
      <c r="B41" s="714" t="s">
        <v>61</v>
      </c>
      <c r="C41" s="735">
        <v>350</v>
      </c>
      <c r="D41" s="610">
        <v>0</v>
      </c>
      <c r="E41" s="733">
        <v>0</v>
      </c>
    </row>
    <row r="42" spans="1:5" s="397" customFormat="1" ht="61.5">
      <c r="A42" s="614"/>
      <c r="B42" s="631" t="s">
        <v>297</v>
      </c>
      <c r="C42" s="641">
        <v>350</v>
      </c>
      <c r="D42" s="613">
        <v>0</v>
      </c>
      <c r="E42" s="718">
        <v>0</v>
      </c>
    </row>
    <row r="43" spans="1:5" s="397" customFormat="1" ht="90">
      <c r="A43" s="609" t="s">
        <v>412</v>
      </c>
      <c r="B43" s="700" t="s">
        <v>43</v>
      </c>
      <c r="C43" s="726">
        <v>3000</v>
      </c>
      <c r="D43" s="610">
        <v>755.9</v>
      </c>
      <c r="E43" s="733">
        <f t="shared" si="2"/>
        <v>25.2</v>
      </c>
    </row>
    <row r="44" spans="1:5" s="397" customFormat="1" ht="60">
      <c r="A44" s="609" t="s">
        <v>413</v>
      </c>
      <c r="B44" s="700" t="s">
        <v>0</v>
      </c>
      <c r="C44" s="726">
        <v>264446.5</v>
      </c>
      <c r="D44" s="610">
        <v>210305.8</v>
      </c>
      <c r="E44" s="733">
        <f t="shared" si="2"/>
        <v>79.5</v>
      </c>
    </row>
    <row r="45" spans="1:5" s="397" customFormat="1" ht="150">
      <c r="A45" s="609" t="s">
        <v>414</v>
      </c>
      <c r="B45" s="700" t="s">
        <v>361</v>
      </c>
      <c r="C45" s="726">
        <v>71366.3</v>
      </c>
      <c r="D45" s="610">
        <v>68486.1</v>
      </c>
      <c r="E45" s="733">
        <f t="shared" si="2"/>
        <v>96</v>
      </c>
    </row>
    <row r="46" spans="1:5" s="397" customFormat="1" ht="123">
      <c r="A46" s="611" t="s">
        <v>415</v>
      </c>
      <c r="B46" s="707" t="s">
        <v>362</v>
      </c>
      <c r="C46" s="727">
        <f>SUM(C48)</f>
        <v>71366.2</v>
      </c>
      <c r="D46" s="612">
        <v>68486.1</v>
      </c>
      <c r="E46" s="717">
        <f t="shared" si="2"/>
        <v>96</v>
      </c>
    </row>
    <row r="47" spans="1:5" s="397" customFormat="1" ht="33">
      <c r="A47" s="611"/>
      <c r="B47" s="701" t="s">
        <v>77</v>
      </c>
      <c r="C47" s="728">
        <f>SUM(C50,C52,C54,C56)</f>
        <v>42712.3</v>
      </c>
      <c r="D47" s="613">
        <v>40490.4</v>
      </c>
      <c r="E47" s="718">
        <f t="shared" si="2"/>
        <v>94.8</v>
      </c>
    </row>
    <row r="48" spans="1:5" s="397" customFormat="1" ht="33">
      <c r="A48" s="614"/>
      <c r="B48" s="706" t="s">
        <v>78</v>
      </c>
      <c r="C48" s="729">
        <f>SUM(C49,C51,C53,C55)</f>
        <v>71366.2</v>
      </c>
      <c r="D48" s="615">
        <v>68486.1</v>
      </c>
      <c r="E48" s="734">
        <f t="shared" si="2"/>
        <v>96</v>
      </c>
    </row>
    <row r="49" spans="1:5" s="397" customFormat="1" ht="61.5">
      <c r="A49" s="611"/>
      <c r="B49" s="707" t="s">
        <v>519</v>
      </c>
      <c r="C49" s="727">
        <v>19848.8</v>
      </c>
      <c r="D49" s="616">
        <v>18280.3</v>
      </c>
      <c r="E49" s="717">
        <f t="shared" si="2"/>
        <v>92.1</v>
      </c>
    </row>
    <row r="50" spans="1:5" s="397" customFormat="1" ht="33">
      <c r="A50" s="611"/>
      <c r="B50" s="701" t="s">
        <v>77</v>
      </c>
      <c r="C50" s="728">
        <v>11518.2</v>
      </c>
      <c r="D50" s="617">
        <v>10608</v>
      </c>
      <c r="E50" s="718">
        <f t="shared" si="2"/>
        <v>92.1</v>
      </c>
    </row>
    <row r="51" spans="1:5" s="397" customFormat="1" ht="96" customHeight="1">
      <c r="A51" s="611"/>
      <c r="B51" s="707" t="s">
        <v>520</v>
      </c>
      <c r="C51" s="727">
        <v>40209.1</v>
      </c>
      <c r="D51" s="616">
        <v>40209.1</v>
      </c>
      <c r="E51" s="717">
        <f t="shared" si="2"/>
        <v>100</v>
      </c>
    </row>
    <row r="52" spans="1:5" s="397" customFormat="1" ht="33">
      <c r="A52" s="611"/>
      <c r="B52" s="701" t="s">
        <v>77</v>
      </c>
      <c r="C52" s="728">
        <v>23333.4</v>
      </c>
      <c r="D52" s="617">
        <v>23333.3</v>
      </c>
      <c r="E52" s="718">
        <f t="shared" si="2"/>
        <v>100</v>
      </c>
    </row>
    <row r="53" spans="1:5" s="397" customFormat="1" ht="61.5">
      <c r="A53" s="611"/>
      <c r="B53" s="707" t="s">
        <v>371</v>
      </c>
      <c r="C53" s="730">
        <v>9996.7</v>
      </c>
      <c r="D53" s="619">
        <v>9996.7</v>
      </c>
      <c r="E53" s="717">
        <f t="shared" si="2"/>
        <v>100</v>
      </c>
    </row>
    <row r="54" spans="1:5" s="397" customFormat="1" ht="33">
      <c r="A54" s="611"/>
      <c r="B54" s="701" t="s">
        <v>77</v>
      </c>
      <c r="C54" s="731">
        <v>6549.1</v>
      </c>
      <c r="D54" s="620">
        <v>6549.1</v>
      </c>
      <c r="E54" s="718">
        <f t="shared" si="2"/>
        <v>100</v>
      </c>
    </row>
    <row r="55" spans="1:5" s="397" customFormat="1" ht="33">
      <c r="A55" s="611"/>
      <c r="B55" s="722" t="s">
        <v>366</v>
      </c>
      <c r="C55" s="727">
        <v>1311.6</v>
      </c>
      <c r="D55" s="616">
        <v>0</v>
      </c>
      <c r="E55" s="717">
        <f t="shared" si="2"/>
        <v>0</v>
      </c>
    </row>
    <row r="56" spans="1:5" s="397" customFormat="1" ht="33">
      <c r="A56" s="611"/>
      <c r="B56" s="701" t="s">
        <v>77</v>
      </c>
      <c r="C56" s="731">
        <v>1311.6</v>
      </c>
      <c r="D56" s="620">
        <v>0</v>
      </c>
      <c r="E56" s="718">
        <f t="shared" si="2"/>
        <v>0</v>
      </c>
    </row>
    <row r="57" spans="1:5" s="397" customFormat="1" ht="60">
      <c r="A57" s="618" t="s">
        <v>418</v>
      </c>
      <c r="B57" s="711" t="s">
        <v>652</v>
      </c>
      <c r="C57" s="732">
        <f>C59+C100+C219+C221+C222+C223+C229+C220</f>
        <v>7778639.8</v>
      </c>
      <c r="D57" s="621">
        <f>D59+D100+D219+D221+D222+D223+D229+D220</f>
        <v>7333048.7</v>
      </c>
      <c r="E57" s="733">
        <f t="shared" si="2"/>
        <v>94.3</v>
      </c>
    </row>
    <row r="58" spans="1:5" s="397" customFormat="1" ht="33">
      <c r="A58" s="611"/>
      <c r="B58" s="708" t="s">
        <v>653</v>
      </c>
      <c r="C58" s="727"/>
      <c r="D58" s="616"/>
      <c r="E58" s="717"/>
    </row>
    <row r="59" spans="1:6" s="397" customFormat="1" ht="60">
      <c r="A59" s="618" t="s">
        <v>419</v>
      </c>
      <c r="B59" s="700" t="s">
        <v>373</v>
      </c>
      <c r="C59" s="726">
        <f>SUM(C63,C95)</f>
        <v>1831634</v>
      </c>
      <c r="D59" s="610">
        <v>1468076.2</v>
      </c>
      <c r="E59" s="733">
        <f t="shared" si="2"/>
        <v>80.2</v>
      </c>
      <c r="F59" s="679"/>
    </row>
    <row r="60" spans="1:5" s="397" customFormat="1" ht="92.25">
      <c r="A60" s="611"/>
      <c r="B60" s="701" t="s">
        <v>532</v>
      </c>
      <c r="C60" s="728">
        <f>SUM(C65,C69,C76,C87)</f>
        <v>538320.2</v>
      </c>
      <c r="D60" s="613">
        <v>335320.2</v>
      </c>
      <c r="E60" s="718">
        <f t="shared" si="2"/>
        <v>62.3</v>
      </c>
    </row>
    <row r="61" spans="1:5" s="397" customFormat="1" ht="92.25">
      <c r="A61" s="611"/>
      <c r="B61" s="701" t="s">
        <v>631</v>
      </c>
      <c r="C61" s="728">
        <f>SUM(C67,C95)</f>
        <v>690000</v>
      </c>
      <c r="D61" s="613">
        <v>576195.2</v>
      </c>
      <c r="E61" s="718">
        <f t="shared" si="2"/>
        <v>83.5</v>
      </c>
    </row>
    <row r="62" spans="1:5" s="397" customFormat="1" ht="33">
      <c r="A62" s="611"/>
      <c r="B62" s="702" t="s">
        <v>87</v>
      </c>
      <c r="C62" s="727"/>
      <c r="D62" s="616"/>
      <c r="E62" s="717"/>
    </row>
    <row r="63" spans="1:5" s="397" customFormat="1" ht="33">
      <c r="A63" s="723" t="s">
        <v>420</v>
      </c>
      <c r="B63" s="703" t="s">
        <v>363</v>
      </c>
      <c r="C63" s="729">
        <f>SUM(C64,C66,C68,C70:C75,C77:C86,C88:C94)</f>
        <v>1541634</v>
      </c>
      <c r="D63" s="615">
        <v>1178076.2</v>
      </c>
      <c r="E63" s="734">
        <f t="shared" si="2"/>
        <v>76.4</v>
      </c>
    </row>
    <row r="64" spans="1:5" s="397" customFormat="1" ht="61.5">
      <c r="A64" s="623"/>
      <c r="B64" s="704" t="s">
        <v>521</v>
      </c>
      <c r="C64" s="730">
        <v>12239.73</v>
      </c>
      <c r="D64" s="619">
        <v>12167.7</v>
      </c>
      <c r="E64" s="717">
        <f t="shared" si="2"/>
        <v>99.4</v>
      </c>
    </row>
    <row r="65" spans="1:5" s="397" customFormat="1" ht="61.5">
      <c r="A65" s="611"/>
      <c r="B65" s="705" t="s">
        <v>677</v>
      </c>
      <c r="C65" s="728">
        <v>10000</v>
      </c>
      <c r="D65" s="613">
        <v>10000</v>
      </c>
      <c r="E65" s="718">
        <f t="shared" si="2"/>
        <v>100</v>
      </c>
    </row>
    <row r="66" spans="1:5" s="397" customFormat="1" ht="61.5">
      <c r="A66" s="623"/>
      <c r="B66" s="704" t="s">
        <v>675</v>
      </c>
      <c r="C66" s="730">
        <v>421909.98</v>
      </c>
      <c r="D66" s="619">
        <v>303534.6</v>
      </c>
      <c r="E66" s="717">
        <f t="shared" si="2"/>
        <v>71.9</v>
      </c>
    </row>
    <row r="67" spans="1:5" s="397" customFormat="1" ht="33" customHeight="1">
      <c r="A67" s="611"/>
      <c r="B67" s="701" t="s">
        <v>655</v>
      </c>
      <c r="C67" s="728">
        <v>400000</v>
      </c>
      <c r="D67" s="613">
        <v>286195.2</v>
      </c>
      <c r="E67" s="718">
        <f t="shared" si="2"/>
        <v>71.5</v>
      </c>
    </row>
    <row r="68" spans="1:5" s="397" customFormat="1" ht="61.5">
      <c r="A68" s="623"/>
      <c r="B68" s="704" t="s">
        <v>676</v>
      </c>
      <c r="C68" s="730">
        <v>512642.17</v>
      </c>
      <c r="D68" s="619">
        <v>297000</v>
      </c>
      <c r="E68" s="717">
        <f t="shared" si="2"/>
        <v>57.9</v>
      </c>
    </row>
    <row r="69" spans="1:5" s="397" customFormat="1" ht="35.25" customHeight="1">
      <c r="A69" s="611"/>
      <c r="B69" s="705" t="s">
        <v>654</v>
      </c>
      <c r="C69" s="728">
        <v>500000</v>
      </c>
      <c r="D69" s="613">
        <v>297000</v>
      </c>
      <c r="E69" s="718">
        <f t="shared" si="2"/>
        <v>59.4</v>
      </c>
    </row>
    <row r="70" spans="1:5" s="397" customFormat="1" ht="36" customHeight="1">
      <c r="A70" s="623"/>
      <c r="B70" s="704" t="s">
        <v>678</v>
      </c>
      <c r="C70" s="730">
        <v>5000</v>
      </c>
      <c r="D70" s="619">
        <v>4998.2</v>
      </c>
      <c r="E70" s="717">
        <f t="shared" si="2"/>
        <v>100</v>
      </c>
    </row>
    <row r="71" spans="1:5" s="397" customFormat="1" ht="33">
      <c r="A71" s="623"/>
      <c r="B71" s="704" t="s">
        <v>307</v>
      </c>
      <c r="C71" s="730">
        <v>105662.66</v>
      </c>
      <c r="D71" s="619">
        <v>104538.8</v>
      </c>
      <c r="E71" s="717">
        <f t="shared" si="2"/>
        <v>98.9</v>
      </c>
    </row>
    <row r="72" spans="1:5" s="397" customFormat="1" ht="33">
      <c r="A72" s="623"/>
      <c r="B72" s="704" t="s">
        <v>91</v>
      </c>
      <c r="C72" s="730">
        <v>216243.92</v>
      </c>
      <c r="D72" s="619">
        <v>216108.9</v>
      </c>
      <c r="E72" s="717">
        <f t="shared" si="2"/>
        <v>99.9</v>
      </c>
    </row>
    <row r="73" spans="1:5" s="397" customFormat="1" ht="61.5">
      <c r="A73" s="623"/>
      <c r="B73" s="704" t="s">
        <v>524</v>
      </c>
      <c r="C73" s="730">
        <v>31367.7</v>
      </c>
      <c r="D73" s="619">
        <v>30981.8</v>
      </c>
      <c r="E73" s="717">
        <f t="shared" si="2"/>
        <v>98.8</v>
      </c>
    </row>
    <row r="74" spans="1:5" s="397" customFormat="1" ht="61.5">
      <c r="A74" s="622"/>
      <c r="B74" s="704" t="s">
        <v>308</v>
      </c>
      <c r="C74" s="730">
        <v>142466.26</v>
      </c>
      <c r="D74" s="619">
        <v>142348.8</v>
      </c>
      <c r="E74" s="717">
        <f t="shared" si="2"/>
        <v>99.9</v>
      </c>
    </row>
    <row r="75" spans="1:5" s="397" customFormat="1" ht="61.5">
      <c r="A75" s="623"/>
      <c r="B75" s="704" t="s">
        <v>525</v>
      </c>
      <c r="C75" s="730">
        <v>31940.36</v>
      </c>
      <c r="D75" s="619">
        <v>25812.5</v>
      </c>
      <c r="E75" s="717">
        <f t="shared" si="2"/>
        <v>80.8</v>
      </c>
    </row>
    <row r="76" spans="1:5" s="397" customFormat="1" ht="61.5">
      <c r="A76" s="611"/>
      <c r="B76" s="705" t="s">
        <v>677</v>
      </c>
      <c r="C76" s="728">
        <v>20460.8</v>
      </c>
      <c r="D76" s="613">
        <v>20460.8</v>
      </c>
      <c r="E76" s="718">
        <f t="shared" si="2"/>
        <v>100</v>
      </c>
    </row>
    <row r="77" spans="1:5" s="397" customFormat="1" ht="61.5">
      <c r="A77" s="623"/>
      <c r="B77" s="704" t="s">
        <v>526</v>
      </c>
      <c r="C77" s="730">
        <v>1000</v>
      </c>
      <c r="D77" s="619">
        <v>0</v>
      </c>
      <c r="E77" s="717">
        <f t="shared" si="2"/>
        <v>0</v>
      </c>
    </row>
    <row r="78" spans="1:5" s="397" customFormat="1" ht="33">
      <c r="A78" s="623"/>
      <c r="B78" s="704" t="s">
        <v>527</v>
      </c>
      <c r="C78" s="730">
        <v>1000</v>
      </c>
      <c r="D78" s="619">
        <v>0</v>
      </c>
      <c r="E78" s="717">
        <f t="shared" si="2"/>
        <v>0</v>
      </c>
    </row>
    <row r="79" spans="1:5" s="397" customFormat="1" ht="61.5">
      <c r="A79" s="623"/>
      <c r="B79" s="704" t="s">
        <v>471</v>
      </c>
      <c r="C79" s="730">
        <v>3513.49</v>
      </c>
      <c r="D79" s="619">
        <v>3513.5</v>
      </c>
      <c r="E79" s="717">
        <f t="shared" si="2"/>
        <v>100</v>
      </c>
    </row>
    <row r="80" spans="1:5" s="397" customFormat="1" ht="61.5">
      <c r="A80" s="623"/>
      <c r="B80" s="704" t="s">
        <v>440</v>
      </c>
      <c r="C80" s="730">
        <v>300</v>
      </c>
      <c r="D80" s="619">
        <v>293</v>
      </c>
      <c r="E80" s="717">
        <f t="shared" si="2"/>
        <v>97.7</v>
      </c>
    </row>
    <row r="81" spans="1:5" s="397" customFormat="1" ht="61.5">
      <c r="A81" s="623"/>
      <c r="B81" s="704" t="s">
        <v>444</v>
      </c>
      <c r="C81" s="730">
        <v>1405.9</v>
      </c>
      <c r="D81" s="619">
        <v>1405.9</v>
      </c>
      <c r="E81" s="717">
        <f t="shared" si="2"/>
        <v>100</v>
      </c>
    </row>
    <row r="82" spans="1:5" s="397" customFormat="1" ht="61.5">
      <c r="A82" s="623"/>
      <c r="B82" s="704" t="s">
        <v>528</v>
      </c>
      <c r="C82" s="730">
        <v>8270</v>
      </c>
      <c r="D82" s="619">
        <v>6499.7</v>
      </c>
      <c r="E82" s="717">
        <f t="shared" si="2"/>
        <v>78.6</v>
      </c>
    </row>
    <row r="83" spans="1:5" s="397" customFormat="1" ht="61.5">
      <c r="A83" s="623"/>
      <c r="B83" s="704" t="s">
        <v>529</v>
      </c>
      <c r="C83" s="730">
        <v>8426</v>
      </c>
      <c r="D83" s="619">
        <v>4179.1</v>
      </c>
      <c r="E83" s="717">
        <f t="shared" si="2"/>
        <v>49.6</v>
      </c>
    </row>
    <row r="84" spans="1:5" s="397" customFormat="1" ht="61.5">
      <c r="A84" s="623"/>
      <c r="B84" s="704" t="s">
        <v>632</v>
      </c>
      <c r="C84" s="730">
        <v>7000</v>
      </c>
      <c r="D84" s="619">
        <v>5770.2</v>
      </c>
      <c r="E84" s="717">
        <f t="shared" si="2"/>
        <v>82.4</v>
      </c>
    </row>
    <row r="85" spans="1:5" s="397" customFormat="1" ht="61.5">
      <c r="A85" s="623"/>
      <c r="B85" s="704" t="s">
        <v>530</v>
      </c>
      <c r="C85" s="730">
        <v>4314</v>
      </c>
      <c r="D85" s="619">
        <v>4286.6</v>
      </c>
      <c r="E85" s="717">
        <f t="shared" si="2"/>
        <v>99.4</v>
      </c>
    </row>
    <row r="86" spans="1:5" s="397" customFormat="1" ht="32.25" customHeight="1">
      <c r="A86" s="623"/>
      <c r="B86" s="704" t="s">
        <v>109</v>
      </c>
      <c r="C86" s="730">
        <v>14720</v>
      </c>
      <c r="D86" s="619">
        <v>10660.5</v>
      </c>
      <c r="E86" s="717">
        <f t="shared" si="2"/>
        <v>72.4</v>
      </c>
    </row>
    <row r="87" spans="1:5" s="397" customFormat="1" ht="61.5">
      <c r="A87" s="611"/>
      <c r="B87" s="705" t="s">
        <v>677</v>
      </c>
      <c r="C87" s="728">
        <v>7859.4</v>
      </c>
      <c r="D87" s="613">
        <v>7859.4</v>
      </c>
      <c r="E87" s="718">
        <f t="shared" si="2"/>
        <v>100</v>
      </c>
    </row>
    <row r="88" spans="1:5" s="397" customFormat="1" ht="92.25">
      <c r="A88" s="623"/>
      <c r="B88" s="704" t="s">
        <v>531</v>
      </c>
      <c r="C88" s="730">
        <v>5000</v>
      </c>
      <c r="D88" s="619">
        <v>598.5</v>
      </c>
      <c r="E88" s="717">
        <f t="shared" si="2"/>
        <v>12</v>
      </c>
    </row>
    <row r="89" spans="1:5" s="397" customFormat="1" ht="61.5">
      <c r="A89" s="623"/>
      <c r="B89" s="704" t="s">
        <v>446</v>
      </c>
      <c r="C89" s="730">
        <v>526.73</v>
      </c>
      <c r="D89" s="619">
        <v>234.24</v>
      </c>
      <c r="E89" s="717">
        <f t="shared" si="2"/>
        <v>44.5</v>
      </c>
    </row>
    <row r="90" spans="1:5" s="397" customFormat="1" ht="92.25">
      <c r="A90" s="623"/>
      <c r="B90" s="704" t="s">
        <v>447</v>
      </c>
      <c r="C90" s="730">
        <v>644.52</v>
      </c>
      <c r="D90" s="619">
        <v>544.5</v>
      </c>
      <c r="E90" s="717">
        <f t="shared" si="2"/>
        <v>84.5</v>
      </c>
    </row>
    <row r="91" spans="1:5" s="397" customFormat="1" ht="123">
      <c r="A91" s="623"/>
      <c r="B91" s="704" t="s">
        <v>379</v>
      </c>
      <c r="C91" s="730">
        <v>1166.52</v>
      </c>
      <c r="D91" s="619">
        <v>1080.9</v>
      </c>
      <c r="E91" s="717">
        <f t="shared" si="2"/>
        <v>92.7</v>
      </c>
    </row>
    <row r="92" spans="1:5" s="397" customFormat="1" ht="61.5">
      <c r="A92" s="623"/>
      <c r="B92" s="704" t="s">
        <v>382</v>
      </c>
      <c r="C92" s="730">
        <v>1386.41</v>
      </c>
      <c r="D92" s="619">
        <v>1286.4</v>
      </c>
      <c r="E92" s="717">
        <f t="shared" si="2"/>
        <v>92.8</v>
      </c>
    </row>
    <row r="93" spans="1:5" s="397" customFormat="1" ht="67.5" customHeight="1">
      <c r="A93" s="623"/>
      <c r="B93" s="704" t="s">
        <v>450</v>
      </c>
      <c r="C93" s="730">
        <v>638.39</v>
      </c>
      <c r="D93" s="619">
        <v>231.84</v>
      </c>
      <c r="E93" s="717">
        <f t="shared" si="2"/>
        <v>36.3</v>
      </c>
    </row>
    <row r="94" spans="1:5" s="397" customFormat="1" ht="67.5" customHeight="1">
      <c r="A94" s="611"/>
      <c r="B94" s="704" t="s">
        <v>451</v>
      </c>
      <c r="C94" s="730">
        <v>2849.3</v>
      </c>
      <c r="D94" s="619">
        <v>0</v>
      </c>
      <c r="E94" s="717">
        <f t="shared" si="2"/>
        <v>0</v>
      </c>
    </row>
    <row r="95" spans="1:5" s="397" customFormat="1" ht="42" customHeight="1">
      <c r="A95" s="723" t="s">
        <v>421</v>
      </c>
      <c r="B95" s="706" t="s">
        <v>633</v>
      </c>
      <c r="C95" s="729">
        <f>SUM(C96,C98)</f>
        <v>290000</v>
      </c>
      <c r="D95" s="615">
        <v>290000</v>
      </c>
      <c r="E95" s="734">
        <f t="shared" si="2"/>
        <v>100</v>
      </c>
    </row>
    <row r="96" spans="1:5" s="397" customFormat="1" ht="61.5" customHeight="1">
      <c r="A96" s="611"/>
      <c r="B96" s="707" t="s">
        <v>470</v>
      </c>
      <c r="C96" s="730">
        <v>190000</v>
      </c>
      <c r="D96" s="619">
        <v>190000</v>
      </c>
      <c r="E96" s="717">
        <f aca="true" t="shared" si="3" ref="E96:E159">D96/C96*100</f>
        <v>100</v>
      </c>
    </row>
    <row r="97" spans="1:5" s="397" customFormat="1" ht="92.25">
      <c r="A97" s="611"/>
      <c r="B97" s="701" t="s">
        <v>679</v>
      </c>
      <c r="C97" s="728">
        <v>190000</v>
      </c>
      <c r="D97" s="613">
        <v>190000</v>
      </c>
      <c r="E97" s="718">
        <f t="shared" si="3"/>
        <v>100</v>
      </c>
    </row>
    <row r="98" spans="1:5" s="397" customFormat="1" ht="61.5">
      <c r="A98" s="611"/>
      <c r="B98" s="722" t="s">
        <v>680</v>
      </c>
      <c r="C98" s="727">
        <v>100000</v>
      </c>
      <c r="D98" s="612">
        <v>100000</v>
      </c>
      <c r="E98" s="717">
        <f t="shared" si="3"/>
        <v>100</v>
      </c>
    </row>
    <row r="99" spans="1:5" s="397" customFormat="1" ht="92.25">
      <c r="A99" s="611"/>
      <c r="B99" s="701" t="s">
        <v>679</v>
      </c>
      <c r="C99" s="613">
        <v>100000</v>
      </c>
      <c r="D99" s="613">
        <v>100000</v>
      </c>
      <c r="E99" s="553">
        <f t="shared" si="3"/>
        <v>100</v>
      </c>
    </row>
    <row r="100" spans="1:5" s="397" customFormat="1" ht="60">
      <c r="A100" s="618" t="s">
        <v>422</v>
      </c>
      <c r="B100" s="700" t="s">
        <v>385</v>
      </c>
      <c r="C100" s="610">
        <v>1893600.7</v>
      </c>
      <c r="D100" s="610">
        <v>1893578.7</v>
      </c>
      <c r="E100" s="627">
        <f t="shared" si="3"/>
        <v>100</v>
      </c>
    </row>
    <row r="101" spans="1:5" s="397" customFormat="1" ht="92.25">
      <c r="A101" s="611"/>
      <c r="B101" s="701" t="s">
        <v>532</v>
      </c>
      <c r="C101" s="613">
        <f>SUM(C108)</f>
        <v>1274729.7</v>
      </c>
      <c r="D101" s="613">
        <v>1274729.7</v>
      </c>
      <c r="E101" s="630">
        <f t="shared" si="3"/>
        <v>100</v>
      </c>
    </row>
    <row r="102" spans="1:5" s="397" customFormat="1" ht="33">
      <c r="A102" s="611"/>
      <c r="B102" s="708" t="s">
        <v>87</v>
      </c>
      <c r="C102" s="727"/>
      <c r="D102" s="616"/>
      <c r="E102" s="717"/>
    </row>
    <row r="103" spans="1:5" s="397" customFormat="1" ht="33">
      <c r="A103" s="618" t="s">
        <v>423</v>
      </c>
      <c r="B103" s="709" t="s">
        <v>386</v>
      </c>
      <c r="C103" s="729">
        <f>SUM(C105:C106)</f>
        <v>62870</v>
      </c>
      <c r="D103" s="615">
        <v>62870</v>
      </c>
      <c r="E103" s="734">
        <f t="shared" si="3"/>
        <v>100</v>
      </c>
    </row>
    <row r="104" spans="1:5" s="397" customFormat="1" ht="33">
      <c r="A104" s="611"/>
      <c r="B104" s="708" t="s">
        <v>87</v>
      </c>
      <c r="C104" s="727"/>
      <c r="D104" s="616"/>
      <c r="E104" s="717"/>
    </row>
    <row r="105" spans="1:5" s="397" customFormat="1" ht="61.5">
      <c r="A105" s="623"/>
      <c r="B105" s="704" t="s">
        <v>311</v>
      </c>
      <c r="C105" s="730">
        <v>61538.6</v>
      </c>
      <c r="D105" s="619">
        <v>61538.6</v>
      </c>
      <c r="E105" s="717">
        <f t="shared" si="3"/>
        <v>100</v>
      </c>
    </row>
    <row r="106" spans="1:5" s="397" customFormat="1" ht="61.5">
      <c r="A106" s="623"/>
      <c r="B106" s="704" t="s">
        <v>657</v>
      </c>
      <c r="C106" s="619">
        <v>1331.4</v>
      </c>
      <c r="D106" s="619">
        <v>1331.4</v>
      </c>
      <c r="E106" s="553">
        <f t="shared" si="3"/>
        <v>100</v>
      </c>
    </row>
    <row r="107" spans="1:5" s="397" customFormat="1" ht="33">
      <c r="A107" s="618" t="s">
        <v>424</v>
      </c>
      <c r="B107" s="709" t="s">
        <v>389</v>
      </c>
      <c r="C107" s="615">
        <v>1830730.7</v>
      </c>
      <c r="D107" s="615">
        <v>1830708.7</v>
      </c>
      <c r="E107" s="642">
        <f t="shared" si="3"/>
        <v>100</v>
      </c>
    </row>
    <row r="108" spans="1:5" s="397" customFormat="1" ht="33">
      <c r="A108" s="724"/>
      <c r="B108" s="710" t="s">
        <v>684</v>
      </c>
      <c r="C108" s="613">
        <f>C111+C113+C115+C117+C119+C121+C123+C125+C129+C131+C133+C135+C139+C143+C141+C145+C147+C151+C156+C158+C160+C162+C164+C169+C171+C173+C179+C181+C183+C185+C187+C189+C191+C193+C195+C199+C201+C203+C205+C207+C209+C212+C214+C216</f>
        <v>1274729.7</v>
      </c>
      <c r="D108" s="613">
        <v>1274729.7</v>
      </c>
      <c r="E108" s="630">
        <f t="shared" si="3"/>
        <v>100</v>
      </c>
    </row>
    <row r="109" spans="1:5" s="397" customFormat="1" ht="33">
      <c r="A109" s="724"/>
      <c r="B109" s="708" t="s">
        <v>87</v>
      </c>
      <c r="C109" s="612"/>
      <c r="D109" s="616"/>
      <c r="E109" s="553"/>
    </row>
    <row r="110" spans="1:5" s="397" customFormat="1" ht="61.5">
      <c r="A110" s="725" t="s">
        <v>534</v>
      </c>
      <c r="B110" s="704" t="s">
        <v>535</v>
      </c>
      <c r="C110" s="619">
        <v>13309.7</v>
      </c>
      <c r="D110" s="619">
        <v>13309.7</v>
      </c>
      <c r="E110" s="553">
        <f t="shared" si="3"/>
        <v>100</v>
      </c>
    </row>
    <row r="111" spans="1:5" s="397" customFormat="1" ht="33">
      <c r="A111" s="724"/>
      <c r="B111" s="705" t="s">
        <v>313</v>
      </c>
      <c r="C111" s="620">
        <v>13309.7</v>
      </c>
      <c r="D111" s="613">
        <v>13309.7</v>
      </c>
      <c r="E111" s="630">
        <f t="shared" si="3"/>
        <v>100</v>
      </c>
    </row>
    <row r="112" spans="1:5" s="397" customFormat="1" ht="61.5">
      <c r="A112" s="725"/>
      <c r="B112" s="704" t="s">
        <v>658</v>
      </c>
      <c r="C112" s="619">
        <v>38242.5</v>
      </c>
      <c r="D112" s="619">
        <v>38242.5</v>
      </c>
      <c r="E112" s="553">
        <f t="shared" si="3"/>
        <v>100</v>
      </c>
    </row>
    <row r="113" spans="1:5" s="397" customFormat="1" ht="33">
      <c r="A113" s="724"/>
      <c r="B113" s="705" t="s">
        <v>313</v>
      </c>
      <c r="C113" s="731">
        <v>38242.5</v>
      </c>
      <c r="D113" s="620">
        <v>38242.5</v>
      </c>
      <c r="E113" s="718">
        <f t="shared" si="3"/>
        <v>100</v>
      </c>
    </row>
    <row r="114" spans="1:5" s="397" customFormat="1" ht="33.75" customHeight="1">
      <c r="A114" s="725" t="s">
        <v>537</v>
      </c>
      <c r="B114" s="704" t="s">
        <v>538</v>
      </c>
      <c r="C114" s="730">
        <v>82776.8</v>
      </c>
      <c r="D114" s="619">
        <v>82776.8</v>
      </c>
      <c r="E114" s="717">
        <f t="shared" si="3"/>
        <v>100</v>
      </c>
    </row>
    <row r="115" spans="1:5" s="397" customFormat="1" ht="38.25" customHeight="1">
      <c r="A115" s="724"/>
      <c r="B115" s="705" t="s">
        <v>313</v>
      </c>
      <c r="C115" s="731">
        <v>54119.4</v>
      </c>
      <c r="D115" s="613">
        <v>54119.4</v>
      </c>
      <c r="E115" s="718">
        <f t="shared" si="3"/>
        <v>100</v>
      </c>
    </row>
    <row r="116" spans="1:5" s="397" customFormat="1" ht="61.5">
      <c r="A116" s="725"/>
      <c r="B116" s="704" t="s">
        <v>539</v>
      </c>
      <c r="C116" s="730">
        <v>24239.9</v>
      </c>
      <c r="D116" s="619">
        <v>24239.9</v>
      </c>
      <c r="E116" s="717">
        <f t="shared" si="3"/>
        <v>100</v>
      </c>
    </row>
    <row r="117" spans="1:5" s="397" customFormat="1" ht="33">
      <c r="A117" s="724"/>
      <c r="B117" s="705" t="s">
        <v>313</v>
      </c>
      <c r="C117" s="731">
        <v>24239.9</v>
      </c>
      <c r="D117" s="613">
        <v>24239.9</v>
      </c>
      <c r="E117" s="718">
        <f t="shared" si="3"/>
        <v>100</v>
      </c>
    </row>
    <row r="118" spans="1:5" s="397" customFormat="1" ht="61.5">
      <c r="A118" s="725"/>
      <c r="B118" s="704" t="s">
        <v>540</v>
      </c>
      <c r="C118" s="730">
        <v>20613.1</v>
      </c>
      <c r="D118" s="619">
        <v>20613.1</v>
      </c>
      <c r="E118" s="717">
        <f t="shared" si="3"/>
        <v>100</v>
      </c>
    </row>
    <row r="119" spans="1:5" s="397" customFormat="1" ht="33">
      <c r="A119" s="724"/>
      <c r="B119" s="705" t="s">
        <v>313</v>
      </c>
      <c r="C119" s="731">
        <v>20613.1</v>
      </c>
      <c r="D119" s="613">
        <v>20613.1</v>
      </c>
      <c r="E119" s="718">
        <f t="shared" si="3"/>
        <v>100</v>
      </c>
    </row>
    <row r="120" spans="1:5" s="397" customFormat="1" ht="61.5">
      <c r="A120" s="724" t="s">
        <v>541</v>
      </c>
      <c r="B120" s="704" t="s">
        <v>542</v>
      </c>
      <c r="C120" s="730">
        <v>12579.5</v>
      </c>
      <c r="D120" s="619">
        <v>12579.5</v>
      </c>
      <c r="E120" s="717">
        <f t="shared" si="3"/>
        <v>100</v>
      </c>
    </row>
    <row r="121" spans="1:5" s="397" customFormat="1" ht="33">
      <c r="A121" s="724"/>
      <c r="B121" s="705" t="s">
        <v>313</v>
      </c>
      <c r="C121" s="731">
        <v>12579.5</v>
      </c>
      <c r="D121" s="613">
        <v>12579.5</v>
      </c>
      <c r="E121" s="718">
        <f t="shared" si="3"/>
        <v>100</v>
      </c>
    </row>
    <row r="122" spans="1:5" s="397" customFormat="1" ht="61.5">
      <c r="A122" s="724"/>
      <c r="B122" s="704" t="s">
        <v>659</v>
      </c>
      <c r="C122" s="730">
        <v>23006.8</v>
      </c>
      <c r="D122" s="619">
        <v>23006.8</v>
      </c>
      <c r="E122" s="717">
        <f t="shared" si="3"/>
        <v>100</v>
      </c>
    </row>
    <row r="123" spans="1:5" s="397" customFormat="1" ht="33">
      <c r="A123" s="724"/>
      <c r="B123" s="705" t="s">
        <v>313</v>
      </c>
      <c r="C123" s="731">
        <v>23006.8</v>
      </c>
      <c r="D123" s="613">
        <v>23006.8</v>
      </c>
      <c r="E123" s="718">
        <f t="shared" si="3"/>
        <v>100</v>
      </c>
    </row>
    <row r="124" spans="1:5" s="397" customFormat="1" ht="33">
      <c r="A124" s="724"/>
      <c r="B124" s="704" t="s">
        <v>660</v>
      </c>
      <c r="C124" s="730">
        <v>30588.6</v>
      </c>
      <c r="D124" s="619">
        <v>30588.6</v>
      </c>
      <c r="E124" s="717">
        <f t="shared" si="3"/>
        <v>100</v>
      </c>
    </row>
    <row r="125" spans="1:5" s="397" customFormat="1" ht="33">
      <c r="A125" s="724"/>
      <c r="B125" s="705" t="s">
        <v>313</v>
      </c>
      <c r="C125" s="731">
        <v>30588.6</v>
      </c>
      <c r="D125" s="613">
        <v>30588.6</v>
      </c>
      <c r="E125" s="718">
        <f t="shared" si="3"/>
        <v>100</v>
      </c>
    </row>
    <row r="126" spans="1:5" s="397" customFormat="1" ht="33">
      <c r="A126" s="724"/>
      <c r="B126" s="704" t="s">
        <v>544</v>
      </c>
      <c r="C126" s="730">
        <v>9257.2</v>
      </c>
      <c r="D126" s="619">
        <v>9257.2</v>
      </c>
      <c r="E126" s="717">
        <f t="shared" si="3"/>
        <v>100</v>
      </c>
    </row>
    <row r="127" spans="1:5" s="397" customFormat="1" ht="61.5">
      <c r="A127" s="724"/>
      <c r="B127" s="704" t="s">
        <v>545</v>
      </c>
      <c r="C127" s="730">
        <v>28118</v>
      </c>
      <c r="D127" s="619">
        <v>28118</v>
      </c>
      <c r="E127" s="717">
        <f t="shared" si="3"/>
        <v>100</v>
      </c>
    </row>
    <row r="128" spans="1:5" s="397" customFormat="1" ht="41.25" customHeight="1">
      <c r="A128" s="724" t="s">
        <v>546</v>
      </c>
      <c r="B128" s="704" t="s">
        <v>547</v>
      </c>
      <c r="C128" s="730">
        <v>7660</v>
      </c>
      <c r="D128" s="619">
        <v>7660</v>
      </c>
      <c r="E128" s="717">
        <f t="shared" si="3"/>
        <v>100</v>
      </c>
    </row>
    <row r="129" spans="1:5" s="397" customFormat="1" ht="35.25" customHeight="1">
      <c r="A129" s="724"/>
      <c r="B129" s="705" t="s">
        <v>313</v>
      </c>
      <c r="C129" s="728">
        <v>7660</v>
      </c>
      <c r="D129" s="613">
        <v>7660</v>
      </c>
      <c r="E129" s="718">
        <f t="shared" si="3"/>
        <v>100</v>
      </c>
    </row>
    <row r="130" spans="1:5" s="397" customFormat="1" ht="61.5">
      <c r="A130" s="725"/>
      <c r="B130" s="704" t="s">
        <v>548</v>
      </c>
      <c r="C130" s="730">
        <v>15861.3</v>
      </c>
      <c r="D130" s="619">
        <v>15861.3</v>
      </c>
      <c r="E130" s="717">
        <f t="shared" si="3"/>
        <v>100</v>
      </c>
    </row>
    <row r="131" spans="1:5" s="397" customFormat="1" ht="33">
      <c r="A131" s="724"/>
      <c r="B131" s="705" t="s">
        <v>313</v>
      </c>
      <c r="C131" s="728">
        <v>15861.3</v>
      </c>
      <c r="D131" s="613">
        <v>15861.3</v>
      </c>
      <c r="E131" s="718">
        <f t="shared" si="3"/>
        <v>100</v>
      </c>
    </row>
    <row r="132" spans="1:5" s="397" customFormat="1" ht="61.5">
      <c r="A132" s="725"/>
      <c r="B132" s="704" t="s">
        <v>549</v>
      </c>
      <c r="C132" s="730">
        <v>11363.7</v>
      </c>
      <c r="D132" s="619">
        <v>11363.7</v>
      </c>
      <c r="E132" s="717">
        <f t="shared" si="3"/>
        <v>100</v>
      </c>
    </row>
    <row r="133" spans="1:5" s="397" customFormat="1" ht="33">
      <c r="A133" s="724"/>
      <c r="B133" s="705" t="s">
        <v>313</v>
      </c>
      <c r="C133" s="728">
        <v>11363.7</v>
      </c>
      <c r="D133" s="613">
        <v>11363.7</v>
      </c>
      <c r="E133" s="718">
        <f t="shared" si="3"/>
        <v>100</v>
      </c>
    </row>
    <row r="134" spans="1:5" s="397" customFormat="1" ht="61.5">
      <c r="A134" s="725"/>
      <c r="B134" s="704" t="s">
        <v>550</v>
      </c>
      <c r="C134" s="730">
        <v>10932</v>
      </c>
      <c r="D134" s="619">
        <v>10932</v>
      </c>
      <c r="E134" s="717">
        <f t="shared" si="3"/>
        <v>100</v>
      </c>
    </row>
    <row r="135" spans="1:5" s="397" customFormat="1" ht="33">
      <c r="A135" s="724"/>
      <c r="B135" s="705" t="s">
        <v>313</v>
      </c>
      <c r="C135" s="728">
        <v>10932</v>
      </c>
      <c r="D135" s="613">
        <v>10932</v>
      </c>
      <c r="E135" s="718">
        <f t="shared" si="3"/>
        <v>100</v>
      </c>
    </row>
    <row r="136" spans="1:5" s="397" customFormat="1" ht="61.5">
      <c r="A136" s="724"/>
      <c r="B136" s="704" t="s">
        <v>551</v>
      </c>
      <c r="C136" s="730">
        <v>9497.4</v>
      </c>
      <c r="D136" s="619">
        <v>9497.4</v>
      </c>
      <c r="E136" s="717">
        <f t="shared" si="3"/>
        <v>100</v>
      </c>
    </row>
    <row r="137" spans="1:5" s="397" customFormat="1" ht="61.5">
      <c r="A137" s="724"/>
      <c r="B137" s="704" t="s">
        <v>552</v>
      </c>
      <c r="C137" s="730">
        <v>6417.8</v>
      </c>
      <c r="D137" s="619">
        <v>6417.8</v>
      </c>
      <c r="E137" s="717">
        <f t="shared" si="3"/>
        <v>100</v>
      </c>
    </row>
    <row r="138" spans="1:5" s="397" customFormat="1" ht="61.5">
      <c r="A138" s="724" t="s">
        <v>553</v>
      </c>
      <c r="B138" s="704" t="s">
        <v>661</v>
      </c>
      <c r="C138" s="730">
        <v>33750.8</v>
      </c>
      <c r="D138" s="619">
        <v>33750.8</v>
      </c>
      <c r="E138" s="717">
        <f t="shared" si="3"/>
        <v>100</v>
      </c>
    </row>
    <row r="139" spans="1:5" s="397" customFormat="1" ht="33">
      <c r="A139" s="724"/>
      <c r="B139" s="705" t="s">
        <v>313</v>
      </c>
      <c r="C139" s="728">
        <v>33750.8</v>
      </c>
      <c r="D139" s="613">
        <v>33750.8</v>
      </c>
      <c r="E139" s="718">
        <f t="shared" si="3"/>
        <v>100</v>
      </c>
    </row>
    <row r="140" spans="1:5" s="397" customFormat="1" ht="61.5">
      <c r="A140" s="724"/>
      <c r="B140" s="704" t="s">
        <v>636</v>
      </c>
      <c r="C140" s="730">
        <v>55629.1</v>
      </c>
      <c r="D140" s="619">
        <v>55629.1</v>
      </c>
      <c r="E140" s="717">
        <f t="shared" si="3"/>
        <v>100</v>
      </c>
    </row>
    <row r="141" spans="1:5" s="397" customFormat="1" ht="33">
      <c r="A141" s="724"/>
      <c r="B141" s="705" t="s">
        <v>313</v>
      </c>
      <c r="C141" s="728">
        <v>55629.1</v>
      </c>
      <c r="D141" s="613">
        <v>55629.1</v>
      </c>
      <c r="E141" s="718">
        <f t="shared" si="3"/>
        <v>100</v>
      </c>
    </row>
    <row r="142" spans="1:5" s="397" customFormat="1" ht="61.5">
      <c r="A142" s="724" t="s">
        <v>556</v>
      </c>
      <c r="B142" s="704" t="s">
        <v>557</v>
      </c>
      <c r="C142" s="730">
        <v>10480.1</v>
      </c>
      <c r="D142" s="619">
        <v>10480.1</v>
      </c>
      <c r="E142" s="717">
        <f t="shared" si="3"/>
        <v>100</v>
      </c>
    </row>
    <row r="143" spans="1:5" s="397" customFormat="1" ht="33">
      <c r="A143" s="724"/>
      <c r="B143" s="705" t="s">
        <v>313</v>
      </c>
      <c r="C143" s="728">
        <v>10480.1</v>
      </c>
      <c r="D143" s="613">
        <v>10480.1</v>
      </c>
      <c r="E143" s="718">
        <f t="shared" si="3"/>
        <v>100</v>
      </c>
    </row>
    <row r="144" spans="1:5" s="397" customFormat="1" ht="61.5">
      <c r="A144" s="724"/>
      <c r="B144" s="704" t="s">
        <v>558</v>
      </c>
      <c r="C144" s="730">
        <v>15277.6</v>
      </c>
      <c r="D144" s="619">
        <v>15277.6</v>
      </c>
      <c r="E144" s="717">
        <f t="shared" si="3"/>
        <v>100</v>
      </c>
    </row>
    <row r="145" spans="1:5" s="397" customFormat="1" ht="33">
      <c r="A145" s="724"/>
      <c r="B145" s="705" t="s">
        <v>313</v>
      </c>
      <c r="C145" s="728">
        <v>15277.6</v>
      </c>
      <c r="D145" s="613">
        <v>15277.6</v>
      </c>
      <c r="E145" s="718">
        <f t="shared" si="3"/>
        <v>100</v>
      </c>
    </row>
    <row r="146" spans="1:5" s="397" customFormat="1" ht="61.5">
      <c r="A146" s="724"/>
      <c r="B146" s="704" t="s">
        <v>559</v>
      </c>
      <c r="C146" s="730">
        <v>41038.5</v>
      </c>
      <c r="D146" s="619">
        <v>41038.5</v>
      </c>
      <c r="E146" s="717">
        <f t="shared" si="3"/>
        <v>100</v>
      </c>
    </row>
    <row r="147" spans="1:5" s="397" customFormat="1" ht="33">
      <c r="A147" s="724"/>
      <c r="B147" s="705" t="s">
        <v>313</v>
      </c>
      <c r="C147" s="728">
        <v>41038.5</v>
      </c>
      <c r="D147" s="613">
        <v>41038.5</v>
      </c>
      <c r="E147" s="718">
        <f t="shared" si="3"/>
        <v>100</v>
      </c>
    </row>
    <row r="148" spans="1:5" s="397" customFormat="1" ht="61.5">
      <c r="A148" s="724"/>
      <c r="B148" s="704" t="s">
        <v>560</v>
      </c>
      <c r="C148" s="730">
        <v>11090.4</v>
      </c>
      <c r="D148" s="619">
        <v>11090.4</v>
      </c>
      <c r="E148" s="717">
        <f t="shared" si="3"/>
        <v>100</v>
      </c>
    </row>
    <row r="149" spans="1:5" s="397" customFormat="1" ht="61.5">
      <c r="A149" s="724"/>
      <c r="B149" s="704" t="s">
        <v>561</v>
      </c>
      <c r="C149" s="730">
        <v>8682.1</v>
      </c>
      <c r="D149" s="619">
        <v>8682.1</v>
      </c>
      <c r="E149" s="717">
        <f t="shared" si="3"/>
        <v>100</v>
      </c>
    </row>
    <row r="150" spans="1:5" s="397" customFormat="1" ht="61.5">
      <c r="A150" s="724" t="s">
        <v>562</v>
      </c>
      <c r="B150" s="704" t="s">
        <v>563</v>
      </c>
      <c r="C150" s="730">
        <v>36829.5</v>
      </c>
      <c r="D150" s="619">
        <v>36829.5</v>
      </c>
      <c r="E150" s="717">
        <f t="shared" si="3"/>
        <v>100</v>
      </c>
    </row>
    <row r="151" spans="1:5" s="397" customFormat="1" ht="33">
      <c r="A151" s="724"/>
      <c r="B151" s="705" t="s">
        <v>313</v>
      </c>
      <c r="C151" s="728">
        <v>36829.5</v>
      </c>
      <c r="D151" s="613">
        <v>36829.5</v>
      </c>
      <c r="E151" s="718">
        <f t="shared" si="3"/>
        <v>100</v>
      </c>
    </row>
    <row r="152" spans="1:5" s="397" customFormat="1" ht="61.5">
      <c r="A152" s="724"/>
      <c r="B152" s="704" t="s">
        <v>564</v>
      </c>
      <c r="C152" s="730">
        <v>22779.7</v>
      </c>
      <c r="D152" s="619">
        <v>22779.7</v>
      </c>
      <c r="E152" s="717">
        <f t="shared" si="3"/>
        <v>100</v>
      </c>
    </row>
    <row r="153" spans="1:5" s="397" customFormat="1" ht="33">
      <c r="A153" s="724"/>
      <c r="B153" s="704" t="s">
        <v>662</v>
      </c>
      <c r="C153" s="730">
        <v>11359.7</v>
      </c>
      <c r="D153" s="619">
        <v>11359.7</v>
      </c>
      <c r="E153" s="717">
        <f t="shared" si="3"/>
        <v>100</v>
      </c>
    </row>
    <row r="154" spans="1:5" s="397" customFormat="1" ht="33">
      <c r="A154" s="724"/>
      <c r="B154" s="704" t="s">
        <v>566</v>
      </c>
      <c r="C154" s="730">
        <v>14327.5</v>
      </c>
      <c r="D154" s="619">
        <v>14327.5</v>
      </c>
      <c r="E154" s="717">
        <f t="shared" si="3"/>
        <v>100</v>
      </c>
    </row>
    <row r="155" spans="1:5" s="397" customFormat="1" ht="61.5">
      <c r="A155" s="724" t="s">
        <v>567</v>
      </c>
      <c r="B155" s="704" t="s">
        <v>568</v>
      </c>
      <c r="C155" s="730">
        <v>12445.14</v>
      </c>
      <c r="D155" s="619">
        <v>12445.14</v>
      </c>
      <c r="E155" s="717">
        <f t="shared" si="3"/>
        <v>100</v>
      </c>
    </row>
    <row r="156" spans="1:5" s="397" customFormat="1" ht="33">
      <c r="A156" s="724"/>
      <c r="B156" s="705" t="s">
        <v>313</v>
      </c>
      <c r="C156" s="728">
        <v>12445.14</v>
      </c>
      <c r="D156" s="613">
        <v>12445.14</v>
      </c>
      <c r="E156" s="718">
        <f t="shared" si="3"/>
        <v>100</v>
      </c>
    </row>
    <row r="157" spans="1:5" s="397" customFormat="1" ht="61.5">
      <c r="A157" s="724"/>
      <c r="B157" s="704" t="s">
        <v>569</v>
      </c>
      <c r="C157" s="730">
        <v>52602.8</v>
      </c>
      <c r="D157" s="619">
        <v>52602.8</v>
      </c>
      <c r="E157" s="717">
        <f t="shared" si="3"/>
        <v>100</v>
      </c>
    </row>
    <row r="158" spans="1:5" s="397" customFormat="1" ht="33">
      <c r="A158" s="724"/>
      <c r="B158" s="705" t="s">
        <v>313</v>
      </c>
      <c r="C158" s="728">
        <v>52602.8</v>
      </c>
      <c r="D158" s="613">
        <v>52602.8</v>
      </c>
      <c r="E158" s="718">
        <f t="shared" si="3"/>
        <v>100</v>
      </c>
    </row>
    <row r="159" spans="1:5" s="397" customFormat="1" ht="61.5">
      <c r="A159" s="724" t="s">
        <v>570</v>
      </c>
      <c r="B159" s="704" t="s">
        <v>571</v>
      </c>
      <c r="C159" s="730">
        <v>10294.7</v>
      </c>
      <c r="D159" s="619">
        <v>10294.7</v>
      </c>
      <c r="E159" s="717">
        <f t="shared" si="3"/>
        <v>100</v>
      </c>
    </row>
    <row r="160" spans="1:5" s="397" customFormat="1" ht="33">
      <c r="A160" s="724"/>
      <c r="B160" s="705" t="s">
        <v>313</v>
      </c>
      <c r="C160" s="728">
        <v>10294.7</v>
      </c>
      <c r="D160" s="613">
        <v>10294.7</v>
      </c>
      <c r="E160" s="718">
        <f aca="true" t="shared" si="4" ref="E160:E221">D160/C160*100</f>
        <v>100</v>
      </c>
    </row>
    <row r="161" spans="1:5" s="397" customFormat="1" ht="61.5">
      <c r="A161" s="724"/>
      <c r="B161" s="704" t="s">
        <v>572</v>
      </c>
      <c r="C161" s="730">
        <v>43594.4</v>
      </c>
      <c r="D161" s="619">
        <v>43594.4</v>
      </c>
      <c r="E161" s="717">
        <f t="shared" si="4"/>
        <v>100</v>
      </c>
    </row>
    <row r="162" spans="1:5" s="397" customFormat="1" ht="33">
      <c r="A162" s="724"/>
      <c r="B162" s="705" t="s">
        <v>313</v>
      </c>
      <c r="C162" s="728">
        <v>43594.4</v>
      </c>
      <c r="D162" s="613">
        <v>43594.4</v>
      </c>
      <c r="E162" s="718">
        <f t="shared" si="4"/>
        <v>100</v>
      </c>
    </row>
    <row r="163" spans="1:5" s="397" customFormat="1" ht="33">
      <c r="A163" s="724"/>
      <c r="B163" s="704" t="s">
        <v>663</v>
      </c>
      <c r="C163" s="730">
        <v>51920.7</v>
      </c>
      <c r="D163" s="619">
        <v>51920.7</v>
      </c>
      <c r="E163" s="717">
        <f t="shared" si="4"/>
        <v>100</v>
      </c>
    </row>
    <row r="164" spans="1:5" s="397" customFormat="1" ht="33">
      <c r="A164" s="724"/>
      <c r="B164" s="705" t="s">
        <v>313</v>
      </c>
      <c r="C164" s="728">
        <v>25374.3</v>
      </c>
      <c r="D164" s="613">
        <v>25374.3</v>
      </c>
      <c r="E164" s="718">
        <f t="shared" si="4"/>
        <v>100</v>
      </c>
    </row>
    <row r="165" spans="1:5" s="397" customFormat="1" ht="61.5">
      <c r="A165" s="724"/>
      <c r="B165" s="704" t="s">
        <v>573</v>
      </c>
      <c r="C165" s="730">
        <v>14857.3</v>
      </c>
      <c r="D165" s="619">
        <v>14857.3</v>
      </c>
      <c r="E165" s="717">
        <f t="shared" si="4"/>
        <v>100</v>
      </c>
    </row>
    <row r="166" spans="1:5" s="397" customFormat="1" ht="61.5">
      <c r="A166" s="724" t="s">
        <v>574</v>
      </c>
      <c r="B166" s="704" t="s">
        <v>575</v>
      </c>
      <c r="C166" s="727">
        <v>28045.1</v>
      </c>
      <c r="D166" s="619">
        <v>28045.1</v>
      </c>
      <c r="E166" s="717">
        <f t="shared" si="4"/>
        <v>100</v>
      </c>
    </row>
    <row r="167" spans="1:5" s="397" customFormat="1" ht="61.5">
      <c r="A167" s="724"/>
      <c r="B167" s="704" t="s">
        <v>576</v>
      </c>
      <c r="C167" s="727">
        <v>29692</v>
      </c>
      <c r="D167" s="619">
        <v>29692</v>
      </c>
      <c r="E167" s="717">
        <f t="shared" si="4"/>
        <v>100</v>
      </c>
    </row>
    <row r="168" spans="1:5" s="397" customFormat="1" ht="61.5">
      <c r="A168" s="724" t="s">
        <v>577</v>
      </c>
      <c r="B168" s="704" t="s">
        <v>578</v>
      </c>
      <c r="C168" s="730">
        <v>12229.8</v>
      </c>
      <c r="D168" s="619">
        <v>12229.8</v>
      </c>
      <c r="E168" s="717">
        <f t="shared" si="4"/>
        <v>100</v>
      </c>
    </row>
    <row r="169" spans="1:5" s="397" customFormat="1" ht="33">
      <c r="A169" s="724"/>
      <c r="B169" s="705" t="s">
        <v>313</v>
      </c>
      <c r="C169" s="728">
        <v>12229.8</v>
      </c>
      <c r="D169" s="613">
        <v>12229.8</v>
      </c>
      <c r="E169" s="718">
        <f t="shared" si="4"/>
        <v>100</v>
      </c>
    </row>
    <row r="170" spans="1:5" s="397" customFormat="1" ht="61.5">
      <c r="A170" s="724"/>
      <c r="B170" s="704" t="s">
        <v>579</v>
      </c>
      <c r="C170" s="730">
        <v>24582</v>
      </c>
      <c r="D170" s="619">
        <v>24582</v>
      </c>
      <c r="E170" s="717">
        <f t="shared" si="4"/>
        <v>100</v>
      </c>
    </row>
    <row r="171" spans="1:5" s="397" customFormat="1" ht="33">
      <c r="A171" s="724"/>
      <c r="B171" s="705" t="s">
        <v>313</v>
      </c>
      <c r="C171" s="728">
        <v>24582</v>
      </c>
      <c r="D171" s="613">
        <v>24582</v>
      </c>
      <c r="E171" s="718">
        <f t="shared" si="4"/>
        <v>100</v>
      </c>
    </row>
    <row r="172" spans="1:5" s="397" customFormat="1" ht="33">
      <c r="A172" s="724"/>
      <c r="B172" s="704" t="s">
        <v>580</v>
      </c>
      <c r="C172" s="730">
        <v>100924</v>
      </c>
      <c r="D172" s="619">
        <v>100924</v>
      </c>
      <c r="E172" s="717">
        <f t="shared" si="4"/>
        <v>100</v>
      </c>
    </row>
    <row r="173" spans="1:5" s="397" customFormat="1" ht="33">
      <c r="A173" s="724"/>
      <c r="B173" s="705" t="s">
        <v>313</v>
      </c>
      <c r="C173" s="728">
        <v>70390.1</v>
      </c>
      <c r="D173" s="613">
        <v>70390.1</v>
      </c>
      <c r="E173" s="718">
        <f t="shared" si="4"/>
        <v>100</v>
      </c>
    </row>
    <row r="174" spans="1:5" s="397" customFormat="1" ht="33">
      <c r="A174" s="724"/>
      <c r="B174" s="704" t="s">
        <v>581</v>
      </c>
      <c r="C174" s="730">
        <v>7312.5</v>
      </c>
      <c r="D174" s="619">
        <v>7312.5</v>
      </c>
      <c r="E174" s="717">
        <f t="shared" si="4"/>
        <v>100</v>
      </c>
    </row>
    <row r="175" spans="1:5" s="397" customFormat="1" ht="61.5">
      <c r="A175" s="724"/>
      <c r="B175" s="704" t="s">
        <v>582</v>
      </c>
      <c r="C175" s="730">
        <v>19661.6</v>
      </c>
      <c r="D175" s="619">
        <v>19661.6</v>
      </c>
      <c r="E175" s="717">
        <f t="shared" si="4"/>
        <v>100</v>
      </c>
    </row>
    <row r="176" spans="1:5" s="397" customFormat="1" ht="33">
      <c r="A176" s="724"/>
      <c r="B176" s="704" t="s">
        <v>664</v>
      </c>
      <c r="C176" s="730">
        <v>9721.14</v>
      </c>
      <c r="D176" s="619">
        <v>9721.14</v>
      </c>
      <c r="E176" s="717">
        <f t="shared" si="4"/>
        <v>100</v>
      </c>
    </row>
    <row r="177" spans="1:5" s="397" customFormat="1" ht="33">
      <c r="A177" s="724"/>
      <c r="B177" s="704" t="s">
        <v>583</v>
      </c>
      <c r="C177" s="730">
        <v>76036.3</v>
      </c>
      <c r="D177" s="619">
        <v>76036.3</v>
      </c>
      <c r="E177" s="717">
        <f t="shared" si="4"/>
        <v>100</v>
      </c>
    </row>
    <row r="178" spans="1:5" s="397" customFormat="1" ht="61.5">
      <c r="A178" s="724" t="s">
        <v>584</v>
      </c>
      <c r="B178" s="704" t="s">
        <v>585</v>
      </c>
      <c r="C178" s="730">
        <v>44482</v>
      </c>
      <c r="D178" s="619">
        <v>44482</v>
      </c>
      <c r="E178" s="717">
        <f t="shared" si="4"/>
        <v>100</v>
      </c>
    </row>
    <row r="179" spans="1:5" s="397" customFormat="1" ht="33">
      <c r="A179" s="724"/>
      <c r="B179" s="705" t="s">
        <v>313</v>
      </c>
      <c r="C179" s="728">
        <v>44482</v>
      </c>
      <c r="D179" s="613">
        <v>44482</v>
      </c>
      <c r="E179" s="718">
        <f t="shared" si="4"/>
        <v>100</v>
      </c>
    </row>
    <row r="180" spans="1:5" s="397" customFormat="1" ht="61.5">
      <c r="A180" s="724"/>
      <c r="B180" s="704" t="s">
        <v>586</v>
      </c>
      <c r="C180" s="730">
        <v>7416.1</v>
      </c>
      <c r="D180" s="619">
        <v>7416.1</v>
      </c>
      <c r="E180" s="717">
        <f t="shared" si="4"/>
        <v>100</v>
      </c>
    </row>
    <row r="181" spans="1:5" s="397" customFormat="1" ht="33">
      <c r="A181" s="724"/>
      <c r="B181" s="705" t="s">
        <v>313</v>
      </c>
      <c r="C181" s="728">
        <v>7416.1</v>
      </c>
      <c r="D181" s="613">
        <v>7416.1</v>
      </c>
      <c r="E181" s="718">
        <f t="shared" si="4"/>
        <v>100</v>
      </c>
    </row>
    <row r="182" spans="1:5" s="397" customFormat="1" ht="61.5">
      <c r="A182" s="724"/>
      <c r="B182" s="704" t="s">
        <v>587</v>
      </c>
      <c r="C182" s="730">
        <v>14137.2</v>
      </c>
      <c r="D182" s="619">
        <v>14137.2</v>
      </c>
      <c r="E182" s="717">
        <f t="shared" si="4"/>
        <v>100</v>
      </c>
    </row>
    <row r="183" spans="1:5" s="397" customFormat="1" ht="33">
      <c r="A183" s="724"/>
      <c r="B183" s="705" t="s">
        <v>313</v>
      </c>
      <c r="C183" s="728">
        <v>14137.2</v>
      </c>
      <c r="D183" s="613">
        <v>14137.2</v>
      </c>
      <c r="E183" s="718">
        <f t="shared" si="4"/>
        <v>100</v>
      </c>
    </row>
    <row r="184" spans="1:5" s="397" customFormat="1" ht="39.75" customHeight="1">
      <c r="A184" s="724"/>
      <c r="B184" s="704" t="s">
        <v>637</v>
      </c>
      <c r="C184" s="730">
        <v>23825.2</v>
      </c>
      <c r="D184" s="619">
        <v>23825.2</v>
      </c>
      <c r="E184" s="717">
        <f t="shared" si="4"/>
        <v>100</v>
      </c>
    </row>
    <row r="185" spans="1:5" s="397" customFormat="1" ht="30" customHeight="1">
      <c r="A185" s="724"/>
      <c r="B185" s="705" t="s">
        <v>313</v>
      </c>
      <c r="C185" s="728">
        <v>7646.7</v>
      </c>
      <c r="D185" s="613">
        <v>7646.7</v>
      </c>
      <c r="E185" s="718">
        <f t="shared" si="4"/>
        <v>100</v>
      </c>
    </row>
    <row r="186" spans="1:5" s="397" customFormat="1" ht="61.5">
      <c r="A186" s="724" t="s">
        <v>588</v>
      </c>
      <c r="B186" s="704" t="s">
        <v>589</v>
      </c>
      <c r="C186" s="730">
        <v>32268.7</v>
      </c>
      <c r="D186" s="619">
        <v>32268.7</v>
      </c>
      <c r="E186" s="717">
        <f t="shared" si="4"/>
        <v>100</v>
      </c>
    </row>
    <row r="187" spans="1:5" s="397" customFormat="1" ht="33">
      <c r="A187" s="724"/>
      <c r="B187" s="705" t="s">
        <v>313</v>
      </c>
      <c r="C187" s="728">
        <v>32268.7</v>
      </c>
      <c r="D187" s="613">
        <v>32268.7</v>
      </c>
      <c r="E187" s="718">
        <f t="shared" si="4"/>
        <v>100</v>
      </c>
    </row>
    <row r="188" spans="1:5" s="397" customFormat="1" ht="61.5">
      <c r="A188" s="724"/>
      <c r="B188" s="704" t="s">
        <v>590</v>
      </c>
      <c r="C188" s="730">
        <v>29232.2</v>
      </c>
      <c r="D188" s="619">
        <v>29232.2</v>
      </c>
      <c r="E188" s="717">
        <f t="shared" si="4"/>
        <v>100</v>
      </c>
    </row>
    <row r="189" spans="1:5" s="397" customFormat="1" ht="33">
      <c r="A189" s="724"/>
      <c r="B189" s="705" t="s">
        <v>313</v>
      </c>
      <c r="C189" s="728">
        <v>29232.2</v>
      </c>
      <c r="D189" s="613">
        <v>29232.2</v>
      </c>
      <c r="E189" s="718">
        <f t="shared" si="4"/>
        <v>100</v>
      </c>
    </row>
    <row r="190" spans="1:5" s="397" customFormat="1" ht="33">
      <c r="A190" s="724"/>
      <c r="B190" s="704" t="s">
        <v>591</v>
      </c>
      <c r="C190" s="730">
        <v>29499.3</v>
      </c>
      <c r="D190" s="619">
        <v>29499.3</v>
      </c>
      <c r="E190" s="717">
        <f t="shared" si="4"/>
        <v>100</v>
      </c>
    </row>
    <row r="191" spans="1:5" s="397" customFormat="1" ht="33">
      <c r="A191" s="724"/>
      <c r="B191" s="705" t="s">
        <v>313</v>
      </c>
      <c r="C191" s="728">
        <v>29499.3</v>
      </c>
      <c r="D191" s="613">
        <v>29499.3</v>
      </c>
      <c r="E191" s="718">
        <f t="shared" si="4"/>
        <v>100</v>
      </c>
    </row>
    <row r="192" spans="1:5" s="397" customFormat="1" ht="61.5">
      <c r="A192" s="724"/>
      <c r="B192" s="704" t="s">
        <v>592</v>
      </c>
      <c r="C192" s="730">
        <v>69778.5</v>
      </c>
      <c r="D192" s="619">
        <v>69778.5</v>
      </c>
      <c r="E192" s="717">
        <f t="shared" si="4"/>
        <v>100</v>
      </c>
    </row>
    <row r="193" spans="1:5" s="397" customFormat="1" ht="33">
      <c r="A193" s="724"/>
      <c r="B193" s="705" t="s">
        <v>313</v>
      </c>
      <c r="C193" s="728">
        <v>69778.5</v>
      </c>
      <c r="D193" s="613">
        <v>69778.5</v>
      </c>
      <c r="E193" s="718">
        <f t="shared" si="4"/>
        <v>100</v>
      </c>
    </row>
    <row r="194" spans="1:5" s="397" customFormat="1" ht="33">
      <c r="A194" s="724"/>
      <c r="B194" s="704" t="s">
        <v>593</v>
      </c>
      <c r="C194" s="730">
        <v>43985</v>
      </c>
      <c r="D194" s="619">
        <v>43985</v>
      </c>
      <c r="E194" s="717">
        <f t="shared" si="4"/>
        <v>100</v>
      </c>
    </row>
    <row r="195" spans="1:5" s="397" customFormat="1" ht="33">
      <c r="A195" s="724"/>
      <c r="B195" s="705" t="s">
        <v>313</v>
      </c>
      <c r="C195" s="728">
        <v>7560.5</v>
      </c>
      <c r="D195" s="613">
        <v>7560.5</v>
      </c>
      <c r="E195" s="718">
        <f t="shared" si="4"/>
        <v>100</v>
      </c>
    </row>
    <row r="196" spans="1:5" s="397" customFormat="1" ht="33">
      <c r="A196" s="724"/>
      <c r="B196" s="704" t="s">
        <v>594</v>
      </c>
      <c r="C196" s="730">
        <v>7432.5</v>
      </c>
      <c r="D196" s="619">
        <v>7432.5</v>
      </c>
      <c r="E196" s="717">
        <f t="shared" si="4"/>
        <v>100</v>
      </c>
    </row>
    <row r="197" spans="1:5" s="397" customFormat="1" ht="61.5">
      <c r="A197" s="724" t="s">
        <v>595</v>
      </c>
      <c r="B197" s="704" t="s">
        <v>596</v>
      </c>
      <c r="C197" s="730">
        <v>46408.8</v>
      </c>
      <c r="D197" s="619">
        <v>46408.8</v>
      </c>
      <c r="E197" s="717">
        <f t="shared" si="4"/>
        <v>100</v>
      </c>
    </row>
    <row r="198" spans="1:5" s="397" customFormat="1" ht="33">
      <c r="A198" s="724" t="s">
        <v>597</v>
      </c>
      <c r="B198" s="704" t="s">
        <v>598</v>
      </c>
      <c r="C198" s="730">
        <v>38921.9</v>
      </c>
      <c r="D198" s="619">
        <v>38921.9</v>
      </c>
      <c r="E198" s="717">
        <f t="shared" si="4"/>
        <v>100</v>
      </c>
    </row>
    <row r="199" spans="1:5" s="397" customFormat="1" ht="33">
      <c r="A199" s="724"/>
      <c r="B199" s="705" t="s">
        <v>313</v>
      </c>
      <c r="C199" s="728">
        <v>38921.9</v>
      </c>
      <c r="D199" s="613">
        <v>38921.9</v>
      </c>
      <c r="E199" s="718">
        <f t="shared" si="4"/>
        <v>100</v>
      </c>
    </row>
    <row r="200" spans="1:5" s="397" customFormat="1" ht="61.5">
      <c r="A200" s="724"/>
      <c r="B200" s="704" t="s">
        <v>638</v>
      </c>
      <c r="C200" s="730">
        <v>34592.2</v>
      </c>
      <c r="D200" s="619">
        <v>34592.2</v>
      </c>
      <c r="E200" s="717">
        <f t="shared" si="4"/>
        <v>100</v>
      </c>
    </row>
    <row r="201" spans="1:5" s="397" customFormat="1" ht="33">
      <c r="A201" s="724"/>
      <c r="B201" s="705" t="s">
        <v>313</v>
      </c>
      <c r="C201" s="728">
        <v>34592.2</v>
      </c>
      <c r="D201" s="613">
        <v>34592.2</v>
      </c>
      <c r="E201" s="718">
        <f t="shared" si="4"/>
        <v>100</v>
      </c>
    </row>
    <row r="202" spans="1:5" s="397" customFormat="1" ht="61.5">
      <c r="A202" s="724" t="s">
        <v>600</v>
      </c>
      <c r="B202" s="704" t="s">
        <v>601</v>
      </c>
      <c r="C202" s="730">
        <v>32051</v>
      </c>
      <c r="D202" s="619">
        <v>32051</v>
      </c>
      <c r="E202" s="717">
        <f t="shared" si="4"/>
        <v>100</v>
      </c>
    </row>
    <row r="203" spans="1:5" s="397" customFormat="1" ht="33">
      <c r="A203" s="724"/>
      <c r="B203" s="705" t="s">
        <v>313</v>
      </c>
      <c r="C203" s="728">
        <v>27311.6</v>
      </c>
      <c r="D203" s="613">
        <v>27311.6</v>
      </c>
      <c r="E203" s="718">
        <f t="shared" si="4"/>
        <v>100</v>
      </c>
    </row>
    <row r="204" spans="1:5" s="397" customFormat="1" ht="32.25" customHeight="1">
      <c r="A204" s="724"/>
      <c r="B204" s="704" t="s">
        <v>602</v>
      </c>
      <c r="C204" s="730">
        <v>18519.7</v>
      </c>
      <c r="D204" s="619">
        <v>18519.7</v>
      </c>
      <c r="E204" s="717">
        <f t="shared" si="4"/>
        <v>100</v>
      </c>
    </row>
    <row r="205" spans="1:5" s="397" customFormat="1" ht="33">
      <c r="A205" s="724"/>
      <c r="B205" s="705" t="s">
        <v>313</v>
      </c>
      <c r="C205" s="728">
        <v>18519.7</v>
      </c>
      <c r="D205" s="613">
        <v>18519.7</v>
      </c>
      <c r="E205" s="718">
        <f t="shared" si="4"/>
        <v>100</v>
      </c>
    </row>
    <row r="206" spans="1:5" s="397" customFormat="1" ht="61.5">
      <c r="A206" s="724"/>
      <c r="B206" s="704" t="s">
        <v>603</v>
      </c>
      <c r="C206" s="730">
        <v>16027.9</v>
      </c>
      <c r="D206" s="619">
        <v>16027.9</v>
      </c>
      <c r="E206" s="717">
        <f t="shared" si="4"/>
        <v>100</v>
      </c>
    </row>
    <row r="207" spans="1:5" s="397" customFormat="1" ht="33">
      <c r="A207" s="724"/>
      <c r="B207" s="705" t="s">
        <v>313</v>
      </c>
      <c r="C207" s="728">
        <v>16027.9</v>
      </c>
      <c r="D207" s="613">
        <v>16027.9</v>
      </c>
      <c r="E207" s="718">
        <f t="shared" si="4"/>
        <v>100</v>
      </c>
    </row>
    <row r="208" spans="1:5" s="397" customFormat="1" ht="61.5">
      <c r="A208" s="724" t="s">
        <v>604</v>
      </c>
      <c r="B208" s="704" t="s">
        <v>605</v>
      </c>
      <c r="C208" s="730">
        <v>30138</v>
      </c>
      <c r="D208" s="619">
        <v>30138</v>
      </c>
      <c r="E208" s="717">
        <f t="shared" si="4"/>
        <v>100</v>
      </c>
    </row>
    <row r="209" spans="1:5" s="397" customFormat="1" ht="33">
      <c r="A209" s="724"/>
      <c r="B209" s="705" t="s">
        <v>313</v>
      </c>
      <c r="C209" s="728">
        <v>30138</v>
      </c>
      <c r="D209" s="613">
        <v>30138</v>
      </c>
      <c r="E209" s="718">
        <f t="shared" si="4"/>
        <v>100</v>
      </c>
    </row>
    <row r="210" spans="1:5" s="397" customFormat="1" ht="61.5">
      <c r="A210" s="724"/>
      <c r="B210" s="704" t="s">
        <v>606</v>
      </c>
      <c r="C210" s="730">
        <v>22287</v>
      </c>
      <c r="D210" s="619">
        <v>22287</v>
      </c>
      <c r="E210" s="717">
        <f t="shared" si="4"/>
        <v>100</v>
      </c>
    </row>
    <row r="211" spans="1:5" s="397" customFormat="1" ht="61.5">
      <c r="A211" s="724" t="s">
        <v>607</v>
      </c>
      <c r="B211" s="704" t="s">
        <v>608</v>
      </c>
      <c r="C211" s="730">
        <v>47196.6</v>
      </c>
      <c r="D211" s="619">
        <v>47196.6</v>
      </c>
      <c r="E211" s="717">
        <f t="shared" si="4"/>
        <v>100</v>
      </c>
    </row>
    <row r="212" spans="1:5" s="397" customFormat="1" ht="33">
      <c r="A212" s="724"/>
      <c r="B212" s="705" t="s">
        <v>313</v>
      </c>
      <c r="C212" s="728">
        <v>47196.6</v>
      </c>
      <c r="D212" s="613">
        <v>47196.6</v>
      </c>
      <c r="E212" s="718">
        <f t="shared" si="4"/>
        <v>100</v>
      </c>
    </row>
    <row r="213" spans="1:5" s="397" customFormat="1" ht="61.5">
      <c r="A213" s="724"/>
      <c r="B213" s="704" t="s">
        <v>609</v>
      </c>
      <c r="C213" s="730">
        <v>63214</v>
      </c>
      <c r="D213" s="619">
        <v>63214</v>
      </c>
      <c r="E213" s="717">
        <f t="shared" si="4"/>
        <v>100</v>
      </c>
    </row>
    <row r="214" spans="1:5" s="397" customFormat="1" ht="33">
      <c r="A214" s="724"/>
      <c r="B214" s="705" t="s">
        <v>313</v>
      </c>
      <c r="C214" s="728">
        <v>63214</v>
      </c>
      <c r="D214" s="613">
        <v>63214</v>
      </c>
      <c r="E214" s="718">
        <f t="shared" si="4"/>
        <v>100</v>
      </c>
    </row>
    <row r="215" spans="1:5" s="397" customFormat="1" ht="61.5">
      <c r="A215" s="724"/>
      <c r="B215" s="704" t="s">
        <v>610</v>
      </c>
      <c r="C215" s="730">
        <v>49751.3</v>
      </c>
      <c r="D215" s="619">
        <v>49751.3</v>
      </c>
      <c r="E215" s="717">
        <f t="shared" si="4"/>
        <v>100</v>
      </c>
    </row>
    <row r="216" spans="1:5" s="397" customFormat="1" ht="33">
      <c r="A216" s="724"/>
      <c r="B216" s="705" t="s">
        <v>313</v>
      </c>
      <c r="C216" s="728">
        <v>49751.3</v>
      </c>
      <c r="D216" s="613">
        <v>49751.3</v>
      </c>
      <c r="E216" s="718">
        <f t="shared" si="4"/>
        <v>100</v>
      </c>
    </row>
    <row r="217" spans="1:5" s="397" customFormat="1" ht="61.5">
      <c r="A217" s="724"/>
      <c r="B217" s="704" t="s">
        <v>611</v>
      </c>
      <c r="C217" s="730">
        <v>1277</v>
      </c>
      <c r="D217" s="619">
        <v>1277</v>
      </c>
      <c r="E217" s="717">
        <f t="shared" si="4"/>
        <v>100</v>
      </c>
    </row>
    <row r="218" spans="1:5" s="397" customFormat="1" ht="92.25">
      <c r="A218" s="724"/>
      <c r="B218" s="704" t="s">
        <v>482</v>
      </c>
      <c r="C218" s="730">
        <v>28659.4</v>
      </c>
      <c r="D218" s="619">
        <v>28637.4</v>
      </c>
      <c r="E218" s="717">
        <f t="shared" si="4"/>
        <v>99.9</v>
      </c>
    </row>
    <row r="219" spans="1:5" s="397" customFormat="1" ht="60">
      <c r="A219" s="618" t="s">
        <v>426</v>
      </c>
      <c r="B219" s="700" t="s">
        <v>50</v>
      </c>
      <c r="C219" s="732">
        <v>1177519.8</v>
      </c>
      <c r="D219" s="621">
        <v>1177519.8</v>
      </c>
      <c r="E219" s="733">
        <f t="shared" si="4"/>
        <v>100</v>
      </c>
    </row>
    <row r="220" spans="1:5" s="397" customFormat="1" ht="61.5">
      <c r="A220" s="624"/>
      <c r="B220" s="643" t="s">
        <v>404</v>
      </c>
      <c r="C220" s="730">
        <v>69532.2</v>
      </c>
      <c r="D220" s="619">
        <v>69532.23</v>
      </c>
      <c r="E220" s="717">
        <f t="shared" si="4"/>
        <v>100</v>
      </c>
    </row>
    <row r="221" spans="1:5" s="397" customFormat="1" ht="34.5" customHeight="1">
      <c r="A221" s="618" t="s">
        <v>427</v>
      </c>
      <c r="B221" s="700" t="s">
        <v>405</v>
      </c>
      <c r="C221" s="732">
        <v>83000</v>
      </c>
      <c r="D221" s="621">
        <v>74806.5</v>
      </c>
      <c r="E221" s="733">
        <f t="shared" si="4"/>
        <v>90.1</v>
      </c>
    </row>
    <row r="222" spans="1:5" s="397" customFormat="1" ht="33">
      <c r="A222" s="625" t="s">
        <v>428</v>
      </c>
      <c r="B222" s="711" t="s">
        <v>406</v>
      </c>
      <c r="C222" s="732">
        <v>371852.5</v>
      </c>
      <c r="D222" s="621">
        <v>346637.6</v>
      </c>
      <c r="E222" s="733">
        <f aca="true" t="shared" si="5" ref="E222:E229">D222/C222*100</f>
        <v>93.2</v>
      </c>
    </row>
    <row r="223" spans="1:5" s="397" customFormat="1" ht="33">
      <c r="A223" s="625" t="s">
        <v>429</v>
      </c>
      <c r="B223" s="711" t="s">
        <v>681</v>
      </c>
      <c r="C223" s="726">
        <f>SUM(C224:C228)</f>
        <v>1729000.6</v>
      </c>
      <c r="D223" s="610">
        <v>1680397.7</v>
      </c>
      <c r="E223" s="733">
        <f t="shared" si="5"/>
        <v>97.2</v>
      </c>
    </row>
    <row r="224" spans="1:5" s="397" customFormat="1" ht="184.5">
      <c r="A224" s="611" t="s">
        <v>430</v>
      </c>
      <c r="B224" s="707" t="s">
        <v>614</v>
      </c>
      <c r="C224" s="727">
        <v>338284.5</v>
      </c>
      <c r="D224" s="616">
        <v>300324.5</v>
      </c>
      <c r="E224" s="717">
        <f t="shared" si="5"/>
        <v>88.8</v>
      </c>
    </row>
    <row r="225" spans="1:5" s="397" customFormat="1" ht="123">
      <c r="A225" s="611" t="s">
        <v>431</v>
      </c>
      <c r="B225" s="707" t="s">
        <v>408</v>
      </c>
      <c r="C225" s="727">
        <v>533245.1</v>
      </c>
      <c r="D225" s="616">
        <v>527605.5</v>
      </c>
      <c r="E225" s="717">
        <f t="shared" si="5"/>
        <v>98.9</v>
      </c>
    </row>
    <row r="226" spans="1:5" s="397" customFormat="1" ht="92.25">
      <c r="A226" s="611" t="s">
        <v>432</v>
      </c>
      <c r="B226" s="707" t="s">
        <v>484</v>
      </c>
      <c r="C226" s="727">
        <v>127242.2</v>
      </c>
      <c r="D226" s="616">
        <v>127242.1</v>
      </c>
      <c r="E226" s="717">
        <f t="shared" si="5"/>
        <v>100</v>
      </c>
    </row>
    <row r="227" spans="1:5" s="397" customFormat="1" ht="92.25">
      <c r="A227" s="611" t="s">
        <v>483</v>
      </c>
      <c r="B227" s="707" t="s">
        <v>615</v>
      </c>
      <c r="C227" s="727">
        <v>80000</v>
      </c>
      <c r="D227" s="616">
        <v>75180.8</v>
      </c>
      <c r="E227" s="717">
        <f t="shared" si="5"/>
        <v>94</v>
      </c>
    </row>
    <row r="228" spans="1:5" s="397" customFormat="1" ht="123">
      <c r="A228" s="611" t="s">
        <v>682</v>
      </c>
      <c r="B228" s="707" t="s">
        <v>616</v>
      </c>
      <c r="C228" s="727">
        <v>650228.8</v>
      </c>
      <c r="D228" s="616">
        <v>650044.8</v>
      </c>
      <c r="E228" s="717">
        <f t="shared" si="5"/>
        <v>100</v>
      </c>
    </row>
    <row r="229" spans="1:5" s="397" customFormat="1" ht="90">
      <c r="A229" s="618" t="s">
        <v>434</v>
      </c>
      <c r="B229" s="700" t="s">
        <v>617</v>
      </c>
      <c r="C229" s="726">
        <v>622500</v>
      </c>
      <c r="D229" s="626">
        <v>622500</v>
      </c>
      <c r="E229" s="733">
        <f t="shared" si="5"/>
        <v>100</v>
      </c>
    </row>
    <row r="230" spans="1:5" s="397" customFormat="1" ht="60">
      <c r="A230" s="650" t="s">
        <v>642</v>
      </c>
      <c r="B230" s="678" t="s">
        <v>643</v>
      </c>
      <c r="C230" s="626">
        <f>C231</f>
        <v>48938.1</v>
      </c>
      <c r="D230" s="626">
        <f>D231</f>
        <v>48938.1</v>
      </c>
      <c r="E230" s="627">
        <f>D230/C230*100</f>
        <v>100</v>
      </c>
    </row>
    <row r="231" spans="1:5" s="397" customFormat="1" ht="92.25">
      <c r="A231" s="650"/>
      <c r="B231" s="643" t="s">
        <v>641</v>
      </c>
      <c r="C231" s="616">
        <v>48938.1</v>
      </c>
      <c r="D231" s="616">
        <v>48938.1</v>
      </c>
      <c r="E231" s="553">
        <f>D231/C231*100</f>
        <v>100</v>
      </c>
    </row>
    <row r="232" spans="1:5" s="397" customFormat="1" ht="33">
      <c r="A232" s="650"/>
      <c r="B232" s="631" t="s">
        <v>640</v>
      </c>
      <c r="C232" s="617">
        <v>46491.2</v>
      </c>
      <c r="D232" s="617">
        <v>46491.2</v>
      </c>
      <c r="E232" s="630">
        <f>D232/C232*100</f>
        <v>100</v>
      </c>
    </row>
    <row r="233" spans="1:5" s="397" customFormat="1" ht="33">
      <c r="A233" s="696"/>
      <c r="B233" s="697"/>
      <c r="C233" s="698"/>
      <c r="D233" s="698"/>
      <c r="E233" s="699"/>
    </row>
    <row r="234" spans="1:5" s="397" customFormat="1" ht="24" customHeight="1">
      <c r="A234" s="598"/>
      <c r="B234" s="599"/>
      <c r="C234" s="424"/>
      <c r="D234" s="424"/>
      <c r="E234" s="391"/>
    </row>
    <row r="235" spans="1:5" s="164" customFormat="1" ht="66" customHeight="1">
      <c r="A235" s="742"/>
      <c r="B235" s="742"/>
      <c r="C235" s="742"/>
      <c r="D235" s="742"/>
      <c r="E235" s="742"/>
    </row>
    <row r="236" spans="1:5" s="371" customFormat="1" ht="81.75" customHeight="1">
      <c r="A236" s="743" t="s">
        <v>683</v>
      </c>
      <c r="B236" s="743"/>
      <c r="D236" s="744" t="s">
        <v>37</v>
      </c>
      <c r="E236" s="744"/>
    </row>
    <row r="237" spans="1:3" s="6" customFormat="1" ht="36.75" customHeight="1">
      <c r="A237" s="4"/>
      <c r="B237" s="4"/>
      <c r="C237" s="4"/>
    </row>
    <row r="238" ht="18.75">
      <c r="D238" s="4"/>
    </row>
  </sheetData>
  <sheetProtection/>
  <mergeCells count="5">
    <mergeCell ref="A2:E2"/>
    <mergeCell ref="A3:E3"/>
    <mergeCell ref="A235:E235"/>
    <mergeCell ref="A236:B236"/>
    <mergeCell ref="D236:E236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7"/>
  <sheetViews>
    <sheetView zoomScale="50" zoomScaleNormal="50" zoomScalePageLayoutView="0" workbookViewId="0" topLeftCell="A1">
      <selection activeCell="J5" sqref="J5"/>
    </sheetView>
  </sheetViews>
  <sheetFormatPr defaultColWidth="8.875" defaultRowHeight="12.75"/>
  <cols>
    <col min="1" max="1" width="13.875" style="1" customWidth="1"/>
    <col min="2" max="2" width="169.12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740" t="s">
        <v>34</v>
      </c>
      <c r="B2" s="740"/>
      <c r="C2" s="740"/>
      <c r="D2" s="740"/>
      <c r="E2" s="740"/>
      <c r="F2" s="740"/>
    </row>
    <row r="3" spans="1:6" s="371" customFormat="1" ht="39" customHeight="1">
      <c r="A3" s="741" t="s">
        <v>226</v>
      </c>
      <c r="B3" s="741"/>
      <c r="C3" s="741"/>
      <c r="D3" s="741"/>
      <c r="E3" s="741"/>
      <c r="F3" s="741"/>
    </row>
    <row r="4" ht="69" customHeight="1" thickBot="1">
      <c r="F4" s="3" t="s">
        <v>35</v>
      </c>
    </row>
    <row r="5" spans="1:6" s="164" customFormat="1" ht="114.75" customHeight="1" thickBot="1">
      <c r="A5" s="165"/>
      <c r="B5" s="166" t="s">
        <v>1</v>
      </c>
      <c r="C5" s="337" t="s">
        <v>83</v>
      </c>
      <c r="D5" s="338" t="s">
        <v>6</v>
      </c>
      <c r="E5" s="337" t="s">
        <v>227</v>
      </c>
      <c r="F5" s="339" t="s">
        <v>33</v>
      </c>
    </row>
    <row r="6" spans="1:6" s="7" customFormat="1" ht="33" customHeight="1" thickBot="1">
      <c r="A6" s="347">
        <v>1</v>
      </c>
      <c r="B6" s="348">
        <v>2</v>
      </c>
      <c r="C6" s="344">
        <v>3</v>
      </c>
      <c r="D6" s="345"/>
      <c r="E6" s="344">
        <v>4</v>
      </c>
      <c r="F6" s="346">
        <v>5</v>
      </c>
    </row>
    <row r="7" spans="1:6" s="378" customFormat="1" ht="36.75" customHeight="1" thickBot="1">
      <c r="A7" s="419" t="s">
        <v>7</v>
      </c>
      <c r="B7" s="528" t="s">
        <v>70</v>
      </c>
      <c r="C7" s="529">
        <f>C9+C10+C11+C12+C13+C14+C15+C18+C21+C26+C27+C30</f>
        <v>5114289.2</v>
      </c>
      <c r="D7" s="529">
        <f>D9+D10+D11+D12+D13+D14+D15+D18+D21+D26+D27+D30</f>
        <v>0</v>
      </c>
      <c r="E7" s="529">
        <f>E9+E10+E11+E12+E13+E14+E15+E18+E21+E26+E28+E29+E30</f>
        <v>3704414.9</v>
      </c>
      <c r="F7" s="396">
        <f>E7/C7*100</f>
        <v>72.4</v>
      </c>
    </row>
    <row r="8" spans="1:6" s="172" customFormat="1" ht="29.25" customHeight="1" hidden="1">
      <c r="A8" s="173"/>
      <c r="B8" s="174" t="s">
        <v>71</v>
      </c>
      <c r="C8" s="175"/>
      <c r="D8" s="176"/>
      <c r="E8" s="175"/>
      <c r="F8" s="177"/>
    </row>
    <row r="9" spans="1:6" s="378" customFormat="1" ht="142.5" customHeight="1">
      <c r="A9" s="374" t="s">
        <v>19</v>
      </c>
      <c r="B9" s="375" t="s">
        <v>8</v>
      </c>
      <c r="C9" s="376">
        <v>2440200</v>
      </c>
      <c r="D9" s="377"/>
      <c r="E9" s="376">
        <v>1884498.5</v>
      </c>
      <c r="F9" s="376">
        <f>E9/C9*100</f>
        <v>77.2</v>
      </c>
    </row>
    <row r="10" spans="1:6" s="378" customFormat="1" ht="48" customHeight="1">
      <c r="A10" s="374" t="s">
        <v>20</v>
      </c>
      <c r="B10" s="375" t="s">
        <v>9</v>
      </c>
      <c r="C10" s="376">
        <v>1100000</v>
      </c>
      <c r="D10" s="377"/>
      <c r="E10" s="376">
        <v>399055.7</v>
      </c>
      <c r="F10" s="376">
        <f aca="true" t="shared" si="0" ref="F10:F74">E10/C10*100</f>
        <v>36.3</v>
      </c>
    </row>
    <row r="11" spans="1:6" s="378" customFormat="1" ht="177.75" customHeight="1">
      <c r="A11" s="374" t="s">
        <v>21</v>
      </c>
      <c r="B11" s="379" t="s">
        <v>66</v>
      </c>
      <c r="C11" s="376">
        <v>250</v>
      </c>
      <c r="D11" s="377"/>
      <c r="E11" s="376">
        <v>131.2</v>
      </c>
      <c r="F11" s="376">
        <f t="shared" si="0"/>
        <v>52.5</v>
      </c>
    </row>
    <row r="12" spans="1:6" s="378" customFormat="1" ht="123.75" customHeight="1">
      <c r="A12" s="374" t="s">
        <v>22</v>
      </c>
      <c r="B12" s="375" t="s">
        <v>10</v>
      </c>
      <c r="C12" s="376">
        <v>3000</v>
      </c>
      <c r="D12" s="377"/>
      <c r="E12" s="376">
        <v>670</v>
      </c>
      <c r="F12" s="376">
        <f t="shared" si="0"/>
        <v>22.3</v>
      </c>
    </row>
    <row r="13" spans="1:6" s="378" customFormat="1" ht="120" customHeight="1">
      <c r="A13" s="374" t="s">
        <v>23</v>
      </c>
      <c r="B13" s="375" t="s">
        <v>11</v>
      </c>
      <c r="C13" s="376">
        <v>0</v>
      </c>
      <c r="D13" s="377"/>
      <c r="E13" s="376">
        <v>447.5</v>
      </c>
      <c r="F13" s="376" t="s">
        <v>80</v>
      </c>
    </row>
    <row r="14" spans="1:6" s="378" customFormat="1" ht="96" customHeight="1">
      <c r="A14" s="374" t="s">
        <v>24</v>
      </c>
      <c r="B14" s="375" t="s">
        <v>12</v>
      </c>
      <c r="C14" s="376">
        <v>15</v>
      </c>
      <c r="D14" s="377"/>
      <c r="E14" s="380">
        <v>4</v>
      </c>
      <c r="F14" s="376">
        <f t="shared" si="0"/>
        <v>26.7</v>
      </c>
    </row>
    <row r="15" spans="1:6" s="378" customFormat="1" ht="81.75" customHeight="1">
      <c r="A15" s="374" t="s">
        <v>74</v>
      </c>
      <c r="B15" s="375" t="s">
        <v>13</v>
      </c>
      <c r="C15" s="376">
        <v>10</v>
      </c>
      <c r="D15" s="377"/>
      <c r="E15" s="380">
        <v>0</v>
      </c>
      <c r="F15" s="376">
        <f t="shared" si="0"/>
        <v>0</v>
      </c>
    </row>
    <row r="16" spans="1:6" s="378" customFormat="1" ht="111.75" customHeight="1" hidden="1">
      <c r="A16" s="374" t="s">
        <v>26</v>
      </c>
      <c r="B16" s="375" t="s">
        <v>14</v>
      </c>
      <c r="C16" s="376"/>
      <c r="D16" s="377"/>
      <c r="E16" s="380"/>
      <c r="F16" s="376" t="e">
        <f t="shared" si="0"/>
        <v>#DIV/0!</v>
      </c>
    </row>
    <row r="17" spans="1:6" s="378" customFormat="1" ht="111.75" customHeight="1" hidden="1">
      <c r="A17" s="374" t="s">
        <v>27</v>
      </c>
      <c r="B17" s="375" t="s">
        <v>15</v>
      </c>
      <c r="C17" s="376"/>
      <c r="D17" s="377"/>
      <c r="E17" s="380"/>
      <c r="F17" s="376" t="e">
        <f t="shared" si="0"/>
        <v>#DIV/0!</v>
      </c>
    </row>
    <row r="18" spans="1:6" s="378" customFormat="1" ht="255.75" customHeight="1">
      <c r="A18" s="374" t="s">
        <v>25</v>
      </c>
      <c r="B18" s="381" t="s">
        <v>16</v>
      </c>
      <c r="C18" s="376">
        <v>0</v>
      </c>
      <c r="D18" s="377"/>
      <c r="E18" s="380">
        <v>278.2</v>
      </c>
      <c r="F18" s="376" t="s">
        <v>80</v>
      </c>
    </row>
    <row r="19" spans="1:6" s="378" customFormat="1" ht="111.75" customHeight="1" hidden="1">
      <c r="A19" s="374" t="s">
        <v>29</v>
      </c>
      <c r="B19" s="381" t="s">
        <v>17</v>
      </c>
      <c r="C19" s="376"/>
      <c r="D19" s="382"/>
      <c r="E19" s="380"/>
      <c r="F19" s="376" t="e">
        <f t="shared" si="0"/>
        <v>#DIV/0!</v>
      </c>
    </row>
    <row r="20" spans="1:6" s="378" customFormat="1" ht="111.75" customHeight="1" hidden="1">
      <c r="A20" s="374" t="s">
        <v>30</v>
      </c>
      <c r="B20" s="381" t="s">
        <v>18</v>
      </c>
      <c r="C20" s="376"/>
      <c r="D20" s="382"/>
      <c r="E20" s="380"/>
      <c r="F20" s="376" t="e">
        <f t="shared" si="0"/>
        <v>#DIV/0!</v>
      </c>
    </row>
    <row r="21" spans="1:6" s="378" customFormat="1" ht="162" customHeight="1">
      <c r="A21" s="374" t="s">
        <v>26</v>
      </c>
      <c r="B21" s="381" t="s">
        <v>39</v>
      </c>
      <c r="C21" s="380">
        <v>10</v>
      </c>
      <c r="D21" s="382"/>
      <c r="E21" s="380">
        <v>0</v>
      </c>
      <c r="F21" s="376">
        <f t="shared" si="0"/>
        <v>0</v>
      </c>
    </row>
    <row r="22" spans="1:6" s="378" customFormat="1" ht="111.75" customHeight="1" hidden="1">
      <c r="A22" s="374" t="s">
        <v>42</v>
      </c>
      <c r="B22" s="383" t="s">
        <v>36</v>
      </c>
      <c r="C22" s="384"/>
      <c r="D22" s="377"/>
      <c r="E22" s="384"/>
      <c r="F22" s="376" t="e">
        <f t="shared" si="0"/>
        <v>#DIV/0!</v>
      </c>
    </row>
    <row r="23" spans="1:6" s="378" customFormat="1" ht="111.75" customHeight="1" hidden="1">
      <c r="A23" s="374" t="s">
        <v>44</v>
      </c>
      <c r="B23" s="383" t="s">
        <v>38</v>
      </c>
      <c r="C23" s="376"/>
      <c r="D23" s="385"/>
      <c r="E23" s="376"/>
      <c r="F23" s="376" t="e">
        <f t="shared" si="0"/>
        <v>#DIV/0!</v>
      </c>
    </row>
    <row r="24" spans="1:6" s="378" customFormat="1" ht="111.75" customHeight="1" hidden="1">
      <c r="A24" s="374" t="s">
        <v>45</v>
      </c>
      <c r="B24" s="383" t="s">
        <v>46</v>
      </c>
      <c r="C24" s="376"/>
      <c r="D24" s="385"/>
      <c r="E24" s="376"/>
      <c r="F24" s="376" t="e">
        <f t="shared" si="0"/>
        <v>#DIV/0!</v>
      </c>
    </row>
    <row r="25" spans="1:6" s="378" customFormat="1" ht="111.75" customHeight="1" hidden="1">
      <c r="A25" s="374" t="s">
        <v>28</v>
      </c>
      <c r="B25" s="383" t="s">
        <v>48</v>
      </c>
      <c r="C25" s="376"/>
      <c r="D25" s="385"/>
      <c r="E25" s="376"/>
      <c r="F25" s="376" t="e">
        <f t="shared" si="0"/>
        <v>#DIV/0!</v>
      </c>
    </row>
    <row r="26" spans="1:6" s="378" customFormat="1" ht="72" customHeight="1">
      <c r="A26" s="374" t="s">
        <v>27</v>
      </c>
      <c r="B26" s="383" t="s">
        <v>72</v>
      </c>
      <c r="C26" s="376">
        <v>907857.6</v>
      </c>
      <c r="D26" s="385"/>
      <c r="E26" s="376">
        <v>907857.6</v>
      </c>
      <c r="F26" s="376">
        <f t="shared" si="0"/>
        <v>100</v>
      </c>
    </row>
    <row r="27" spans="1:6" s="378" customFormat="1" ht="57" customHeight="1" hidden="1">
      <c r="A27" s="374" t="s">
        <v>28</v>
      </c>
      <c r="B27" s="386" t="s">
        <v>81</v>
      </c>
      <c r="C27" s="376"/>
      <c r="D27" s="385"/>
      <c r="E27" s="376"/>
      <c r="F27" s="376" t="e">
        <f t="shared" si="0"/>
        <v>#DIV/0!</v>
      </c>
    </row>
    <row r="28" spans="1:6" s="378" customFormat="1" ht="87" customHeight="1">
      <c r="A28" s="374" t="s">
        <v>28</v>
      </c>
      <c r="B28" s="387" t="s">
        <v>276</v>
      </c>
      <c r="C28" s="376">
        <v>0</v>
      </c>
      <c r="D28" s="385"/>
      <c r="E28" s="376">
        <v>49.1</v>
      </c>
      <c r="F28" s="376" t="s">
        <v>80</v>
      </c>
    </row>
    <row r="29" spans="1:6" s="378" customFormat="1" ht="93" customHeight="1">
      <c r="A29" s="374" t="s">
        <v>29</v>
      </c>
      <c r="B29" s="388" t="s">
        <v>228</v>
      </c>
      <c r="C29" s="376">
        <v>0</v>
      </c>
      <c r="D29" s="385"/>
      <c r="E29" s="376">
        <v>442.1</v>
      </c>
      <c r="F29" s="376" t="s">
        <v>80</v>
      </c>
    </row>
    <row r="30" spans="1:6" s="378" customFormat="1" ht="73.5" customHeight="1">
      <c r="A30" s="374" t="s">
        <v>30</v>
      </c>
      <c r="B30" s="375" t="s">
        <v>278</v>
      </c>
      <c r="C30" s="389">
        <f>C31+C32</f>
        <v>662946.6</v>
      </c>
      <c r="D30" s="389">
        <f>D31+D32</f>
        <v>0</v>
      </c>
      <c r="E30" s="389">
        <f>E31+E32</f>
        <v>510981</v>
      </c>
      <c r="F30" s="376">
        <f t="shared" si="0"/>
        <v>77.1</v>
      </c>
    </row>
    <row r="31" spans="1:6" s="361" customFormat="1" ht="231" customHeight="1">
      <c r="A31" s="359" t="s">
        <v>273</v>
      </c>
      <c r="B31" s="362" t="s">
        <v>161</v>
      </c>
      <c r="C31" s="364">
        <v>7985.6</v>
      </c>
      <c r="D31" s="363"/>
      <c r="E31" s="358">
        <v>6020</v>
      </c>
      <c r="F31" s="358">
        <f t="shared" si="0"/>
        <v>75.4</v>
      </c>
    </row>
    <row r="32" spans="1:6" s="361" customFormat="1" ht="81" customHeight="1">
      <c r="A32" s="359" t="s">
        <v>274</v>
      </c>
      <c r="B32" s="360" t="s">
        <v>271</v>
      </c>
      <c r="C32" s="364">
        <f>C33+C34</f>
        <v>654961</v>
      </c>
      <c r="D32" s="364">
        <f>D33+D34</f>
        <v>0</v>
      </c>
      <c r="E32" s="364">
        <f>E33+E34</f>
        <v>504961</v>
      </c>
      <c r="F32" s="364">
        <f>F33+F34</f>
        <v>176</v>
      </c>
    </row>
    <row r="33" spans="1:6" s="361" customFormat="1" ht="101.25" customHeight="1">
      <c r="A33" s="359"/>
      <c r="B33" s="360" t="s">
        <v>272</v>
      </c>
      <c r="C33" s="364">
        <v>625000</v>
      </c>
      <c r="D33" s="363"/>
      <c r="E33" s="358">
        <v>475000</v>
      </c>
      <c r="F33" s="358">
        <f t="shared" si="0"/>
        <v>76</v>
      </c>
    </row>
    <row r="34" spans="1:6" s="361" customFormat="1" ht="110.25" customHeight="1" thickBot="1">
      <c r="A34" s="365"/>
      <c r="B34" s="366" t="s">
        <v>277</v>
      </c>
      <c r="C34" s="367">
        <v>29961</v>
      </c>
      <c r="D34" s="368"/>
      <c r="E34" s="369">
        <v>29961</v>
      </c>
      <c r="F34" s="370">
        <f t="shared" si="0"/>
        <v>100</v>
      </c>
    </row>
    <row r="35" spans="1:6" s="397" customFormat="1" ht="50.25" customHeight="1" thickBot="1">
      <c r="A35" s="394" t="s">
        <v>31</v>
      </c>
      <c r="B35" s="395" t="s">
        <v>2</v>
      </c>
      <c r="C35" s="396">
        <f>C37+C38+C39+C40+C43+C45+C151</f>
        <v>5114289.2</v>
      </c>
      <c r="D35" s="396" t="e">
        <f>D37+D38+D39+D40+D43+D45+D151</f>
        <v>#REF!</v>
      </c>
      <c r="E35" s="396">
        <f>E37+E38+E39+E40+E43+E45+E151</f>
        <v>3168330.2</v>
      </c>
      <c r="F35" s="396">
        <f t="shared" si="0"/>
        <v>62</v>
      </c>
    </row>
    <row r="36" spans="1:6" s="397" customFormat="1" ht="24" customHeight="1" hidden="1">
      <c r="A36" s="394"/>
      <c r="B36" s="398" t="s">
        <v>3</v>
      </c>
      <c r="C36" s="399"/>
      <c r="D36" s="400"/>
      <c r="E36" s="399"/>
      <c r="F36" s="401" t="e">
        <f t="shared" si="0"/>
        <v>#DIV/0!</v>
      </c>
    </row>
    <row r="37" spans="1:6" s="397" customFormat="1" ht="178.5" customHeight="1" thickBot="1">
      <c r="A37" s="394" t="s">
        <v>49</v>
      </c>
      <c r="B37" s="402" t="s">
        <v>58</v>
      </c>
      <c r="C37" s="403">
        <v>268.2</v>
      </c>
      <c r="D37" s="404"/>
      <c r="E37" s="403">
        <v>0</v>
      </c>
      <c r="F37" s="405">
        <f t="shared" si="0"/>
        <v>0</v>
      </c>
    </row>
    <row r="38" spans="1:6" s="397" customFormat="1" ht="114.75" customHeight="1" thickBot="1">
      <c r="A38" s="394" t="s">
        <v>32</v>
      </c>
      <c r="B38" s="406" t="s">
        <v>43</v>
      </c>
      <c r="C38" s="396">
        <v>4000</v>
      </c>
      <c r="D38" s="407"/>
      <c r="E38" s="396">
        <v>2238</v>
      </c>
      <c r="F38" s="396">
        <f t="shared" si="0"/>
        <v>56</v>
      </c>
    </row>
    <row r="39" spans="1:6" s="397" customFormat="1" ht="69.75" customHeight="1" thickBot="1">
      <c r="A39" s="408" t="s">
        <v>41</v>
      </c>
      <c r="B39" s="406" t="s">
        <v>0</v>
      </c>
      <c r="C39" s="396">
        <v>253446.5</v>
      </c>
      <c r="D39" s="407"/>
      <c r="E39" s="396">
        <v>162991.1</v>
      </c>
      <c r="F39" s="396">
        <f t="shared" si="0"/>
        <v>64.3</v>
      </c>
    </row>
    <row r="40" spans="1:6" s="397" customFormat="1" ht="174.75" customHeight="1" thickBot="1">
      <c r="A40" s="394" t="s">
        <v>40</v>
      </c>
      <c r="B40" s="409" t="s">
        <v>222</v>
      </c>
      <c r="C40" s="396">
        <f>C41</f>
        <v>15178</v>
      </c>
      <c r="D40" s="407" t="e">
        <f>#REF!+D41</f>
        <v>#REF!</v>
      </c>
      <c r="E40" s="396">
        <v>11442.8</v>
      </c>
      <c r="F40" s="396">
        <f t="shared" si="0"/>
        <v>75.4</v>
      </c>
    </row>
    <row r="41" spans="1:6" s="397" customFormat="1" ht="69.75" customHeight="1">
      <c r="A41" s="374"/>
      <c r="B41" s="410" t="s">
        <v>275</v>
      </c>
      <c r="C41" s="411">
        <v>15178</v>
      </c>
      <c r="D41" s="412" t="e">
        <f>#REF!+#REF!+#REF!</f>
        <v>#REF!</v>
      </c>
      <c r="E41" s="411">
        <v>11442.8</v>
      </c>
      <c r="F41" s="401">
        <f t="shared" si="0"/>
        <v>75.4</v>
      </c>
    </row>
    <row r="42" spans="1:6" s="418" customFormat="1" ht="39" customHeight="1" thickBot="1">
      <c r="A42" s="413"/>
      <c r="B42" s="414" t="s">
        <v>77</v>
      </c>
      <c r="C42" s="415">
        <v>7985.6</v>
      </c>
      <c r="D42" s="416"/>
      <c r="E42" s="417">
        <v>6020</v>
      </c>
      <c r="F42" s="393">
        <f t="shared" si="0"/>
        <v>75.4</v>
      </c>
    </row>
    <row r="43" spans="1:6" s="397" customFormat="1" ht="177" customHeight="1" thickBot="1">
      <c r="A43" s="419" t="s">
        <v>47</v>
      </c>
      <c r="B43" s="406" t="s">
        <v>61</v>
      </c>
      <c r="C43" s="420">
        <v>21000</v>
      </c>
      <c r="D43" s="421"/>
      <c r="E43" s="420">
        <f>E44</f>
        <v>1050</v>
      </c>
      <c r="F43" s="396">
        <f t="shared" si="0"/>
        <v>5</v>
      </c>
    </row>
    <row r="44" spans="1:6" s="397" customFormat="1" ht="71.25" customHeight="1" thickBot="1">
      <c r="A44" s="390"/>
      <c r="B44" s="422" t="s">
        <v>60</v>
      </c>
      <c r="C44" s="423">
        <v>21000</v>
      </c>
      <c r="D44" s="424"/>
      <c r="E44" s="392">
        <v>1050</v>
      </c>
      <c r="F44" s="392">
        <f t="shared" si="0"/>
        <v>5</v>
      </c>
    </row>
    <row r="45" spans="1:7" s="397" customFormat="1" ht="105.75" customHeight="1" thickBot="1">
      <c r="A45" s="394" t="s">
        <v>51</v>
      </c>
      <c r="B45" s="406" t="s">
        <v>68</v>
      </c>
      <c r="C45" s="396">
        <f>C46+C80+C81+C86+C144+C145+C146+C150</f>
        <v>4820096.5</v>
      </c>
      <c r="D45" s="396" t="e">
        <f>D46+D80+D81+D86+D144+D145+D146+D150</f>
        <v>#REF!</v>
      </c>
      <c r="E45" s="396">
        <f>E46+E80+E81+E86+E144+E145+E146+E150</f>
        <v>2990608.3</v>
      </c>
      <c r="F45" s="396">
        <f t="shared" si="0"/>
        <v>62</v>
      </c>
      <c r="G45" s="396">
        <f>G46+G80+G81+G86+G144+G145+G146+G150</f>
        <v>0</v>
      </c>
    </row>
    <row r="46" spans="1:6" s="425" customFormat="1" ht="112.5" customHeight="1" thickBot="1">
      <c r="A46" s="394" t="s">
        <v>52</v>
      </c>
      <c r="B46" s="406" t="s">
        <v>69</v>
      </c>
      <c r="C46" s="396">
        <v>583214.2</v>
      </c>
      <c r="D46" s="396">
        <v>583214.2</v>
      </c>
      <c r="E46" s="396">
        <f>E78</f>
        <v>300181.2</v>
      </c>
      <c r="F46" s="396">
        <f t="shared" si="0"/>
        <v>51.5</v>
      </c>
    </row>
    <row r="47" spans="1:6" s="425" customFormat="1" ht="28.5" customHeight="1" hidden="1">
      <c r="A47" s="408"/>
      <c r="B47" s="426"/>
      <c r="C47" s="427" t="e">
        <f>C48+C51+C52+C54+C56+C57+C58+C59+C60+C61+C62+C63+C64+C65+C66+C67+C68+#REF!+C69+C70+C71+C73+C74+C75+C76+#REF!+#REF!+#REF!+#REF!</f>
        <v>#REF!</v>
      </c>
      <c r="D47" s="428" t="e">
        <f>D48+D51+D52+D54+D56+D57+D58+D59+D60+D61+D62+D63+D64+D65+D66+D67+D68+#REF!+D69+D70+D71+D73+D74+D75+D76+#REF!+#REF!+#REF!+#REF!</f>
        <v>#REF!</v>
      </c>
      <c r="E47" s="428"/>
      <c r="F47" s="401" t="e">
        <f t="shared" si="0"/>
        <v>#REF!</v>
      </c>
    </row>
    <row r="48" spans="1:6" s="425" customFormat="1" ht="37.5" customHeight="1">
      <c r="A48" s="429"/>
      <c r="B48" s="430" t="s">
        <v>87</v>
      </c>
      <c r="C48" s="431"/>
      <c r="D48" s="432"/>
      <c r="E48" s="433"/>
      <c r="F48" s="376"/>
    </row>
    <row r="49" spans="1:6" s="439" customFormat="1" ht="66" customHeight="1">
      <c r="A49" s="434"/>
      <c r="B49" s="435" t="s">
        <v>208</v>
      </c>
      <c r="C49" s="436">
        <v>164050.6</v>
      </c>
      <c r="D49" s="437"/>
      <c r="E49" s="438">
        <v>125435.6</v>
      </c>
      <c r="F49" s="376">
        <f t="shared" si="0"/>
        <v>76.5</v>
      </c>
    </row>
    <row r="50" spans="1:6" s="439" customFormat="1" ht="34.5" customHeight="1">
      <c r="A50" s="434"/>
      <c r="B50" s="430" t="s">
        <v>209</v>
      </c>
      <c r="C50" s="440">
        <v>29961</v>
      </c>
      <c r="D50" s="437"/>
      <c r="E50" s="441">
        <v>29961</v>
      </c>
      <c r="F50" s="376">
        <f t="shared" si="0"/>
        <v>100</v>
      </c>
    </row>
    <row r="51" spans="1:6" s="425" customFormat="1" ht="46.5" customHeight="1">
      <c r="A51" s="374"/>
      <c r="B51" s="435" t="s">
        <v>89</v>
      </c>
      <c r="C51" s="436">
        <v>104636.5</v>
      </c>
      <c r="D51" s="442"/>
      <c r="E51" s="438">
        <v>81657.3</v>
      </c>
      <c r="F51" s="376">
        <f t="shared" si="0"/>
        <v>78</v>
      </c>
    </row>
    <row r="52" spans="1:6" s="425" customFormat="1" ht="62.25" customHeight="1">
      <c r="A52" s="374"/>
      <c r="B52" s="435" t="s">
        <v>90</v>
      </c>
      <c r="C52" s="436">
        <v>136320.1</v>
      </c>
      <c r="D52" s="385"/>
      <c r="E52" s="438">
        <v>82350.9</v>
      </c>
      <c r="F52" s="376">
        <f t="shared" si="0"/>
        <v>60.4</v>
      </c>
    </row>
    <row r="53" spans="1:6" s="425" customFormat="1" ht="67.5" customHeight="1">
      <c r="A53" s="374"/>
      <c r="B53" s="435" t="s">
        <v>91</v>
      </c>
      <c r="C53" s="436">
        <v>1000</v>
      </c>
      <c r="D53" s="385"/>
      <c r="E53" s="438">
        <v>0</v>
      </c>
      <c r="F53" s="376">
        <f t="shared" si="0"/>
        <v>0</v>
      </c>
    </row>
    <row r="54" spans="1:6" s="425" customFormat="1" ht="42" customHeight="1">
      <c r="A54" s="374"/>
      <c r="B54" s="435" t="s">
        <v>92</v>
      </c>
      <c r="C54" s="436">
        <v>21451.9</v>
      </c>
      <c r="D54" s="385"/>
      <c r="E54" s="438">
        <v>0</v>
      </c>
      <c r="F54" s="376">
        <f t="shared" si="0"/>
        <v>0</v>
      </c>
    </row>
    <row r="55" spans="1:6" s="425" customFormat="1" ht="66" customHeight="1">
      <c r="A55" s="374"/>
      <c r="B55" s="435" t="s">
        <v>230</v>
      </c>
      <c r="C55" s="436">
        <v>46264.8</v>
      </c>
      <c r="E55" s="438">
        <v>0</v>
      </c>
      <c r="F55" s="376">
        <f t="shared" si="0"/>
        <v>0</v>
      </c>
    </row>
    <row r="56" spans="1:6" s="425" customFormat="1" ht="69" customHeight="1">
      <c r="A56" s="374"/>
      <c r="B56" s="435" t="s">
        <v>93</v>
      </c>
      <c r="C56" s="436">
        <v>1790.8</v>
      </c>
      <c r="D56" s="385"/>
      <c r="E56" s="438">
        <v>0</v>
      </c>
      <c r="F56" s="376">
        <f t="shared" si="0"/>
        <v>0</v>
      </c>
    </row>
    <row r="57" spans="1:6" s="425" customFormat="1" ht="99.75" customHeight="1">
      <c r="A57" s="374"/>
      <c r="B57" s="435" t="s">
        <v>94</v>
      </c>
      <c r="C57" s="436">
        <v>200</v>
      </c>
      <c r="D57" s="385"/>
      <c r="E57" s="438">
        <v>0</v>
      </c>
      <c r="F57" s="376">
        <f t="shared" si="0"/>
        <v>0</v>
      </c>
    </row>
    <row r="58" spans="1:6" s="425" customFormat="1" ht="68.25" customHeight="1">
      <c r="A58" s="374"/>
      <c r="B58" s="435" t="s">
        <v>95</v>
      </c>
      <c r="C58" s="443">
        <v>32172.9</v>
      </c>
      <c r="D58" s="385"/>
      <c r="E58" s="438">
        <v>1312.1</v>
      </c>
      <c r="F58" s="376">
        <f t="shared" si="0"/>
        <v>4.1</v>
      </c>
    </row>
    <row r="59" spans="1:6" s="425" customFormat="1" ht="63.75" customHeight="1">
      <c r="A59" s="374"/>
      <c r="B59" s="435" t="s">
        <v>96</v>
      </c>
      <c r="C59" s="443">
        <v>1834.4</v>
      </c>
      <c r="D59" s="442"/>
      <c r="E59" s="438">
        <v>0</v>
      </c>
      <c r="F59" s="376">
        <f t="shared" si="0"/>
        <v>0</v>
      </c>
    </row>
    <row r="60" spans="1:6" s="425" customFormat="1" ht="42.75" customHeight="1">
      <c r="A60" s="374"/>
      <c r="B60" s="435" t="s">
        <v>97</v>
      </c>
      <c r="C60" s="443">
        <v>2676.9</v>
      </c>
      <c r="D60" s="442"/>
      <c r="E60" s="438">
        <v>0</v>
      </c>
      <c r="F60" s="376">
        <f t="shared" si="0"/>
        <v>0</v>
      </c>
    </row>
    <row r="61" spans="1:6" s="425" customFormat="1" ht="48.75" customHeight="1">
      <c r="A61" s="374"/>
      <c r="B61" s="435" t="s">
        <v>98</v>
      </c>
      <c r="C61" s="443">
        <v>1640</v>
      </c>
      <c r="D61" s="442"/>
      <c r="E61" s="438">
        <v>0</v>
      </c>
      <c r="F61" s="376">
        <f t="shared" si="0"/>
        <v>0</v>
      </c>
    </row>
    <row r="62" spans="1:6" s="425" customFormat="1" ht="82.5" customHeight="1">
      <c r="A62" s="374"/>
      <c r="B62" s="435" t="s">
        <v>99</v>
      </c>
      <c r="C62" s="443">
        <v>2097.5</v>
      </c>
      <c r="D62" s="442"/>
      <c r="E62" s="438">
        <v>0</v>
      </c>
      <c r="F62" s="376">
        <f t="shared" si="0"/>
        <v>0</v>
      </c>
    </row>
    <row r="63" spans="1:6" s="425" customFormat="1" ht="73.5" customHeight="1">
      <c r="A63" s="374"/>
      <c r="B63" s="435" t="s">
        <v>100</v>
      </c>
      <c r="C63" s="443">
        <v>2500</v>
      </c>
      <c r="D63" s="442"/>
      <c r="E63" s="438">
        <v>0</v>
      </c>
      <c r="F63" s="376">
        <f t="shared" si="0"/>
        <v>0</v>
      </c>
    </row>
    <row r="64" spans="1:6" s="425" customFormat="1" ht="67.5" customHeight="1">
      <c r="A64" s="374"/>
      <c r="B64" s="435" t="s">
        <v>101</v>
      </c>
      <c r="C64" s="443">
        <v>597.1</v>
      </c>
      <c r="D64" s="442"/>
      <c r="E64" s="438">
        <v>0</v>
      </c>
      <c r="F64" s="376">
        <f t="shared" si="0"/>
        <v>0</v>
      </c>
    </row>
    <row r="65" spans="1:6" s="425" customFormat="1" ht="74.25" customHeight="1">
      <c r="A65" s="374"/>
      <c r="B65" s="435" t="s">
        <v>102</v>
      </c>
      <c r="C65" s="443">
        <v>773.7</v>
      </c>
      <c r="D65" s="442"/>
      <c r="E65" s="438">
        <v>0</v>
      </c>
      <c r="F65" s="376">
        <f t="shared" si="0"/>
        <v>0</v>
      </c>
    </row>
    <row r="66" spans="1:6" s="425" customFormat="1" ht="66.75" customHeight="1">
      <c r="A66" s="444"/>
      <c r="B66" s="435" t="s">
        <v>103</v>
      </c>
      <c r="C66" s="443">
        <v>887.9</v>
      </c>
      <c r="D66" s="445"/>
      <c r="E66" s="438">
        <v>0</v>
      </c>
      <c r="F66" s="376">
        <f t="shared" si="0"/>
        <v>0</v>
      </c>
    </row>
    <row r="67" spans="1:13" s="425" customFormat="1" ht="63" customHeight="1">
      <c r="A67" s="444"/>
      <c r="B67" s="435" t="s">
        <v>104</v>
      </c>
      <c r="C67" s="443">
        <v>1166.7</v>
      </c>
      <c r="D67" s="445"/>
      <c r="E67" s="438">
        <v>0</v>
      </c>
      <c r="F67" s="376">
        <f t="shared" si="0"/>
        <v>0</v>
      </c>
      <c r="L67" s="435"/>
      <c r="M67" s="446"/>
    </row>
    <row r="68" spans="1:6" s="425" customFormat="1" ht="111" customHeight="1">
      <c r="A68" s="444"/>
      <c r="B68" s="435" t="s">
        <v>105</v>
      </c>
      <c r="C68" s="447">
        <v>1436.7</v>
      </c>
      <c r="D68" s="445"/>
      <c r="E68" s="448">
        <v>0</v>
      </c>
      <c r="F68" s="376">
        <f t="shared" si="0"/>
        <v>0</v>
      </c>
    </row>
    <row r="69" spans="1:6" s="425" customFormat="1" ht="66.75" customHeight="1">
      <c r="A69" s="444"/>
      <c r="B69" s="435" t="s">
        <v>107</v>
      </c>
      <c r="C69" s="447">
        <v>1426.7</v>
      </c>
      <c r="D69" s="445"/>
      <c r="E69" s="448">
        <v>0</v>
      </c>
      <c r="F69" s="376">
        <f t="shared" si="0"/>
        <v>0</v>
      </c>
    </row>
    <row r="70" spans="1:6" s="425" customFormat="1" ht="66" customHeight="1">
      <c r="A70" s="444"/>
      <c r="B70" s="435" t="s">
        <v>108</v>
      </c>
      <c r="C70" s="447">
        <v>1353.7</v>
      </c>
      <c r="D70" s="445"/>
      <c r="E70" s="448">
        <v>0</v>
      </c>
      <c r="F70" s="376">
        <f t="shared" si="0"/>
        <v>0</v>
      </c>
    </row>
    <row r="71" spans="1:6" s="425" customFormat="1" ht="67.5" customHeight="1">
      <c r="A71" s="444"/>
      <c r="B71" s="435" t="s">
        <v>229</v>
      </c>
      <c r="C71" s="447">
        <v>8500</v>
      </c>
      <c r="D71" s="445"/>
      <c r="E71" s="448">
        <v>0</v>
      </c>
      <c r="F71" s="376">
        <f t="shared" si="0"/>
        <v>0</v>
      </c>
    </row>
    <row r="72" spans="1:6" s="425" customFormat="1" ht="67.5" customHeight="1">
      <c r="A72" s="444"/>
      <c r="B72" s="435" t="s">
        <v>109</v>
      </c>
      <c r="C72" s="447">
        <v>925</v>
      </c>
      <c r="D72" s="445"/>
      <c r="E72" s="448">
        <v>0</v>
      </c>
      <c r="F72" s="376">
        <f t="shared" si="0"/>
        <v>0</v>
      </c>
    </row>
    <row r="73" spans="1:6" s="425" customFormat="1" ht="65.25" customHeight="1">
      <c r="A73" s="444"/>
      <c r="B73" s="435" t="s">
        <v>110</v>
      </c>
      <c r="C73" s="447">
        <v>2402.9</v>
      </c>
      <c r="D73" s="445"/>
      <c r="E73" s="448">
        <v>0</v>
      </c>
      <c r="F73" s="376">
        <f t="shared" si="0"/>
        <v>0</v>
      </c>
    </row>
    <row r="74" spans="1:6" s="425" customFormat="1" ht="66.75" customHeight="1">
      <c r="A74" s="444"/>
      <c r="B74" s="435" t="s">
        <v>111</v>
      </c>
      <c r="C74" s="449">
        <v>6295.2</v>
      </c>
      <c r="D74" s="445"/>
      <c r="E74" s="448">
        <v>2730.6</v>
      </c>
      <c r="F74" s="376">
        <f t="shared" si="0"/>
        <v>43.4</v>
      </c>
    </row>
    <row r="75" spans="1:6" s="425" customFormat="1" ht="71.25" customHeight="1">
      <c r="A75" s="444"/>
      <c r="B75" s="435" t="s">
        <v>212</v>
      </c>
      <c r="C75" s="447">
        <v>4260.1</v>
      </c>
      <c r="D75" s="445"/>
      <c r="E75" s="448">
        <v>782.6</v>
      </c>
      <c r="F75" s="376">
        <f aca="true" t="shared" si="1" ref="F75:F138">E75/C75*100</f>
        <v>18.4</v>
      </c>
    </row>
    <row r="76" spans="1:6" s="425" customFormat="1" ht="69" customHeight="1">
      <c r="A76" s="444"/>
      <c r="B76" s="435" t="s">
        <v>113</v>
      </c>
      <c r="C76" s="447">
        <v>7267.3</v>
      </c>
      <c r="D76" s="445"/>
      <c r="E76" s="448">
        <v>551.6</v>
      </c>
      <c r="F76" s="376">
        <f t="shared" si="1"/>
        <v>7.6</v>
      </c>
    </row>
    <row r="77" spans="1:6" s="425" customFormat="1" ht="72" customHeight="1" thickBot="1">
      <c r="A77" s="444"/>
      <c r="B77" s="435" t="s">
        <v>114</v>
      </c>
      <c r="C77" s="450">
        <v>5956.1</v>
      </c>
      <c r="D77" s="445"/>
      <c r="E77" s="448">
        <v>5360.5</v>
      </c>
      <c r="F77" s="376">
        <f t="shared" si="1"/>
        <v>90</v>
      </c>
    </row>
    <row r="78" spans="1:6" s="425" customFormat="1" ht="0.75" customHeight="1" hidden="1">
      <c r="A78" s="444"/>
      <c r="B78" s="451"/>
      <c r="C78" s="376">
        <f>C49+C51+C52+C53+C54+C55+C56+C57+C58+C59+C60+C61+C62+C63+C64+C65+C66+C67+C68+C69+C70+C71+C72+C73+C74+C75+C76+C77</f>
        <v>561885.5</v>
      </c>
      <c r="D78" s="376">
        <f>D49+D51+D52+D53+D54+D55+D56+D57+D58+D59+D60+D61+D62+D63+D64+D65+D66+D67+D68+D69+D70+D71+D72+D73+D74+D75+D76+D77</f>
        <v>0</v>
      </c>
      <c r="E78" s="376">
        <f>E49+E51+E52+E53+E54+E55+E56+E57+E58+E59+E60+E61+E62+E63+E64+E65+E66+E67+E68+E69+E70+E71+E72+E73+E74+E75+E76+E77</f>
        <v>300181.2</v>
      </c>
      <c r="F78" s="376">
        <f t="shared" si="1"/>
        <v>53.4</v>
      </c>
    </row>
    <row r="79" spans="1:6" s="425" customFormat="1" ht="57" customHeight="1" hidden="1" thickBot="1">
      <c r="A79" s="408"/>
      <c r="B79" s="452" t="s">
        <v>194</v>
      </c>
      <c r="C79" s="392">
        <f>C46-C78</f>
        <v>21328.7</v>
      </c>
      <c r="D79" s="391"/>
      <c r="E79" s="453"/>
      <c r="F79" s="393">
        <f t="shared" si="1"/>
        <v>0</v>
      </c>
    </row>
    <row r="80" spans="1:6" s="425" customFormat="1" ht="63.75" customHeight="1" thickBot="1">
      <c r="A80" s="394" t="s">
        <v>53</v>
      </c>
      <c r="B80" s="406" t="s">
        <v>50</v>
      </c>
      <c r="C80" s="396">
        <v>1000654.8</v>
      </c>
      <c r="D80" s="454"/>
      <c r="E80" s="455">
        <v>844123.7</v>
      </c>
      <c r="F80" s="456">
        <f t="shared" si="1"/>
        <v>84.4</v>
      </c>
    </row>
    <row r="81" spans="1:6" s="425" customFormat="1" ht="71.25" customHeight="1" thickBot="1">
      <c r="A81" s="394" t="s">
        <v>54</v>
      </c>
      <c r="B81" s="406" t="s">
        <v>62</v>
      </c>
      <c r="C81" s="396">
        <f>C82+C83+C84+C85</f>
        <v>85000</v>
      </c>
      <c r="D81" s="396">
        <f>D82+D83+D84+D85</f>
        <v>0</v>
      </c>
      <c r="E81" s="396">
        <f>E82+E83+E84+E85</f>
        <v>62824.5</v>
      </c>
      <c r="F81" s="456">
        <f t="shared" si="1"/>
        <v>73.9</v>
      </c>
    </row>
    <row r="82" spans="1:6" s="425" customFormat="1" ht="69" customHeight="1">
      <c r="A82" s="429"/>
      <c r="B82" s="457" t="s">
        <v>115</v>
      </c>
      <c r="C82" s="458">
        <v>78650.3</v>
      </c>
      <c r="D82" s="459"/>
      <c r="E82" s="460">
        <v>62824.5</v>
      </c>
      <c r="F82" s="401">
        <f t="shared" si="1"/>
        <v>79.9</v>
      </c>
    </row>
    <row r="83" spans="1:8" s="425" customFormat="1" ht="78" customHeight="1">
      <c r="A83" s="374"/>
      <c r="B83" s="461" t="s">
        <v>116</v>
      </c>
      <c r="C83" s="436">
        <v>1462.8</v>
      </c>
      <c r="D83" s="442"/>
      <c r="E83" s="462">
        <v>0</v>
      </c>
      <c r="F83" s="376">
        <f t="shared" si="1"/>
        <v>0</v>
      </c>
      <c r="H83" s="463"/>
    </row>
    <row r="84" spans="1:6" s="425" customFormat="1" ht="66" customHeight="1">
      <c r="A84" s="464"/>
      <c r="B84" s="465" t="s">
        <v>231</v>
      </c>
      <c r="C84" s="466">
        <v>482.4</v>
      </c>
      <c r="D84" s="467"/>
      <c r="E84" s="468">
        <v>0</v>
      </c>
      <c r="F84" s="376">
        <f t="shared" si="1"/>
        <v>0</v>
      </c>
    </row>
    <row r="85" spans="1:6" s="425" customFormat="1" ht="45" customHeight="1" thickBot="1">
      <c r="A85" s="464"/>
      <c r="B85" s="469" t="s">
        <v>59</v>
      </c>
      <c r="C85" s="466">
        <v>4404.5</v>
      </c>
      <c r="D85" s="470"/>
      <c r="E85" s="470">
        <v>0</v>
      </c>
      <c r="F85" s="393">
        <f t="shared" si="1"/>
        <v>0</v>
      </c>
    </row>
    <row r="86" spans="1:6" s="425" customFormat="1" ht="72" customHeight="1" thickBot="1">
      <c r="A86" s="394" t="s">
        <v>55</v>
      </c>
      <c r="B86" s="406" t="s">
        <v>73</v>
      </c>
      <c r="C86" s="420">
        <v>871153.2</v>
      </c>
      <c r="D86" s="420">
        <v>871153.2</v>
      </c>
      <c r="E86" s="420">
        <f>E89+E101</f>
        <v>541070.3</v>
      </c>
      <c r="F86" s="396">
        <f t="shared" si="1"/>
        <v>62.1</v>
      </c>
    </row>
    <row r="87" spans="1:6" s="425" customFormat="1" ht="111.75" customHeight="1" hidden="1">
      <c r="A87" s="429"/>
      <c r="B87" s="471"/>
      <c r="C87" s="472"/>
      <c r="D87" s="473"/>
      <c r="E87" s="474"/>
      <c r="F87" s="401" t="e">
        <f t="shared" si="1"/>
        <v>#DIV/0!</v>
      </c>
    </row>
    <row r="88" spans="1:6" s="425" customFormat="1" ht="111.75" customHeight="1" hidden="1">
      <c r="A88" s="475" t="s">
        <v>55</v>
      </c>
      <c r="B88" s="476" t="s">
        <v>65</v>
      </c>
      <c r="C88" s="477">
        <v>884219</v>
      </c>
      <c r="D88" s="478"/>
      <c r="E88" s="479"/>
      <c r="F88" s="376">
        <f t="shared" si="1"/>
        <v>0</v>
      </c>
    </row>
    <row r="89" spans="1:6" s="425" customFormat="1" ht="69.75" customHeight="1">
      <c r="A89" s="475"/>
      <c r="B89" s="480" t="s">
        <v>205</v>
      </c>
      <c r="C89" s="477">
        <f>C90+C94</f>
        <v>196148.3</v>
      </c>
      <c r="D89" s="477">
        <f>D90+D94</f>
        <v>0</v>
      </c>
      <c r="E89" s="477">
        <f>E90+E94</f>
        <v>177976.7</v>
      </c>
      <c r="F89" s="477">
        <f t="shared" si="1"/>
        <v>90.7</v>
      </c>
    </row>
    <row r="90" spans="1:8" s="425" customFormat="1" ht="33" customHeight="1">
      <c r="A90" s="475"/>
      <c r="B90" s="480" t="s">
        <v>149</v>
      </c>
      <c r="C90" s="477">
        <f>C91+C92+C93</f>
        <v>102000</v>
      </c>
      <c r="D90" s="477">
        <f>D91+D92+D93</f>
        <v>0</v>
      </c>
      <c r="E90" s="477">
        <f>E91+E92+E93</f>
        <v>95131.8</v>
      </c>
      <c r="F90" s="477">
        <f t="shared" si="1"/>
        <v>93.3</v>
      </c>
      <c r="H90" s="481"/>
    </row>
    <row r="91" spans="1:8" s="425" customFormat="1" ht="79.5" customHeight="1">
      <c r="A91" s="475"/>
      <c r="B91" s="482" t="s">
        <v>199</v>
      </c>
      <c r="C91" s="483">
        <v>59000</v>
      </c>
      <c r="D91" s="478"/>
      <c r="E91" s="484">
        <v>58283</v>
      </c>
      <c r="F91" s="376">
        <f t="shared" si="1"/>
        <v>98.8</v>
      </c>
      <c r="H91" s="463"/>
    </row>
    <row r="92" spans="1:8" s="425" customFormat="1" ht="72" customHeight="1">
      <c r="A92" s="475"/>
      <c r="B92" s="482" t="s">
        <v>200</v>
      </c>
      <c r="C92" s="483">
        <v>21000</v>
      </c>
      <c r="D92" s="478"/>
      <c r="E92" s="484">
        <v>18947.2</v>
      </c>
      <c r="F92" s="376">
        <f t="shared" si="1"/>
        <v>90.2</v>
      </c>
      <c r="H92" s="463"/>
    </row>
    <row r="93" spans="1:8" s="425" customFormat="1" ht="48.75" customHeight="1">
      <c r="A93" s="475"/>
      <c r="B93" s="482" t="s">
        <v>154</v>
      </c>
      <c r="C93" s="483">
        <v>22000</v>
      </c>
      <c r="D93" s="478"/>
      <c r="E93" s="484">
        <v>17901.6</v>
      </c>
      <c r="F93" s="376">
        <f t="shared" si="1"/>
        <v>81.4</v>
      </c>
      <c r="H93" s="463"/>
    </row>
    <row r="94" spans="1:8" s="425" customFormat="1" ht="33.75" customHeight="1">
      <c r="A94" s="475"/>
      <c r="B94" s="485" t="s">
        <v>206</v>
      </c>
      <c r="C94" s="477">
        <f>C95+C96+C97+C98+C99+C100</f>
        <v>94148.3</v>
      </c>
      <c r="D94" s="477">
        <f>D95+D96+D97+D98+D99+D100</f>
        <v>0</v>
      </c>
      <c r="E94" s="477">
        <f>E95+E96+E97+E98+E99+E100</f>
        <v>82844.9</v>
      </c>
      <c r="F94" s="477">
        <f t="shared" si="1"/>
        <v>88</v>
      </c>
      <c r="H94" s="463"/>
    </row>
    <row r="95" spans="1:8" s="425" customFormat="1" ht="72" customHeight="1">
      <c r="A95" s="475"/>
      <c r="B95" s="482" t="s">
        <v>199</v>
      </c>
      <c r="C95" s="483">
        <v>34106.4</v>
      </c>
      <c r="D95" s="478"/>
      <c r="E95" s="484">
        <v>26951.8</v>
      </c>
      <c r="F95" s="376">
        <f t="shared" si="1"/>
        <v>79</v>
      </c>
      <c r="H95" s="463"/>
    </row>
    <row r="96" spans="1:8" s="425" customFormat="1" ht="74.25" customHeight="1">
      <c r="A96" s="475"/>
      <c r="B96" s="482" t="s">
        <v>201</v>
      </c>
      <c r="C96" s="483">
        <v>3808.8</v>
      </c>
      <c r="D96" s="478"/>
      <c r="E96" s="484">
        <v>1673</v>
      </c>
      <c r="F96" s="376">
        <f t="shared" si="1"/>
        <v>43.9</v>
      </c>
      <c r="H96" s="463"/>
    </row>
    <row r="97" spans="1:8" s="425" customFormat="1" ht="62.25" customHeight="1">
      <c r="A97" s="475"/>
      <c r="B97" s="482" t="s">
        <v>154</v>
      </c>
      <c r="C97" s="483">
        <v>25798.4</v>
      </c>
      <c r="D97" s="478"/>
      <c r="E97" s="484">
        <v>23785.4</v>
      </c>
      <c r="F97" s="376">
        <f t="shared" si="1"/>
        <v>92.2</v>
      </c>
      <c r="H97" s="463"/>
    </row>
    <row r="98" spans="1:6" s="425" customFormat="1" ht="87" customHeight="1">
      <c r="A98" s="475"/>
      <c r="B98" s="482" t="s">
        <v>202</v>
      </c>
      <c r="C98" s="483">
        <v>14862.1</v>
      </c>
      <c r="D98" s="486"/>
      <c r="E98" s="484">
        <v>14862.1</v>
      </c>
      <c r="F98" s="376">
        <f t="shared" si="1"/>
        <v>100</v>
      </c>
    </row>
    <row r="99" spans="1:6" s="425" customFormat="1" ht="47.25" customHeight="1">
      <c r="A99" s="475"/>
      <c r="B99" s="482" t="s">
        <v>156</v>
      </c>
      <c r="C99" s="483">
        <v>2012.4</v>
      </c>
      <c r="D99" s="437"/>
      <c r="E99" s="479">
        <v>2012.4</v>
      </c>
      <c r="F99" s="376">
        <f t="shared" si="1"/>
        <v>100</v>
      </c>
    </row>
    <row r="100" spans="1:6" s="425" customFormat="1" ht="57" customHeight="1">
      <c r="A100" s="475"/>
      <c r="B100" s="482" t="s">
        <v>203</v>
      </c>
      <c r="C100" s="483">
        <v>13560.2</v>
      </c>
      <c r="D100" s="385"/>
      <c r="E100" s="479">
        <v>13560.2</v>
      </c>
      <c r="F100" s="376">
        <f t="shared" si="1"/>
        <v>100</v>
      </c>
    </row>
    <row r="101" spans="1:8" s="425" customFormat="1" ht="69.75" customHeight="1">
      <c r="A101" s="475"/>
      <c r="B101" s="480" t="s">
        <v>207</v>
      </c>
      <c r="C101" s="487">
        <f>SUM(C102:C143)</f>
        <v>675004.8</v>
      </c>
      <c r="D101" s="487">
        <f>SUM(D102:D143)</f>
        <v>0</v>
      </c>
      <c r="E101" s="487">
        <f>SUM(E102:E143)</f>
        <v>363093.6</v>
      </c>
      <c r="F101" s="477">
        <f t="shared" si="1"/>
        <v>53.8</v>
      </c>
      <c r="H101" s="463"/>
    </row>
    <row r="102" spans="1:6" s="425" customFormat="1" ht="66" customHeight="1">
      <c r="A102" s="475"/>
      <c r="B102" s="488" t="s">
        <v>268</v>
      </c>
      <c r="C102" s="458">
        <v>10588.9</v>
      </c>
      <c r="D102" s="489"/>
      <c r="E102" s="438">
        <v>10588.9</v>
      </c>
      <c r="F102" s="376">
        <f t="shared" si="1"/>
        <v>100</v>
      </c>
    </row>
    <row r="103" spans="1:6" s="425" customFormat="1" ht="63.75" customHeight="1">
      <c r="A103" s="475"/>
      <c r="B103" s="490" t="s">
        <v>269</v>
      </c>
      <c r="C103" s="436">
        <v>16138.6</v>
      </c>
      <c r="D103" s="489"/>
      <c r="E103" s="438">
        <v>12264.4</v>
      </c>
      <c r="F103" s="376">
        <f t="shared" si="1"/>
        <v>76</v>
      </c>
    </row>
    <row r="104" spans="1:6" s="425" customFormat="1" ht="41.25" customHeight="1">
      <c r="A104" s="475"/>
      <c r="B104" s="490" t="s">
        <v>270</v>
      </c>
      <c r="C104" s="436">
        <v>5000</v>
      </c>
      <c r="D104" s="489"/>
      <c r="E104" s="438">
        <v>0</v>
      </c>
      <c r="F104" s="376">
        <f t="shared" si="1"/>
        <v>0</v>
      </c>
    </row>
    <row r="105" spans="1:6" s="492" customFormat="1" ht="69.75" customHeight="1">
      <c r="A105" s="491"/>
      <c r="B105" s="490" t="s">
        <v>232</v>
      </c>
      <c r="C105" s="436">
        <v>23246.5</v>
      </c>
      <c r="D105" s="478"/>
      <c r="E105" s="438">
        <v>8762.6</v>
      </c>
      <c r="F105" s="376">
        <f t="shared" si="1"/>
        <v>37.7</v>
      </c>
    </row>
    <row r="106" spans="1:6" s="492" customFormat="1" ht="75" customHeight="1">
      <c r="A106" s="491"/>
      <c r="B106" s="490" t="s">
        <v>172</v>
      </c>
      <c r="C106" s="436">
        <v>3679.1</v>
      </c>
      <c r="D106" s="478"/>
      <c r="E106" s="438">
        <v>1881.4</v>
      </c>
      <c r="F106" s="376">
        <f t="shared" si="1"/>
        <v>51.1</v>
      </c>
    </row>
    <row r="107" spans="1:6" s="492" customFormat="1" ht="66" customHeight="1">
      <c r="A107" s="491"/>
      <c r="B107" s="490" t="s">
        <v>233</v>
      </c>
      <c r="C107" s="436">
        <v>17652.8</v>
      </c>
      <c r="D107" s="478"/>
      <c r="E107" s="438">
        <v>14683.2</v>
      </c>
      <c r="F107" s="376">
        <f t="shared" si="1"/>
        <v>83.2</v>
      </c>
    </row>
    <row r="108" spans="1:6" s="492" customFormat="1" ht="67.5" customHeight="1">
      <c r="A108" s="491"/>
      <c r="B108" s="490" t="s">
        <v>234</v>
      </c>
      <c r="C108" s="436">
        <v>4985.3</v>
      </c>
      <c r="D108" s="478"/>
      <c r="E108" s="438">
        <v>1495.6</v>
      </c>
      <c r="F108" s="376">
        <f t="shared" si="1"/>
        <v>30</v>
      </c>
    </row>
    <row r="109" spans="1:6" s="492" customFormat="1" ht="61.5" customHeight="1">
      <c r="A109" s="491"/>
      <c r="B109" s="490" t="s">
        <v>235</v>
      </c>
      <c r="C109" s="436">
        <v>19161.5</v>
      </c>
      <c r="D109" s="478"/>
      <c r="E109" s="438">
        <v>5748.5</v>
      </c>
      <c r="F109" s="376">
        <f t="shared" si="1"/>
        <v>30</v>
      </c>
    </row>
    <row r="110" spans="1:6" s="492" customFormat="1" ht="69.75" customHeight="1">
      <c r="A110" s="491"/>
      <c r="B110" s="490" t="s">
        <v>236</v>
      </c>
      <c r="C110" s="436">
        <v>16129</v>
      </c>
      <c r="D110" s="478"/>
      <c r="E110" s="438">
        <v>4838.7</v>
      </c>
      <c r="F110" s="376">
        <f t="shared" si="1"/>
        <v>30</v>
      </c>
    </row>
    <row r="111" spans="1:6" s="492" customFormat="1" ht="69.75" customHeight="1">
      <c r="A111" s="491"/>
      <c r="B111" s="490" t="s">
        <v>237</v>
      </c>
      <c r="C111" s="436">
        <v>9289.5</v>
      </c>
      <c r="D111" s="478"/>
      <c r="E111" s="438">
        <v>8929.7</v>
      </c>
      <c r="F111" s="376">
        <f t="shared" si="1"/>
        <v>96.1</v>
      </c>
    </row>
    <row r="112" spans="1:6" s="492" customFormat="1" ht="66" customHeight="1">
      <c r="A112" s="491"/>
      <c r="B112" s="490" t="s">
        <v>238</v>
      </c>
      <c r="C112" s="436">
        <v>14674.8</v>
      </c>
      <c r="D112" s="478"/>
      <c r="E112" s="438">
        <v>13519.5</v>
      </c>
      <c r="F112" s="376">
        <f t="shared" si="1"/>
        <v>92.1</v>
      </c>
    </row>
    <row r="113" spans="1:6" s="492" customFormat="1" ht="71.25" customHeight="1">
      <c r="A113" s="491"/>
      <c r="B113" s="490" t="s">
        <v>239</v>
      </c>
      <c r="C113" s="436">
        <v>31146.4</v>
      </c>
      <c r="D113" s="478"/>
      <c r="E113" s="438">
        <v>9343.9</v>
      </c>
      <c r="F113" s="376">
        <f t="shared" si="1"/>
        <v>30</v>
      </c>
    </row>
    <row r="114" spans="1:6" s="492" customFormat="1" ht="63" customHeight="1">
      <c r="A114" s="491"/>
      <c r="B114" s="490" t="s">
        <v>240</v>
      </c>
      <c r="C114" s="436">
        <v>20228.6</v>
      </c>
      <c r="D114" s="478"/>
      <c r="E114" s="438">
        <v>14609.3</v>
      </c>
      <c r="F114" s="376">
        <f t="shared" si="1"/>
        <v>72.2</v>
      </c>
    </row>
    <row r="115" spans="1:6" s="492" customFormat="1" ht="47.25" customHeight="1">
      <c r="A115" s="491"/>
      <c r="B115" s="490" t="s">
        <v>241</v>
      </c>
      <c r="C115" s="436">
        <v>1573.4</v>
      </c>
      <c r="D115" s="478"/>
      <c r="E115" s="438">
        <v>472</v>
      </c>
      <c r="F115" s="376">
        <f t="shared" si="1"/>
        <v>30</v>
      </c>
    </row>
    <row r="116" spans="1:6" s="492" customFormat="1" ht="69.75" customHeight="1">
      <c r="A116" s="491"/>
      <c r="B116" s="490" t="s">
        <v>242</v>
      </c>
      <c r="C116" s="436">
        <v>21855</v>
      </c>
      <c r="D116" s="478"/>
      <c r="E116" s="438">
        <v>6556.5</v>
      </c>
      <c r="F116" s="376">
        <f t="shared" si="1"/>
        <v>30</v>
      </c>
    </row>
    <row r="117" spans="1:6" s="492" customFormat="1" ht="67.5" customHeight="1">
      <c r="A117" s="491"/>
      <c r="B117" s="490" t="s">
        <v>243</v>
      </c>
      <c r="C117" s="436">
        <v>5426.6</v>
      </c>
      <c r="D117" s="478"/>
      <c r="E117" s="438">
        <v>5426.6</v>
      </c>
      <c r="F117" s="376">
        <f t="shared" si="1"/>
        <v>100</v>
      </c>
    </row>
    <row r="118" spans="1:6" s="492" customFormat="1" ht="69" customHeight="1">
      <c r="A118" s="491"/>
      <c r="B118" s="490" t="s">
        <v>244</v>
      </c>
      <c r="C118" s="436">
        <v>16321.6</v>
      </c>
      <c r="D118" s="478"/>
      <c r="E118" s="493">
        <v>16321.5</v>
      </c>
      <c r="F118" s="376">
        <f t="shared" si="1"/>
        <v>100</v>
      </c>
    </row>
    <row r="119" spans="1:6" s="492" customFormat="1" ht="63" customHeight="1">
      <c r="A119" s="491"/>
      <c r="B119" s="490" t="s">
        <v>245</v>
      </c>
      <c r="C119" s="436">
        <v>19432.8</v>
      </c>
      <c r="D119" s="478"/>
      <c r="E119" s="438">
        <v>12828</v>
      </c>
      <c r="F119" s="376">
        <f t="shared" si="1"/>
        <v>66</v>
      </c>
    </row>
    <row r="120" spans="1:6" s="492" customFormat="1" ht="71.25" customHeight="1">
      <c r="A120" s="491"/>
      <c r="B120" s="490" t="s">
        <v>246</v>
      </c>
      <c r="C120" s="436">
        <v>2811.4</v>
      </c>
      <c r="D120" s="478"/>
      <c r="E120" s="438">
        <v>0</v>
      </c>
      <c r="F120" s="376">
        <f t="shared" si="1"/>
        <v>0</v>
      </c>
    </row>
    <row r="121" spans="1:6" s="492" customFormat="1" ht="67.5" customHeight="1">
      <c r="A121" s="491"/>
      <c r="B121" s="490" t="s">
        <v>247</v>
      </c>
      <c r="C121" s="436">
        <v>5876.7</v>
      </c>
      <c r="D121" s="478"/>
      <c r="E121" s="438">
        <v>2064.1</v>
      </c>
      <c r="F121" s="376">
        <f t="shared" si="1"/>
        <v>35.1</v>
      </c>
    </row>
    <row r="122" spans="1:6" s="492" customFormat="1" ht="66.75" customHeight="1">
      <c r="A122" s="374"/>
      <c r="B122" s="490" t="s">
        <v>248</v>
      </c>
      <c r="C122" s="436">
        <v>18155</v>
      </c>
      <c r="D122" s="486"/>
      <c r="E122" s="438">
        <v>18155</v>
      </c>
      <c r="F122" s="376">
        <f t="shared" si="1"/>
        <v>100</v>
      </c>
    </row>
    <row r="123" spans="1:6" s="492" customFormat="1" ht="72.75" customHeight="1">
      <c r="A123" s="374"/>
      <c r="B123" s="490" t="s">
        <v>249</v>
      </c>
      <c r="C123" s="436">
        <v>35728.7</v>
      </c>
      <c r="D123" s="486"/>
      <c r="E123" s="438">
        <v>29894.3</v>
      </c>
      <c r="F123" s="376">
        <f t="shared" si="1"/>
        <v>83.7</v>
      </c>
    </row>
    <row r="124" spans="1:6" s="492" customFormat="1" ht="73.5" customHeight="1">
      <c r="A124" s="374"/>
      <c r="B124" s="490" t="s">
        <v>250</v>
      </c>
      <c r="C124" s="436">
        <v>22212.2</v>
      </c>
      <c r="D124" s="486"/>
      <c r="E124" s="493">
        <v>6663.6</v>
      </c>
      <c r="F124" s="376">
        <f t="shared" si="1"/>
        <v>30</v>
      </c>
    </row>
    <row r="125" spans="1:6" s="492" customFormat="1" ht="71.25" customHeight="1">
      <c r="A125" s="374"/>
      <c r="B125" s="490" t="s">
        <v>251</v>
      </c>
      <c r="C125" s="436">
        <v>30206.2</v>
      </c>
      <c r="D125" s="486"/>
      <c r="E125" s="438">
        <v>10050.3</v>
      </c>
      <c r="F125" s="376">
        <f t="shared" si="1"/>
        <v>33.3</v>
      </c>
    </row>
    <row r="126" spans="1:6" s="492" customFormat="1" ht="45" customHeight="1">
      <c r="A126" s="374"/>
      <c r="B126" s="490" t="s">
        <v>252</v>
      </c>
      <c r="C126" s="436">
        <v>61159.2</v>
      </c>
      <c r="D126" s="486"/>
      <c r="E126" s="438">
        <v>18347.8</v>
      </c>
      <c r="F126" s="376">
        <f t="shared" si="1"/>
        <v>30</v>
      </c>
    </row>
    <row r="127" spans="1:6" s="492" customFormat="1" ht="78" customHeight="1">
      <c r="A127" s="374"/>
      <c r="B127" s="490" t="s">
        <v>253</v>
      </c>
      <c r="C127" s="436">
        <v>29379.4</v>
      </c>
      <c r="D127" s="486"/>
      <c r="E127" s="438">
        <v>8813.8</v>
      </c>
      <c r="F127" s="376">
        <f t="shared" si="1"/>
        <v>30</v>
      </c>
    </row>
    <row r="128" spans="1:6" s="492" customFormat="1" ht="69" customHeight="1">
      <c r="A128" s="374"/>
      <c r="B128" s="490" t="s">
        <v>254</v>
      </c>
      <c r="C128" s="436">
        <v>15509</v>
      </c>
      <c r="D128" s="486"/>
      <c r="E128" s="438">
        <v>4652.7</v>
      </c>
      <c r="F128" s="376">
        <f t="shared" si="1"/>
        <v>30</v>
      </c>
    </row>
    <row r="129" spans="1:6" s="492" customFormat="1" ht="71.25" customHeight="1">
      <c r="A129" s="374"/>
      <c r="B129" s="490" t="s">
        <v>255</v>
      </c>
      <c r="C129" s="436">
        <v>12000</v>
      </c>
      <c r="D129" s="486"/>
      <c r="E129" s="438">
        <v>0</v>
      </c>
      <c r="F129" s="376">
        <f t="shared" si="1"/>
        <v>0</v>
      </c>
    </row>
    <row r="130" spans="1:6" s="492" customFormat="1" ht="72" customHeight="1">
      <c r="A130" s="374"/>
      <c r="B130" s="490" t="s">
        <v>256</v>
      </c>
      <c r="C130" s="436">
        <v>9903.5</v>
      </c>
      <c r="D130" s="486"/>
      <c r="E130" s="438">
        <v>9903.5</v>
      </c>
      <c r="F130" s="376">
        <f t="shared" si="1"/>
        <v>100</v>
      </c>
    </row>
    <row r="131" spans="1:6" s="425" customFormat="1" ht="75.75" customHeight="1">
      <c r="A131" s="374"/>
      <c r="B131" s="490" t="s">
        <v>257</v>
      </c>
      <c r="C131" s="436">
        <v>18459.4</v>
      </c>
      <c r="D131" s="385"/>
      <c r="E131" s="438">
        <v>5537.8</v>
      </c>
      <c r="F131" s="376">
        <f t="shared" si="1"/>
        <v>30</v>
      </c>
    </row>
    <row r="132" spans="1:6" s="425" customFormat="1" ht="80.25" customHeight="1">
      <c r="A132" s="374"/>
      <c r="B132" s="490" t="s">
        <v>258</v>
      </c>
      <c r="C132" s="436">
        <v>1818.7</v>
      </c>
      <c r="D132" s="442"/>
      <c r="E132" s="438">
        <v>1818.7</v>
      </c>
      <c r="F132" s="376">
        <f t="shared" si="1"/>
        <v>100</v>
      </c>
    </row>
    <row r="133" spans="1:6" s="425" customFormat="1" ht="81" customHeight="1">
      <c r="A133" s="374"/>
      <c r="B133" s="490" t="s">
        <v>259</v>
      </c>
      <c r="C133" s="436">
        <v>32180.9</v>
      </c>
      <c r="D133" s="437"/>
      <c r="E133" s="438">
        <v>25958.3</v>
      </c>
      <c r="F133" s="376">
        <f t="shared" si="1"/>
        <v>80.7</v>
      </c>
    </row>
    <row r="134" spans="1:6" s="425" customFormat="1" ht="78" customHeight="1">
      <c r="A134" s="374"/>
      <c r="B134" s="490" t="s">
        <v>260</v>
      </c>
      <c r="C134" s="436">
        <v>9457.8</v>
      </c>
      <c r="D134" s="494"/>
      <c r="E134" s="438">
        <v>9175.7</v>
      </c>
      <c r="F134" s="376">
        <f t="shared" si="1"/>
        <v>97</v>
      </c>
    </row>
    <row r="135" spans="1:6" s="425" customFormat="1" ht="69.75" customHeight="1">
      <c r="A135" s="374"/>
      <c r="B135" s="490" t="s">
        <v>261</v>
      </c>
      <c r="C135" s="436">
        <v>10309.6</v>
      </c>
      <c r="D135" s="385"/>
      <c r="E135" s="438">
        <v>10309.6</v>
      </c>
      <c r="F135" s="376">
        <f t="shared" si="1"/>
        <v>100</v>
      </c>
    </row>
    <row r="136" spans="1:6" s="425" customFormat="1" ht="69.75" customHeight="1">
      <c r="A136" s="374"/>
      <c r="B136" s="490" t="s">
        <v>262</v>
      </c>
      <c r="C136" s="436">
        <v>9365</v>
      </c>
      <c r="D136" s="437"/>
      <c r="E136" s="493">
        <v>4878.9</v>
      </c>
      <c r="F136" s="376">
        <f t="shared" si="1"/>
        <v>52.1</v>
      </c>
    </row>
    <row r="137" spans="1:6" s="425" customFormat="1" ht="69.75" customHeight="1">
      <c r="A137" s="374"/>
      <c r="B137" s="490" t="s">
        <v>263</v>
      </c>
      <c r="C137" s="436">
        <v>7452.4</v>
      </c>
      <c r="D137" s="385"/>
      <c r="E137" s="438">
        <v>7452.4</v>
      </c>
      <c r="F137" s="376">
        <f t="shared" si="1"/>
        <v>100</v>
      </c>
    </row>
    <row r="138" spans="1:6" s="425" customFormat="1" ht="42" customHeight="1">
      <c r="A138" s="374"/>
      <c r="B138" s="461" t="s">
        <v>264</v>
      </c>
      <c r="C138" s="436">
        <v>17781.8</v>
      </c>
      <c r="D138" s="385"/>
      <c r="E138" s="438">
        <v>5334.6</v>
      </c>
      <c r="F138" s="376">
        <f t="shared" si="1"/>
        <v>30</v>
      </c>
    </row>
    <row r="139" spans="1:6" s="425" customFormat="1" ht="74.25" customHeight="1">
      <c r="A139" s="374"/>
      <c r="B139" s="490" t="s">
        <v>265</v>
      </c>
      <c r="C139" s="436">
        <v>7639.5</v>
      </c>
      <c r="D139" s="385"/>
      <c r="E139" s="438">
        <v>2291.8</v>
      </c>
      <c r="F139" s="376">
        <f aca="true" t="shared" si="2" ref="F139:F152">E139/C139*100</f>
        <v>30</v>
      </c>
    </row>
    <row r="140" spans="1:6" s="425" customFormat="1" ht="65.25" customHeight="1">
      <c r="A140" s="374"/>
      <c r="B140" s="490" t="s">
        <v>266</v>
      </c>
      <c r="C140" s="436">
        <v>31705.5</v>
      </c>
      <c r="D140" s="385"/>
      <c r="E140" s="438">
        <v>23589.9</v>
      </c>
      <c r="F140" s="376">
        <f t="shared" si="2"/>
        <v>74.4</v>
      </c>
    </row>
    <row r="141" spans="1:6" s="425" customFormat="1" ht="64.5" customHeight="1">
      <c r="A141" s="374"/>
      <c r="B141" s="490" t="s">
        <v>267</v>
      </c>
      <c r="C141" s="436">
        <v>20466.1</v>
      </c>
      <c r="D141" s="385"/>
      <c r="E141" s="438">
        <v>6728.6</v>
      </c>
      <c r="F141" s="376">
        <f t="shared" si="2"/>
        <v>32.9</v>
      </c>
    </row>
    <row r="142" spans="1:6" s="425" customFormat="1" ht="82.5" customHeight="1">
      <c r="A142" s="374"/>
      <c r="B142" s="490" t="s">
        <v>191</v>
      </c>
      <c r="C142" s="436">
        <v>4374.9</v>
      </c>
      <c r="D142" s="385"/>
      <c r="E142" s="438">
        <v>619.6</v>
      </c>
      <c r="F142" s="376">
        <f t="shared" si="2"/>
        <v>14.2</v>
      </c>
    </row>
    <row r="143" spans="1:6" s="425" customFormat="1" ht="76.5" customHeight="1" thickBot="1">
      <c r="A143" s="374"/>
      <c r="B143" s="465" t="s">
        <v>147</v>
      </c>
      <c r="C143" s="466">
        <v>4521.5</v>
      </c>
      <c r="D143" s="495"/>
      <c r="E143" s="496">
        <v>2582.3</v>
      </c>
      <c r="F143" s="393">
        <f t="shared" si="2"/>
        <v>57.1</v>
      </c>
    </row>
    <row r="144" spans="1:6" s="492" customFormat="1" ht="162" customHeight="1" thickBot="1">
      <c r="A144" s="394" t="s">
        <v>56</v>
      </c>
      <c r="B144" s="406" t="s">
        <v>67</v>
      </c>
      <c r="C144" s="396">
        <v>169684.1</v>
      </c>
      <c r="D144" s="407"/>
      <c r="E144" s="497">
        <v>66492.5</v>
      </c>
      <c r="F144" s="396">
        <f t="shared" si="2"/>
        <v>39.2</v>
      </c>
    </row>
    <row r="145" spans="1:6" s="492" customFormat="1" ht="47.25" customHeight="1" thickBot="1">
      <c r="A145" s="419" t="s">
        <v>57</v>
      </c>
      <c r="B145" s="406" t="s">
        <v>148</v>
      </c>
      <c r="C145" s="396">
        <v>76105.2</v>
      </c>
      <c r="D145" s="407"/>
      <c r="E145" s="497">
        <v>36743.7</v>
      </c>
      <c r="F145" s="396">
        <f t="shared" si="2"/>
        <v>48.3</v>
      </c>
    </row>
    <row r="146" spans="1:6" s="492" customFormat="1" ht="42" customHeight="1" thickBot="1">
      <c r="A146" s="394" t="s">
        <v>165</v>
      </c>
      <c r="B146" s="498" t="s">
        <v>63</v>
      </c>
      <c r="C146" s="499">
        <f>C147+C148+C149</f>
        <v>1511285</v>
      </c>
      <c r="D146" s="499" t="e">
        <f>D147+D148+D149</f>
        <v>#REF!</v>
      </c>
      <c r="E146" s="396">
        <f>E147+E148+E149</f>
        <v>759304.2</v>
      </c>
      <c r="F146" s="396">
        <f t="shared" si="2"/>
        <v>50.2</v>
      </c>
    </row>
    <row r="147" spans="1:6" s="378" customFormat="1" ht="131.25" customHeight="1">
      <c r="A147" s="500"/>
      <c r="B147" s="501" t="s">
        <v>64</v>
      </c>
      <c r="C147" s="502">
        <v>360411.5</v>
      </c>
      <c r="D147" s="503" t="e">
        <f>D148+D149+#REF!</f>
        <v>#REF!</v>
      </c>
      <c r="E147" s="401">
        <v>98738.4</v>
      </c>
      <c r="F147" s="401">
        <f t="shared" si="2"/>
        <v>27.4</v>
      </c>
    </row>
    <row r="148" spans="1:6" s="378" customFormat="1" ht="102.75" customHeight="1">
      <c r="A148" s="374"/>
      <c r="B148" s="388" t="s">
        <v>4</v>
      </c>
      <c r="C148" s="504">
        <v>1028205.5</v>
      </c>
      <c r="D148" s="505"/>
      <c r="E148" s="376">
        <v>606537.8</v>
      </c>
      <c r="F148" s="376">
        <f t="shared" si="2"/>
        <v>59</v>
      </c>
    </row>
    <row r="149" spans="1:6" s="378" customFormat="1" ht="102" customHeight="1" thickBot="1">
      <c r="A149" s="464"/>
      <c r="B149" s="506" t="s">
        <v>5</v>
      </c>
      <c r="C149" s="507">
        <v>122668</v>
      </c>
      <c r="D149" s="508"/>
      <c r="E149" s="393">
        <v>54028</v>
      </c>
      <c r="F149" s="393">
        <f t="shared" si="2"/>
        <v>44</v>
      </c>
    </row>
    <row r="150" spans="1:6" s="373" customFormat="1" ht="105" customHeight="1" thickBot="1">
      <c r="A150" s="509" t="s">
        <v>192</v>
      </c>
      <c r="B150" s="510" t="s">
        <v>193</v>
      </c>
      <c r="C150" s="511">
        <v>523000</v>
      </c>
      <c r="D150" s="512"/>
      <c r="E150" s="513">
        <v>379868.2</v>
      </c>
      <c r="F150" s="396">
        <f t="shared" si="2"/>
        <v>72.6</v>
      </c>
    </row>
    <row r="151" spans="1:6" s="373" customFormat="1" ht="101.25" customHeight="1" thickBot="1">
      <c r="A151" s="514" t="s">
        <v>195</v>
      </c>
      <c r="B151" s="409" t="s">
        <v>211</v>
      </c>
      <c r="C151" s="515">
        <v>300</v>
      </c>
      <c r="D151" s="516"/>
      <c r="E151" s="517">
        <v>0</v>
      </c>
      <c r="F151" s="396">
        <f t="shared" si="2"/>
        <v>0</v>
      </c>
    </row>
    <row r="152" spans="1:6" s="373" customFormat="1" ht="98.25" customHeight="1" thickBot="1">
      <c r="A152" s="518"/>
      <c r="B152" s="519" t="s">
        <v>213</v>
      </c>
      <c r="C152" s="520">
        <v>300</v>
      </c>
      <c r="D152" s="521"/>
      <c r="E152" s="522">
        <v>0</v>
      </c>
      <c r="F152" s="523">
        <f t="shared" si="2"/>
        <v>0</v>
      </c>
    </row>
    <row r="153" spans="1:6" s="373" customFormat="1" ht="65.25" customHeight="1">
      <c r="A153" s="524"/>
      <c r="B153" s="425"/>
      <c r="C153" s="525"/>
      <c r="D153" s="526"/>
      <c r="E153" s="526"/>
      <c r="F153" s="527"/>
    </row>
    <row r="154" spans="1:6" s="164" customFormat="1" ht="66" customHeight="1">
      <c r="A154" s="742"/>
      <c r="B154" s="742"/>
      <c r="C154" s="742"/>
      <c r="D154" s="742"/>
      <c r="E154" s="742"/>
      <c r="F154" s="742"/>
    </row>
    <row r="155" spans="1:6" s="371" customFormat="1" ht="81.75" customHeight="1">
      <c r="A155" s="745" t="s">
        <v>166</v>
      </c>
      <c r="B155" s="745"/>
      <c r="D155" s="372"/>
      <c r="E155" s="746" t="s">
        <v>37</v>
      </c>
      <c r="F155" s="746"/>
    </row>
    <row r="156" spans="1:4" s="6" customFormat="1" ht="36.75" customHeight="1">
      <c r="A156" s="4"/>
      <c r="B156" s="4"/>
      <c r="C156" s="4"/>
      <c r="D156" s="5"/>
    </row>
    <row r="157" spans="4:5" ht="18.75">
      <c r="D157" s="4"/>
      <c r="E157" s="4"/>
    </row>
  </sheetData>
  <sheetProtection/>
  <mergeCells count="5">
    <mergeCell ref="A2:F2"/>
    <mergeCell ref="A3:F3"/>
    <mergeCell ref="A154:F154"/>
    <mergeCell ref="A155:B155"/>
    <mergeCell ref="E155:F155"/>
  </mergeCells>
  <printOptions/>
  <pageMargins left="0.7086614173228347" right="0.11811023622047245" top="0.35433070866141736" bottom="0.35433070866141736" header="0.31496062992125984" footer="0.31496062992125984"/>
  <pageSetup fitToHeight="6" horizontalDpi="600" verticalDpi="600" orientation="portrait" paperSize="9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4"/>
  <sheetViews>
    <sheetView zoomScale="50" zoomScaleNormal="50" zoomScalePageLayoutView="0" workbookViewId="0" topLeftCell="A114">
      <selection activeCell="L139" sqref="L139"/>
    </sheetView>
  </sheetViews>
  <sheetFormatPr defaultColWidth="8.875" defaultRowHeight="12.75"/>
  <cols>
    <col min="1" max="1" width="11.75390625" style="1" customWidth="1"/>
    <col min="2" max="2" width="136.875" style="1" customWidth="1"/>
    <col min="3" max="3" width="32.625" style="1" customWidth="1"/>
    <col min="4" max="4" width="0.2421875" style="1" hidden="1" customWidth="1"/>
    <col min="5" max="5" width="29.375" style="1" customWidth="1"/>
    <col min="6" max="6" width="30.875" style="1" customWidth="1"/>
    <col min="7" max="7" width="4.25390625" style="1" hidden="1" customWidth="1"/>
    <col min="8" max="16384" width="8.875" style="1" customWidth="1"/>
  </cols>
  <sheetData>
    <row r="1" ht="19.5" customHeight="1">
      <c r="B1" s="2"/>
    </row>
    <row r="2" spans="1:6" s="293" customFormat="1" ht="36.75" customHeight="1">
      <c r="A2" s="747" t="s">
        <v>34</v>
      </c>
      <c r="B2" s="747"/>
      <c r="C2" s="747"/>
      <c r="D2" s="747"/>
      <c r="E2" s="747"/>
      <c r="F2" s="747"/>
    </row>
    <row r="3" spans="1:6" s="293" customFormat="1" ht="29.25" customHeight="1">
      <c r="A3" s="748" t="s">
        <v>169</v>
      </c>
      <c r="B3" s="748"/>
      <c r="C3" s="748"/>
      <c r="D3" s="748"/>
      <c r="E3" s="748"/>
      <c r="F3" s="748"/>
    </row>
    <row r="4" ht="29.25" customHeight="1" thickBot="1">
      <c r="F4" s="3" t="s">
        <v>35</v>
      </c>
    </row>
    <row r="5" spans="1:6" s="164" customFormat="1" ht="152.25" customHeight="1" thickBot="1">
      <c r="A5" s="165"/>
      <c r="B5" s="166" t="s">
        <v>1</v>
      </c>
      <c r="C5" s="337" t="s">
        <v>83</v>
      </c>
      <c r="D5" s="338" t="s">
        <v>6</v>
      </c>
      <c r="E5" s="337" t="s">
        <v>170</v>
      </c>
      <c r="F5" s="339" t="s">
        <v>33</v>
      </c>
    </row>
    <row r="6" spans="1:6" s="7" customFormat="1" ht="24.75" customHeight="1" thickBot="1">
      <c r="A6" s="347">
        <v>1</v>
      </c>
      <c r="B6" s="348">
        <v>2</v>
      </c>
      <c r="C6" s="344">
        <v>3</v>
      </c>
      <c r="D6" s="345"/>
      <c r="E6" s="344">
        <v>4</v>
      </c>
      <c r="F6" s="346">
        <v>5</v>
      </c>
    </row>
    <row r="7" spans="1:6" s="172" customFormat="1" ht="44.25" customHeight="1" thickBot="1">
      <c r="A7" s="167" t="s">
        <v>7</v>
      </c>
      <c r="B7" s="168" t="s">
        <v>70</v>
      </c>
      <c r="C7" s="169">
        <f>C9+C10+C11+C12+C13+C14+C15+C18+C21+C26+C27+C28</f>
        <v>5114289.2</v>
      </c>
      <c r="D7" s="170">
        <f>D9+D10+D11+D12+D13+D14+D15+D18+D21+D26+D27+D28</f>
        <v>0</v>
      </c>
      <c r="E7" s="169">
        <f>E9+E10+E11+E12+E13+E14+E15+E18+E21+E26+E27+E28</f>
        <v>2431645.2</v>
      </c>
      <c r="F7" s="171">
        <f>E7/C7*100</f>
        <v>47.5</v>
      </c>
    </row>
    <row r="8" spans="1:6" s="172" customFormat="1" ht="29.25" customHeight="1" hidden="1">
      <c r="A8" s="173"/>
      <c r="B8" s="174" t="s">
        <v>71</v>
      </c>
      <c r="C8" s="175"/>
      <c r="D8" s="176"/>
      <c r="E8" s="175"/>
      <c r="F8" s="177"/>
    </row>
    <row r="9" spans="1:6" s="172" customFormat="1" ht="154.5" customHeight="1">
      <c r="A9" s="178" t="s">
        <v>19</v>
      </c>
      <c r="B9" s="179" t="s">
        <v>8</v>
      </c>
      <c r="C9" s="180">
        <v>2440200</v>
      </c>
      <c r="D9" s="181"/>
      <c r="E9" s="180">
        <v>1190716.2</v>
      </c>
      <c r="F9" s="180">
        <f>E9/C9*100</f>
        <v>48.8</v>
      </c>
    </row>
    <row r="10" spans="1:6" s="172" customFormat="1" ht="48" customHeight="1">
      <c r="A10" s="178" t="s">
        <v>20</v>
      </c>
      <c r="B10" s="179" t="s">
        <v>9</v>
      </c>
      <c r="C10" s="180">
        <v>1100000</v>
      </c>
      <c r="D10" s="181"/>
      <c r="E10" s="180">
        <v>201564.2</v>
      </c>
      <c r="F10" s="180">
        <f>E10/C10*100</f>
        <v>18.3</v>
      </c>
    </row>
    <row r="11" spans="1:6" s="172" customFormat="1" ht="183.75" customHeight="1">
      <c r="A11" s="178" t="s">
        <v>21</v>
      </c>
      <c r="B11" s="182" t="s">
        <v>66</v>
      </c>
      <c r="C11" s="180">
        <v>250</v>
      </c>
      <c r="D11" s="181"/>
      <c r="E11" s="180">
        <v>108.8</v>
      </c>
      <c r="F11" s="180">
        <f>E11/C11*100</f>
        <v>43.5</v>
      </c>
    </row>
    <row r="12" spans="1:6" s="172" customFormat="1" ht="139.5" customHeight="1">
      <c r="A12" s="178" t="s">
        <v>22</v>
      </c>
      <c r="B12" s="179" t="s">
        <v>10</v>
      </c>
      <c r="C12" s="180">
        <v>3000</v>
      </c>
      <c r="D12" s="181"/>
      <c r="E12" s="180">
        <v>415.6</v>
      </c>
      <c r="F12" s="180">
        <f>E12/C12*100</f>
        <v>13.9</v>
      </c>
    </row>
    <row r="13" spans="1:6" s="172" customFormat="1" ht="87.75" customHeight="1">
      <c r="A13" s="178" t="s">
        <v>23</v>
      </c>
      <c r="B13" s="179" t="s">
        <v>11</v>
      </c>
      <c r="C13" s="180">
        <v>0</v>
      </c>
      <c r="D13" s="181"/>
      <c r="E13" s="180">
        <v>241.7</v>
      </c>
      <c r="F13" s="180" t="s">
        <v>80</v>
      </c>
    </row>
    <row r="14" spans="1:6" s="172" customFormat="1" ht="93.75" customHeight="1">
      <c r="A14" s="178" t="s">
        <v>24</v>
      </c>
      <c r="B14" s="179" t="s">
        <v>12</v>
      </c>
      <c r="C14" s="180">
        <v>15</v>
      </c>
      <c r="D14" s="181"/>
      <c r="E14" s="183">
        <v>1.6</v>
      </c>
      <c r="F14" s="180">
        <f>E14/C14*100</f>
        <v>10.7</v>
      </c>
    </row>
    <row r="15" spans="1:6" s="172" customFormat="1" ht="61.5" customHeight="1">
      <c r="A15" s="178" t="s">
        <v>74</v>
      </c>
      <c r="B15" s="179" t="s">
        <v>13</v>
      </c>
      <c r="C15" s="180">
        <v>10</v>
      </c>
      <c r="D15" s="181"/>
      <c r="E15" s="183">
        <v>0</v>
      </c>
      <c r="F15" s="180">
        <f>E15/C15*100</f>
        <v>0</v>
      </c>
    </row>
    <row r="16" spans="1:6" s="172" customFormat="1" ht="111.75" customHeight="1" hidden="1">
      <c r="A16" s="178" t="s">
        <v>26</v>
      </c>
      <c r="B16" s="179" t="s">
        <v>14</v>
      </c>
      <c r="C16" s="180"/>
      <c r="D16" s="181"/>
      <c r="E16" s="183"/>
      <c r="F16" s="180" t="e">
        <f>E16/C16*100</f>
        <v>#DIV/0!</v>
      </c>
    </row>
    <row r="17" spans="1:6" s="172" customFormat="1" ht="111.75" customHeight="1" hidden="1">
      <c r="A17" s="178" t="s">
        <v>27</v>
      </c>
      <c r="B17" s="179" t="s">
        <v>15</v>
      </c>
      <c r="C17" s="180"/>
      <c r="D17" s="181"/>
      <c r="E17" s="183"/>
      <c r="F17" s="180" t="e">
        <f>E17/C17*100</f>
        <v>#DIV/0!</v>
      </c>
    </row>
    <row r="18" spans="1:6" s="172" customFormat="1" ht="259.5" customHeight="1">
      <c r="A18" s="178" t="s">
        <v>25</v>
      </c>
      <c r="B18" s="184" t="s">
        <v>16</v>
      </c>
      <c r="C18" s="180">
        <v>0</v>
      </c>
      <c r="D18" s="181"/>
      <c r="E18" s="183">
        <v>139.5</v>
      </c>
      <c r="F18" s="180" t="s">
        <v>80</v>
      </c>
    </row>
    <row r="19" spans="1:6" s="172" customFormat="1" ht="111.75" customHeight="1" hidden="1">
      <c r="A19" s="178" t="s">
        <v>29</v>
      </c>
      <c r="B19" s="184" t="s">
        <v>17</v>
      </c>
      <c r="C19" s="180"/>
      <c r="D19" s="185"/>
      <c r="E19" s="183"/>
      <c r="F19" s="180" t="e">
        <f aca="true" t="shared" si="0" ref="F19:F30">E19/C19*100</f>
        <v>#DIV/0!</v>
      </c>
    </row>
    <row r="20" spans="1:6" s="172" customFormat="1" ht="111.75" customHeight="1" hidden="1">
      <c r="A20" s="178" t="s">
        <v>30</v>
      </c>
      <c r="B20" s="184" t="s">
        <v>18</v>
      </c>
      <c r="C20" s="180"/>
      <c r="D20" s="185"/>
      <c r="E20" s="183"/>
      <c r="F20" s="180" t="e">
        <f t="shared" si="0"/>
        <v>#DIV/0!</v>
      </c>
    </row>
    <row r="21" spans="1:6" s="172" customFormat="1" ht="159" customHeight="1">
      <c r="A21" s="178" t="s">
        <v>26</v>
      </c>
      <c r="B21" s="184" t="s">
        <v>39</v>
      </c>
      <c r="C21" s="183">
        <v>10</v>
      </c>
      <c r="D21" s="185"/>
      <c r="E21" s="183">
        <v>0</v>
      </c>
      <c r="F21" s="180">
        <f t="shared" si="0"/>
        <v>0</v>
      </c>
    </row>
    <row r="22" spans="1:6" s="172" customFormat="1" ht="111.75" customHeight="1" hidden="1">
      <c r="A22" s="178" t="s">
        <v>42</v>
      </c>
      <c r="B22" s="186" t="s">
        <v>36</v>
      </c>
      <c r="C22" s="187"/>
      <c r="D22" s="181"/>
      <c r="E22" s="187"/>
      <c r="F22" s="180" t="e">
        <f t="shared" si="0"/>
        <v>#DIV/0!</v>
      </c>
    </row>
    <row r="23" spans="1:6" s="172" customFormat="1" ht="111.75" customHeight="1" hidden="1">
      <c r="A23" s="178" t="s">
        <v>44</v>
      </c>
      <c r="B23" s="186" t="s">
        <v>38</v>
      </c>
      <c r="C23" s="180"/>
      <c r="D23" s="188"/>
      <c r="E23" s="180"/>
      <c r="F23" s="180" t="e">
        <f t="shared" si="0"/>
        <v>#DIV/0!</v>
      </c>
    </row>
    <row r="24" spans="1:6" s="172" customFormat="1" ht="111.75" customHeight="1" hidden="1">
      <c r="A24" s="178" t="s">
        <v>45</v>
      </c>
      <c r="B24" s="186" t="s">
        <v>46</v>
      </c>
      <c r="C24" s="180"/>
      <c r="D24" s="188"/>
      <c r="E24" s="180"/>
      <c r="F24" s="180" t="e">
        <f t="shared" si="0"/>
        <v>#DIV/0!</v>
      </c>
    </row>
    <row r="25" spans="1:6" s="172" customFormat="1" ht="111.75" customHeight="1" hidden="1">
      <c r="A25" s="178" t="s">
        <v>28</v>
      </c>
      <c r="B25" s="186" t="s">
        <v>48</v>
      </c>
      <c r="C25" s="180"/>
      <c r="D25" s="188"/>
      <c r="E25" s="180"/>
      <c r="F25" s="180" t="e">
        <f t="shared" si="0"/>
        <v>#DIV/0!</v>
      </c>
    </row>
    <row r="26" spans="1:6" s="172" customFormat="1" ht="83.25" customHeight="1">
      <c r="A26" s="178" t="s">
        <v>27</v>
      </c>
      <c r="B26" s="186" t="s">
        <v>72</v>
      </c>
      <c r="C26" s="180">
        <v>907857.6</v>
      </c>
      <c r="D26" s="188"/>
      <c r="E26" s="180">
        <v>907857.6</v>
      </c>
      <c r="F26" s="180">
        <f t="shared" si="0"/>
        <v>100</v>
      </c>
    </row>
    <row r="27" spans="1:6" s="172" customFormat="1" ht="57" customHeight="1" hidden="1">
      <c r="A27" s="178" t="s">
        <v>28</v>
      </c>
      <c r="B27" s="189" t="s">
        <v>81</v>
      </c>
      <c r="C27" s="180"/>
      <c r="D27" s="188"/>
      <c r="E27" s="180"/>
      <c r="F27" s="180" t="e">
        <f t="shared" si="0"/>
        <v>#DIV/0!</v>
      </c>
    </row>
    <row r="28" spans="1:6" s="172" customFormat="1" ht="57.75" customHeight="1">
      <c r="A28" s="178" t="s">
        <v>28</v>
      </c>
      <c r="B28" s="179" t="s">
        <v>160</v>
      </c>
      <c r="C28" s="190">
        <v>662946.6</v>
      </c>
      <c r="D28" s="191"/>
      <c r="E28" s="190">
        <v>130600</v>
      </c>
      <c r="F28" s="180">
        <f t="shared" si="0"/>
        <v>19.7</v>
      </c>
    </row>
    <row r="29" spans="1:6" s="172" customFormat="1" ht="210.75" customHeight="1">
      <c r="A29" s="294"/>
      <c r="B29" s="295" t="s">
        <v>161</v>
      </c>
      <c r="C29" s="296">
        <v>7985.6</v>
      </c>
      <c r="D29" s="297"/>
      <c r="E29" s="298">
        <v>0</v>
      </c>
      <c r="F29" s="298">
        <f t="shared" si="0"/>
        <v>0</v>
      </c>
    </row>
    <row r="30" spans="1:6" s="172" customFormat="1" ht="139.5" customHeight="1">
      <c r="A30" s="294"/>
      <c r="B30" s="299" t="s">
        <v>219</v>
      </c>
      <c r="C30" s="296">
        <v>625000</v>
      </c>
      <c r="D30" s="297"/>
      <c r="E30" s="298">
        <v>130600</v>
      </c>
      <c r="F30" s="298">
        <f t="shared" si="0"/>
        <v>20.9</v>
      </c>
    </row>
    <row r="31" spans="1:6" s="172" customFormat="1" ht="66.75" customHeight="1" thickBot="1">
      <c r="A31" s="300"/>
      <c r="B31" s="299" t="s">
        <v>198</v>
      </c>
      <c r="C31" s="301" t="s">
        <v>204</v>
      </c>
      <c r="D31" s="302"/>
      <c r="E31" s="303">
        <v>0</v>
      </c>
      <c r="F31" s="298">
        <v>0</v>
      </c>
    </row>
    <row r="32" spans="1:6" s="199" customFormat="1" ht="50.25" customHeight="1" thickBot="1">
      <c r="A32" s="195" t="s">
        <v>31</v>
      </c>
      <c r="B32" s="196" t="s">
        <v>2</v>
      </c>
      <c r="C32" s="197">
        <f>C34+C35+C36+C37+C42+C44+C140</f>
        <v>5114289.5</v>
      </c>
      <c r="D32" s="197" t="e">
        <f>D34+D35+D36+D37+D42+D44+D140</f>
        <v>#REF!</v>
      </c>
      <c r="E32" s="197">
        <f>E34+E35+E36+E37+E44+E140</f>
        <v>1368248.7</v>
      </c>
      <c r="F32" s="198">
        <f>E32/C32*100</f>
        <v>26.8</v>
      </c>
    </row>
    <row r="33" spans="1:6" s="199" customFormat="1" ht="24" customHeight="1" hidden="1">
      <c r="A33" s="195"/>
      <c r="B33" s="200" t="s">
        <v>3</v>
      </c>
      <c r="C33" s="197"/>
      <c r="D33" s="201"/>
      <c r="E33" s="197"/>
      <c r="F33" s="202"/>
    </row>
    <row r="34" spans="1:6" s="199" customFormat="1" ht="178.5" customHeight="1" thickBot="1">
      <c r="A34" s="195" t="s">
        <v>49</v>
      </c>
      <c r="B34" s="203" t="s">
        <v>58</v>
      </c>
      <c r="C34" s="197">
        <v>268.2</v>
      </c>
      <c r="D34" s="201"/>
      <c r="E34" s="197">
        <v>0</v>
      </c>
      <c r="F34" s="197">
        <f aca="true" t="shared" si="1" ref="F34:F45">E34/C34*100</f>
        <v>0</v>
      </c>
    </row>
    <row r="35" spans="1:6" s="199" customFormat="1" ht="102.75" customHeight="1" thickBot="1">
      <c r="A35" s="195" t="s">
        <v>32</v>
      </c>
      <c r="B35" s="203" t="s">
        <v>43</v>
      </c>
      <c r="C35" s="197">
        <v>1000</v>
      </c>
      <c r="D35" s="201"/>
      <c r="E35" s="197">
        <v>549.1</v>
      </c>
      <c r="F35" s="197">
        <f t="shared" si="1"/>
        <v>54.9</v>
      </c>
    </row>
    <row r="36" spans="1:6" s="199" customFormat="1" ht="99" customHeight="1" thickBot="1">
      <c r="A36" s="204" t="s">
        <v>41</v>
      </c>
      <c r="B36" s="205" t="s">
        <v>0</v>
      </c>
      <c r="C36" s="206">
        <v>266446.5</v>
      </c>
      <c r="D36" s="207"/>
      <c r="E36" s="206">
        <v>108577.5</v>
      </c>
      <c r="F36" s="206">
        <f t="shared" si="1"/>
        <v>40.8</v>
      </c>
    </row>
    <row r="37" spans="1:6" s="199" customFormat="1" ht="172.5" customHeight="1" thickBot="1">
      <c r="A37" s="195" t="s">
        <v>40</v>
      </c>
      <c r="B37" s="268" t="s">
        <v>222</v>
      </c>
      <c r="C37" s="197">
        <f>C38+C39</f>
        <v>77985.6</v>
      </c>
      <c r="D37" s="201" t="e">
        <f>D38+D39</f>
        <v>#REF!</v>
      </c>
      <c r="E37" s="197">
        <v>0</v>
      </c>
      <c r="F37" s="197">
        <f t="shared" si="1"/>
        <v>0</v>
      </c>
    </row>
    <row r="38" spans="1:6" s="199" customFormat="1" ht="37.5" customHeight="1">
      <c r="A38" s="208" t="s">
        <v>75</v>
      </c>
      <c r="B38" s="305" t="s">
        <v>215</v>
      </c>
      <c r="C38" s="177">
        <v>47959</v>
      </c>
      <c r="D38" s="209" t="e">
        <f>#REF!</f>
        <v>#REF!</v>
      </c>
      <c r="E38" s="177">
        <v>0</v>
      </c>
      <c r="F38" s="177">
        <f t="shared" si="1"/>
        <v>0</v>
      </c>
    </row>
    <row r="39" spans="1:6" s="199" customFormat="1" ht="83.25" customHeight="1">
      <c r="A39" s="178" t="s">
        <v>76</v>
      </c>
      <c r="B39" s="306" t="s">
        <v>224</v>
      </c>
      <c r="C39" s="211">
        <v>30026.6</v>
      </c>
      <c r="D39" s="212" t="e">
        <f>D40+#REF!+#REF!</f>
        <v>#REF!</v>
      </c>
      <c r="E39" s="211">
        <v>0</v>
      </c>
      <c r="F39" s="180">
        <f t="shared" si="1"/>
        <v>0</v>
      </c>
    </row>
    <row r="40" spans="1:6" s="215" customFormat="1" ht="45" customHeight="1" hidden="1">
      <c r="A40" s="178"/>
      <c r="B40" s="306" t="s">
        <v>86</v>
      </c>
      <c r="C40" s="211">
        <v>15178</v>
      </c>
      <c r="D40" s="213"/>
      <c r="E40" s="214">
        <v>0</v>
      </c>
      <c r="F40" s="180">
        <f t="shared" si="1"/>
        <v>0</v>
      </c>
    </row>
    <row r="41" spans="1:6" s="215" customFormat="1" ht="43.5" customHeight="1" hidden="1" thickBot="1">
      <c r="A41" s="309"/>
      <c r="B41" s="310" t="s">
        <v>77</v>
      </c>
      <c r="C41" s="313">
        <v>7985.6</v>
      </c>
      <c r="D41" s="312"/>
      <c r="E41" s="311">
        <v>0</v>
      </c>
      <c r="F41" s="314">
        <f t="shared" si="1"/>
        <v>0</v>
      </c>
    </row>
    <row r="42" spans="1:6" s="199" customFormat="1" ht="147.75" customHeight="1" thickBot="1">
      <c r="A42" s="167" t="s">
        <v>47</v>
      </c>
      <c r="B42" s="205" t="s">
        <v>221</v>
      </c>
      <c r="C42" s="307">
        <v>21000</v>
      </c>
      <c r="D42" s="308"/>
      <c r="E42" s="307">
        <v>0</v>
      </c>
      <c r="F42" s="206">
        <f t="shared" si="1"/>
        <v>0</v>
      </c>
    </row>
    <row r="43" spans="1:6" s="199" customFormat="1" ht="61.5" customHeight="1" thickBot="1">
      <c r="A43" s="192"/>
      <c r="B43" s="217" t="s">
        <v>60</v>
      </c>
      <c r="C43" s="218">
        <v>21000</v>
      </c>
      <c r="D43" s="219"/>
      <c r="E43" s="220">
        <v>0</v>
      </c>
      <c r="F43" s="220">
        <f t="shared" si="1"/>
        <v>0</v>
      </c>
    </row>
    <row r="44" spans="1:7" s="199" customFormat="1" ht="117.75" customHeight="1" thickBot="1">
      <c r="A44" s="195" t="s">
        <v>51</v>
      </c>
      <c r="B44" s="203" t="s">
        <v>68</v>
      </c>
      <c r="C44" s="197">
        <f>C45+C78+C79+C83+C133+C134+C138+C139</f>
        <v>4747289.2</v>
      </c>
      <c r="D44" s="197" t="e">
        <f>D45+D78+D79+D83+D133+D134+D138+D139</f>
        <v>#REF!</v>
      </c>
      <c r="E44" s="197">
        <f>E45+E78+E79+E83+E133+E134+E138+E139</f>
        <v>1259122.1</v>
      </c>
      <c r="F44" s="221">
        <f t="shared" si="1"/>
        <v>26.5</v>
      </c>
      <c r="G44" s="197">
        <f>G45+G78+G79+G83+G133+G139+G134+G138</f>
        <v>0</v>
      </c>
    </row>
    <row r="45" spans="1:6" s="224" customFormat="1" ht="88.5" customHeight="1" thickBot="1">
      <c r="A45" s="195" t="s">
        <v>52</v>
      </c>
      <c r="B45" s="222" t="s">
        <v>220</v>
      </c>
      <c r="C45" s="197">
        <f>C48+C50+C51+C52+C53+C54+C55+C56+C57+C58+C59+C60+C61+C62+C63+C64+C65+C66+C67+C68+C69+C70+C71+C72+C73+C74+C75+C77</f>
        <v>665381.1</v>
      </c>
      <c r="D45" s="197">
        <f>D48+D50+D51+D52+D53+D54+D55+D56+D57+D58+D59+D60+D61+D62+D63+D64+D65+D66+D67+D68+D69+D70+D71+D72+D73+D74+D75</f>
        <v>0</v>
      </c>
      <c r="E45" s="223">
        <f>E48+E50+E51+E52+E53+E54+E55+E56+E57+E58+E59+E60+E61+E62+E63+E64+E65+E66+E67+E68+E69+E70+E71+E72+E73+E74+E75</f>
        <v>153329.3</v>
      </c>
      <c r="F45" s="197">
        <f t="shared" si="1"/>
        <v>23</v>
      </c>
    </row>
    <row r="46" spans="1:6" s="224" customFormat="1" ht="9" customHeight="1" hidden="1">
      <c r="A46" s="204"/>
      <c r="B46" s="225"/>
      <c r="C46" s="226" t="e">
        <f>C47+C50+C51+C53+C54+C55+C56+C57+C58+C59+C60+C61+C62+C63+C64+C65+C66+C67+C68+C69+C70+C71+C72+C73+C74+#REF!+#REF!+#REF!+#REF!</f>
        <v>#REF!</v>
      </c>
      <c r="D46" s="227" t="e">
        <f>D47+D50+D51+D53+D54+D55+D56+D57+D58+D59+D60+D61+D62+D63+D64+D65+D66+D67+D68+D69+D70+D71+D72+D73+D74+#REF!+#REF!+#REF!+#REF!</f>
        <v>#REF!</v>
      </c>
      <c r="E46" s="227" t="e">
        <f>E47+E50+E51+E53+E54+E55+E56+E57+E58+E59+E60+E61+E62+E63+E64+E65+E66+E67+E68+E69+E70+E71+E72+E73+E74+#REF!+#REF!+#REF!+#REF!</f>
        <v>#REF!</v>
      </c>
      <c r="F46" s="226"/>
    </row>
    <row r="47" spans="1:6" s="224" customFormat="1" ht="27" customHeight="1">
      <c r="A47" s="208"/>
      <c r="B47" s="231" t="s">
        <v>87</v>
      </c>
      <c r="C47" s="315"/>
      <c r="D47" s="209"/>
      <c r="E47" s="228"/>
      <c r="F47" s="177"/>
    </row>
    <row r="48" spans="1:6" s="230" customFormat="1" ht="63" customHeight="1">
      <c r="A48" s="229"/>
      <c r="B48" s="316" t="s">
        <v>208</v>
      </c>
      <c r="C48" s="247">
        <f>164050.58+29961</f>
        <v>194011.6</v>
      </c>
      <c r="D48" s="213"/>
      <c r="E48" s="263">
        <v>91842.2</v>
      </c>
      <c r="F48" s="180">
        <f>E48/C48*100</f>
        <v>47.3</v>
      </c>
    </row>
    <row r="49" spans="1:6" s="230" customFormat="1" ht="60" customHeight="1" hidden="1">
      <c r="A49" s="229"/>
      <c r="B49" s="231" t="s">
        <v>209</v>
      </c>
      <c r="C49" s="232" t="s">
        <v>196</v>
      </c>
      <c r="D49" s="213"/>
      <c r="E49" s="233">
        <v>0</v>
      </c>
      <c r="F49" s="234">
        <v>0</v>
      </c>
    </row>
    <row r="50" spans="1:6" s="224" customFormat="1" ht="64.5" customHeight="1">
      <c r="A50" s="178"/>
      <c r="B50" s="316" t="s">
        <v>89</v>
      </c>
      <c r="C50" s="247">
        <v>104636.5</v>
      </c>
      <c r="D50" s="235"/>
      <c r="E50" s="263">
        <v>25114.5</v>
      </c>
      <c r="F50" s="180">
        <f aca="true" t="shared" si="2" ref="F50:F113">E50/C50*100</f>
        <v>24</v>
      </c>
    </row>
    <row r="51" spans="1:6" s="224" customFormat="1" ht="57" customHeight="1">
      <c r="A51" s="178"/>
      <c r="B51" s="316" t="s">
        <v>90</v>
      </c>
      <c r="C51" s="247">
        <v>132320.1</v>
      </c>
      <c r="D51" s="188"/>
      <c r="E51" s="263">
        <v>32631.6</v>
      </c>
      <c r="F51" s="180">
        <f t="shared" si="2"/>
        <v>24.7</v>
      </c>
    </row>
    <row r="52" spans="1:6" s="224" customFormat="1" ht="60" customHeight="1">
      <c r="A52" s="178"/>
      <c r="B52" s="316" t="s">
        <v>91</v>
      </c>
      <c r="C52" s="247">
        <v>85199.6</v>
      </c>
      <c r="D52" s="188"/>
      <c r="E52" s="263">
        <v>0</v>
      </c>
      <c r="F52" s="180">
        <f t="shared" si="2"/>
        <v>0</v>
      </c>
    </row>
    <row r="53" spans="1:6" s="224" customFormat="1" ht="64.5" customHeight="1">
      <c r="A53" s="178"/>
      <c r="B53" s="316" t="s">
        <v>92</v>
      </c>
      <c r="C53" s="247">
        <v>21451.9</v>
      </c>
      <c r="D53" s="188"/>
      <c r="E53" s="263">
        <v>0</v>
      </c>
      <c r="F53" s="180">
        <f t="shared" si="2"/>
        <v>0</v>
      </c>
    </row>
    <row r="54" spans="1:6" s="224" customFormat="1" ht="69" customHeight="1">
      <c r="A54" s="178"/>
      <c r="B54" s="316" t="s">
        <v>93</v>
      </c>
      <c r="C54" s="247">
        <v>5000</v>
      </c>
      <c r="D54" s="188"/>
      <c r="E54" s="263">
        <v>0</v>
      </c>
      <c r="F54" s="180">
        <f t="shared" si="2"/>
        <v>0</v>
      </c>
    </row>
    <row r="55" spans="1:6" s="224" customFormat="1" ht="97.5" customHeight="1">
      <c r="A55" s="178"/>
      <c r="B55" s="316" t="s">
        <v>94</v>
      </c>
      <c r="C55" s="247">
        <v>52761.2</v>
      </c>
      <c r="D55" s="188"/>
      <c r="E55" s="263">
        <v>0</v>
      </c>
      <c r="F55" s="180">
        <f t="shared" si="2"/>
        <v>0</v>
      </c>
    </row>
    <row r="56" spans="1:6" s="224" customFormat="1" ht="62.25" customHeight="1">
      <c r="A56" s="178"/>
      <c r="B56" s="316" t="s">
        <v>95</v>
      </c>
      <c r="C56" s="247">
        <v>1680</v>
      </c>
      <c r="D56" s="188"/>
      <c r="E56" s="263">
        <v>1312.1</v>
      </c>
      <c r="F56" s="180">
        <f t="shared" si="2"/>
        <v>78.1</v>
      </c>
    </row>
    <row r="57" spans="1:6" s="224" customFormat="1" ht="63.75" customHeight="1">
      <c r="A57" s="178"/>
      <c r="B57" s="316" t="s">
        <v>96</v>
      </c>
      <c r="C57" s="247">
        <v>2459.9</v>
      </c>
      <c r="D57" s="235"/>
      <c r="E57" s="263">
        <v>0</v>
      </c>
      <c r="F57" s="180">
        <f t="shared" si="2"/>
        <v>0</v>
      </c>
    </row>
    <row r="58" spans="1:6" s="224" customFormat="1" ht="42.75" customHeight="1">
      <c r="A58" s="178"/>
      <c r="B58" s="316" t="s">
        <v>97</v>
      </c>
      <c r="C58" s="247">
        <v>5328.8</v>
      </c>
      <c r="D58" s="235"/>
      <c r="E58" s="263">
        <v>0</v>
      </c>
      <c r="F58" s="180">
        <f t="shared" si="2"/>
        <v>0</v>
      </c>
    </row>
    <row r="59" spans="1:6" s="224" customFormat="1" ht="34.5" customHeight="1">
      <c r="A59" s="178"/>
      <c r="B59" s="316" t="s">
        <v>98</v>
      </c>
      <c r="C59" s="247">
        <v>3688.5</v>
      </c>
      <c r="D59" s="235"/>
      <c r="E59" s="263">
        <v>0</v>
      </c>
      <c r="F59" s="180">
        <f t="shared" si="2"/>
        <v>0</v>
      </c>
    </row>
    <row r="60" spans="1:6" s="224" customFormat="1" ht="58.5" customHeight="1">
      <c r="A60" s="178"/>
      <c r="B60" s="316" t="s">
        <v>99</v>
      </c>
      <c r="C60" s="247">
        <v>5985.5</v>
      </c>
      <c r="D60" s="235"/>
      <c r="E60" s="263">
        <v>0</v>
      </c>
      <c r="F60" s="180">
        <f t="shared" si="2"/>
        <v>0</v>
      </c>
    </row>
    <row r="61" spans="1:6" s="224" customFormat="1" ht="63.75" customHeight="1">
      <c r="A61" s="178"/>
      <c r="B61" s="316" t="s">
        <v>100</v>
      </c>
      <c r="C61" s="247">
        <v>7554.7</v>
      </c>
      <c r="D61" s="235"/>
      <c r="E61" s="263">
        <v>0</v>
      </c>
      <c r="F61" s="180">
        <f t="shared" si="2"/>
        <v>0</v>
      </c>
    </row>
    <row r="62" spans="1:6" s="224" customFormat="1" ht="93" customHeight="1">
      <c r="A62" s="178"/>
      <c r="B62" s="316" t="s">
        <v>101</v>
      </c>
      <c r="C62" s="247">
        <v>3302.6</v>
      </c>
      <c r="D62" s="235"/>
      <c r="E62" s="263">
        <v>0</v>
      </c>
      <c r="F62" s="180">
        <f t="shared" si="2"/>
        <v>0</v>
      </c>
    </row>
    <row r="63" spans="1:6" s="224" customFormat="1" ht="86.25" customHeight="1">
      <c r="A63" s="178"/>
      <c r="B63" s="316" t="s">
        <v>102</v>
      </c>
      <c r="C63" s="247">
        <v>1576.7</v>
      </c>
      <c r="D63" s="235"/>
      <c r="E63" s="263">
        <v>0</v>
      </c>
      <c r="F63" s="180">
        <f t="shared" si="2"/>
        <v>0</v>
      </c>
    </row>
    <row r="64" spans="1:6" s="224" customFormat="1" ht="102" customHeight="1">
      <c r="A64" s="236"/>
      <c r="B64" s="316" t="s">
        <v>103</v>
      </c>
      <c r="C64" s="247">
        <v>1543.7</v>
      </c>
      <c r="D64" s="237"/>
      <c r="E64" s="263">
        <v>0</v>
      </c>
      <c r="F64" s="180">
        <f t="shared" si="2"/>
        <v>0</v>
      </c>
    </row>
    <row r="65" spans="1:6" s="224" customFormat="1" ht="63" customHeight="1">
      <c r="A65" s="236"/>
      <c r="B65" s="316" t="s">
        <v>104</v>
      </c>
      <c r="C65" s="247">
        <v>1166.7</v>
      </c>
      <c r="D65" s="237"/>
      <c r="E65" s="263">
        <v>0</v>
      </c>
      <c r="F65" s="180">
        <f t="shared" si="2"/>
        <v>0</v>
      </c>
    </row>
    <row r="66" spans="1:6" s="224" customFormat="1" ht="115.5" customHeight="1">
      <c r="A66" s="236"/>
      <c r="B66" s="316" t="s">
        <v>105</v>
      </c>
      <c r="C66" s="317">
        <v>1436.7</v>
      </c>
      <c r="D66" s="237"/>
      <c r="E66" s="318">
        <v>0</v>
      </c>
      <c r="F66" s="180">
        <f t="shared" si="2"/>
        <v>0</v>
      </c>
    </row>
    <row r="67" spans="1:6" s="224" customFormat="1" ht="93" customHeight="1">
      <c r="A67" s="236"/>
      <c r="B67" s="261" t="s">
        <v>106</v>
      </c>
      <c r="C67" s="319">
        <v>2692.4</v>
      </c>
      <c r="D67" s="237"/>
      <c r="E67" s="318">
        <v>0</v>
      </c>
      <c r="F67" s="180">
        <f t="shared" si="2"/>
        <v>0</v>
      </c>
    </row>
    <row r="68" spans="1:6" s="224" customFormat="1" ht="66.75" customHeight="1">
      <c r="A68" s="236"/>
      <c r="B68" s="316" t="s">
        <v>107</v>
      </c>
      <c r="C68" s="317">
        <v>1426.7</v>
      </c>
      <c r="D68" s="237"/>
      <c r="E68" s="318">
        <v>0</v>
      </c>
      <c r="F68" s="180">
        <f t="shared" si="2"/>
        <v>0</v>
      </c>
    </row>
    <row r="69" spans="1:6" s="224" customFormat="1" ht="93" customHeight="1">
      <c r="A69" s="236"/>
      <c r="B69" s="316" t="s">
        <v>108</v>
      </c>
      <c r="C69" s="317">
        <v>1353.7</v>
      </c>
      <c r="D69" s="237"/>
      <c r="E69" s="318">
        <v>0</v>
      </c>
      <c r="F69" s="180">
        <f t="shared" si="2"/>
        <v>0</v>
      </c>
    </row>
    <row r="70" spans="1:6" s="224" customFormat="1" ht="87" customHeight="1">
      <c r="A70" s="236"/>
      <c r="B70" s="316" t="s">
        <v>109</v>
      </c>
      <c r="C70" s="317">
        <v>3980</v>
      </c>
      <c r="D70" s="237"/>
      <c r="E70" s="318">
        <v>0</v>
      </c>
      <c r="F70" s="180">
        <f t="shared" si="2"/>
        <v>0</v>
      </c>
    </row>
    <row r="71" spans="1:6" s="224" customFormat="1" ht="95.25" customHeight="1">
      <c r="A71" s="236"/>
      <c r="B71" s="316" t="s">
        <v>110</v>
      </c>
      <c r="C71" s="317">
        <v>2669.9</v>
      </c>
      <c r="D71" s="237"/>
      <c r="E71" s="318">
        <v>0</v>
      </c>
      <c r="F71" s="180">
        <f t="shared" si="2"/>
        <v>0</v>
      </c>
    </row>
    <row r="72" spans="1:6" s="224" customFormat="1" ht="94.5" customHeight="1">
      <c r="A72" s="236"/>
      <c r="B72" s="316" t="s">
        <v>111</v>
      </c>
      <c r="C72" s="319">
        <v>7141.8</v>
      </c>
      <c r="D72" s="237"/>
      <c r="E72" s="318">
        <v>1094.7</v>
      </c>
      <c r="F72" s="180">
        <f t="shared" si="2"/>
        <v>15.3</v>
      </c>
    </row>
    <row r="73" spans="1:6" s="224" customFormat="1" ht="99" customHeight="1">
      <c r="A73" s="236"/>
      <c r="B73" s="316" t="s">
        <v>212</v>
      </c>
      <c r="C73" s="317">
        <v>5082.6</v>
      </c>
      <c r="D73" s="237"/>
      <c r="E73" s="318">
        <v>782.6</v>
      </c>
      <c r="F73" s="180">
        <f t="shared" si="2"/>
        <v>15.4</v>
      </c>
    </row>
    <row r="74" spans="1:6" s="224" customFormat="1" ht="96" customHeight="1">
      <c r="A74" s="236"/>
      <c r="B74" s="316" t="s">
        <v>113</v>
      </c>
      <c r="C74" s="317">
        <v>2141</v>
      </c>
      <c r="D74" s="237"/>
      <c r="E74" s="318">
        <v>551.6</v>
      </c>
      <c r="F74" s="180">
        <f t="shared" si="2"/>
        <v>25.8</v>
      </c>
    </row>
    <row r="75" spans="1:6" s="224" customFormat="1" ht="93" customHeight="1" thickBot="1">
      <c r="A75" s="236"/>
      <c r="B75" s="316" t="s">
        <v>114</v>
      </c>
      <c r="C75" s="317">
        <v>7048.6</v>
      </c>
      <c r="D75" s="237"/>
      <c r="E75" s="318">
        <v>0</v>
      </c>
      <c r="F75" s="180">
        <f t="shared" si="2"/>
        <v>0</v>
      </c>
    </row>
    <row r="76" spans="1:6" s="224" customFormat="1" ht="57.75" customHeight="1" hidden="1">
      <c r="A76" s="236"/>
      <c r="B76" s="210"/>
      <c r="C76" s="180"/>
      <c r="D76" s="238"/>
      <c r="E76" s="238"/>
      <c r="F76" s="180" t="e">
        <f t="shared" si="2"/>
        <v>#DIV/0!</v>
      </c>
    </row>
    <row r="77" spans="1:6" s="224" customFormat="1" ht="1.5" customHeight="1" hidden="1">
      <c r="A77" s="204"/>
      <c r="B77" s="239" t="s">
        <v>194</v>
      </c>
      <c r="C77" s="194">
        <v>739.7</v>
      </c>
      <c r="D77" s="193"/>
      <c r="E77" s="240">
        <v>0</v>
      </c>
      <c r="F77" s="180">
        <f t="shared" si="2"/>
        <v>0</v>
      </c>
    </row>
    <row r="78" spans="1:6" s="224" customFormat="1" ht="95.25" customHeight="1" thickBot="1">
      <c r="A78" s="195" t="s">
        <v>53</v>
      </c>
      <c r="B78" s="203" t="s">
        <v>50</v>
      </c>
      <c r="C78" s="197">
        <v>955680.7</v>
      </c>
      <c r="D78" s="241"/>
      <c r="E78" s="242">
        <v>710359.8</v>
      </c>
      <c r="F78" s="197">
        <f t="shared" si="2"/>
        <v>74.3</v>
      </c>
    </row>
    <row r="79" spans="1:6" s="224" customFormat="1" ht="84" customHeight="1" thickBot="1">
      <c r="A79" s="195" t="s">
        <v>54</v>
      </c>
      <c r="B79" s="203" t="s">
        <v>62</v>
      </c>
      <c r="C79" s="197">
        <f>C80+C81+C82</f>
        <v>85000</v>
      </c>
      <c r="D79" s="197">
        <f>D80+D81+D82</f>
        <v>0</v>
      </c>
      <c r="E79" s="223">
        <f>E80+E81+E82</f>
        <v>11903</v>
      </c>
      <c r="F79" s="197">
        <f t="shared" si="2"/>
        <v>14</v>
      </c>
    </row>
    <row r="80" spans="1:6" s="224" customFormat="1" ht="84" customHeight="1">
      <c r="A80" s="208"/>
      <c r="B80" s="243" t="s">
        <v>115</v>
      </c>
      <c r="C80" s="244">
        <v>78650.3</v>
      </c>
      <c r="D80" s="176"/>
      <c r="E80" s="245">
        <v>11903</v>
      </c>
      <c r="F80" s="177">
        <f t="shared" si="2"/>
        <v>15.1</v>
      </c>
    </row>
    <row r="81" spans="1:6" s="224" customFormat="1" ht="91.5" customHeight="1">
      <c r="A81" s="178"/>
      <c r="B81" s="246" t="s">
        <v>116</v>
      </c>
      <c r="C81" s="247">
        <v>1548.2</v>
      </c>
      <c r="D81" s="235"/>
      <c r="E81" s="238">
        <v>0</v>
      </c>
      <c r="F81" s="180">
        <f t="shared" si="2"/>
        <v>0</v>
      </c>
    </row>
    <row r="82" spans="1:6" s="224" customFormat="1" ht="41.25" customHeight="1" thickBot="1">
      <c r="A82" s="248"/>
      <c r="B82" s="249" t="s">
        <v>59</v>
      </c>
      <c r="C82" s="250">
        <v>4801.5</v>
      </c>
      <c r="D82" s="251"/>
      <c r="E82" s="251">
        <v>0</v>
      </c>
      <c r="F82" s="252">
        <f t="shared" si="2"/>
        <v>0</v>
      </c>
    </row>
    <row r="83" spans="1:6" s="224" customFormat="1" ht="104.25" customHeight="1" thickBot="1">
      <c r="A83" s="195" t="s">
        <v>55</v>
      </c>
      <c r="B83" s="203" t="s">
        <v>73</v>
      </c>
      <c r="C83" s="216">
        <f>C86+C98</f>
        <v>781153.1</v>
      </c>
      <c r="D83" s="216">
        <f>D86+D98</f>
        <v>0</v>
      </c>
      <c r="E83" s="242">
        <f>E86+E98</f>
        <v>107706.9</v>
      </c>
      <c r="F83" s="197">
        <f t="shared" si="2"/>
        <v>13.8</v>
      </c>
    </row>
    <row r="84" spans="1:6" s="224" customFormat="1" ht="111.75" customHeight="1" hidden="1">
      <c r="A84" s="208"/>
      <c r="B84" s="253"/>
      <c r="C84" s="254"/>
      <c r="D84" s="255"/>
      <c r="E84" s="256"/>
      <c r="F84" s="177" t="e">
        <f t="shared" si="2"/>
        <v>#DIV/0!</v>
      </c>
    </row>
    <row r="85" spans="1:6" s="224" customFormat="1" ht="111.75" customHeight="1" hidden="1">
      <c r="A85" s="257" t="s">
        <v>55</v>
      </c>
      <c r="B85" s="258" t="s">
        <v>65</v>
      </c>
      <c r="C85" s="198">
        <v>884219</v>
      </c>
      <c r="D85" s="259"/>
      <c r="E85" s="260"/>
      <c r="F85" s="180">
        <f t="shared" si="2"/>
        <v>0</v>
      </c>
    </row>
    <row r="86" spans="1:6" s="332" customFormat="1" ht="63" customHeight="1" hidden="1">
      <c r="A86" s="329"/>
      <c r="B86" s="330" t="s">
        <v>205</v>
      </c>
      <c r="C86" s="304">
        <f>C87+C91</f>
        <v>194550</v>
      </c>
      <c r="D86" s="304">
        <f>D87+D91</f>
        <v>0</v>
      </c>
      <c r="E86" s="331">
        <f>E87+E91</f>
        <v>105173.1</v>
      </c>
      <c r="F86" s="304">
        <f t="shared" si="2"/>
        <v>54.1</v>
      </c>
    </row>
    <row r="87" spans="1:6" s="332" customFormat="1" ht="57" customHeight="1" hidden="1">
      <c r="A87" s="329"/>
      <c r="B87" s="330" t="s">
        <v>149</v>
      </c>
      <c r="C87" s="304">
        <f>C88+C89+C90</f>
        <v>165713.6</v>
      </c>
      <c r="D87" s="304">
        <f>D88+D89+D90</f>
        <v>0</v>
      </c>
      <c r="E87" s="304">
        <f>E88+E89+E90</f>
        <v>87630.9</v>
      </c>
      <c r="F87" s="304">
        <f t="shared" si="2"/>
        <v>52.9</v>
      </c>
    </row>
    <row r="88" spans="1:6" s="224" customFormat="1" ht="66" customHeight="1">
      <c r="A88" s="257"/>
      <c r="B88" s="261" t="s">
        <v>199</v>
      </c>
      <c r="C88" s="320">
        <f>59000+34106.4</f>
        <v>93106.4</v>
      </c>
      <c r="D88" s="259"/>
      <c r="E88" s="263">
        <f>25797.6+21670.2</f>
        <v>47467.8</v>
      </c>
      <c r="F88" s="180">
        <f t="shared" si="2"/>
        <v>51</v>
      </c>
    </row>
    <row r="89" spans="1:6" s="224" customFormat="1" ht="63" customHeight="1">
      <c r="A89" s="257"/>
      <c r="B89" s="261" t="s">
        <v>200</v>
      </c>
      <c r="C89" s="320">
        <f>21000+3808.8</f>
        <v>24808.8</v>
      </c>
      <c r="D89" s="259"/>
      <c r="E89" s="263">
        <f>6300+1142.6</f>
        <v>7442.6</v>
      </c>
      <c r="F89" s="180">
        <f t="shared" si="2"/>
        <v>30</v>
      </c>
    </row>
    <row r="90" spans="1:6" s="224" customFormat="1" ht="60" customHeight="1">
      <c r="A90" s="257"/>
      <c r="B90" s="261" t="s">
        <v>154</v>
      </c>
      <c r="C90" s="320">
        <f>22000+25798.4</f>
        <v>47798.4</v>
      </c>
      <c r="D90" s="259"/>
      <c r="E90" s="263">
        <f>12388.5+20332</f>
        <v>32720.5</v>
      </c>
      <c r="F90" s="180">
        <f t="shared" si="2"/>
        <v>68.5</v>
      </c>
    </row>
    <row r="91" spans="1:6" s="332" customFormat="1" ht="39.75" customHeight="1" hidden="1">
      <c r="A91" s="329"/>
      <c r="B91" s="333" t="s">
        <v>206</v>
      </c>
      <c r="C91" s="304">
        <f>SUM(C92:C97)</f>
        <v>28836.4</v>
      </c>
      <c r="D91" s="304">
        <f>D92+D93+D94+D95+D96+D97</f>
        <v>0</v>
      </c>
      <c r="E91" s="331">
        <f>E92+E93+E94+E95+E96+E97</f>
        <v>17542.2</v>
      </c>
      <c r="F91" s="304">
        <f t="shared" si="2"/>
        <v>60.8</v>
      </c>
    </row>
    <row r="92" spans="1:6" s="224" customFormat="1" ht="57" customHeight="1" hidden="1">
      <c r="A92" s="257"/>
      <c r="B92" s="261" t="s">
        <v>199</v>
      </c>
      <c r="C92" s="320"/>
      <c r="D92" s="259"/>
      <c r="E92" s="263"/>
      <c r="F92" s="180" t="e">
        <f t="shared" si="2"/>
        <v>#DIV/0!</v>
      </c>
    </row>
    <row r="93" spans="1:6" s="224" customFormat="1" ht="64.5" customHeight="1" hidden="1">
      <c r="A93" s="257"/>
      <c r="B93" s="261" t="s">
        <v>201</v>
      </c>
      <c r="C93" s="320"/>
      <c r="D93" s="259"/>
      <c r="E93" s="263"/>
      <c r="F93" s="180" t="e">
        <f t="shared" si="2"/>
        <v>#DIV/0!</v>
      </c>
    </row>
    <row r="94" spans="1:6" s="224" customFormat="1" ht="62.25" customHeight="1" hidden="1">
      <c r="A94" s="257"/>
      <c r="B94" s="261" t="s">
        <v>154</v>
      </c>
      <c r="C94" s="320"/>
      <c r="D94" s="259"/>
      <c r="E94" s="263"/>
      <c r="F94" s="180" t="e">
        <f t="shared" si="2"/>
        <v>#DIV/0!</v>
      </c>
    </row>
    <row r="95" spans="1:6" s="224" customFormat="1" ht="63.75" customHeight="1">
      <c r="A95" s="257"/>
      <c r="B95" s="261" t="s">
        <v>216</v>
      </c>
      <c r="C95" s="320">
        <v>13511.3</v>
      </c>
      <c r="D95" s="264"/>
      <c r="E95" s="263">
        <v>4053.3</v>
      </c>
      <c r="F95" s="180">
        <f t="shared" si="2"/>
        <v>30</v>
      </c>
    </row>
    <row r="96" spans="1:6" s="224" customFormat="1" ht="69" customHeight="1">
      <c r="A96" s="257"/>
      <c r="B96" s="321" t="s">
        <v>156</v>
      </c>
      <c r="C96" s="320">
        <v>1900</v>
      </c>
      <c r="D96" s="213"/>
      <c r="E96" s="322">
        <v>1605.7</v>
      </c>
      <c r="F96" s="180">
        <f t="shared" si="2"/>
        <v>84.5</v>
      </c>
    </row>
    <row r="97" spans="1:6" s="224" customFormat="1" ht="69" customHeight="1">
      <c r="A97" s="257"/>
      <c r="B97" s="321" t="s">
        <v>203</v>
      </c>
      <c r="C97" s="320">
        <v>13425.1</v>
      </c>
      <c r="D97" s="188"/>
      <c r="E97" s="322">
        <v>11883.2</v>
      </c>
      <c r="F97" s="180">
        <f t="shared" si="2"/>
        <v>88.5</v>
      </c>
    </row>
    <row r="98" spans="1:6" s="332" customFormat="1" ht="59.25" customHeight="1" hidden="1">
      <c r="A98" s="329"/>
      <c r="B98" s="330" t="s">
        <v>207</v>
      </c>
      <c r="C98" s="334">
        <f>SUM(C100:C132)+C99</f>
        <v>586603.1</v>
      </c>
      <c r="D98" s="335">
        <f>SUM(D99:D132)</f>
        <v>0</v>
      </c>
      <c r="E98" s="336">
        <f>SUM(E99:E132)</f>
        <v>2533.8</v>
      </c>
      <c r="F98" s="304">
        <f t="shared" si="2"/>
        <v>0.4</v>
      </c>
    </row>
    <row r="99" spans="1:6" s="224" customFormat="1" ht="34.5" customHeight="1">
      <c r="A99" s="323"/>
      <c r="B99" s="261" t="s">
        <v>171</v>
      </c>
      <c r="C99" s="247">
        <v>10150</v>
      </c>
      <c r="D99" s="262"/>
      <c r="E99" s="263">
        <f>D99</f>
        <v>0</v>
      </c>
      <c r="F99" s="180">
        <f t="shared" si="2"/>
        <v>0</v>
      </c>
    </row>
    <row r="100" spans="1:6" s="266" customFormat="1" ht="63" customHeight="1">
      <c r="A100" s="323"/>
      <c r="B100" s="261" t="s">
        <v>118</v>
      </c>
      <c r="C100" s="247">
        <v>14150</v>
      </c>
      <c r="D100" s="259"/>
      <c r="E100" s="263">
        <f>D100</f>
        <v>0</v>
      </c>
      <c r="F100" s="180">
        <f t="shared" si="2"/>
        <v>0</v>
      </c>
    </row>
    <row r="101" spans="1:6" s="266" customFormat="1" ht="69.75" customHeight="1">
      <c r="A101" s="323"/>
      <c r="B101" s="261" t="s">
        <v>119</v>
      </c>
      <c r="C101" s="247">
        <v>21250</v>
      </c>
      <c r="D101" s="259"/>
      <c r="E101" s="263">
        <f>D101</f>
        <v>0</v>
      </c>
      <c r="F101" s="180">
        <f t="shared" si="2"/>
        <v>0</v>
      </c>
    </row>
    <row r="102" spans="1:6" s="266" customFormat="1" ht="72.75" customHeight="1">
      <c r="A102" s="178"/>
      <c r="B102" s="261" t="s">
        <v>172</v>
      </c>
      <c r="C102" s="247">
        <v>3679.1</v>
      </c>
      <c r="D102" s="264"/>
      <c r="E102" s="263">
        <v>1103.8</v>
      </c>
      <c r="F102" s="180">
        <f t="shared" si="2"/>
        <v>30</v>
      </c>
    </row>
    <row r="103" spans="1:6" s="266" customFormat="1" ht="72" customHeight="1">
      <c r="A103" s="178"/>
      <c r="B103" s="261" t="s">
        <v>173</v>
      </c>
      <c r="C103" s="247">
        <v>22500</v>
      </c>
      <c r="D103" s="264"/>
      <c r="E103" s="263">
        <v>0</v>
      </c>
      <c r="F103" s="180">
        <f t="shared" si="2"/>
        <v>0</v>
      </c>
    </row>
    <row r="104" spans="1:6" s="266" customFormat="1" ht="45" customHeight="1">
      <c r="A104" s="178"/>
      <c r="B104" s="261" t="s">
        <v>121</v>
      </c>
      <c r="C104" s="247">
        <v>30000</v>
      </c>
      <c r="D104" s="264"/>
      <c r="E104" s="263">
        <v>0</v>
      </c>
      <c r="F104" s="180">
        <f t="shared" si="2"/>
        <v>0</v>
      </c>
    </row>
    <row r="105" spans="1:6" s="266" customFormat="1" ht="63.75" customHeight="1">
      <c r="A105" s="178"/>
      <c r="B105" s="261" t="s">
        <v>174</v>
      </c>
      <c r="C105" s="247">
        <v>14400</v>
      </c>
      <c r="D105" s="264"/>
      <c r="E105" s="263">
        <v>0</v>
      </c>
      <c r="F105" s="180">
        <f t="shared" si="2"/>
        <v>0</v>
      </c>
    </row>
    <row r="106" spans="1:6" s="266" customFormat="1" ht="65.25" customHeight="1">
      <c r="A106" s="178"/>
      <c r="B106" s="261" t="s">
        <v>210</v>
      </c>
      <c r="C106" s="247">
        <v>11000</v>
      </c>
      <c r="D106" s="264"/>
      <c r="E106" s="263">
        <v>0</v>
      </c>
      <c r="F106" s="180">
        <f t="shared" si="2"/>
        <v>0</v>
      </c>
    </row>
    <row r="107" spans="1:6" s="266" customFormat="1" ht="73.5" customHeight="1">
      <c r="A107" s="178"/>
      <c r="B107" s="261" t="s">
        <v>175</v>
      </c>
      <c r="C107" s="247">
        <v>11770</v>
      </c>
      <c r="D107" s="264"/>
      <c r="E107" s="263">
        <v>0</v>
      </c>
      <c r="F107" s="180">
        <f t="shared" si="2"/>
        <v>0</v>
      </c>
    </row>
    <row r="108" spans="1:6" s="266" customFormat="1" ht="61.5" customHeight="1">
      <c r="A108" s="178"/>
      <c r="B108" s="261" t="s">
        <v>125</v>
      </c>
      <c r="C108" s="247">
        <v>27500</v>
      </c>
      <c r="D108" s="264"/>
      <c r="E108" s="263">
        <v>0</v>
      </c>
      <c r="F108" s="180">
        <f t="shared" si="2"/>
        <v>0</v>
      </c>
    </row>
    <row r="109" spans="1:6" s="266" customFormat="1" ht="69.75" customHeight="1">
      <c r="A109" s="178"/>
      <c r="B109" s="261" t="s">
        <v>126</v>
      </c>
      <c r="C109" s="247">
        <v>27500</v>
      </c>
      <c r="D109" s="264"/>
      <c r="E109" s="263">
        <v>0</v>
      </c>
      <c r="F109" s="180">
        <f t="shared" si="2"/>
        <v>0</v>
      </c>
    </row>
    <row r="110" spans="1:6" s="266" customFormat="1" ht="45" customHeight="1">
      <c r="A110" s="178"/>
      <c r="B110" s="261" t="s">
        <v>176</v>
      </c>
      <c r="C110" s="247">
        <v>27500</v>
      </c>
      <c r="D110" s="264"/>
      <c r="E110" s="263">
        <v>0</v>
      </c>
      <c r="F110" s="180">
        <f t="shared" si="2"/>
        <v>0</v>
      </c>
    </row>
    <row r="111" spans="1:6" s="224" customFormat="1" ht="65.25" customHeight="1">
      <c r="A111" s="178"/>
      <c r="B111" s="261" t="s">
        <v>177</v>
      </c>
      <c r="C111" s="247">
        <v>6050</v>
      </c>
      <c r="D111" s="188"/>
      <c r="E111" s="263">
        <f aca="true" t="shared" si="3" ref="E111:E130">D111</f>
        <v>0</v>
      </c>
      <c r="F111" s="180">
        <f t="shared" si="2"/>
        <v>0</v>
      </c>
    </row>
    <row r="112" spans="1:6" s="224" customFormat="1" ht="69" customHeight="1">
      <c r="A112" s="178"/>
      <c r="B112" s="261" t="s">
        <v>178</v>
      </c>
      <c r="C112" s="247">
        <v>22500</v>
      </c>
      <c r="D112" s="235"/>
      <c r="E112" s="263">
        <f t="shared" si="3"/>
        <v>0</v>
      </c>
      <c r="F112" s="180">
        <f t="shared" si="2"/>
        <v>0</v>
      </c>
    </row>
    <row r="113" spans="1:6" s="224" customFormat="1" ht="70.5" customHeight="1">
      <c r="A113" s="178"/>
      <c r="B113" s="261" t="s">
        <v>179</v>
      </c>
      <c r="C113" s="247">
        <v>22000</v>
      </c>
      <c r="D113" s="213"/>
      <c r="E113" s="263">
        <f t="shared" si="3"/>
        <v>0</v>
      </c>
      <c r="F113" s="180">
        <f t="shared" si="2"/>
        <v>0</v>
      </c>
    </row>
    <row r="114" spans="1:6" s="224" customFormat="1" ht="68.25" customHeight="1">
      <c r="A114" s="178"/>
      <c r="B114" s="261" t="s">
        <v>180</v>
      </c>
      <c r="C114" s="247">
        <v>5850</v>
      </c>
      <c r="D114" s="265"/>
      <c r="E114" s="263">
        <f t="shared" si="3"/>
        <v>0</v>
      </c>
      <c r="F114" s="180">
        <f aca="true" t="shared" si="4" ref="F114:F138">E114/C114*100</f>
        <v>0</v>
      </c>
    </row>
    <row r="115" spans="1:6" s="224" customFormat="1" ht="41.25" customHeight="1">
      <c r="A115" s="178"/>
      <c r="B115" s="261" t="s">
        <v>181</v>
      </c>
      <c r="C115" s="247">
        <v>16650</v>
      </c>
      <c r="D115" s="188"/>
      <c r="E115" s="263">
        <f t="shared" si="3"/>
        <v>0</v>
      </c>
      <c r="F115" s="180">
        <f t="shared" si="4"/>
        <v>0</v>
      </c>
    </row>
    <row r="116" spans="1:6" s="224" customFormat="1" ht="39" customHeight="1">
      <c r="A116" s="178"/>
      <c r="B116" s="261" t="s">
        <v>182</v>
      </c>
      <c r="C116" s="247">
        <v>32000</v>
      </c>
      <c r="D116" s="213"/>
      <c r="E116" s="263">
        <f t="shared" si="3"/>
        <v>0</v>
      </c>
      <c r="F116" s="180">
        <f t="shared" si="4"/>
        <v>0</v>
      </c>
    </row>
    <row r="117" spans="1:6" s="224" customFormat="1" ht="42" customHeight="1">
      <c r="A117" s="178"/>
      <c r="B117" s="261" t="s">
        <v>134</v>
      </c>
      <c r="C117" s="247">
        <v>27500</v>
      </c>
      <c r="D117" s="188"/>
      <c r="E117" s="263">
        <f t="shared" si="3"/>
        <v>0</v>
      </c>
      <c r="F117" s="180">
        <f t="shared" si="4"/>
        <v>0</v>
      </c>
    </row>
    <row r="118" spans="1:6" s="224" customFormat="1" ht="70.5" customHeight="1">
      <c r="A118" s="178"/>
      <c r="B118" s="261" t="s">
        <v>135</v>
      </c>
      <c r="C118" s="247">
        <v>27500</v>
      </c>
      <c r="D118" s="188"/>
      <c r="E118" s="263">
        <f t="shared" si="3"/>
        <v>0</v>
      </c>
      <c r="F118" s="180">
        <f t="shared" si="4"/>
        <v>0</v>
      </c>
    </row>
    <row r="119" spans="1:6" s="224" customFormat="1" ht="78" customHeight="1">
      <c r="A119" s="178"/>
      <c r="B119" s="261" t="s">
        <v>183</v>
      </c>
      <c r="C119" s="247">
        <v>12500</v>
      </c>
      <c r="D119" s="188"/>
      <c r="E119" s="263">
        <f t="shared" si="3"/>
        <v>0</v>
      </c>
      <c r="F119" s="180">
        <f t="shared" si="4"/>
        <v>0</v>
      </c>
    </row>
    <row r="120" spans="1:6" s="224" customFormat="1" ht="65.25" customHeight="1">
      <c r="A120" s="178"/>
      <c r="B120" s="261" t="s">
        <v>184</v>
      </c>
      <c r="C120" s="247">
        <v>11800</v>
      </c>
      <c r="D120" s="188"/>
      <c r="E120" s="263">
        <f t="shared" si="3"/>
        <v>0</v>
      </c>
      <c r="F120" s="180">
        <f t="shared" si="4"/>
        <v>0</v>
      </c>
    </row>
    <row r="121" spans="1:6" s="224" customFormat="1" ht="48" customHeight="1">
      <c r="A121" s="178"/>
      <c r="B121" s="261" t="s">
        <v>185</v>
      </c>
      <c r="C121" s="247">
        <v>24900</v>
      </c>
      <c r="D121" s="188"/>
      <c r="E121" s="263">
        <f t="shared" si="3"/>
        <v>0</v>
      </c>
      <c r="F121" s="180">
        <f t="shared" si="4"/>
        <v>0</v>
      </c>
    </row>
    <row r="122" spans="1:6" s="224" customFormat="1" ht="70.5" customHeight="1">
      <c r="A122" s="178"/>
      <c r="B122" s="261" t="s">
        <v>186</v>
      </c>
      <c r="C122" s="247">
        <v>2000</v>
      </c>
      <c r="D122" s="188"/>
      <c r="E122" s="263">
        <f t="shared" si="3"/>
        <v>0</v>
      </c>
      <c r="F122" s="180">
        <f t="shared" si="4"/>
        <v>0</v>
      </c>
    </row>
    <row r="123" spans="1:6" s="224" customFormat="1" ht="38.25" customHeight="1">
      <c r="A123" s="178"/>
      <c r="B123" s="261" t="s">
        <v>187</v>
      </c>
      <c r="C123" s="247">
        <v>24750</v>
      </c>
      <c r="D123" s="188"/>
      <c r="E123" s="263">
        <f t="shared" si="3"/>
        <v>0</v>
      </c>
      <c r="F123" s="180">
        <f t="shared" si="4"/>
        <v>0</v>
      </c>
    </row>
    <row r="124" spans="1:6" s="224" customFormat="1" ht="60" customHeight="1">
      <c r="A124" s="178"/>
      <c r="B124" s="261" t="s">
        <v>140</v>
      </c>
      <c r="C124" s="247">
        <v>11000</v>
      </c>
      <c r="D124" s="188"/>
      <c r="E124" s="263">
        <f t="shared" si="3"/>
        <v>0</v>
      </c>
      <c r="F124" s="180">
        <f t="shared" si="4"/>
        <v>0</v>
      </c>
    </row>
    <row r="125" spans="1:6" s="224" customFormat="1" ht="64.5" customHeight="1">
      <c r="A125" s="178"/>
      <c r="B125" s="261" t="s">
        <v>188</v>
      </c>
      <c r="C125" s="247">
        <v>14850</v>
      </c>
      <c r="D125" s="188"/>
      <c r="E125" s="263">
        <f t="shared" si="3"/>
        <v>0</v>
      </c>
      <c r="F125" s="180">
        <f t="shared" si="4"/>
        <v>0</v>
      </c>
    </row>
    <row r="126" spans="1:6" s="224" customFormat="1" ht="62.25" customHeight="1">
      <c r="A126" s="178"/>
      <c r="B126" s="261" t="s">
        <v>142</v>
      </c>
      <c r="C126" s="247">
        <v>13500</v>
      </c>
      <c r="D126" s="188"/>
      <c r="E126" s="263">
        <f t="shared" si="3"/>
        <v>0</v>
      </c>
      <c r="F126" s="180">
        <f t="shared" si="4"/>
        <v>0</v>
      </c>
    </row>
    <row r="127" spans="1:6" s="224" customFormat="1" ht="58.5" customHeight="1">
      <c r="A127" s="178"/>
      <c r="B127" s="246" t="s">
        <v>143</v>
      </c>
      <c r="C127" s="247">
        <v>27500</v>
      </c>
      <c r="D127" s="188"/>
      <c r="E127" s="263">
        <f t="shared" si="3"/>
        <v>0</v>
      </c>
      <c r="F127" s="180">
        <f t="shared" si="4"/>
        <v>0</v>
      </c>
    </row>
    <row r="128" spans="1:6" s="224" customFormat="1" ht="72" customHeight="1">
      <c r="A128" s="178"/>
      <c r="B128" s="261" t="s">
        <v>144</v>
      </c>
      <c r="C128" s="247">
        <v>9000</v>
      </c>
      <c r="D128" s="188"/>
      <c r="E128" s="263">
        <f t="shared" si="3"/>
        <v>0</v>
      </c>
      <c r="F128" s="180">
        <f t="shared" si="4"/>
        <v>0</v>
      </c>
    </row>
    <row r="129" spans="1:6" s="224" customFormat="1" ht="39" customHeight="1">
      <c r="A129" s="178"/>
      <c r="B129" s="261" t="s">
        <v>189</v>
      </c>
      <c r="C129" s="247">
        <v>30000</v>
      </c>
      <c r="D129" s="188"/>
      <c r="E129" s="263">
        <f t="shared" si="3"/>
        <v>0</v>
      </c>
      <c r="F129" s="180">
        <f t="shared" si="4"/>
        <v>0</v>
      </c>
    </row>
    <row r="130" spans="1:6" s="224" customFormat="1" ht="38.25" customHeight="1">
      <c r="A130" s="178"/>
      <c r="B130" s="261" t="s">
        <v>190</v>
      </c>
      <c r="C130" s="247">
        <v>5500</v>
      </c>
      <c r="D130" s="188"/>
      <c r="E130" s="263">
        <f t="shared" si="3"/>
        <v>0</v>
      </c>
      <c r="F130" s="180">
        <f t="shared" si="4"/>
        <v>0</v>
      </c>
    </row>
    <row r="131" spans="1:6" s="224" customFormat="1" ht="75.75" customHeight="1">
      <c r="A131" s="178"/>
      <c r="B131" s="261" t="s">
        <v>191</v>
      </c>
      <c r="C131" s="247">
        <v>4374.9</v>
      </c>
      <c r="D131" s="188"/>
      <c r="E131" s="263">
        <v>619.6</v>
      </c>
      <c r="F131" s="180">
        <f t="shared" si="4"/>
        <v>14.2</v>
      </c>
    </row>
    <row r="132" spans="1:6" s="224" customFormat="1" ht="91.5" customHeight="1" thickBot="1">
      <c r="A132" s="178"/>
      <c r="B132" s="261" t="s">
        <v>147</v>
      </c>
      <c r="C132" s="247">
        <v>13479.1</v>
      </c>
      <c r="D132" s="265"/>
      <c r="E132" s="263">
        <v>810.4</v>
      </c>
      <c r="F132" s="180">
        <f t="shared" si="4"/>
        <v>6</v>
      </c>
    </row>
    <row r="133" spans="1:6" s="266" customFormat="1" ht="186.75" customHeight="1" thickBot="1">
      <c r="A133" s="195" t="s">
        <v>56</v>
      </c>
      <c r="B133" s="203" t="s">
        <v>67</v>
      </c>
      <c r="C133" s="197">
        <v>169684.1</v>
      </c>
      <c r="D133" s="201"/>
      <c r="E133" s="223">
        <v>0</v>
      </c>
      <c r="F133" s="197">
        <f t="shared" si="4"/>
        <v>0</v>
      </c>
    </row>
    <row r="134" spans="1:6" s="266" customFormat="1" ht="42" customHeight="1" thickBot="1">
      <c r="A134" s="195" t="s">
        <v>57</v>
      </c>
      <c r="B134" s="268" t="s">
        <v>63</v>
      </c>
      <c r="C134" s="197">
        <f>C135+C136+C137</f>
        <v>1491285</v>
      </c>
      <c r="D134" s="350" t="e">
        <f>D135+D136+D137</f>
        <v>#REF!</v>
      </c>
      <c r="E134" s="197">
        <f>E135+E136+E137</f>
        <v>174429.7</v>
      </c>
      <c r="F134" s="270">
        <f t="shared" si="4"/>
        <v>11.7</v>
      </c>
    </row>
    <row r="135" spans="1:6" s="172" customFormat="1" ht="153" customHeight="1">
      <c r="A135" s="271"/>
      <c r="B135" s="272" t="s">
        <v>64</v>
      </c>
      <c r="C135" s="275">
        <v>340411.5</v>
      </c>
      <c r="D135" s="349" t="e">
        <f>D136+D137+#REF!</f>
        <v>#REF!</v>
      </c>
      <c r="E135" s="275">
        <v>52885.8</v>
      </c>
      <c r="F135" s="276">
        <f t="shared" si="4"/>
        <v>15.5</v>
      </c>
    </row>
    <row r="136" spans="1:6" s="172" customFormat="1" ht="138" customHeight="1">
      <c r="A136" s="178"/>
      <c r="B136" s="277" t="s">
        <v>4</v>
      </c>
      <c r="C136" s="180">
        <v>1028205.5</v>
      </c>
      <c r="D136" s="188"/>
      <c r="E136" s="180">
        <v>117124.5</v>
      </c>
      <c r="F136" s="280">
        <f t="shared" si="4"/>
        <v>11.4</v>
      </c>
    </row>
    <row r="137" spans="1:6" s="172" customFormat="1" ht="111" customHeight="1" thickBot="1">
      <c r="A137" s="248"/>
      <c r="B137" s="351" t="s">
        <v>5</v>
      </c>
      <c r="C137" s="252">
        <v>122668</v>
      </c>
      <c r="D137" s="352"/>
      <c r="E137" s="252">
        <v>4419.4</v>
      </c>
      <c r="F137" s="353">
        <f t="shared" si="4"/>
        <v>3.6</v>
      </c>
    </row>
    <row r="138" spans="1:6" s="164" customFormat="1" ht="180" customHeight="1" thickBot="1">
      <c r="A138" s="165" t="s">
        <v>165</v>
      </c>
      <c r="B138" s="354" t="s">
        <v>218</v>
      </c>
      <c r="C138" s="355">
        <v>523000</v>
      </c>
      <c r="D138" s="356"/>
      <c r="E138" s="357">
        <v>86113.9</v>
      </c>
      <c r="F138" s="270">
        <f t="shared" si="4"/>
        <v>16.5</v>
      </c>
    </row>
    <row r="139" spans="1:6" s="266" customFormat="1" ht="75" customHeight="1" thickBot="1">
      <c r="A139" s="167" t="s">
        <v>192</v>
      </c>
      <c r="B139" s="205" t="s">
        <v>217</v>
      </c>
      <c r="C139" s="206">
        <v>76105.2</v>
      </c>
      <c r="D139" s="207"/>
      <c r="E139" s="267">
        <v>15279.5</v>
      </c>
      <c r="F139" s="226">
        <f>E139/C139*100</f>
        <v>20.1</v>
      </c>
    </row>
    <row r="140" spans="1:6" s="164" customFormat="1" ht="209.25" customHeight="1" thickBot="1">
      <c r="A140" s="285" t="s">
        <v>195</v>
      </c>
      <c r="B140" s="268" t="s">
        <v>225</v>
      </c>
      <c r="C140" s="286">
        <v>300</v>
      </c>
      <c r="D140" s="287"/>
      <c r="E140" s="285">
        <v>0</v>
      </c>
      <c r="F140" s="288">
        <v>0</v>
      </c>
    </row>
    <row r="141" spans="1:6" s="164" customFormat="1" ht="268.5" customHeight="1">
      <c r="A141" s="749" t="s">
        <v>223</v>
      </c>
      <c r="B141" s="749"/>
      <c r="C141" s="749"/>
      <c r="D141" s="749"/>
      <c r="E141" s="749"/>
      <c r="F141" s="749"/>
    </row>
    <row r="142" spans="1:6" s="8" customFormat="1" ht="61.5" customHeight="1">
      <c r="A142" s="750" t="s">
        <v>166</v>
      </c>
      <c r="B142" s="750"/>
      <c r="D142" s="292"/>
      <c r="E142" s="751" t="s">
        <v>37</v>
      </c>
      <c r="F142" s="751"/>
    </row>
    <row r="143" spans="1:4" s="6" customFormat="1" ht="36.75" customHeight="1">
      <c r="A143" s="4"/>
      <c r="B143" s="4"/>
      <c r="C143" s="4"/>
      <c r="D143" s="5"/>
    </row>
    <row r="144" spans="4:5" ht="18.75">
      <c r="D144" s="4"/>
      <c r="E144" s="4"/>
    </row>
  </sheetData>
  <sheetProtection/>
  <mergeCells count="5">
    <mergeCell ref="A2:F2"/>
    <mergeCell ref="A3:F3"/>
    <mergeCell ref="A141:F141"/>
    <mergeCell ref="A142:B142"/>
    <mergeCell ref="E142:F142"/>
  </mergeCells>
  <printOptions/>
  <pageMargins left="0.31496062992125984" right="0.3937007874015748" top="0.35433070866141736" bottom="0.35433070866141736" header="0.31496062992125984" footer="0.31496062992125984"/>
  <pageSetup fitToHeight="5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6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8.875" defaultRowHeight="12.75"/>
  <cols>
    <col min="1" max="1" width="11.75390625" style="1" customWidth="1"/>
    <col min="2" max="2" width="144.00390625" style="1" customWidth="1"/>
    <col min="3" max="3" width="27.75390625" style="1" customWidth="1"/>
    <col min="4" max="4" width="2.75390625" style="1" hidden="1" customWidth="1"/>
    <col min="5" max="5" width="34.25390625" style="1" customWidth="1"/>
    <col min="6" max="6" width="32.75390625" style="1" customWidth="1"/>
    <col min="7" max="7" width="4.25390625" style="1" hidden="1" customWidth="1"/>
    <col min="8" max="16384" width="8.875" style="1" customWidth="1"/>
  </cols>
  <sheetData>
    <row r="1" ht="19.5" customHeight="1">
      <c r="B1" s="2"/>
    </row>
    <row r="2" spans="1:6" s="293" customFormat="1" ht="36.75" customHeight="1">
      <c r="A2" s="747" t="s">
        <v>34</v>
      </c>
      <c r="B2" s="747"/>
      <c r="C2" s="747"/>
      <c r="D2" s="747"/>
      <c r="E2" s="747"/>
      <c r="F2" s="747"/>
    </row>
    <row r="3" spans="1:6" s="293" customFormat="1" ht="29.25" customHeight="1">
      <c r="A3" s="748" t="s">
        <v>169</v>
      </c>
      <c r="B3" s="748"/>
      <c r="C3" s="748"/>
      <c r="D3" s="748"/>
      <c r="E3" s="748"/>
      <c r="F3" s="748"/>
    </row>
    <row r="4" ht="21" customHeight="1" thickBot="1">
      <c r="F4" s="3" t="s">
        <v>35</v>
      </c>
    </row>
    <row r="5" spans="1:6" s="164" customFormat="1" ht="117" customHeight="1" thickBot="1">
      <c r="A5" s="165"/>
      <c r="B5" s="166" t="s">
        <v>1</v>
      </c>
      <c r="C5" s="337" t="s">
        <v>83</v>
      </c>
      <c r="D5" s="338" t="s">
        <v>6</v>
      </c>
      <c r="E5" s="337" t="s">
        <v>170</v>
      </c>
      <c r="F5" s="339" t="s">
        <v>33</v>
      </c>
    </row>
    <row r="6" spans="1:6" s="7" customFormat="1" ht="24.75" customHeight="1" thickBot="1">
      <c r="A6" s="347">
        <v>1</v>
      </c>
      <c r="B6" s="348">
        <v>2</v>
      </c>
      <c r="C6" s="344">
        <v>3</v>
      </c>
      <c r="D6" s="345"/>
      <c r="E6" s="344">
        <v>4</v>
      </c>
      <c r="F6" s="346">
        <v>5</v>
      </c>
    </row>
    <row r="7" spans="1:6" s="172" customFormat="1" ht="36.75" customHeight="1" thickBot="1">
      <c r="A7" s="167" t="s">
        <v>7</v>
      </c>
      <c r="B7" s="168" t="s">
        <v>70</v>
      </c>
      <c r="C7" s="169">
        <f>C9+C10+C11+C12+C13+C14+C15+C18+C21+C26+C27+C28</f>
        <v>5114289.2</v>
      </c>
      <c r="D7" s="170">
        <f>D9+D10+D11+D12+D13+D14+D15+D18+D21+D26+D27+D28</f>
        <v>0</v>
      </c>
      <c r="E7" s="169">
        <f>E9+E10+E11+E12+E13+E14+E15+E18+E21+E26+E27+E28</f>
        <v>2301045.2</v>
      </c>
      <c r="F7" s="171">
        <f>E7/C7*100</f>
        <v>45</v>
      </c>
    </row>
    <row r="8" spans="1:6" s="172" customFormat="1" ht="29.25" customHeight="1" hidden="1">
      <c r="A8" s="173"/>
      <c r="B8" s="174" t="s">
        <v>71</v>
      </c>
      <c r="C8" s="175"/>
      <c r="D8" s="176"/>
      <c r="E8" s="175"/>
      <c r="F8" s="177"/>
    </row>
    <row r="9" spans="1:6" s="172" customFormat="1" ht="118.5" customHeight="1">
      <c r="A9" s="178" t="s">
        <v>19</v>
      </c>
      <c r="B9" s="179" t="s">
        <v>8</v>
      </c>
      <c r="C9" s="180">
        <v>2440200</v>
      </c>
      <c r="D9" s="181"/>
      <c r="E9" s="180">
        <v>1190716.2</v>
      </c>
      <c r="F9" s="180">
        <f>E9/C9*100</f>
        <v>48.8</v>
      </c>
    </row>
    <row r="10" spans="1:6" s="172" customFormat="1" ht="48" customHeight="1">
      <c r="A10" s="178" t="s">
        <v>20</v>
      </c>
      <c r="B10" s="179" t="s">
        <v>9</v>
      </c>
      <c r="C10" s="180">
        <v>1100000</v>
      </c>
      <c r="D10" s="181"/>
      <c r="E10" s="180">
        <v>201564.2</v>
      </c>
      <c r="F10" s="180">
        <f>E10/C10*100</f>
        <v>18.3</v>
      </c>
    </row>
    <row r="11" spans="1:6" s="172" customFormat="1" ht="157.5" customHeight="1">
      <c r="A11" s="178" t="s">
        <v>21</v>
      </c>
      <c r="B11" s="182" t="s">
        <v>66</v>
      </c>
      <c r="C11" s="180">
        <v>250</v>
      </c>
      <c r="D11" s="181"/>
      <c r="E11" s="180">
        <v>108.8</v>
      </c>
      <c r="F11" s="180">
        <f>E11/C11*100</f>
        <v>43.5</v>
      </c>
    </row>
    <row r="12" spans="1:6" s="172" customFormat="1" ht="105" customHeight="1">
      <c r="A12" s="178" t="s">
        <v>22</v>
      </c>
      <c r="B12" s="179" t="s">
        <v>10</v>
      </c>
      <c r="C12" s="180">
        <v>3000</v>
      </c>
      <c r="D12" s="181"/>
      <c r="E12" s="180">
        <v>415.6</v>
      </c>
      <c r="F12" s="180">
        <f>E12/C12*100</f>
        <v>13.9</v>
      </c>
    </row>
    <row r="13" spans="1:6" s="172" customFormat="1" ht="87.75" customHeight="1">
      <c r="A13" s="178" t="s">
        <v>23</v>
      </c>
      <c r="B13" s="179" t="s">
        <v>11</v>
      </c>
      <c r="C13" s="180">
        <v>0</v>
      </c>
      <c r="D13" s="181"/>
      <c r="E13" s="180">
        <v>241.7</v>
      </c>
      <c r="F13" s="180" t="s">
        <v>80</v>
      </c>
    </row>
    <row r="14" spans="1:6" s="172" customFormat="1" ht="78" customHeight="1">
      <c r="A14" s="178" t="s">
        <v>24</v>
      </c>
      <c r="B14" s="179" t="s">
        <v>12</v>
      </c>
      <c r="C14" s="180">
        <v>15</v>
      </c>
      <c r="D14" s="181"/>
      <c r="E14" s="183">
        <v>1.6</v>
      </c>
      <c r="F14" s="180">
        <f>E14/C14*100</f>
        <v>10.7</v>
      </c>
    </row>
    <row r="15" spans="1:6" s="172" customFormat="1" ht="61.5" customHeight="1">
      <c r="A15" s="178" t="s">
        <v>74</v>
      </c>
      <c r="B15" s="179" t="s">
        <v>13</v>
      </c>
      <c r="C15" s="180">
        <v>10</v>
      </c>
      <c r="D15" s="181"/>
      <c r="E15" s="183">
        <v>0</v>
      </c>
      <c r="F15" s="180">
        <f>E15/C15*100</f>
        <v>0</v>
      </c>
    </row>
    <row r="16" spans="1:6" s="172" customFormat="1" ht="111.75" customHeight="1" hidden="1">
      <c r="A16" s="178" t="s">
        <v>26</v>
      </c>
      <c r="B16" s="179" t="s">
        <v>14</v>
      </c>
      <c r="C16" s="180"/>
      <c r="D16" s="181"/>
      <c r="E16" s="183"/>
      <c r="F16" s="180" t="e">
        <f>E16/C16*100</f>
        <v>#DIV/0!</v>
      </c>
    </row>
    <row r="17" spans="1:6" s="172" customFormat="1" ht="111.75" customHeight="1" hidden="1">
      <c r="A17" s="178" t="s">
        <v>27</v>
      </c>
      <c r="B17" s="179" t="s">
        <v>15</v>
      </c>
      <c r="C17" s="180"/>
      <c r="D17" s="181"/>
      <c r="E17" s="183"/>
      <c r="F17" s="180" t="e">
        <f>E17/C17*100</f>
        <v>#DIV/0!</v>
      </c>
    </row>
    <row r="18" spans="1:6" s="172" customFormat="1" ht="213.75" customHeight="1">
      <c r="A18" s="178" t="s">
        <v>25</v>
      </c>
      <c r="B18" s="184" t="s">
        <v>16</v>
      </c>
      <c r="C18" s="180">
        <v>0</v>
      </c>
      <c r="D18" s="181"/>
      <c r="E18" s="183">
        <v>139.5</v>
      </c>
      <c r="F18" s="180" t="s">
        <v>80</v>
      </c>
    </row>
    <row r="19" spans="1:6" s="172" customFormat="1" ht="111.75" customHeight="1" hidden="1">
      <c r="A19" s="178" t="s">
        <v>29</v>
      </c>
      <c r="B19" s="184" t="s">
        <v>17</v>
      </c>
      <c r="C19" s="180"/>
      <c r="D19" s="185"/>
      <c r="E19" s="183"/>
      <c r="F19" s="180" t="e">
        <f aca="true" t="shared" si="0" ref="F19:F30">E19/C19*100</f>
        <v>#DIV/0!</v>
      </c>
    </row>
    <row r="20" spans="1:6" s="172" customFormat="1" ht="111.75" customHeight="1" hidden="1">
      <c r="A20" s="178" t="s">
        <v>30</v>
      </c>
      <c r="B20" s="184" t="s">
        <v>18</v>
      </c>
      <c r="C20" s="180"/>
      <c r="D20" s="185"/>
      <c r="E20" s="183"/>
      <c r="F20" s="180" t="e">
        <f t="shared" si="0"/>
        <v>#DIV/0!</v>
      </c>
    </row>
    <row r="21" spans="1:6" s="172" customFormat="1" ht="138" customHeight="1">
      <c r="A21" s="178" t="s">
        <v>26</v>
      </c>
      <c r="B21" s="184" t="s">
        <v>39</v>
      </c>
      <c r="C21" s="183">
        <v>10</v>
      </c>
      <c r="D21" s="185"/>
      <c r="E21" s="183">
        <v>0</v>
      </c>
      <c r="F21" s="180">
        <f t="shared" si="0"/>
        <v>0</v>
      </c>
    </row>
    <row r="22" spans="1:6" s="172" customFormat="1" ht="111.75" customHeight="1" hidden="1">
      <c r="A22" s="178" t="s">
        <v>42</v>
      </c>
      <c r="B22" s="186" t="s">
        <v>36</v>
      </c>
      <c r="C22" s="187"/>
      <c r="D22" s="181"/>
      <c r="E22" s="187"/>
      <c r="F22" s="180" t="e">
        <f t="shared" si="0"/>
        <v>#DIV/0!</v>
      </c>
    </row>
    <row r="23" spans="1:6" s="172" customFormat="1" ht="111.75" customHeight="1" hidden="1">
      <c r="A23" s="178" t="s">
        <v>44</v>
      </c>
      <c r="B23" s="186" t="s">
        <v>38</v>
      </c>
      <c r="C23" s="180"/>
      <c r="D23" s="188"/>
      <c r="E23" s="180"/>
      <c r="F23" s="180" t="e">
        <f t="shared" si="0"/>
        <v>#DIV/0!</v>
      </c>
    </row>
    <row r="24" spans="1:6" s="172" customFormat="1" ht="111.75" customHeight="1" hidden="1">
      <c r="A24" s="178" t="s">
        <v>45</v>
      </c>
      <c r="B24" s="186" t="s">
        <v>46</v>
      </c>
      <c r="C24" s="180"/>
      <c r="D24" s="188"/>
      <c r="E24" s="180"/>
      <c r="F24" s="180" t="e">
        <f t="shared" si="0"/>
        <v>#DIV/0!</v>
      </c>
    </row>
    <row r="25" spans="1:6" s="172" customFormat="1" ht="111.75" customHeight="1" hidden="1">
      <c r="A25" s="178" t="s">
        <v>28</v>
      </c>
      <c r="B25" s="186" t="s">
        <v>48</v>
      </c>
      <c r="C25" s="180"/>
      <c r="D25" s="188"/>
      <c r="E25" s="180"/>
      <c r="F25" s="180" t="e">
        <f t="shared" si="0"/>
        <v>#DIV/0!</v>
      </c>
    </row>
    <row r="26" spans="1:6" s="172" customFormat="1" ht="83.25" customHeight="1">
      <c r="A26" s="178" t="s">
        <v>27</v>
      </c>
      <c r="B26" s="186" t="s">
        <v>72</v>
      </c>
      <c r="C26" s="180">
        <v>907857.6</v>
      </c>
      <c r="D26" s="188"/>
      <c r="E26" s="180">
        <v>907857.6</v>
      </c>
      <c r="F26" s="180">
        <f t="shared" si="0"/>
        <v>100</v>
      </c>
    </row>
    <row r="27" spans="1:6" s="172" customFormat="1" ht="57" customHeight="1" hidden="1">
      <c r="A27" s="178" t="s">
        <v>28</v>
      </c>
      <c r="B27" s="189" t="s">
        <v>81</v>
      </c>
      <c r="C27" s="180"/>
      <c r="D27" s="188"/>
      <c r="E27" s="180"/>
      <c r="F27" s="180" t="e">
        <f t="shared" si="0"/>
        <v>#DIV/0!</v>
      </c>
    </row>
    <row r="28" spans="1:6" s="172" customFormat="1" ht="57.75" customHeight="1">
      <c r="A28" s="178" t="s">
        <v>28</v>
      </c>
      <c r="B28" s="179" t="s">
        <v>160</v>
      </c>
      <c r="C28" s="190">
        <v>662946.6</v>
      </c>
      <c r="D28" s="191"/>
      <c r="E28" s="190">
        <v>0</v>
      </c>
      <c r="F28" s="180">
        <f t="shared" si="0"/>
        <v>0</v>
      </c>
    </row>
    <row r="29" spans="1:6" s="172" customFormat="1" ht="189" customHeight="1">
      <c r="A29" s="294"/>
      <c r="B29" s="295" t="s">
        <v>161</v>
      </c>
      <c r="C29" s="296">
        <v>7985.6</v>
      </c>
      <c r="D29" s="297"/>
      <c r="E29" s="298">
        <v>0</v>
      </c>
      <c r="F29" s="298">
        <f t="shared" si="0"/>
        <v>0</v>
      </c>
    </row>
    <row r="30" spans="1:6" s="172" customFormat="1" ht="79.5" customHeight="1">
      <c r="A30" s="294"/>
      <c r="B30" s="299" t="s">
        <v>197</v>
      </c>
      <c r="C30" s="296">
        <v>625000</v>
      </c>
      <c r="D30" s="297"/>
      <c r="E30" s="298">
        <v>0</v>
      </c>
      <c r="F30" s="298">
        <f t="shared" si="0"/>
        <v>0</v>
      </c>
    </row>
    <row r="31" spans="1:6" s="172" customFormat="1" ht="66.75" customHeight="1" thickBot="1">
      <c r="A31" s="300"/>
      <c r="B31" s="299" t="s">
        <v>198</v>
      </c>
      <c r="C31" s="301" t="s">
        <v>204</v>
      </c>
      <c r="D31" s="302"/>
      <c r="E31" s="303">
        <v>0</v>
      </c>
      <c r="F31" s="298">
        <v>0</v>
      </c>
    </row>
    <row r="32" spans="1:6" s="199" customFormat="1" ht="50.25" customHeight="1" thickBot="1">
      <c r="A32" s="195" t="s">
        <v>31</v>
      </c>
      <c r="B32" s="196" t="s">
        <v>2</v>
      </c>
      <c r="C32" s="197">
        <f>C34+C35+C36+C37+C42+C44+C140</f>
        <v>5114289.5</v>
      </c>
      <c r="D32" s="197" t="e">
        <f>D34+D35+D36+D37+D42+D44+D140</f>
        <v>#REF!</v>
      </c>
      <c r="E32" s="197">
        <f>E34+E35+E36+E37+E44+E140</f>
        <v>1368248.7</v>
      </c>
      <c r="F32" s="198">
        <f>E32/C32*100</f>
        <v>26.8</v>
      </c>
    </row>
    <row r="33" spans="1:6" s="199" customFormat="1" ht="24" customHeight="1" hidden="1" thickBot="1">
      <c r="A33" s="195"/>
      <c r="B33" s="200" t="s">
        <v>3</v>
      </c>
      <c r="C33" s="197"/>
      <c r="D33" s="201"/>
      <c r="E33" s="197"/>
      <c r="F33" s="202"/>
    </row>
    <row r="34" spans="1:6" s="199" customFormat="1" ht="158.25" customHeight="1" thickBot="1">
      <c r="A34" s="195" t="s">
        <v>49</v>
      </c>
      <c r="B34" s="203" t="s">
        <v>58</v>
      </c>
      <c r="C34" s="197">
        <v>268.2</v>
      </c>
      <c r="D34" s="201"/>
      <c r="E34" s="197">
        <v>0</v>
      </c>
      <c r="F34" s="197">
        <f aca="true" t="shared" si="1" ref="F34:F45">E34/C34*100</f>
        <v>0</v>
      </c>
    </row>
    <row r="35" spans="1:6" s="199" customFormat="1" ht="102.75" customHeight="1" thickBot="1">
      <c r="A35" s="195" t="s">
        <v>32</v>
      </c>
      <c r="B35" s="203" t="s">
        <v>43</v>
      </c>
      <c r="C35" s="197">
        <v>1000</v>
      </c>
      <c r="D35" s="201"/>
      <c r="E35" s="197">
        <v>549.1</v>
      </c>
      <c r="F35" s="197">
        <f t="shared" si="1"/>
        <v>54.9</v>
      </c>
    </row>
    <row r="36" spans="1:6" s="199" customFormat="1" ht="78" customHeight="1" thickBot="1">
      <c r="A36" s="204" t="s">
        <v>41</v>
      </c>
      <c r="B36" s="205" t="s">
        <v>0</v>
      </c>
      <c r="C36" s="206">
        <v>266446.5</v>
      </c>
      <c r="D36" s="207"/>
      <c r="E36" s="206">
        <v>108577.5</v>
      </c>
      <c r="F36" s="206">
        <f t="shared" si="1"/>
        <v>40.8</v>
      </c>
    </row>
    <row r="37" spans="1:6" s="199" customFormat="1" ht="172.5" customHeight="1" thickBot="1">
      <c r="A37" s="195" t="s">
        <v>40</v>
      </c>
      <c r="B37" s="268" t="s">
        <v>79</v>
      </c>
      <c r="C37" s="197">
        <f>C38+C39</f>
        <v>77985.6</v>
      </c>
      <c r="D37" s="201" t="e">
        <f>D38+D39</f>
        <v>#REF!</v>
      </c>
      <c r="E37" s="197">
        <v>0</v>
      </c>
      <c r="F37" s="197">
        <f t="shared" si="1"/>
        <v>0</v>
      </c>
    </row>
    <row r="38" spans="1:6" s="199" customFormat="1" ht="37.5" customHeight="1">
      <c r="A38" s="208" t="s">
        <v>75</v>
      </c>
      <c r="B38" s="305" t="s">
        <v>85</v>
      </c>
      <c r="C38" s="177">
        <v>47959</v>
      </c>
      <c r="D38" s="209" t="e">
        <f>#REF!</f>
        <v>#REF!</v>
      </c>
      <c r="E38" s="177">
        <v>0</v>
      </c>
      <c r="F38" s="177">
        <f t="shared" si="1"/>
        <v>0</v>
      </c>
    </row>
    <row r="39" spans="1:6" s="199" customFormat="1" ht="39" customHeight="1">
      <c r="A39" s="178" t="s">
        <v>76</v>
      </c>
      <c r="B39" s="306" t="s">
        <v>78</v>
      </c>
      <c r="C39" s="211">
        <v>30026.6</v>
      </c>
      <c r="D39" s="212" t="e">
        <f>D40+#REF!+#REF!</f>
        <v>#REF!</v>
      </c>
      <c r="E39" s="211">
        <v>0</v>
      </c>
      <c r="F39" s="180">
        <f t="shared" si="1"/>
        <v>0</v>
      </c>
    </row>
    <row r="40" spans="1:6" s="215" customFormat="1" ht="45" customHeight="1">
      <c r="A40" s="178"/>
      <c r="B40" s="306" t="s">
        <v>86</v>
      </c>
      <c r="C40" s="211">
        <v>15178</v>
      </c>
      <c r="D40" s="213"/>
      <c r="E40" s="214">
        <v>0</v>
      </c>
      <c r="F40" s="180">
        <f t="shared" si="1"/>
        <v>0</v>
      </c>
    </row>
    <row r="41" spans="1:6" s="215" customFormat="1" ht="43.5" customHeight="1" thickBot="1">
      <c r="A41" s="309"/>
      <c r="B41" s="310" t="s">
        <v>77</v>
      </c>
      <c r="C41" s="313">
        <v>7985.6</v>
      </c>
      <c r="D41" s="312"/>
      <c r="E41" s="311">
        <v>0</v>
      </c>
      <c r="F41" s="314">
        <f t="shared" si="1"/>
        <v>0</v>
      </c>
    </row>
    <row r="42" spans="1:6" s="199" customFormat="1" ht="143.25" customHeight="1" thickBot="1">
      <c r="A42" s="167" t="s">
        <v>47</v>
      </c>
      <c r="B42" s="205" t="s">
        <v>61</v>
      </c>
      <c r="C42" s="307">
        <v>21000</v>
      </c>
      <c r="D42" s="308"/>
      <c r="E42" s="307">
        <v>0</v>
      </c>
      <c r="F42" s="206">
        <f t="shared" si="1"/>
        <v>0</v>
      </c>
    </row>
    <row r="43" spans="1:6" s="199" customFormat="1" ht="55.5" customHeight="1" thickBot="1">
      <c r="A43" s="192"/>
      <c r="B43" s="217" t="s">
        <v>60</v>
      </c>
      <c r="C43" s="218">
        <v>21000</v>
      </c>
      <c r="D43" s="219"/>
      <c r="E43" s="220">
        <v>0</v>
      </c>
      <c r="F43" s="220">
        <f t="shared" si="1"/>
        <v>0</v>
      </c>
    </row>
    <row r="44" spans="1:7" s="199" customFormat="1" ht="93" customHeight="1" thickBot="1">
      <c r="A44" s="195" t="s">
        <v>51</v>
      </c>
      <c r="B44" s="203" t="s">
        <v>68</v>
      </c>
      <c r="C44" s="197">
        <f>C45+C78+C79+C83+C133+C134+C135+C139</f>
        <v>4747289.2</v>
      </c>
      <c r="D44" s="197" t="e">
        <f>D45+D78+D79+D83+D133+D134+D135+D139</f>
        <v>#REF!</v>
      </c>
      <c r="E44" s="197">
        <f>E45+E78+E79+E83+E133+E134+E135+E139</f>
        <v>1259122.1</v>
      </c>
      <c r="F44" s="221">
        <f t="shared" si="1"/>
        <v>26.5</v>
      </c>
      <c r="G44" s="197">
        <f>G45+G78+G79+G83+G133+G134+G135+G139</f>
        <v>0</v>
      </c>
    </row>
    <row r="45" spans="1:6" s="224" customFormat="1" ht="90" customHeight="1" thickBot="1">
      <c r="A45" s="195" t="s">
        <v>52</v>
      </c>
      <c r="B45" s="222" t="s">
        <v>69</v>
      </c>
      <c r="C45" s="197">
        <f>C48+C50+C51+C52+C53+C54+C55+C56+C57+C58+C59+C60+C61+C62+C63+C64+C65+C66+C67+C68+C69+C70+C71+C72+C73+C74+C75+C77</f>
        <v>665381.1</v>
      </c>
      <c r="D45" s="197">
        <f>D48+D50+D51+D52+D53+D54+D55+D56+D57+D58+D59+D60+D61+D62+D63+D64+D65+D66+D67+D68+D69+D70+D71+D72+D73+D74+D75</f>
        <v>0</v>
      </c>
      <c r="E45" s="223">
        <f>E48+E50+E51+E52+E53+E54+E55+E56+E57+E58+E59+E60+E61+E62+E63+E64+E65+E66+E67+E68+E69+E70+E71+E72+E73+E74+E75</f>
        <v>153329.3</v>
      </c>
      <c r="F45" s="197">
        <f t="shared" si="1"/>
        <v>23</v>
      </c>
    </row>
    <row r="46" spans="1:6" s="224" customFormat="1" ht="28.5" customHeight="1" hidden="1">
      <c r="A46" s="204"/>
      <c r="B46" s="225"/>
      <c r="C46" s="226" t="e">
        <f>C47+C50+C51+C53+C54+C55+C56+C57+C58+C59+C60+C61+C62+C63+C64+C65+C66+C67+C68+C69+C70+C71+C72+C73+C74+#REF!+#REF!+#REF!+#REF!</f>
        <v>#REF!</v>
      </c>
      <c r="D46" s="227" t="e">
        <f>D47+D50+D51+D53+D54+D55+D56+D57+D58+D59+D60+D61+D62+D63+D64+D65+D66+D67+D68+D69+D70+D71+D72+D73+D74+#REF!+#REF!+#REF!+#REF!</f>
        <v>#REF!</v>
      </c>
      <c r="E46" s="227" t="e">
        <f>E47+E50+E51+E53+E54+E55+E56+E57+E58+E59+E60+E61+E62+E63+E64+E65+E66+E67+E68+E69+E70+E71+E72+E73+E74+#REF!+#REF!+#REF!+#REF!</f>
        <v>#REF!</v>
      </c>
      <c r="F46" s="226"/>
    </row>
    <row r="47" spans="1:6" s="224" customFormat="1" ht="27" customHeight="1">
      <c r="A47" s="208"/>
      <c r="B47" s="231" t="s">
        <v>87</v>
      </c>
      <c r="C47" s="315"/>
      <c r="D47" s="209"/>
      <c r="E47" s="228"/>
      <c r="F47" s="177"/>
    </row>
    <row r="48" spans="1:6" s="230" customFormat="1" ht="63" customHeight="1">
      <c r="A48" s="229"/>
      <c r="B48" s="316" t="s">
        <v>208</v>
      </c>
      <c r="C48" s="247">
        <f>164050.58+29961</f>
        <v>194011.6</v>
      </c>
      <c r="D48" s="213"/>
      <c r="E48" s="263">
        <v>91842.2</v>
      </c>
      <c r="F48" s="180">
        <f>E48/C48*100</f>
        <v>47.3</v>
      </c>
    </row>
    <row r="49" spans="1:6" s="230" customFormat="1" ht="60" customHeight="1">
      <c r="A49" s="229"/>
      <c r="B49" s="231" t="s">
        <v>209</v>
      </c>
      <c r="C49" s="232" t="s">
        <v>196</v>
      </c>
      <c r="D49" s="213"/>
      <c r="E49" s="233">
        <v>0</v>
      </c>
      <c r="F49" s="234">
        <v>0</v>
      </c>
    </row>
    <row r="50" spans="1:6" s="224" customFormat="1" ht="64.5" customHeight="1">
      <c r="A50" s="178"/>
      <c r="B50" s="316" t="s">
        <v>89</v>
      </c>
      <c r="C50" s="247">
        <v>104636.5</v>
      </c>
      <c r="D50" s="235"/>
      <c r="E50" s="263">
        <v>25114.5</v>
      </c>
      <c r="F50" s="180">
        <f aca="true" t="shared" si="2" ref="F50:F81">E50/C50*100</f>
        <v>24</v>
      </c>
    </row>
    <row r="51" spans="1:6" s="224" customFormat="1" ht="57" customHeight="1">
      <c r="A51" s="178"/>
      <c r="B51" s="316" t="s">
        <v>90</v>
      </c>
      <c r="C51" s="247">
        <v>132320.1</v>
      </c>
      <c r="D51" s="188"/>
      <c r="E51" s="263">
        <v>32631.6</v>
      </c>
      <c r="F51" s="180">
        <f t="shared" si="2"/>
        <v>24.7</v>
      </c>
    </row>
    <row r="52" spans="1:6" s="224" customFormat="1" ht="60" customHeight="1">
      <c r="A52" s="178"/>
      <c r="B52" s="316" t="s">
        <v>91</v>
      </c>
      <c r="C52" s="247">
        <v>85199.6</v>
      </c>
      <c r="D52" s="188"/>
      <c r="E52" s="263">
        <v>0</v>
      </c>
      <c r="F52" s="180">
        <f t="shared" si="2"/>
        <v>0</v>
      </c>
    </row>
    <row r="53" spans="1:6" s="224" customFormat="1" ht="64.5" customHeight="1">
      <c r="A53" s="178"/>
      <c r="B53" s="316" t="s">
        <v>92</v>
      </c>
      <c r="C53" s="247">
        <v>21451.9</v>
      </c>
      <c r="D53" s="188"/>
      <c r="E53" s="263">
        <v>0</v>
      </c>
      <c r="F53" s="180">
        <f t="shared" si="2"/>
        <v>0</v>
      </c>
    </row>
    <row r="54" spans="1:6" s="224" customFormat="1" ht="69" customHeight="1">
      <c r="A54" s="178"/>
      <c r="B54" s="316" t="s">
        <v>93</v>
      </c>
      <c r="C54" s="247">
        <v>5000</v>
      </c>
      <c r="D54" s="188"/>
      <c r="E54" s="263">
        <v>0</v>
      </c>
      <c r="F54" s="180">
        <f t="shared" si="2"/>
        <v>0</v>
      </c>
    </row>
    <row r="55" spans="1:6" s="224" customFormat="1" ht="97.5" customHeight="1">
      <c r="A55" s="178"/>
      <c r="B55" s="316" t="s">
        <v>94</v>
      </c>
      <c r="C55" s="247">
        <v>52761.2</v>
      </c>
      <c r="D55" s="188"/>
      <c r="E55" s="263">
        <v>0</v>
      </c>
      <c r="F55" s="180">
        <f t="shared" si="2"/>
        <v>0</v>
      </c>
    </row>
    <row r="56" spans="1:6" s="224" customFormat="1" ht="62.25" customHeight="1">
      <c r="A56" s="178"/>
      <c r="B56" s="316" t="s">
        <v>95</v>
      </c>
      <c r="C56" s="247">
        <v>1680</v>
      </c>
      <c r="D56" s="188"/>
      <c r="E56" s="263">
        <v>1312.1</v>
      </c>
      <c r="F56" s="180">
        <f t="shared" si="2"/>
        <v>78.1</v>
      </c>
    </row>
    <row r="57" spans="1:6" s="224" customFormat="1" ht="63.75" customHeight="1">
      <c r="A57" s="178"/>
      <c r="B57" s="316" t="s">
        <v>96</v>
      </c>
      <c r="C57" s="247">
        <v>2459.9</v>
      </c>
      <c r="D57" s="235"/>
      <c r="E57" s="263">
        <v>0</v>
      </c>
      <c r="F57" s="180">
        <f t="shared" si="2"/>
        <v>0</v>
      </c>
    </row>
    <row r="58" spans="1:6" s="224" customFormat="1" ht="42.75" customHeight="1">
      <c r="A58" s="178"/>
      <c r="B58" s="316" t="s">
        <v>97</v>
      </c>
      <c r="C58" s="247">
        <v>5328.8</v>
      </c>
      <c r="D58" s="235"/>
      <c r="E58" s="263">
        <v>0</v>
      </c>
      <c r="F58" s="180">
        <f t="shared" si="2"/>
        <v>0</v>
      </c>
    </row>
    <row r="59" spans="1:6" s="224" customFormat="1" ht="34.5" customHeight="1">
      <c r="A59" s="178"/>
      <c r="B59" s="316" t="s">
        <v>98</v>
      </c>
      <c r="C59" s="247">
        <v>3688.5</v>
      </c>
      <c r="D59" s="235"/>
      <c r="E59" s="263">
        <v>0</v>
      </c>
      <c r="F59" s="180">
        <f t="shared" si="2"/>
        <v>0</v>
      </c>
    </row>
    <row r="60" spans="1:6" s="224" customFormat="1" ht="58.5" customHeight="1">
      <c r="A60" s="178"/>
      <c r="B60" s="316" t="s">
        <v>99</v>
      </c>
      <c r="C60" s="247">
        <v>5985.5</v>
      </c>
      <c r="D60" s="235"/>
      <c r="E60" s="263">
        <v>0</v>
      </c>
      <c r="F60" s="180">
        <f t="shared" si="2"/>
        <v>0</v>
      </c>
    </row>
    <row r="61" spans="1:6" s="224" customFormat="1" ht="55.5" customHeight="1">
      <c r="A61" s="178"/>
      <c r="B61" s="316" t="s">
        <v>100</v>
      </c>
      <c r="C61" s="247">
        <v>7554.7</v>
      </c>
      <c r="D61" s="235"/>
      <c r="E61" s="263">
        <v>0</v>
      </c>
      <c r="F61" s="180">
        <f t="shared" si="2"/>
        <v>0</v>
      </c>
    </row>
    <row r="62" spans="1:6" s="224" customFormat="1" ht="61.5" customHeight="1">
      <c r="A62" s="178"/>
      <c r="B62" s="316" t="s">
        <v>101</v>
      </c>
      <c r="C62" s="247">
        <v>3302.6</v>
      </c>
      <c r="D62" s="235"/>
      <c r="E62" s="263">
        <v>0</v>
      </c>
      <c r="F62" s="180">
        <f t="shared" si="2"/>
        <v>0</v>
      </c>
    </row>
    <row r="63" spans="1:6" s="224" customFormat="1" ht="74.25" customHeight="1">
      <c r="A63" s="178"/>
      <c r="B63" s="316" t="s">
        <v>102</v>
      </c>
      <c r="C63" s="247">
        <v>1576.7</v>
      </c>
      <c r="D63" s="235"/>
      <c r="E63" s="263">
        <v>0</v>
      </c>
      <c r="F63" s="180">
        <f t="shared" si="2"/>
        <v>0</v>
      </c>
    </row>
    <row r="64" spans="1:6" s="224" customFormat="1" ht="66.75" customHeight="1">
      <c r="A64" s="236"/>
      <c r="B64" s="316" t="s">
        <v>103</v>
      </c>
      <c r="C64" s="247">
        <v>1543.7</v>
      </c>
      <c r="D64" s="237"/>
      <c r="E64" s="263">
        <v>0</v>
      </c>
      <c r="F64" s="180">
        <f t="shared" si="2"/>
        <v>0</v>
      </c>
    </row>
    <row r="65" spans="1:6" s="224" customFormat="1" ht="63" customHeight="1">
      <c r="A65" s="236"/>
      <c r="B65" s="316" t="s">
        <v>104</v>
      </c>
      <c r="C65" s="247">
        <v>1166.7</v>
      </c>
      <c r="D65" s="237"/>
      <c r="E65" s="263">
        <v>0</v>
      </c>
      <c r="F65" s="180">
        <f t="shared" si="2"/>
        <v>0</v>
      </c>
    </row>
    <row r="66" spans="1:6" s="224" customFormat="1" ht="90" customHeight="1">
      <c r="A66" s="236"/>
      <c r="B66" s="316" t="s">
        <v>105</v>
      </c>
      <c r="C66" s="317">
        <v>1436.7</v>
      </c>
      <c r="D66" s="237"/>
      <c r="E66" s="318">
        <v>0</v>
      </c>
      <c r="F66" s="180">
        <f t="shared" si="2"/>
        <v>0</v>
      </c>
    </row>
    <row r="67" spans="1:6" s="224" customFormat="1" ht="72" customHeight="1">
      <c r="A67" s="236"/>
      <c r="B67" s="261" t="s">
        <v>106</v>
      </c>
      <c r="C67" s="319">
        <v>2692.4</v>
      </c>
      <c r="D67" s="237"/>
      <c r="E67" s="318">
        <v>0</v>
      </c>
      <c r="F67" s="180">
        <f t="shared" si="2"/>
        <v>0</v>
      </c>
    </row>
    <row r="68" spans="1:6" s="224" customFormat="1" ht="66.75" customHeight="1">
      <c r="A68" s="236"/>
      <c r="B68" s="316" t="s">
        <v>107</v>
      </c>
      <c r="C68" s="317">
        <v>1426.7</v>
      </c>
      <c r="D68" s="237"/>
      <c r="E68" s="318">
        <v>0</v>
      </c>
      <c r="F68" s="180">
        <f t="shared" si="2"/>
        <v>0</v>
      </c>
    </row>
    <row r="69" spans="1:6" s="224" customFormat="1" ht="57" customHeight="1">
      <c r="A69" s="236"/>
      <c r="B69" s="316" t="s">
        <v>108</v>
      </c>
      <c r="C69" s="317">
        <v>1353.7</v>
      </c>
      <c r="D69" s="237"/>
      <c r="E69" s="318">
        <v>0</v>
      </c>
      <c r="F69" s="180">
        <f t="shared" si="2"/>
        <v>0</v>
      </c>
    </row>
    <row r="70" spans="1:6" s="224" customFormat="1" ht="67.5" customHeight="1">
      <c r="A70" s="236"/>
      <c r="B70" s="316" t="s">
        <v>109</v>
      </c>
      <c r="C70" s="317">
        <v>3980</v>
      </c>
      <c r="D70" s="237"/>
      <c r="E70" s="318">
        <v>0</v>
      </c>
      <c r="F70" s="180">
        <f t="shared" si="2"/>
        <v>0</v>
      </c>
    </row>
    <row r="71" spans="1:6" s="224" customFormat="1" ht="65.25" customHeight="1">
      <c r="A71" s="236"/>
      <c r="B71" s="316" t="s">
        <v>110</v>
      </c>
      <c r="C71" s="317">
        <v>2669.9</v>
      </c>
      <c r="D71" s="237"/>
      <c r="E71" s="318">
        <v>0</v>
      </c>
      <c r="F71" s="180">
        <f t="shared" si="2"/>
        <v>0</v>
      </c>
    </row>
    <row r="72" spans="1:6" s="224" customFormat="1" ht="66.75" customHeight="1">
      <c r="A72" s="236"/>
      <c r="B72" s="316" t="s">
        <v>111</v>
      </c>
      <c r="C72" s="319">
        <v>7141.8</v>
      </c>
      <c r="D72" s="237"/>
      <c r="E72" s="318">
        <v>1094.7</v>
      </c>
      <c r="F72" s="180">
        <f t="shared" si="2"/>
        <v>15.3</v>
      </c>
    </row>
    <row r="73" spans="1:6" s="224" customFormat="1" ht="71.25" customHeight="1">
      <c r="A73" s="236"/>
      <c r="B73" s="316" t="s">
        <v>212</v>
      </c>
      <c r="C73" s="317">
        <v>5082.6</v>
      </c>
      <c r="D73" s="237"/>
      <c r="E73" s="318">
        <v>782.6</v>
      </c>
      <c r="F73" s="180">
        <f t="shared" si="2"/>
        <v>15.4</v>
      </c>
    </row>
    <row r="74" spans="1:6" s="224" customFormat="1" ht="84" customHeight="1">
      <c r="A74" s="236"/>
      <c r="B74" s="316" t="s">
        <v>113</v>
      </c>
      <c r="C74" s="317">
        <v>2141</v>
      </c>
      <c r="D74" s="237"/>
      <c r="E74" s="318">
        <v>551.6</v>
      </c>
      <c r="F74" s="180">
        <f t="shared" si="2"/>
        <v>25.8</v>
      </c>
    </row>
    <row r="75" spans="1:6" s="224" customFormat="1" ht="69" customHeight="1" thickBot="1">
      <c r="A75" s="236"/>
      <c r="B75" s="316" t="s">
        <v>114</v>
      </c>
      <c r="C75" s="317">
        <v>7048.6</v>
      </c>
      <c r="D75" s="237"/>
      <c r="E75" s="318">
        <v>0</v>
      </c>
      <c r="F75" s="180">
        <f t="shared" si="2"/>
        <v>0</v>
      </c>
    </row>
    <row r="76" spans="1:6" s="224" customFormat="1" ht="57.75" customHeight="1" hidden="1">
      <c r="A76" s="236"/>
      <c r="B76" s="210"/>
      <c r="C76" s="180"/>
      <c r="D76" s="238"/>
      <c r="E76" s="238"/>
      <c r="F76" s="180" t="e">
        <f t="shared" si="2"/>
        <v>#DIV/0!</v>
      </c>
    </row>
    <row r="77" spans="1:6" s="224" customFormat="1" ht="1.5" customHeight="1" hidden="1" thickBot="1">
      <c r="A77" s="204"/>
      <c r="B77" s="239" t="s">
        <v>194</v>
      </c>
      <c r="C77" s="194">
        <v>739.7</v>
      </c>
      <c r="D77" s="193"/>
      <c r="E77" s="240">
        <v>0</v>
      </c>
      <c r="F77" s="180">
        <f t="shared" si="2"/>
        <v>0</v>
      </c>
    </row>
    <row r="78" spans="1:6" s="224" customFormat="1" ht="63.75" customHeight="1" thickBot="1">
      <c r="A78" s="195" t="s">
        <v>53</v>
      </c>
      <c r="B78" s="203" t="s">
        <v>50</v>
      </c>
      <c r="C78" s="197">
        <v>955680.7</v>
      </c>
      <c r="D78" s="241"/>
      <c r="E78" s="242">
        <v>710359.8</v>
      </c>
      <c r="F78" s="197">
        <f t="shared" si="2"/>
        <v>74.3</v>
      </c>
    </row>
    <row r="79" spans="1:6" s="224" customFormat="1" ht="84" customHeight="1" thickBot="1">
      <c r="A79" s="195" t="s">
        <v>54</v>
      </c>
      <c r="B79" s="203" t="s">
        <v>62</v>
      </c>
      <c r="C79" s="197">
        <f>C80+C81+C82</f>
        <v>85000</v>
      </c>
      <c r="D79" s="197">
        <f>D80+D81+D82</f>
        <v>0</v>
      </c>
      <c r="E79" s="223">
        <f>E80+E81+E82</f>
        <v>11903</v>
      </c>
      <c r="F79" s="197">
        <f t="shared" si="2"/>
        <v>14</v>
      </c>
    </row>
    <row r="80" spans="1:6" s="224" customFormat="1" ht="73.5" customHeight="1">
      <c r="A80" s="208"/>
      <c r="B80" s="243" t="s">
        <v>115</v>
      </c>
      <c r="C80" s="244">
        <v>78650.3</v>
      </c>
      <c r="D80" s="176"/>
      <c r="E80" s="245">
        <v>11903</v>
      </c>
      <c r="F80" s="177">
        <f t="shared" si="2"/>
        <v>15.1</v>
      </c>
    </row>
    <row r="81" spans="1:6" s="224" customFormat="1" ht="59.25" customHeight="1">
      <c r="A81" s="178"/>
      <c r="B81" s="246" t="s">
        <v>116</v>
      </c>
      <c r="C81" s="247">
        <v>1548.2</v>
      </c>
      <c r="D81" s="235"/>
      <c r="E81" s="238">
        <v>0</v>
      </c>
      <c r="F81" s="180">
        <f t="shared" si="2"/>
        <v>0</v>
      </c>
    </row>
    <row r="82" spans="1:6" s="224" customFormat="1" ht="45" customHeight="1" thickBot="1">
      <c r="A82" s="248"/>
      <c r="B82" s="249" t="s">
        <v>59</v>
      </c>
      <c r="C82" s="250">
        <v>4801.5</v>
      </c>
      <c r="D82" s="251"/>
      <c r="E82" s="251">
        <v>0</v>
      </c>
      <c r="F82" s="252">
        <f aca="true" t="shared" si="3" ref="F82:F113">E82/C82*100</f>
        <v>0</v>
      </c>
    </row>
    <row r="83" spans="1:6" s="224" customFormat="1" ht="72" customHeight="1" thickBot="1">
      <c r="A83" s="195" t="s">
        <v>55</v>
      </c>
      <c r="B83" s="203" t="s">
        <v>73</v>
      </c>
      <c r="C83" s="216">
        <f>C86+C98</f>
        <v>781153.1</v>
      </c>
      <c r="D83" s="216">
        <f>D86+D98</f>
        <v>0</v>
      </c>
      <c r="E83" s="242">
        <f>E86+E98</f>
        <v>107706.9</v>
      </c>
      <c r="F83" s="197">
        <f t="shared" si="3"/>
        <v>13.8</v>
      </c>
    </row>
    <row r="84" spans="1:6" s="224" customFormat="1" ht="111.75" customHeight="1" hidden="1">
      <c r="A84" s="208"/>
      <c r="B84" s="253"/>
      <c r="C84" s="254"/>
      <c r="D84" s="255"/>
      <c r="E84" s="256"/>
      <c r="F84" s="177" t="e">
        <f t="shared" si="3"/>
        <v>#DIV/0!</v>
      </c>
    </row>
    <row r="85" spans="1:6" s="224" customFormat="1" ht="111.75" customHeight="1" hidden="1">
      <c r="A85" s="257" t="s">
        <v>55</v>
      </c>
      <c r="B85" s="258" t="s">
        <v>65</v>
      </c>
      <c r="C85" s="198">
        <v>884219</v>
      </c>
      <c r="D85" s="259"/>
      <c r="E85" s="260"/>
      <c r="F85" s="180">
        <f t="shared" si="3"/>
        <v>0</v>
      </c>
    </row>
    <row r="86" spans="1:6" s="332" customFormat="1" ht="63" customHeight="1">
      <c r="A86" s="329"/>
      <c r="B86" s="330" t="s">
        <v>205</v>
      </c>
      <c r="C86" s="304">
        <f>C87+C91</f>
        <v>194550</v>
      </c>
      <c r="D86" s="304">
        <f>D87+D91</f>
        <v>0</v>
      </c>
      <c r="E86" s="331">
        <f>E87+E91</f>
        <v>105173.1</v>
      </c>
      <c r="F86" s="304">
        <f t="shared" si="3"/>
        <v>54.1</v>
      </c>
    </row>
    <row r="87" spans="1:6" s="332" customFormat="1" ht="57" customHeight="1">
      <c r="A87" s="329"/>
      <c r="B87" s="330" t="s">
        <v>149</v>
      </c>
      <c r="C87" s="304">
        <f>C88+C89+C90</f>
        <v>102000</v>
      </c>
      <c r="D87" s="304">
        <f>D88+D89+D90</f>
        <v>0</v>
      </c>
      <c r="E87" s="304">
        <f>E88+E89+E90</f>
        <v>44486.1</v>
      </c>
      <c r="F87" s="304">
        <f t="shared" si="3"/>
        <v>43.6</v>
      </c>
    </row>
    <row r="88" spans="1:6" s="224" customFormat="1" ht="49.5" customHeight="1">
      <c r="A88" s="257"/>
      <c r="B88" s="261" t="s">
        <v>199</v>
      </c>
      <c r="C88" s="320">
        <v>59000</v>
      </c>
      <c r="D88" s="259"/>
      <c r="E88" s="263">
        <v>25797.6</v>
      </c>
      <c r="F88" s="180">
        <f t="shared" si="3"/>
        <v>43.7</v>
      </c>
    </row>
    <row r="89" spans="1:6" s="224" customFormat="1" ht="63" customHeight="1">
      <c r="A89" s="257"/>
      <c r="B89" s="261" t="s">
        <v>200</v>
      </c>
      <c r="C89" s="320">
        <v>21000</v>
      </c>
      <c r="D89" s="259"/>
      <c r="E89" s="263">
        <v>6300</v>
      </c>
      <c r="F89" s="180">
        <f t="shared" si="3"/>
        <v>30</v>
      </c>
    </row>
    <row r="90" spans="1:6" s="224" customFormat="1" ht="54.75" customHeight="1">
      <c r="A90" s="257"/>
      <c r="B90" s="261" t="s">
        <v>154</v>
      </c>
      <c r="C90" s="320">
        <v>22000</v>
      </c>
      <c r="D90" s="259"/>
      <c r="E90" s="263">
        <v>12388.5</v>
      </c>
      <c r="F90" s="180">
        <f t="shared" si="3"/>
        <v>56.3</v>
      </c>
    </row>
    <row r="91" spans="1:6" s="332" customFormat="1" ht="39.75" customHeight="1">
      <c r="A91" s="329"/>
      <c r="B91" s="333" t="s">
        <v>206</v>
      </c>
      <c r="C91" s="304">
        <f>SUM(C92:C97)</f>
        <v>92550</v>
      </c>
      <c r="D91" s="304">
        <f>D92+D93+D94+D95+D96+D97</f>
        <v>0</v>
      </c>
      <c r="E91" s="331">
        <f>E92+E93+E94+E95+E96+E97</f>
        <v>60687</v>
      </c>
      <c r="F91" s="304">
        <f t="shared" si="3"/>
        <v>65.6</v>
      </c>
    </row>
    <row r="92" spans="1:6" s="224" customFormat="1" ht="57" customHeight="1">
      <c r="A92" s="257"/>
      <c r="B92" s="261" t="s">
        <v>199</v>
      </c>
      <c r="C92" s="320">
        <v>34106.4</v>
      </c>
      <c r="D92" s="259"/>
      <c r="E92" s="263">
        <v>21670.2</v>
      </c>
      <c r="F92" s="180">
        <f t="shared" si="3"/>
        <v>63.5</v>
      </c>
    </row>
    <row r="93" spans="1:6" s="224" customFormat="1" ht="64.5" customHeight="1">
      <c r="A93" s="257"/>
      <c r="B93" s="261" t="s">
        <v>201</v>
      </c>
      <c r="C93" s="320">
        <v>3808.8</v>
      </c>
      <c r="D93" s="259"/>
      <c r="E93" s="263">
        <v>1142.6</v>
      </c>
      <c r="F93" s="180">
        <f t="shared" si="3"/>
        <v>30</v>
      </c>
    </row>
    <row r="94" spans="1:6" s="224" customFormat="1" ht="62.25" customHeight="1">
      <c r="A94" s="257"/>
      <c r="B94" s="261" t="s">
        <v>154</v>
      </c>
      <c r="C94" s="320">
        <v>25798.4</v>
      </c>
      <c r="D94" s="259"/>
      <c r="E94" s="263">
        <v>20332</v>
      </c>
      <c r="F94" s="180">
        <f t="shared" si="3"/>
        <v>78.8</v>
      </c>
    </row>
    <row r="95" spans="1:6" s="224" customFormat="1" ht="63.75" customHeight="1">
      <c r="A95" s="257"/>
      <c r="B95" s="261" t="s">
        <v>202</v>
      </c>
      <c r="C95" s="320">
        <v>13511.3</v>
      </c>
      <c r="D95" s="264"/>
      <c r="E95" s="263">
        <v>4053.3</v>
      </c>
      <c r="F95" s="180">
        <f t="shared" si="3"/>
        <v>30</v>
      </c>
    </row>
    <row r="96" spans="1:6" s="224" customFormat="1" ht="47.25" customHeight="1">
      <c r="A96" s="257"/>
      <c r="B96" s="321" t="s">
        <v>156</v>
      </c>
      <c r="C96" s="320">
        <v>1900</v>
      </c>
      <c r="D96" s="213"/>
      <c r="E96" s="322">
        <v>1605.7</v>
      </c>
      <c r="F96" s="180">
        <f t="shared" si="3"/>
        <v>84.5</v>
      </c>
    </row>
    <row r="97" spans="1:6" s="224" customFormat="1" ht="48" customHeight="1">
      <c r="A97" s="257"/>
      <c r="B97" s="321" t="s">
        <v>203</v>
      </c>
      <c r="C97" s="320">
        <v>13425.1</v>
      </c>
      <c r="D97" s="188"/>
      <c r="E97" s="322">
        <v>11883.2</v>
      </c>
      <c r="F97" s="180">
        <f t="shared" si="3"/>
        <v>88.5</v>
      </c>
    </row>
    <row r="98" spans="1:6" s="332" customFormat="1" ht="59.25" customHeight="1">
      <c r="A98" s="329"/>
      <c r="B98" s="330" t="s">
        <v>207</v>
      </c>
      <c r="C98" s="334">
        <f>SUM(C100:C132)+C99</f>
        <v>586603.1</v>
      </c>
      <c r="D98" s="335">
        <f>SUM(D99:D132)</f>
        <v>0</v>
      </c>
      <c r="E98" s="336">
        <f>SUM(E99:E132)</f>
        <v>2533.8</v>
      </c>
      <c r="F98" s="304">
        <f t="shared" si="3"/>
        <v>0.4</v>
      </c>
    </row>
    <row r="99" spans="1:6" s="224" customFormat="1" ht="34.5" customHeight="1">
      <c r="A99" s="323"/>
      <c r="B99" s="261" t="s">
        <v>171</v>
      </c>
      <c r="C99" s="247">
        <v>10150</v>
      </c>
      <c r="D99" s="262"/>
      <c r="E99" s="263">
        <f>D99</f>
        <v>0</v>
      </c>
      <c r="F99" s="180">
        <f t="shared" si="3"/>
        <v>0</v>
      </c>
    </row>
    <row r="100" spans="1:6" s="266" customFormat="1" ht="63" customHeight="1">
      <c r="A100" s="323"/>
      <c r="B100" s="261" t="s">
        <v>118</v>
      </c>
      <c r="C100" s="247">
        <v>14150</v>
      </c>
      <c r="D100" s="259"/>
      <c r="E100" s="263">
        <f>D100</f>
        <v>0</v>
      </c>
      <c r="F100" s="180">
        <f t="shared" si="3"/>
        <v>0</v>
      </c>
    </row>
    <row r="101" spans="1:6" s="266" customFormat="1" ht="42" customHeight="1">
      <c r="A101" s="323"/>
      <c r="B101" s="261" t="s">
        <v>119</v>
      </c>
      <c r="C101" s="247">
        <v>21250</v>
      </c>
      <c r="D101" s="259"/>
      <c r="E101" s="263">
        <f>D101</f>
        <v>0</v>
      </c>
      <c r="F101" s="180">
        <f t="shared" si="3"/>
        <v>0</v>
      </c>
    </row>
    <row r="102" spans="1:6" s="266" customFormat="1" ht="66.75" customHeight="1">
      <c r="A102" s="178"/>
      <c r="B102" s="261" t="s">
        <v>172</v>
      </c>
      <c r="C102" s="247">
        <v>3679.1</v>
      </c>
      <c r="D102" s="264"/>
      <c r="E102" s="263">
        <v>1103.8</v>
      </c>
      <c r="F102" s="180">
        <f t="shared" si="3"/>
        <v>30</v>
      </c>
    </row>
    <row r="103" spans="1:6" s="266" customFormat="1" ht="72" customHeight="1">
      <c r="A103" s="178"/>
      <c r="B103" s="261" t="s">
        <v>173</v>
      </c>
      <c r="C103" s="247">
        <v>22500</v>
      </c>
      <c r="D103" s="264"/>
      <c r="E103" s="263">
        <v>0</v>
      </c>
      <c r="F103" s="180">
        <f t="shared" si="3"/>
        <v>0</v>
      </c>
    </row>
    <row r="104" spans="1:6" s="266" customFormat="1" ht="45" customHeight="1">
      <c r="A104" s="178"/>
      <c r="B104" s="261" t="s">
        <v>121</v>
      </c>
      <c r="C104" s="247">
        <v>30000</v>
      </c>
      <c r="D104" s="264"/>
      <c r="E104" s="263">
        <v>0</v>
      </c>
      <c r="F104" s="180">
        <f t="shared" si="3"/>
        <v>0</v>
      </c>
    </row>
    <row r="105" spans="1:6" s="266" customFormat="1" ht="63.75" customHeight="1">
      <c r="A105" s="178"/>
      <c r="B105" s="261" t="s">
        <v>174</v>
      </c>
      <c r="C105" s="247">
        <v>14400</v>
      </c>
      <c r="D105" s="264"/>
      <c r="E105" s="263">
        <v>0</v>
      </c>
      <c r="F105" s="180">
        <f t="shared" si="3"/>
        <v>0</v>
      </c>
    </row>
    <row r="106" spans="1:6" s="266" customFormat="1" ht="45" customHeight="1">
      <c r="A106" s="178"/>
      <c r="B106" s="261" t="s">
        <v>210</v>
      </c>
      <c r="C106" s="247">
        <v>11000</v>
      </c>
      <c r="D106" s="264"/>
      <c r="E106" s="263">
        <v>0</v>
      </c>
      <c r="F106" s="180">
        <f t="shared" si="3"/>
        <v>0</v>
      </c>
    </row>
    <row r="107" spans="1:6" s="266" customFormat="1" ht="73.5" customHeight="1">
      <c r="A107" s="178"/>
      <c r="B107" s="261" t="s">
        <v>175</v>
      </c>
      <c r="C107" s="247">
        <v>11770</v>
      </c>
      <c r="D107" s="264"/>
      <c r="E107" s="263">
        <v>0</v>
      </c>
      <c r="F107" s="180">
        <f t="shared" si="3"/>
        <v>0</v>
      </c>
    </row>
    <row r="108" spans="1:6" s="266" customFormat="1" ht="45" customHeight="1">
      <c r="A108" s="178"/>
      <c r="B108" s="261" t="s">
        <v>125</v>
      </c>
      <c r="C108" s="247">
        <v>27500</v>
      </c>
      <c r="D108" s="264"/>
      <c r="E108" s="263">
        <v>0</v>
      </c>
      <c r="F108" s="180">
        <f t="shared" si="3"/>
        <v>0</v>
      </c>
    </row>
    <row r="109" spans="1:6" s="266" customFormat="1" ht="45" customHeight="1">
      <c r="A109" s="178"/>
      <c r="B109" s="261" t="s">
        <v>126</v>
      </c>
      <c r="C109" s="247">
        <v>27500</v>
      </c>
      <c r="D109" s="264"/>
      <c r="E109" s="263">
        <v>0</v>
      </c>
      <c r="F109" s="180">
        <f t="shared" si="3"/>
        <v>0</v>
      </c>
    </row>
    <row r="110" spans="1:6" s="266" customFormat="1" ht="45" customHeight="1">
      <c r="A110" s="178"/>
      <c r="B110" s="261" t="s">
        <v>176</v>
      </c>
      <c r="C110" s="247">
        <v>27500</v>
      </c>
      <c r="D110" s="264"/>
      <c r="E110" s="263">
        <v>0</v>
      </c>
      <c r="F110" s="180">
        <f t="shared" si="3"/>
        <v>0</v>
      </c>
    </row>
    <row r="111" spans="1:6" s="224" customFormat="1" ht="31.5" customHeight="1">
      <c r="A111" s="178"/>
      <c r="B111" s="261" t="s">
        <v>177</v>
      </c>
      <c r="C111" s="247">
        <v>6050</v>
      </c>
      <c r="D111" s="188"/>
      <c r="E111" s="263">
        <f aca="true" t="shared" si="4" ref="E111:E130">D111</f>
        <v>0</v>
      </c>
      <c r="F111" s="180">
        <f t="shared" si="3"/>
        <v>0</v>
      </c>
    </row>
    <row r="112" spans="1:6" s="224" customFormat="1" ht="69" customHeight="1">
      <c r="A112" s="178"/>
      <c r="B112" s="261" t="s">
        <v>178</v>
      </c>
      <c r="C112" s="247">
        <v>22500</v>
      </c>
      <c r="D112" s="235"/>
      <c r="E112" s="263">
        <f t="shared" si="4"/>
        <v>0</v>
      </c>
      <c r="F112" s="180">
        <f t="shared" si="3"/>
        <v>0</v>
      </c>
    </row>
    <row r="113" spans="1:6" s="224" customFormat="1" ht="34.5" customHeight="1">
      <c r="A113" s="178"/>
      <c r="B113" s="261" t="s">
        <v>179</v>
      </c>
      <c r="C113" s="247">
        <v>22000</v>
      </c>
      <c r="D113" s="213"/>
      <c r="E113" s="263">
        <f t="shared" si="4"/>
        <v>0</v>
      </c>
      <c r="F113" s="180">
        <f t="shared" si="3"/>
        <v>0</v>
      </c>
    </row>
    <row r="114" spans="1:6" s="224" customFormat="1" ht="34.5" customHeight="1">
      <c r="A114" s="178"/>
      <c r="B114" s="261" t="s">
        <v>180</v>
      </c>
      <c r="C114" s="247">
        <v>5850</v>
      </c>
      <c r="D114" s="265"/>
      <c r="E114" s="263">
        <f t="shared" si="4"/>
        <v>0</v>
      </c>
      <c r="F114" s="180">
        <f aca="true" t="shared" si="5" ref="F114:F139">E114/C114*100</f>
        <v>0</v>
      </c>
    </row>
    <row r="115" spans="1:6" s="224" customFormat="1" ht="41.25" customHeight="1">
      <c r="A115" s="178"/>
      <c r="B115" s="261" t="s">
        <v>181</v>
      </c>
      <c r="C115" s="247">
        <v>16650</v>
      </c>
      <c r="D115" s="188"/>
      <c r="E115" s="263">
        <f t="shared" si="4"/>
        <v>0</v>
      </c>
      <c r="F115" s="180">
        <f t="shared" si="5"/>
        <v>0</v>
      </c>
    </row>
    <row r="116" spans="1:6" s="224" customFormat="1" ht="39" customHeight="1">
      <c r="A116" s="178"/>
      <c r="B116" s="261" t="s">
        <v>182</v>
      </c>
      <c r="C116" s="247">
        <v>32000</v>
      </c>
      <c r="D116" s="213"/>
      <c r="E116" s="263">
        <f t="shared" si="4"/>
        <v>0</v>
      </c>
      <c r="F116" s="180">
        <f t="shared" si="5"/>
        <v>0</v>
      </c>
    </row>
    <row r="117" spans="1:6" s="224" customFormat="1" ht="42" customHeight="1">
      <c r="A117" s="178"/>
      <c r="B117" s="261" t="s">
        <v>134</v>
      </c>
      <c r="C117" s="247">
        <v>27500</v>
      </c>
      <c r="D117" s="188"/>
      <c r="E117" s="263">
        <f t="shared" si="4"/>
        <v>0</v>
      </c>
      <c r="F117" s="180">
        <f t="shared" si="5"/>
        <v>0</v>
      </c>
    </row>
    <row r="118" spans="1:6" s="224" customFormat="1" ht="45" customHeight="1">
      <c r="A118" s="178"/>
      <c r="B118" s="261" t="s">
        <v>135</v>
      </c>
      <c r="C118" s="247">
        <v>27500</v>
      </c>
      <c r="D118" s="188"/>
      <c r="E118" s="263">
        <f t="shared" si="4"/>
        <v>0</v>
      </c>
      <c r="F118" s="180">
        <f t="shared" si="5"/>
        <v>0</v>
      </c>
    </row>
    <row r="119" spans="1:6" s="224" customFormat="1" ht="46.5" customHeight="1">
      <c r="A119" s="178"/>
      <c r="B119" s="261" t="s">
        <v>183</v>
      </c>
      <c r="C119" s="247">
        <v>12500</v>
      </c>
      <c r="D119" s="188"/>
      <c r="E119" s="263">
        <f t="shared" si="4"/>
        <v>0</v>
      </c>
      <c r="F119" s="180">
        <f t="shared" si="5"/>
        <v>0</v>
      </c>
    </row>
    <row r="120" spans="1:6" s="224" customFormat="1" ht="65.25" customHeight="1">
      <c r="A120" s="178"/>
      <c r="B120" s="261" t="s">
        <v>184</v>
      </c>
      <c r="C120" s="247">
        <v>11800</v>
      </c>
      <c r="D120" s="188"/>
      <c r="E120" s="263">
        <f t="shared" si="4"/>
        <v>0</v>
      </c>
      <c r="F120" s="180">
        <f t="shared" si="5"/>
        <v>0</v>
      </c>
    </row>
    <row r="121" spans="1:6" s="224" customFormat="1" ht="33" customHeight="1">
      <c r="A121" s="178"/>
      <c r="B121" s="261" t="s">
        <v>185</v>
      </c>
      <c r="C121" s="247">
        <v>24900</v>
      </c>
      <c r="D121" s="188"/>
      <c r="E121" s="263">
        <f t="shared" si="4"/>
        <v>0</v>
      </c>
      <c r="F121" s="180">
        <f t="shared" si="5"/>
        <v>0</v>
      </c>
    </row>
    <row r="122" spans="1:6" s="224" customFormat="1" ht="52.5" customHeight="1">
      <c r="A122" s="178"/>
      <c r="B122" s="261" t="s">
        <v>186</v>
      </c>
      <c r="C122" s="247">
        <v>2000</v>
      </c>
      <c r="D122" s="188"/>
      <c r="E122" s="263">
        <f t="shared" si="4"/>
        <v>0</v>
      </c>
      <c r="F122" s="180">
        <f t="shared" si="5"/>
        <v>0</v>
      </c>
    </row>
    <row r="123" spans="1:6" s="224" customFormat="1" ht="38.25" customHeight="1">
      <c r="A123" s="178"/>
      <c r="B123" s="261" t="s">
        <v>187</v>
      </c>
      <c r="C123" s="247">
        <v>24750</v>
      </c>
      <c r="D123" s="188"/>
      <c r="E123" s="263">
        <f t="shared" si="4"/>
        <v>0</v>
      </c>
      <c r="F123" s="180">
        <f t="shared" si="5"/>
        <v>0</v>
      </c>
    </row>
    <row r="124" spans="1:6" s="224" customFormat="1" ht="39" customHeight="1">
      <c r="A124" s="178"/>
      <c r="B124" s="261" t="s">
        <v>140</v>
      </c>
      <c r="C124" s="247">
        <v>11000</v>
      </c>
      <c r="D124" s="188"/>
      <c r="E124" s="263">
        <f t="shared" si="4"/>
        <v>0</v>
      </c>
      <c r="F124" s="180">
        <f t="shared" si="5"/>
        <v>0</v>
      </c>
    </row>
    <row r="125" spans="1:6" s="224" customFormat="1" ht="40.5" customHeight="1">
      <c r="A125" s="178"/>
      <c r="B125" s="261" t="s">
        <v>188</v>
      </c>
      <c r="C125" s="247">
        <v>14850</v>
      </c>
      <c r="D125" s="188"/>
      <c r="E125" s="263">
        <f t="shared" si="4"/>
        <v>0</v>
      </c>
      <c r="F125" s="180">
        <f t="shared" si="5"/>
        <v>0</v>
      </c>
    </row>
    <row r="126" spans="1:6" s="224" customFormat="1" ht="42" customHeight="1">
      <c r="A126" s="178"/>
      <c r="B126" s="261" t="s">
        <v>142</v>
      </c>
      <c r="C126" s="247">
        <v>13500</v>
      </c>
      <c r="D126" s="188"/>
      <c r="E126" s="263">
        <f t="shared" si="4"/>
        <v>0</v>
      </c>
      <c r="F126" s="180">
        <f t="shared" si="5"/>
        <v>0</v>
      </c>
    </row>
    <row r="127" spans="1:6" s="224" customFormat="1" ht="38.25" customHeight="1">
      <c r="A127" s="178"/>
      <c r="B127" s="246" t="s">
        <v>143</v>
      </c>
      <c r="C127" s="247">
        <v>27500</v>
      </c>
      <c r="D127" s="188"/>
      <c r="E127" s="263">
        <f t="shared" si="4"/>
        <v>0</v>
      </c>
      <c r="F127" s="180">
        <f t="shared" si="5"/>
        <v>0</v>
      </c>
    </row>
    <row r="128" spans="1:6" s="224" customFormat="1" ht="72" customHeight="1">
      <c r="A128" s="178"/>
      <c r="B128" s="261" t="s">
        <v>144</v>
      </c>
      <c r="C128" s="247">
        <v>9000</v>
      </c>
      <c r="D128" s="188"/>
      <c r="E128" s="263">
        <f t="shared" si="4"/>
        <v>0</v>
      </c>
      <c r="F128" s="180">
        <f t="shared" si="5"/>
        <v>0</v>
      </c>
    </row>
    <row r="129" spans="1:6" s="224" customFormat="1" ht="39" customHeight="1">
      <c r="A129" s="178"/>
      <c r="B129" s="261" t="s">
        <v>189</v>
      </c>
      <c r="C129" s="247">
        <v>30000</v>
      </c>
      <c r="D129" s="188"/>
      <c r="E129" s="263">
        <f t="shared" si="4"/>
        <v>0</v>
      </c>
      <c r="F129" s="180">
        <f t="shared" si="5"/>
        <v>0</v>
      </c>
    </row>
    <row r="130" spans="1:6" s="224" customFormat="1" ht="38.25" customHeight="1">
      <c r="A130" s="178"/>
      <c r="B130" s="261" t="s">
        <v>190</v>
      </c>
      <c r="C130" s="247">
        <v>5500</v>
      </c>
      <c r="D130" s="188"/>
      <c r="E130" s="263">
        <f t="shared" si="4"/>
        <v>0</v>
      </c>
      <c r="F130" s="180">
        <f t="shared" si="5"/>
        <v>0</v>
      </c>
    </row>
    <row r="131" spans="1:6" s="224" customFormat="1" ht="71.25" customHeight="1">
      <c r="A131" s="178"/>
      <c r="B131" s="261" t="s">
        <v>191</v>
      </c>
      <c r="C131" s="247">
        <v>4374.9</v>
      </c>
      <c r="D131" s="188"/>
      <c r="E131" s="263">
        <v>619.6</v>
      </c>
      <c r="F131" s="180">
        <f t="shared" si="5"/>
        <v>14.2</v>
      </c>
    </row>
    <row r="132" spans="1:6" s="224" customFormat="1" ht="60" customHeight="1" thickBot="1">
      <c r="A132" s="178"/>
      <c r="B132" s="261" t="s">
        <v>147</v>
      </c>
      <c r="C132" s="247">
        <v>13479.1</v>
      </c>
      <c r="D132" s="265"/>
      <c r="E132" s="263">
        <v>810.4</v>
      </c>
      <c r="F132" s="180">
        <f t="shared" si="5"/>
        <v>6</v>
      </c>
    </row>
    <row r="133" spans="1:6" s="266" customFormat="1" ht="158.25" customHeight="1" thickBot="1">
      <c r="A133" s="195" t="s">
        <v>56</v>
      </c>
      <c r="B133" s="203" t="s">
        <v>67</v>
      </c>
      <c r="C133" s="197">
        <v>169684.1</v>
      </c>
      <c r="D133" s="201"/>
      <c r="E133" s="223">
        <v>0</v>
      </c>
      <c r="F133" s="197">
        <f t="shared" si="5"/>
        <v>0</v>
      </c>
    </row>
    <row r="134" spans="1:6" s="266" customFormat="1" ht="47.25" customHeight="1" thickBot="1">
      <c r="A134" s="167" t="s">
        <v>57</v>
      </c>
      <c r="B134" s="205" t="s">
        <v>148</v>
      </c>
      <c r="C134" s="206">
        <v>76105.2</v>
      </c>
      <c r="D134" s="207"/>
      <c r="E134" s="267">
        <v>15279.5</v>
      </c>
      <c r="F134" s="226">
        <f t="shared" si="5"/>
        <v>20.1</v>
      </c>
    </row>
    <row r="135" spans="1:6" s="266" customFormat="1" ht="42" customHeight="1" thickBot="1">
      <c r="A135" s="195" t="s">
        <v>165</v>
      </c>
      <c r="B135" s="268" t="s">
        <v>63</v>
      </c>
      <c r="C135" s="269">
        <f>C136+C137+C138</f>
        <v>1491285</v>
      </c>
      <c r="D135" s="269" t="e">
        <f>D136+D137+D138</f>
        <v>#REF!</v>
      </c>
      <c r="E135" s="197">
        <f>E136+E137+E138</f>
        <v>174429.7</v>
      </c>
      <c r="F135" s="270">
        <f t="shared" si="5"/>
        <v>11.7</v>
      </c>
    </row>
    <row r="136" spans="1:6" s="172" customFormat="1" ht="117" customHeight="1">
      <c r="A136" s="271"/>
      <c r="B136" s="272" t="s">
        <v>64</v>
      </c>
      <c r="C136" s="273">
        <v>340411.5</v>
      </c>
      <c r="D136" s="274" t="e">
        <f>D137+D138+#REF!</f>
        <v>#REF!</v>
      </c>
      <c r="E136" s="275">
        <v>52885.8</v>
      </c>
      <c r="F136" s="276">
        <f t="shared" si="5"/>
        <v>15.5</v>
      </c>
    </row>
    <row r="137" spans="1:6" s="172" customFormat="1" ht="93" customHeight="1">
      <c r="A137" s="178"/>
      <c r="B137" s="277" t="s">
        <v>4</v>
      </c>
      <c r="C137" s="278">
        <v>1028205.5</v>
      </c>
      <c r="D137" s="279"/>
      <c r="E137" s="180">
        <v>117124.5</v>
      </c>
      <c r="F137" s="280">
        <f t="shared" si="5"/>
        <v>11.4</v>
      </c>
    </row>
    <row r="138" spans="1:6" s="172" customFormat="1" ht="102.75" customHeight="1">
      <c r="A138" s="178"/>
      <c r="B138" s="277" t="s">
        <v>5</v>
      </c>
      <c r="C138" s="278">
        <v>122668</v>
      </c>
      <c r="D138" s="279"/>
      <c r="E138" s="180">
        <v>4419.4</v>
      </c>
      <c r="F138" s="280">
        <f t="shared" si="5"/>
        <v>3.6</v>
      </c>
    </row>
    <row r="139" spans="1:6" s="164" customFormat="1" ht="111.75" customHeight="1" thickBot="1">
      <c r="A139" s="281" t="s">
        <v>192</v>
      </c>
      <c r="B139" s="324" t="s">
        <v>193</v>
      </c>
      <c r="C139" s="282">
        <v>523000</v>
      </c>
      <c r="D139" s="283"/>
      <c r="E139" s="284">
        <v>86113.9</v>
      </c>
      <c r="F139" s="343">
        <f t="shared" si="5"/>
        <v>16.5</v>
      </c>
    </row>
    <row r="140" spans="1:6" s="164" customFormat="1" ht="93.75" customHeight="1" thickBot="1">
      <c r="A140" s="285" t="s">
        <v>195</v>
      </c>
      <c r="B140" s="268" t="s">
        <v>211</v>
      </c>
      <c r="C140" s="286">
        <v>300</v>
      </c>
      <c r="D140" s="287"/>
      <c r="E140" s="285">
        <v>0</v>
      </c>
      <c r="F140" s="288">
        <v>0</v>
      </c>
    </row>
    <row r="141" spans="1:6" s="164" customFormat="1" ht="84" customHeight="1" thickBot="1">
      <c r="A141" s="289"/>
      <c r="B141" s="290" t="s">
        <v>213</v>
      </c>
      <c r="C141" s="325">
        <v>300</v>
      </c>
      <c r="D141" s="326"/>
      <c r="E141" s="327">
        <v>0</v>
      </c>
      <c r="F141" s="328">
        <v>0</v>
      </c>
    </row>
    <row r="142" spans="1:6" s="164" customFormat="1" ht="31.5" customHeight="1" thickBot="1">
      <c r="A142" s="291"/>
      <c r="B142" s="224"/>
      <c r="C142" s="340"/>
      <c r="D142" s="341"/>
      <c r="E142" s="341"/>
      <c r="F142" s="342"/>
    </row>
    <row r="143" spans="1:6" s="164" customFormat="1" ht="268.5" customHeight="1">
      <c r="A143" s="752" t="s">
        <v>214</v>
      </c>
      <c r="B143" s="752"/>
      <c r="C143" s="752"/>
      <c r="D143" s="752"/>
      <c r="E143" s="752"/>
      <c r="F143" s="752"/>
    </row>
    <row r="144" spans="1:6" s="8" customFormat="1" ht="61.5" customHeight="1">
      <c r="A144" s="750" t="s">
        <v>166</v>
      </c>
      <c r="B144" s="750"/>
      <c r="D144" s="292"/>
      <c r="E144" s="751" t="s">
        <v>37</v>
      </c>
      <c r="F144" s="751"/>
    </row>
    <row r="145" spans="1:4" s="6" customFormat="1" ht="36.75" customHeight="1">
      <c r="A145" s="4"/>
      <c r="B145" s="4"/>
      <c r="C145" s="4"/>
      <c r="D145" s="5"/>
    </row>
    <row r="146" spans="4:5" ht="18.75">
      <c r="D146" s="4"/>
      <c r="E146" s="4"/>
    </row>
  </sheetData>
  <sheetProtection/>
  <mergeCells count="5">
    <mergeCell ref="A2:F2"/>
    <mergeCell ref="A3:F3"/>
    <mergeCell ref="A144:B144"/>
    <mergeCell ref="A143:F143"/>
    <mergeCell ref="E144:F144"/>
  </mergeCells>
  <printOptions/>
  <pageMargins left="0.5118110236220472" right="0.11811023622047245" top="0.35433070866141736" bottom="0.1968503937007874" header="0.31496062992125984" footer="0.31496062992125984"/>
  <pageSetup fitToHeight="6" horizontalDpi="300" verticalDpi="300" orientation="portrait" paperSize="9" scale="39" r:id="rId1"/>
  <colBreaks count="1" manualBreakCount="1">
    <brk id="6" max="1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view="pageBreakPreview" zoomScale="60" zoomScaleNormal="75" zoomScalePageLayoutView="0" workbookViewId="0" topLeftCell="A124">
      <selection activeCell="A132" sqref="A132:F132"/>
    </sheetView>
  </sheetViews>
  <sheetFormatPr defaultColWidth="8.875" defaultRowHeight="12.75"/>
  <cols>
    <col min="1" max="1" width="11.75390625" style="1" customWidth="1"/>
    <col min="2" max="2" width="122.75390625" style="1" customWidth="1"/>
    <col min="3" max="3" width="23.25390625" style="1" customWidth="1"/>
    <col min="4" max="4" width="1.25" style="1" hidden="1" customWidth="1"/>
    <col min="5" max="5" width="23.75390625" style="1" customWidth="1"/>
    <col min="6" max="6" width="19.00390625" style="1" customWidth="1"/>
    <col min="7" max="7" width="16.75390625" style="1" customWidth="1"/>
    <col min="8" max="9" width="8.875" style="1" customWidth="1"/>
    <col min="10" max="10" width="18.375" style="1" customWidth="1"/>
    <col min="11" max="16384" width="8.875" style="1" customWidth="1"/>
  </cols>
  <sheetData>
    <row r="1" ht="19.5" customHeight="1">
      <c r="B1" s="2"/>
    </row>
    <row r="2" spans="1:6" s="7" customFormat="1" ht="24" customHeight="1">
      <c r="A2" s="753" t="s">
        <v>34</v>
      </c>
      <c r="B2" s="753"/>
      <c r="C2" s="753"/>
      <c r="D2" s="753"/>
      <c r="E2" s="753"/>
      <c r="F2" s="753"/>
    </row>
    <row r="3" spans="1:6" s="7" customFormat="1" ht="29.25" customHeight="1">
      <c r="A3" s="754" t="s">
        <v>82</v>
      </c>
      <c r="B3" s="754"/>
      <c r="C3" s="754"/>
      <c r="D3" s="754"/>
      <c r="E3" s="754"/>
      <c r="F3" s="754"/>
    </row>
    <row r="4" ht="49.5" customHeight="1" thickBot="1">
      <c r="F4" s="3" t="s">
        <v>35</v>
      </c>
    </row>
    <row r="5" spans="1:6" s="155" customFormat="1" ht="98.25" customHeight="1" thickBot="1">
      <c r="A5" s="150"/>
      <c r="B5" s="151" t="s">
        <v>1</v>
      </c>
      <c r="C5" s="152" t="s">
        <v>83</v>
      </c>
      <c r="D5" s="153" t="s">
        <v>6</v>
      </c>
      <c r="E5" s="152" t="s">
        <v>84</v>
      </c>
      <c r="F5" s="154" t="s">
        <v>33</v>
      </c>
    </row>
    <row r="6" spans="1:7" s="13" customFormat="1" ht="29.25" customHeight="1" thickBot="1">
      <c r="A6" s="138" t="s">
        <v>7</v>
      </c>
      <c r="B6" s="156" t="s">
        <v>70</v>
      </c>
      <c r="C6" s="157">
        <v>5084328.2</v>
      </c>
      <c r="D6" s="158">
        <f>D8+D9+D10+D11+D12+D13+D14+D17+D20+D25+D26+D27</f>
        <v>0</v>
      </c>
      <c r="E6" s="157">
        <f>E8+E9+E10+E11+E12+E13+E14+E17+E20+E25+E26+E27</f>
        <v>1624386.4</v>
      </c>
      <c r="F6" s="159">
        <f>E6/C6*100</f>
        <v>31.9</v>
      </c>
      <c r="G6" s="15"/>
    </row>
    <row r="7" spans="1:6" s="13" customFormat="1" ht="28.5" customHeight="1">
      <c r="A7" s="160"/>
      <c r="B7" s="161" t="s">
        <v>71</v>
      </c>
      <c r="C7" s="162"/>
      <c r="D7" s="87"/>
      <c r="E7" s="162"/>
      <c r="F7" s="43"/>
    </row>
    <row r="8" spans="1:6" s="13" customFormat="1" ht="96" customHeight="1">
      <c r="A8" s="9" t="s">
        <v>19</v>
      </c>
      <c r="B8" s="10" t="s">
        <v>8</v>
      </c>
      <c r="C8" s="11">
        <v>2440200</v>
      </c>
      <c r="D8" s="12"/>
      <c r="E8" s="11">
        <v>593527.3</v>
      </c>
      <c r="F8" s="11">
        <f aca="true" t="shared" si="0" ref="F8:F43">E8/C8*100</f>
        <v>24.3</v>
      </c>
    </row>
    <row r="9" spans="1:6" s="13" customFormat="1" ht="35.25" customHeight="1">
      <c r="A9" s="9" t="s">
        <v>20</v>
      </c>
      <c r="B9" s="10" t="s">
        <v>9</v>
      </c>
      <c r="C9" s="11">
        <v>1100000</v>
      </c>
      <c r="D9" s="12"/>
      <c r="E9" s="11">
        <v>122667.2</v>
      </c>
      <c r="F9" s="11">
        <f t="shared" si="0"/>
        <v>11.2</v>
      </c>
    </row>
    <row r="10" spans="1:6" s="13" customFormat="1" ht="121.5" customHeight="1">
      <c r="A10" s="9" t="s">
        <v>21</v>
      </c>
      <c r="B10" s="14" t="s">
        <v>66</v>
      </c>
      <c r="C10" s="11">
        <v>250</v>
      </c>
      <c r="D10" s="12"/>
      <c r="E10" s="11">
        <v>27.2</v>
      </c>
      <c r="F10" s="11">
        <f t="shared" si="0"/>
        <v>10.9</v>
      </c>
    </row>
    <row r="11" spans="1:7" s="13" customFormat="1" ht="97.5" customHeight="1">
      <c r="A11" s="9" t="s">
        <v>22</v>
      </c>
      <c r="B11" s="10" t="s">
        <v>10</v>
      </c>
      <c r="C11" s="11">
        <v>3000</v>
      </c>
      <c r="D11" s="12"/>
      <c r="E11" s="11">
        <v>158.5</v>
      </c>
      <c r="F11" s="11">
        <f t="shared" si="0"/>
        <v>5.3</v>
      </c>
      <c r="G11" s="15"/>
    </row>
    <row r="12" spans="1:6" s="13" customFormat="1" ht="72.75" customHeight="1">
      <c r="A12" s="9" t="s">
        <v>23</v>
      </c>
      <c r="B12" s="10" t="s">
        <v>11</v>
      </c>
      <c r="C12" s="11">
        <v>0</v>
      </c>
      <c r="D12" s="12"/>
      <c r="E12" s="11">
        <v>116.2</v>
      </c>
      <c r="F12" s="11" t="s">
        <v>80</v>
      </c>
    </row>
    <row r="13" spans="1:6" s="13" customFormat="1" ht="55.5" customHeight="1">
      <c r="A13" s="9" t="s">
        <v>24</v>
      </c>
      <c r="B13" s="10" t="s">
        <v>12</v>
      </c>
      <c r="C13" s="11">
        <v>15</v>
      </c>
      <c r="D13" s="12"/>
      <c r="E13" s="16">
        <v>1.6</v>
      </c>
      <c r="F13" s="11">
        <f t="shared" si="0"/>
        <v>10.7</v>
      </c>
    </row>
    <row r="14" spans="1:6" s="13" customFormat="1" ht="48.75" customHeight="1">
      <c r="A14" s="9" t="s">
        <v>74</v>
      </c>
      <c r="B14" s="10" t="s">
        <v>13</v>
      </c>
      <c r="C14" s="11">
        <v>10</v>
      </c>
      <c r="D14" s="12"/>
      <c r="E14" s="16">
        <v>0</v>
      </c>
      <c r="F14" s="11">
        <f t="shared" si="0"/>
        <v>0</v>
      </c>
    </row>
    <row r="15" spans="1:6" s="13" customFormat="1" ht="111.75" customHeight="1" hidden="1">
      <c r="A15" s="9" t="s">
        <v>26</v>
      </c>
      <c r="B15" s="10" t="s">
        <v>14</v>
      </c>
      <c r="C15" s="11"/>
      <c r="D15" s="12"/>
      <c r="E15" s="16"/>
      <c r="F15" s="11" t="e">
        <f t="shared" si="0"/>
        <v>#DIV/0!</v>
      </c>
    </row>
    <row r="16" spans="1:6" s="13" customFormat="1" ht="111.75" customHeight="1" hidden="1">
      <c r="A16" s="9" t="s">
        <v>27</v>
      </c>
      <c r="B16" s="10" t="s">
        <v>15</v>
      </c>
      <c r="C16" s="11"/>
      <c r="D16" s="12"/>
      <c r="E16" s="16"/>
      <c r="F16" s="11" t="e">
        <f t="shared" si="0"/>
        <v>#DIV/0!</v>
      </c>
    </row>
    <row r="17" spans="1:6" s="13" customFormat="1" ht="167.25" customHeight="1">
      <c r="A17" s="9" t="s">
        <v>25</v>
      </c>
      <c r="B17" s="17" t="s">
        <v>16</v>
      </c>
      <c r="C17" s="11">
        <v>0</v>
      </c>
      <c r="D17" s="12"/>
      <c r="E17" s="16">
        <v>30.8</v>
      </c>
      <c r="F17" s="11" t="s">
        <v>80</v>
      </c>
    </row>
    <row r="18" spans="1:7" s="13" customFormat="1" ht="111.75" customHeight="1" hidden="1">
      <c r="A18" s="9" t="s">
        <v>29</v>
      </c>
      <c r="B18" s="17" t="s">
        <v>17</v>
      </c>
      <c r="C18" s="11"/>
      <c r="D18" s="18"/>
      <c r="E18" s="16"/>
      <c r="F18" s="11" t="e">
        <f t="shared" si="0"/>
        <v>#DIV/0!</v>
      </c>
      <c r="G18" s="15"/>
    </row>
    <row r="19" spans="1:6" s="13" customFormat="1" ht="111.75" customHeight="1" hidden="1">
      <c r="A19" s="9" t="s">
        <v>30</v>
      </c>
      <c r="B19" s="17" t="s">
        <v>18</v>
      </c>
      <c r="C19" s="11"/>
      <c r="D19" s="18"/>
      <c r="E19" s="16"/>
      <c r="F19" s="11" t="e">
        <f t="shared" si="0"/>
        <v>#DIV/0!</v>
      </c>
    </row>
    <row r="20" spans="1:6" s="13" customFormat="1" ht="103.5" customHeight="1">
      <c r="A20" s="9" t="s">
        <v>26</v>
      </c>
      <c r="B20" s="17" t="s">
        <v>39</v>
      </c>
      <c r="C20" s="16">
        <v>10</v>
      </c>
      <c r="D20" s="18"/>
      <c r="E20" s="16">
        <v>0</v>
      </c>
      <c r="F20" s="11">
        <f t="shared" si="0"/>
        <v>0</v>
      </c>
    </row>
    <row r="21" spans="1:6" s="13" customFormat="1" ht="111.75" customHeight="1" hidden="1">
      <c r="A21" s="9" t="s">
        <v>42</v>
      </c>
      <c r="B21" s="19" t="s">
        <v>36</v>
      </c>
      <c r="C21" s="20"/>
      <c r="D21" s="12"/>
      <c r="E21" s="20"/>
      <c r="F21" s="11" t="e">
        <f t="shared" si="0"/>
        <v>#DIV/0!</v>
      </c>
    </row>
    <row r="22" spans="1:6" s="13" customFormat="1" ht="111.75" customHeight="1" hidden="1">
      <c r="A22" s="9" t="s">
        <v>44</v>
      </c>
      <c r="B22" s="19" t="s">
        <v>38</v>
      </c>
      <c r="C22" s="11"/>
      <c r="D22" s="21"/>
      <c r="E22" s="11"/>
      <c r="F22" s="11" t="e">
        <f t="shared" si="0"/>
        <v>#DIV/0!</v>
      </c>
    </row>
    <row r="23" spans="1:6" s="13" customFormat="1" ht="111.75" customHeight="1" hidden="1">
      <c r="A23" s="9" t="s">
        <v>45</v>
      </c>
      <c r="B23" s="19" t="s">
        <v>46</v>
      </c>
      <c r="C23" s="11"/>
      <c r="D23" s="21"/>
      <c r="E23" s="11"/>
      <c r="F23" s="11" t="e">
        <f t="shared" si="0"/>
        <v>#DIV/0!</v>
      </c>
    </row>
    <row r="24" spans="1:6" s="13" customFormat="1" ht="111.75" customHeight="1" hidden="1">
      <c r="A24" s="9" t="s">
        <v>28</v>
      </c>
      <c r="B24" s="19" t="s">
        <v>48</v>
      </c>
      <c r="C24" s="11"/>
      <c r="D24" s="21"/>
      <c r="E24" s="11"/>
      <c r="F24" s="11" t="e">
        <f t="shared" si="0"/>
        <v>#DIV/0!</v>
      </c>
    </row>
    <row r="25" spans="1:7" s="13" customFormat="1" ht="53.25" customHeight="1">
      <c r="A25" s="9" t="s">
        <v>27</v>
      </c>
      <c r="B25" s="19" t="s">
        <v>72</v>
      </c>
      <c r="C25" s="11">
        <v>907857.6</v>
      </c>
      <c r="D25" s="21"/>
      <c r="E25" s="11">
        <v>907857.6</v>
      </c>
      <c r="F25" s="11">
        <f t="shared" si="0"/>
        <v>100</v>
      </c>
      <c r="G25" s="22"/>
    </row>
    <row r="26" spans="1:7" s="13" customFormat="1" ht="57" customHeight="1" hidden="1">
      <c r="A26" s="9" t="s">
        <v>28</v>
      </c>
      <c r="B26" s="23" t="s">
        <v>81</v>
      </c>
      <c r="C26" s="11"/>
      <c r="D26" s="21"/>
      <c r="E26" s="11"/>
      <c r="F26" s="11" t="e">
        <f t="shared" si="0"/>
        <v>#DIV/0!</v>
      </c>
      <c r="G26" s="22"/>
    </row>
    <row r="27" spans="1:7" s="13" customFormat="1" ht="50.25" customHeight="1">
      <c r="A27" s="9" t="s">
        <v>28</v>
      </c>
      <c r="B27" s="10" t="s">
        <v>160</v>
      </c>
      <c r="C27" s="24" t="s">
        <v>167</v>
      </c>
      <c r="D27" s="25"/>
      <c r="E27" s="24">
        <v>0</v>
      </c>
      <c r="F27" s="11">
        <v>0</v>
      </c>
      <c r="G27" s="22"/>
    </row>
    <row r="28" spans="1:7" s="13" customFormat="1" ht="180" customHeight="1">
      <c r="A28" s="9" t="s">
        <v>163</v>
      </c>
      <c r="B28" s="17" t="s">
        <v>161</v>
      </c>
      <c r="C28" s="26">
        <v>7985.6</v>
      </c>
      <c r="D28" s="21"/>
      <c r="E28" s="11">
        <v>0</v>
      </c>
      <c r="F28" s="11">
        <f t="shared" si="0"/>
        <v>0</v>
      </c>
      <c r="G28" s="22"/>
    </row>
    <row r="29" spans="1:7" s="13" customFormat="1" ht="82.5" customHeight="1" thickBot="1">
      <c r="A29" s="9" t="s">
        <v>164</v>
      </c>
      <c r="B29" s="10" t="s">
        <v>162</v>
      </c>
      <c r="C29" s="26">
        <v>625000</v>
      </c>
      <c r="D29" s="21"/>
      <c r="E29" s="11">
        <v>0</v>
      </c>
      <c r="F29" s="11">
        <f t="shared" si="0"/>
        <v>0</v>
      </c>
      <c r="G29" s="22"/>
    </row>
    <row r="30" spans="1:7" s="32" customFormat="1" ht="33.75" customHeight="1" thickBot="1">
      <c r="A30" s="27" t="s">
        <v>31</v>
      </c>
      <c r="B30" s="28" t="s">
        <v>2</v>
      </c>
      <c r="C30" s="29">
        <f>C32+C33+C34+C35+C40+C42</f>
        <v>5084328.5</v>
      </c>
      <c r="D30" s="30" t="e">
        <f>D32+D33+D34+D35+D40+D42</f>
        <v>#REF!</v>
      </c>
      <c r="E30" s="29">
        <f>E32+E33+E34+E35+E40+E42</f>
        <v>443684.6</v>
      </c>
      <c r="F30" s="29">
        <f t="shared" si="0"/>
        <v>8.7</v>
      </c>
      <c r="G30" s="31"/>
    </row>
    <row r="31" spans="1:7" s="32" customFormat="1" ht="24" customHeight="1" thickBot="1">
      <c r="A31" s="27"/>
      <c r="B31" s="33" t="s">
        <v>3</v>
      </c>
      <c r="C31" s="29"/>
      <c r="D31" s="34"/>
      <c r="E31" s="29"/>
      <c r="F31" s="35"/>
      <c r="G31" s="31"/>
    </row>
    <row r="32" spans="1:7" s="32" customFormat="1" ht="118.5" customHeight="1" thickBot="1">
      <c r="A32" s="27" t="s">
        <v>49</v>
      </c>
      <c r="B32" s="36" t="s">
        <v>58</v>
      </c>
      <c r="C32" s="29">
        <v>268.1</v>
      </c>
      <c r="D32" s="34"/>
      <c r="E32" s="29">
        <v>0</v>
      </c>
      <c r="F32" s="29">
        <f t="shared" si="0"/>
        <v>0</v>
      </c>
      <c r="G32" s="31"/>
    </row>
    <row r="33" spans="1:7" s="32" customFormat="1" ht="89.25" customHeight="1" thickBot="1">
      <c r="A33" s="27" t="s">
        <v>32</v>
      </c>
      <c r="B33" s="36" t="s">
        <v>43</v>
      </c>
      <c r="C33" s="29">
        <v>1000</v>
      </c>
      <c r="D33" s="34"/>
      <c r="E33" s="29">
        <v>515.3</v>
      </c>
      <c r="F33" s="29">
        <f t="shared" si="0"/>
        <v>51.5</v>
      </c>
      <c r="G33" s="31"/>
    </row>
    <row r="34" spans="1:6" s="32" customFormat="1" ht="63" customHeight="1" thickBot="1">
      <c r="A34" s="37" t="s">
        <v>41</v>
      </c>
      <c r="B34" s="38" t="s">
        <v>0</v>
      </c>
      <c r="C34" s="39">
        <v>266446.5</v>
      </c>
      <c r="D34" s="40"/>
      <c r="E34" s="39">
        <v>53695</v>
      </c>
      <c r="F34" s="39">
        <f t="shared" si="0"/>
        <v>20.2</v>
      </c>
    </row>
    <row r="35" spans="1:7" s="32" customFormat="1" ht="140.25" customHeight="1" thickBot="1">
      <c r="A35" s="27" t="s">
        <v>40</v>
      </c>
      <c r="B35" s="36" t="s">
        <v>79</v>
      </c>
      <c r="C35" s="29">
        <f>C36+C37</f>
        <v>152985.6</v>
      </c>
      <c r="D35" s="34" t="e">
        <f>D36+D37</f>
        <v>#REF!</v>
      </c>
      <c r="E35" s="29">
        <v>0</v>
      </c>
      <c r="F35" s="39">
        <f t="shared" si="0"/>
        <v>0</v>
      </c>
      <c r="G35" s="31"/>
    </row>
    <row r="36" spans="1:7" s="32" customFormat="1" ht="30" customHeight="1" thickBot="1">
      <c r="A36" s="41" t="s">
        <v>75</v>
      </c>
      <c r="B36" s="42" t="s">
        <v>85</v>
      </c>
      <c r="C36" s="43">
        <v>97959</v>
      </c>
      <c r="D36" s="44" t="e">
        <f>#REF!</f>
        <v>#REF!</v>
      </c>
      <c r="E36" s="43">
        <v>0</v>
      </c>
      <c r="F36" s="39">
        <f t="shared" si="0"/>
        <v>0</v>
      </c>
      <c r="G36" s="31"/>
    </row>
    <row r="37" spans="1:7" s="32" customFormat="1" ht="27.75" customHeight="1" thickBot="1">
      <c r="A37" s="9" t="s">
        <v>76</v>
      </c>
      <c r="B37" s="45" t="s">
        <v>78</v>
      </c>
      <c r="C37" s="46">
        <f>47041+7985.6</f>
        <v>55026.6</v>
      </c>
      <c r="D37" s="47" t="e">
        <f>D38+#REF!+#REF!</f>
        <v>#REF!</v>
      </c>
      <c r="E37" s="46">
        <v>0</v>
      </c>
      <c r="F37" s="39">
        <f t="shared" si="0"/>
        <v>0</v>
      </c>
      <c r="G37" s="31"/>
    </row>
    <row r="38" spans="1:7" s="51" customFormat="1" ht="27.75" customHeight="1" thickBot="1">
      <c r="A38" s="9"/>
      <c r="B38" s="45" t="s">
        <v>86</v>
      </c>
      <c r="C38" s="46">
        <v>15178</v>
      </c>
      <c r="D38" s="48"/>
      <c r="E38" s="49">
        <v>0</v>
      </c>
      <c r="F38" s="39">
        <f t="shared" si="0"/>
        <v>0</v>
      </c>
      <c r="G38" s="50"/>
    </row>
    <row r="39" spans="1:7" s="51" customFormat="1" ht="29.25" customHeight="1" thickBot="1">
      <c r="A39" s="9"/>
      <c r="B39" s="52" t="s">
        <v>77</v>
      </c>
      <c r="C39" s="53">
        <v>7985.6</v>
      </c>
      <c r="D39" s="48"/>
      <c r="E39" s="54">
        <v>0</v>
      </c>
      <c r="F39" s="39">
        <f t="shared" si="0"/>
        <v>0</v>
      </c>
      <c r="G39" s="50"/>
    </row>
    <row r="40" spans="1:6" s="32" customFormat="1" ht="94.5" customHeight="1" thickBot="1">
      <c r="A40" s="27" t="s">
        <v>47</v>
      </c>
      <c r="B40" s="36" t="s">
        <v>61</v>
      </c>
      <c r="C40" s="55">
        <f>C41</f>
        <v>1000</v>
      </c>
      <c r="D40" s="56"/>
      <c r="E40" s="55">
        <v>0</v>
      </c>
      <c r="F40" s="29">
        <f t="shared" si="0"/>
        <v>0</v>
      </c>
    </row>
    <row r="41" spans="1:6" s="32" customFormat="1" ht="63" customHeight="1" thickBot="1">
      <c r="A41" s="57"/>
      <c r="B41" s="58" t="s">
        <v>60</v>
      </c>
      <c r="C41" s="59">
        <v>1000</v>
      </c>
      <c r="D41" s="60"/>
      <c r="E41" s="61">
        <v>0</v>
      </c>
      <c r="F41" s="61">
        <f t="shared" si="0"/>
        <v>0</v>
      </c>
    </row>
    <row r="42" spans="1:7" s="32" customFormat="1" ht="79.5" customHeight="1" thickBot="1">
      <c r="A42" s="27" t="s">
        <v>51</v>
      </c>
      <c r="B42" s="36" t="s">
        <v>68</v>
      </c>
      <c r="C42" s="29">
        <f>C43+C74+C75+C79+C126+C127+C128</f>
        <v>4662628.3</v>
      </c>
      <c r="D42" s="29" t="e">
        <f>D43+D74+D75+D79+D126+D127+D128</f>
        <v>#REF!</v>
      </c>
      <c r="E42" s="29">
        <f>E43+E74+E75+E79+E126+E127+E128</f>
        <v>389474.3</v>
      </c>
      <c r="F42" s="29">
        <f t="shared" si="0"/>
        <v>8.4</v>
      </c>
      <c r="G42" s="31"/>
    </row>
    <row r="43" spans="1:7" s="63" customFormat="1" ht="78.75" customHeight="1" thickBot="1">
      <c r="A43" s="27" t="s">
        <v>52</v>
      </c>
      <c r="B43" s="62" t="s">
        <v>69</v>
      </c>
      <c r="C43" s="29">
        <f>C46+C47+C48+C49+C50+C51+C52+C53+C54+C55+C56+C57+C58+C59+C60+C61+C62+C63+C64+C65+C66+C67+C68+C69+C70+C71+C72</f>
        <v>655420.1</v>
      </c>
      <c r="D43" s="29">
        <f>D46+D47+D48+D49+D50+D51+D52+D53+D54+D55+D56+D57+D58+D59+D60+D61+D62+D63+D64+D65+D66+D67+D68+D69+D70+D71+D72</f>
        <v>0</v>
      </c>
      <c r="E43" s="30">
        <f>E46+E47+E48+E49+E50+E51+E52+E53+E54+E55+E56+E57+E58+E59+E60+E61+E62+E63+E64+E65+E66+E67+E68+E69+E70+E71+E72</f>
        <v>50233.9</v>
      </c>
      <c r="F43" s="29">
        <f t="shared" si="0"/>
        <v>7.7</v>
      </c>
      <c r="G43" s="22"/>
    </row>
    <row r="44" spans="1:7" s="63" customFormat="1" ht="28.5" customHeight="1" hidden="1">
      <c r="A44" s="37"/>
      <c r="B44" s="64"/>
      <c r="C44" s="65" t="e">
        <f>C45+C47+C48+C50+C51+C52+C53+C54+C55+C56+C57+C58+C59+C60+C61+C62+C63+C64+C65+C66+C67+C68+C69+C70+C71+#REF!+#REF!+#REF!+#REF!</f>
        <v>#REF!</v>
      </c>
      <c r="D44" s="66" t="e">
        <f>D45+D47+D48+D50+D51+D52+D53+D54+D55+D56+D57+D58+D59+D60+D61+D62+D63+D64+D65+D66+D67+D68+D69+D70+D71+#REF!+#REF!+#REF!+#REF!</f>
        <v>#REF!</v>
      </c>
      <c r="E44" s="66" t="e">
        <f>E45+E47+E48+E50+E51+E52+E53+E54+E55+E56+E57+E58+E59+E60+E61+E62+E63+E64+E65+E66+E67+E68+E69+E70+E71+#REF!+#REF!+#REF!+#REF!</f>
        <v>#REF!</v>
      </c>
      <c r="F44" s="65"/>
      <c r="G44" s="22"/>
    </row>
    <row r="45" spans="1:6" s="63" customFormat="1" ht="27" customHeight="1">
      <c r="A45" s="41"/>
      <c r="B45" s="67" t="s">
        <v>87</v>
      </c>
      <c r="C45" s="68"/>
      <c r="D45" s="44"/>
      <c r="E45" s="69"/>
      <c r="F45" s="43"/>
    </row>
    <row r="46" spans="1:6" s="74" customFormat="1" ht="31.5" customHeight="1">
      <c r="A46" s="70"/>
      <c r="B46" s="71" t="s">
        <v>88</v>
      </c>
      <c r="C46" s="72">
        <v>164050.6</v>
      </c>
      <c r="D46" s="48"/>
      <c r="E46" s="73">
        <v>49886.3</v>
      </c>
      <c r="F46" s="11">
        <f>E46/C46*100</f>
        <v>30.4</v>
      </c>
    </row>
    <row r="47" spans="1:7" s="63" customFormat="1" ht="33" customHeight="1">
      <c r="A47" s="9"/>
      <c r="B47" s="71" t="s">
        <v>89</v>
      </c>
      <c r="C47" s="72">
        <v>104636.5</v>
      </c>
      <c r="D47" s="75"/>
      <c r="E47" s="73">
        <v>5.8</v>
      </c>
      <c r="F47" s="11">
        <f aca="true" t="shared" si="1" ref="F47:F72">E47/C47*100</f>
        <v>0</v>
      </c>
      <c r="G47" s="22"/>
    </row>
    <row r="48" spans="1:6" s="63" customFormat="1" ht="33.75" customHeight="1">
      <c r="A48" s="9"/>
      <c r="B48" s="71" t="s">
        <v>90</v>
      </c>
      <c r="C48" s="72">
        <v>132320.1</v>
      </c>
      <c r="D48" s="21"/>
      <c r="E48" s="73">
        <v>0</v>
      </c>
      <c r="F48" s="11">
        <f t="shared" si="1"/>
        <v>0</v>
      </c>
    </row>
    <row r="49" spans="1:6" s="63" customFormat="1" ht="29.25" customHeight="1">
      <c r="A49" s="9"/>
      <c r="B49" s="71" t="s">
        <v>91</v>
      </c>
      <c r="C49" s="72">
        <v>85199.6</v>
      </c>
      <c r="D49" s="21"/>
      <c r="E49" s="73">
        <v>0</v>
      </c>
      <c r="F49" s="11">
        <f t="shared" si="1"/>
        <v>0</v>
      </c>
    </row>
    <row r="50" spans="1:7" s="63" customFormat="1" ht="30" customHeight="1">
      <c r="A50" s="9"/>
      <c r="B50" s="71" t="s">
        <v>92</v>
      </c>
      <c r="C50" s="72">
        <v>21451.9</v>
      </c>
      <c r="D50" s="21"/>
      <c r="E50" s="73">
        <v>0</v>
      </c>
      <c r="F50" s="11">
        <f t="shared" si="1"/>
        <v>0</v>
      </c>
      <c r="G50" s="22"/>
    </row>
    <row r="51" spans="1:6" s="63" customFormat="1" ht="51.75" customHeight="1">
      <c r="A51" s="9"/>
      <c r="B51" s="71" t="s">
        <v>93</v>
      </c>
      <c r="C51" s="72">
        <v>5000</v>
      </c>
      <c r="D51" s="21"/>
      <c r="E51" s="73">
        <v>0</v>
      </c>
      <c r="F51" s="11">
        <f t="shared" si="1"/>
        <v>0</v>
      </c>
    </row>
    <row r="52" spans="1:6" s="63" customFormat="1" ht="50.25" customHeight="1">
      <c r="A52" s="9"/>
      <c r="B52" s="71" t="s">
        <v>94</v>
      </c>
      <c r="C52" s="72">
        <v>72761.2</v>
      </c>
      <c r="D52" s="21"/>
      <c r="E52" s="73">
        <v>0</v>
      </c>
      <c r="F52" s="11">
        <f t="shared" si="1"/>
        <v>0</v>
      </c>
    </row>
    <row r="53" spans="1:6" s="63" customFormat="1" ht="48.75" customHeight="1">
      <c r="A53" s="9"/>
      <c r="B53" s="71" t="s">
        <v>95</v>
      </c>
      <c r="C53" s="72">
        <v>1680</v>
      </c>
      <c r="D53" s="21"/>
      <c r="E53" s="73">
        <v>310.7</v>
      </c>
      <c r="F53" s="11">
        <f t="shared" si="1"/>
        <v>18.5</v>
      </c>
    </row>
    <row r="54" spans="1:6" s="63" customFormat="1" ht="47.25" customHeight="1">
      <c r="A54" s="9"/>
      <c r="B54" s="71" t="s">
        <v>96</v>
      </c>
      <c r="C54" s="72">
        <v>2459.9</v>
      </c>
      <c r="D54" s="75"/>
      <c r="E54" s="73">
        <v>0</v>
      </c>
      <c r="F54" s="11">
        <f t="shared" si="1"/>
        <v>0</v>
      </c>
    </row>
    <row r="55" spans="1:6" s="63" customFormat="1" ht="27" customHeight="1">
      <c r="A55" s="9"/>
      <c r="B55" s="71" t="s">
        <v>97</v>
      </c>
      <c r="C55" s="72">
        <v>5328.8</v>
      </c>
      <c r="D55" s="75"/>
      <c r="E55" s="73">
        <v>0</v>
      </c>
      <c r="F55" s="11">
        <f t="shared" si="1"/>
        <v>0</v>
      </c>
    </row>
    <row r="56" spans="1:6" s="63" customFormat="1" ht="27" customHeight="1">
      <c r="A56" s="9"/>
      <c r="B56" s="71" t="s">
        <v>98</v>
      </c>
      <c r="C56" s="72">
        <v>3688.5</v>
      </c>
      <c r="D56" s="75"/>
      <c r="E56" s="73">
        <v>0</v>
      </c>
      <c r="F56" s="11">
        <f t="shared" si="1"/>
        <v>0</v>
      </c>
    </row>
    <row r="57" spans="1:6" s="63" customFormat="1" ht="48.75" customHeight="1">
      <c r="A57" s="9"/>
      <c r="B57" s="71" t="s">
        <v>99</v>
      </c>
      <c r="C57" s="72">
        <v>5985.5</v>
      </c>
      <c r="D57" s="75"/>
      <c r="E57" s="73">
        <v>0</v>
      </c>
      <c r="F57" s="11">
        <f t="shared" si="1"/>
        <v>0</v>
      </c>
    </row>
    <row r="58" spans="1:6" s="63" customFormat="1" ht="33" customHeight="1">
      <c r="A58" s="9"/>
      <c r="B58" s="71" t="s">
        <v>100</v>
      </c>
      <c r="C58" s="72">
        <v>7554.7</v>
      </c>
      <c r="D58" s="75"/>
      <c r="E58" s="73">
        <v>0</v>
      </c>
      <c r="F58" s="11">
        <f t="shared" si="1"/>
        <v>0</v>
      </c>
    </row>
    <row r="59" spans="1:6" s="63" customFormat="1" ht="48.75" customHeight="1">
      <c r="A59" s="9"/>
      <c r="B59" s="71" t="s">
        <v>101</v>
      </c>
      <c r="C59" s="72">
        <v>3302.6</v>
      </c>
      <c r="D59" s="75"/>
      <c r="E59" s="73">
        <v>0</v>
      </c>
      <c r="F59" s="11">
        <f t="shared" si="1"/>
        <v>0</v>
      </c>
    </row>
    <row r="60" spans="1:6" s="63" customFormat="1" ht="48" customHeight="1">
      <c r="A60" s="9"/>
      <c r="B60" s="71" t="s">
        <v>102</v>
      </c>
      <c r="C60" s="72">
        <v>1576.7</v>
      </c>
      <c r="D60" s="75"/>
      <c r="E60" s="73">
        <v>0</v>
      </c>
      <c r="F60" s="11">
        <f t="shared" si="1"/>
        <v>0</v>
      </c>
    </row>
    <row r="61" spans="1:7" s="63" customFormat="1" ht="54" customHeight="1">
      <c r="A61" s="76"/>
      <c r="B61" s="71" t="s">
        <v>103</v>
      </c>
      <c r="C61" s="72">
        <v>1543.7</v>
      </c>
      <c r="D61" s="77"/>
      <c r="E61" s="73">
        <v>0</v>
      </c>
      <c r="F61" s="11">
        <f t="shared" si="1"/>
        <v>0</v>
      </c>
      <c r="G61" s="22"/>
    </row>
    <row r="62" spans="1:7" s="63" customFormat="1" ht="54" customHeight="1">
      <c r="A62" s="76"/>
      <c r="B62" s="71" t="s">
        <v>104</v>
      </c>
      <c r="C62" s="72">
        <v>1166.7</v>
      </c>
      <c r="D62" s="77"/>
      <c r="E62" s="73">
        <v>0</v>
      </c>
      <c r="F62" s="11">
        <f t="shared" si="1"/>
        <v>0</v>
      </c>
      <c r="G62" s="22"/>
    </row>
    <row r="63" spans="1:7" s="63" customFormat="1" ht="73.5" customHeight="1">
      <c r="A63" s="76"/>
      <c r="B63" s="71" t="s">
        <v>105</v>
      </c>
      <c r="C63" s="78">
        <v>1436.7</v>
      </c>
      <c r="D63" s="77"/>
      <c r="E63" s="79">
        <v>0</v>
      </c>
      <c r="F63" s="11">
        <f t="shared" si="1"/>
        <v>0</v>
      </c>
      <c r="G63" s="22"/>
    </row>
    <row r="64" spans="1:7" s="63" customFormat="1" ht="57" customHeight="1">
      <c r="A64" s="76"/>
      <c r="B64" s="80" t="s">
        <v>106</v>
      </c>
      <c r="C64" s="81">
        <v>2692.4</v>
      </c>
      <c r="D64" s="77"/>
      <c r="E64" s="79">
        <v>0</v>
      </c>
      <c r="F64" s="11">
        <f t="shared" si="1"/>
        <v>0</v>
      </c>
      <c r="G64" s="22"/>
    </row>
    <row r="65" spans="1:7" s="63" customFormat="1" ht="45" customHeight="1">
      <c r="A65" s="76"/>
      <c r="B65" s="71" t="s">
        <v>107</v>
      </c>
      <c r="C65" s="78">
        <v>1426.7</v>
      </c>
      <c r="D65" s="77"/>
      <c r="E65" s="79">
        <v>0</v>
      </c>
      <c r="F65" s="11">
        <f t="shared" si="1"/>
        <v>0</v>
      </c>
      <c r="G65" s="22"/>
    </row>
    <row r="66" spans="1:7" s="63" customFormat="1" ht="49.5" customHeight="1">
      <c r="A66" s="76"/>
      <c r="B66" s="71" t="s">
        <v>108</v>
      </c>
      <c r="C66" s="78">
        <v>1353.7</v>
      </c>
      <c r="D66" s="77"/>
      <c r="E66" s="79">
        <v>0</v>
      </c>
      <c r="F66" s="11">
        <f t="shared" si="1"/>
        <v>0</v>
      </c>
      <c r="G66" s="22"/>
    </row>
    <row r="67" spans="1:7" s="63" customFormat="1" ht="45" customHeight="1">
      <c r="A67" s="76"/>
      <c r="B67" s="71" t="s">
        <v>109</v>
      </c>
      <c r="C67" s="78">
        <v>3980</v>
      </c>
      <c r="D67" s="77"/>
      <c r="E67" s="79">
        <v>0</v>
      </c>
      <c r="F67" s="11">
        <f t="shared" si="1"/>
        <v>0</v>
      </c>
      <c r="G67" s="22"/>
    </row>
    <row r="68" spans="1:7" s="63" customFormat="1" ht="48" customHeight="1">
      <c r="A68" s="76"/>
      <c r="B68" s="71" t="s">
        <v>110</v>
      </c>
      <c r="C68" s="78">
        <v>2669.9</v>
      </c>
      <c r="D68" s="77"/>
      <c r="E68" s="79">
        <v>0</v>
      </c>
      <c r="F68" s="11">
        <f t="shared" si="1"/>
        <v>0</v>
      </c>
      <c r="G68" s="22"/>
    </row>
    <row r="69" spans="1:7" s="63" customFormat="1" ht="54" customHeight="1">
      <c r="A69" s="76"/>
      <c r="B69" s="71" t="s">
        <v>111</v>
      </c>
      <c r="C69" s="78">
        <v>7881.5</v>
      </c>
      <c r="D69" s="77"/>
      <c r="E69" s="79">
        <v>0</v>
      </c>
      <c r="F69" s="11">
        <f t="shared" si="1"/>
        <v>0</v>
      </c>
      <c r="G69" s="22"/>
    </row>
    <row r="70" spans="1:7" s="63" customFormat="1" ht="53.25" customHeight="1">
      <c r="A70" s="76"/>
      <c r="B70" s="71" t="s">
        <v>112</v>
      </c>
      <c r="C70" s="78">
        <v>5082.6</v>
      </c>
      <c r="D70" s="77"/>
      <c r="E70" s="79">
        <v>0</v>
      </c>
      <c r="F70" s="11">
        <f t="shared" si="1"/>
        <v>0</v>
      </c>
      <c r="G70" s="22"/>
    </row>
    <row r="71" spans="1:7" s="63" customFormat="1" ht="49.5" customHeight="1">
      <c r="A71" s="76"/>
      <c r="B71" s="71" t="s">
        <v>113</v>
      </c>
      <c r="C71" s="78">
        <v>2141</v>
      </c>
      <c r="D71" s="77"/>
      <c r="E71" s="79">
        <v>31.1</v>
      </c>
      <c r="F71" s="11">
        <f t="shared" si="1"/>
        <v>1.5</v>
      </c>
      <c r="G71" s="22"/>
    </row>
    <row r="72" spans="1:7" s="63" customFormat="1" ht="49.5" customHeight="1" thickBot="1">
      <c r="A72" s="76"/>
      <c r="B72" s="71" t="s">
        <v>114</v>
      </c>
      <c r="C72" s="78">
        <v>7048.6</v>
      </c>
      <c r="D72" s="77"/>
      <c r="E72" s="79">
        <v>0</v>
      </c>
      <c r="F72" s="11">
        <f t="shared" si="1"/>
        <v>0</v>
      </c>
      <c r="G72" s="22"/>
    </row>
    <row r="73" spans="1:7" s="63" customFormat="1" ht="57.75" customHeight="1" hidden="1">
      <c r="A73" s="76"/>
      <c r="B73" s="45"/>
      <c r="C73" s="11"/>
      <c r="D73" s="82"/>
      <c r="E73" s="82"/>
      <c r="F73" s="11"/>
      <c r="G73" s="22"/>
    </row>
    <row r="74" spans="1:7" s="63" customFormat="1" ht="60" customHeight="1" thickBot="1">
      <c r="A74" s="27" t="s">
        <v>53</v>
      </c>
      <c r="B74" s="36" t="s">
        <v>50</v>
      </c>
      <c r="C74" s="29">
        <v>955680.7</v>
      </c>
      <c r="D74" s="83"/>
      <c r="E74" s="84">
        <v>284635</v>
      </c>
      <c r="F74" s="29">
        <f aca="true" t="shared" si="2" ref="F74:F131">E74/C74*100</f>
        <v>29.8</v>
      </c>
      <c r="G74" s="22"/>
    </row>
    <row r="75" spans="1:7" s="63" customFormat="1" ht="69" customHeight="1" thickBot="1">
      <c r="A75" s="27" t="s">
        <v>54</v>
      </c>
      <c r="B75" s="36" t="s">
        <v>62</v>
      </c>
      <c r="C75" s="29">
        <f>C76+C77+C78</f>
        <v>85000</v>
      </c>
      <c r="D75" s="29">
        <f>D76+D77+D78</f>
        <v>0</v>
      </c>
      <c r="E75" s="30">
        <f>E76+E77+E78</f>
        <v>0</v>
      </c>
      <c r="F75" s="29">
        <f t="shared" si="2"/>
        <v>0</v>
      </c>
      <c r="G75" s="32"/>
    </row>
    <row r="76" spans="1:7" s="63" customFormat="1" ht="46.5" customHeight="1">
      <c r="A76" s="41"/>
      <c r="B76" s="85" t="s">
        <v>115</v>
      </c>
      <c r="C76" s="86">
        <v>78650.3</v>
      </c>
      <c r="D76" s="87"/>
      <c r="E76" s="88">
        <v>0</v>
      </c>
      <c r="F76" s="43">
        <f t="shared" si="2"/>
        <v>0</v>
      </c>
      <c r="G76" s="22"/>
    </row>
    <row r="77" spans="1:6" s="63" customFormat="1" ht="50.25" customHeight="1">
      <c r="A77" s="9"/>
      <c r="B77" s="89" t="s">
        <v>116</v>
      </c>
      <c r="C77" s="90">
        <v>4000</v>
      </c>
      <c r="D77" s="75"/>
      <c r="E77" s="82">
        <v>0</v>
      </c>
      <c r="F77" s="11">
        <f t="shared" si="2"/>
        <v>0</v>
      </c>
    </row>
    <row r="78" spans="1:7" s="63" customFormat="1" ht="30.75" customHeight="1" thickBot="1">
      <c r="A78" s="91"/>
      <c r="B78" s="92" t="s">
        <v>59</v>
      </c>
      <c r="C78" s="93">
        <v>2349.7</v>
      </c>
      <c r="D78" s="94"/>
      <c r="E78" s="94">
        <v>0</v>
      </c>
      <c r="F78" s="95">
        <f t="shared" si="2"/>
        <v>0</v>
      </c>
      <c r="G78" s="22"/>
    </row>
    <row r="79" spans="1:10" s="63" customFormat="1" ht="54" customHeight="1" thickBot="1">
      <c r="A79" s="27" t="s">
        <v>55</v>
      </c>
      <c r="B79" s="36" t="s">
        <v>73</v>
      </c>
      <c r="C79" s="55">
        <f>C82+C95</f>
        <v>1304153.2</v>
      </c>
      <c r="D79" s="55">
        <f>D82+D95</f>
        <v>0</v>
      </c>
      <c r="E79" s="84">
        <f>E82+E95</f>
        <v>342.5</v>
      </c>
      <c r="F79" s="29">
        <f t="shared" si="2"/>
        <v>0</v>
      </c>
      <c r="G79" s="22"/>
      <c r="J79" s="22"/>
    </row>
    <row r="80" spans="1:6" s="63" customFormat="1" ht="111.75" customHeight="1" hidden="1">
      <c r="A80" s="41"/>
      <c r="B80" s="96"/>
      <c r="C80" s="97"/>
      <c r="D80" s="98"/>
      <c r="E80" s="99"/>
      <c r="F80" s="43" t="e">
        <f t="shared" si="2"/>
        <v>#DIV/0!</v>
      </c>
    </row>
    <row r="81" spans="1:7" s="63" customFormat="1" ht="111.75" customHeight="1" hidden="1">
      <c r="A81" s="100" t="s">
        <v>55</v>
      </c>
      <c r="B81" s="101" t="s">
        <v>65</v>
      </c>
      <c r="C81" s="102">
        <v>884219</v>
      </c>
      <c r="D81" s="103"/>
      <c r="E81" s="104"/>
      <c r="F81" s="11">
        <f t="shared" si="2"/>
        <v>0</v>
      </c>
      <c r="G81" s="22"/>
    </row>
    <row r="82" spans="1:7" s="63" customFormat="1" ht="44.25" customHeight="1">
      <c r="A82" s="100"/>
      <c r="B82" s="105" t="s">
        <v>150</v>
      </c>
      <c r="C82" s="102">
        <f>C83+C88</f>
        <v>717550</v>
      </c>
      <c r="D82" s="102">
        <f>D83+D88</f>
        <v>0</v>
      </c>
      <c r="E82" s="106">
        <f>E83+E88</f>
        <v>0</v>
      </c>
      <c r="F82" s="11">
        <f t="shared" si="2"/>
        <v>0</v>
      </c>
      <c r="G82" s="22"/>
    </row>
    <row r="83" spans="1:7" s="113" customFormat="1" ht="21" customHeight="1">
      <c r="A83" s="107"/>
      <c r="B83" s="108" t="s">
        <v>149</v>
      </c>
      <c r="C83" s="109">
        <f>C84+C85+C86+C87</f>
        <v>625000</v>
      </c>
      <c r="D83" s="109">
        <f>D84+D85+D86+D87</f>
        <v>0</v>
      </c>
      <c r="E83" s="110">
        <f>E84+E85+E86+E87</f>
        <v>0</v>
      </c>
      <c r="F83" s="111">
        <f t="shared" si="2"/>
        <v>0</v>
      </c>
      <c r="G83" s="112"/>
    </row>
    <row r="84" spans="1:7" s="113" customFormat="1" ht="32.25" customHeight="1">
      <c r="A84" s="107"/>
      <c r="B84" s="108" t="s">
        <v>157</v>
      </c>
      <c r="C84" s="114">
        <v>59000</v>
      </c>
      <c r="D84" s="115"/>
      <c r="E84" s="73">
        <f>D84</f>
        <v>0</v>
      </c>
      <c r="F84" s="111">
        <f t="shared" si="2"/>
        <v>0</v>
      </c>
      <c r="G84" s="112"/>
    </row>
    <row r="85" spans="1:7" s="113" customFormat="1" ht="35.25" customHeight="1">
      <c r="A85" s="107"/>
      <c r="B85" s="108" t="s">
        <v>153</v>
      </c>
      <c r="C85" s="114">
        <v>21000</v>
      </c>
      <c r="D85" s="115"/>
      <c r="E85" s="73">
        <f>D85</f>
        <v>0</v>
      </c>
      <c r="F85" s="111">
        <f t="shared" si="2"/>
        <v>0</v>
      </c>
      <c r="G85" s="112"/>
    </row>
    <row r="86" spans="1:7" s="113" customFormat="1" ht="32.25" customHeight="1">
      <c r="A86" s="107"/>
      <c r="B86" s="108" t="s">
        <v>154</v>
      </c>
      <c r="C86" s="114">
        <v>22000</v>
      </c>
      <c r="D86" s="115"/>
      <c r="E86" s="73">
        <f>D86</f>
        <v>0</v>
      </c>
      <c r="F86" s="111">
        <f t="shared" si="2"/>
        <v>0</v>
      </c>
      <c r="G86" s="112"/>
    </row>
    <row r="87" spans="1:7" s="113" customFormat="1" ht="33" customHeight="1">
      <c r="A87" s="107"/>
      <c r="B87" s="108" t="s">
        <v>158</v>
      </c>
      <c r="C87" s="114">
        <v>523000</v>
      </c>
      <c r="D87" s="116"/>
      <c r="E87" s="79">
        <v>0</v>
      </c>
      <c r="F87" s="111">
        <f t="shared" si="2"/>
        <v>0</v>
      </c>
      <c r="G87" s="112"/>
    </row>
    <row r="88" spans="1:7" s="63" customFormat="1" ht="21.75" customHeight="1">
      <c r="A88" s="100"/>
      <c r="B88" s="117" t="s">
        <v>151</v>
      </c>
      <c r="C88" s="102">
        <f>C89+C90+C91+C92+C93+C94</f>
        <v>92550</v>
      </c>
      <c r="D88" s="102">
        <f>D89+D90+D91+D92+D93+D94</f>
        <v>0</v>
      </c>
      <c r="E88" s="106">
        <f>E89+E90+E91+E92+E93+E94</f>
        <v>0</v>
      </c>
      <c r="F88" s="11">
        <f t="shared" si="2"/>
        <v>0</v>
      </c>
      <c r="G88" s="22"/>
    </row>
    <row r="89" spans="1:7" s="113" customFormat="1" ht="38.25" customHeight="1">
      <c r="A89" s="107"/>
      <c r="B89" s="108" t="s">
        <v>152</v>
      </c>
      <c r="C89" s="114">
        <v>34106.4</v>
      </c>
      <c r="D89" s="115"/>
      <c r="E89" s="73">
        <f aca="true" t="shared" si="3" ref="E89:E94">D89</f>
        <v>0</v>
      </c>
      <c r="F89" s="111">
        <f t="shared" si="2"/>
        <v>0</v>
      </c>
      <c r="G89" s="112"/>
    </row>
    <row r="90" spans="1:7" s="113" customFormat="1" ht="31.5" customHeight="1">
      <c r="A90" s="107"/>
      <c r="B90" s="108" t="s">
        <v>153</v>
      </c>
      <c r="C90" s="114">
        <v>3808.8</v>
      </c>
      <c r="D90" s="115"/>
      <c r="E90" s="73">
        <f t="shared" si="3"/>
        <v>0</v>
      </c>
      <c r="F90" s="111">
        <f t="shared" si="2"/>
        <v>0</v>
      </c>
      <c r="G90" s="112"/>
    </row>
    <row r="91" spans="1:7" s="113" customFormat="1" ht="36" customHeight="1">
      <c r="A91" s="107"/>
      <c r="B91" s="108" t="s">
        <v>154</v>
      </c>
      <c r="C91" s="114">
        <v>25798.4</v>
      </c>
      <c r="D91" s="115"/>
      <c r="E91" s="73">
        <f t="shared" si="3"/>
        <v>0</v>
      </c>
      <c r="F91" s="111">
        <f t="shared" si="2"/>
        <v>0</v>
      </c>
      <c r="G91" s="112"/>
    </row>
    <row r="92" spans="1:7" s="113" customFormat="1" ht="43.5" customHeight="1">
      <c r="A92" s="107"/>
      <c r="B92" s="108" t="s">
        <v>155</v>
      </c>
      <c r="C92" s="114">
        <v>13511.3</v>
      </c>
      <c r="D92" s="118"/>
      <c r="E92" s="73">
        <f t="shared" si="3"/>
        <v>0</v>
      </c>
      <c r="F92" s="111">
        <f t="shared" si="2"/>
        <v>0</v>
      </c>
      <c r="G92" s="112"/>
    </row>
    <row r="93" spans="1:7" s="113" customFormat="1" ht="33" customHeight="1">
      <c r="A93" s="107"/>
      <c r="B93" s="108" t="s">
        <v>156</v>
      </c>
      <c r="C93" s="114">
        <v>1900</v>
      </c>
      <c r="D93" s="119"/>
      <c r="E93" s="73">
        <f t="shared" si="3"/>
        <v>0</v>
      </c>
      <c r="F93" s="111">
        <f t="shared" si="2"/>
        <v>0</v>
      </c>
      <c r="G93" s="112"/>
    </row>
    <row r="94" spans="1:7" s="113" customFormat="1" ht="75" customHeight="1">
      <c r="A94" s="107"/>
      <c r="B94" s="108" t="s">
        <v>127</v>
      </c>
      <c r="C94" s="114">
        <v>13425.1</v>
      </c>
      <c r="D94" s="116"/>
      <c r="E94" s="73">
        <f t="shared" si="3"/>
        <v>0</v>
      </c>
      <c r="F94" s="111">
        <f t="shared" si="2"/>
        <v>0</v>
      </c>
      <c r="G94" s="112"/>
    </row>
    <row r="95" spans="1:7" s="63" customFormat="1" ht="32.25" customHeight="1">
      <c r="A95" s="100"/>
      <c r="B95" s="149" t="s">
        <v>159</v>
      </c>
      <c r="C95" s="120">
        <f>SUM(C96:C125)</f>
        <v>586603.2</v>
      </c>
      <c r="D95" s="120">
        <f>SUM(D96:D125)</f>
        <v>0</v>
      </c>
      <c r="E95" s="121">
        <f>SUM(E96:E125)</f>
        <v>342.5</v>
      </c>
      <c r="F95" s="11">
        <f t="shared" si="2"/>
        <v>0.1</v>
      </c>
      <c r="G95" s="22"/>
    </row>
    <row r="96" spans="1:7" s="113" customFormat="1" ht="25.5" customHeight="1">
      <c r="A96" s="122"/>
      <c r="B96" s="123" t="s">
        <v>117</v>
      </c>
      <c r="C96" s="90">
        <v>15300</v>
      </c>
      <c r="D96" s="124"/>
      <c r="E96" s="125">
        <f aca="true" t="shared" si="4" ref="E96:E124">D96</f>
        <v>0</v>
      </c>
      <c r="F96" s="11">
        <f t="shared" si="2"/>
        <v>0</v>
      </c>
      <c r="G96" s="112"/>
    </row>
    <row r="97" spans="1:7" s="127" customFormat="1" ht="37.5" customHeight="1">
      <c r="A97" s="122"/>
      <c r="B97" s="123" t="s">
        <v>118</v>
      </c>
      <c r="C97" s="90">
        <v>9000</v>
      </c>
      <c r="D97" s="103"/>
      <c r="E97" s="125">
        <f t="shared" si="4"/>
        <v>0</v>
      </c>
      <c r="F97" s="11">
        <f t="shared" si="2"/>
        <v>0</v>
      </c>
      <c r="G97" s="126"/>
    </row>
    <row r="98" spans="1:10" s="127" customFormat="1" ht="31.5" customHeight="1">
      <c r="A98" s="122"/>
      <c r="B98" s="123" t="s">
        <v>119</v>
      </c>
      <c r="C98" s="90">
        <v>21250</v>
      </c>
      <c r="D98" s="103"/>
      <c r="E98" s="125">
        <f t="shared" si="4"/>
        <v>0</v>
      </c>
      <c r="F98" s="11">
        <f t="shared" si="2"/>
        <v>0</v>
      </c>
      <c r="J98" s="126"/>
    </row>
    <row r="99" spans="1:6" s="127" customFormat="1" ht="45" customHeight="1">
      <c r="A99" s="128"/>
      <c r="B99" s="123" t="s">
        <v>120</v>
      </c>
      <c r="C99" s="90">
        <v>22500</v>
      </c>
      <c r="D99" s="129"/>
      <c r="E99" s="125">
        <f t="shared" si="4"/>
        <v>0</v>
      </c>
      <c r="F99" s="11">
        <f t="shared" si="2"/>
        <v>0</v>
      </c>
    </row>
    <row r="100" spans="1:6" s="113" customFormat="1" ht="31.5" customHeight="1">
      <c r="A100" s="128"/>
      <c r="B100" s="123" t="s">
        <v>121</v>
      </c>
      <c r="C100" s="90">
        <v>30000</v>
      </c>
      <c r="D100" s="21"/>
      <c r="E100" s="125">
        <f t="shared" si="4"/>
        <v>0</v>
      </c>
      <c r="F100" s="11">
        <f t="shared" si="2"/>
        <v>0</v>
      </c>
    </row>
    <row r="101" spans="1:6" s="113" customFormat="1" ht="43.5" customHeight="1">
      <c r="A101" s="128"/>
      <c r="B101" s="123" t="s">
        <v>122</v>
      </c>
      <c r="C101" s="90">
        <v>14400</v>
      </c>
      <c r="D101" s="75"/>
      <c r="E101" s="125">
        <f t="shared" si="4"/>
        <v>0</v>
      </c>
      <c r="F101" s="11">
        <f t="shared" si="2"/>
        <v>0</v>
      </c>
    </row>
    <row r="102" spans="1:6" s="113" customFormat="1" ht="29.25" customHeight="1">
      <c r="A102" s="128"/>
      <c r="B102" s="123" t="s">
        <v>123</v>
      </c>
      <c r="C102" s="90">
        <v>11000</v>
      </c>
      <c r="D102" s="48"/>
      <c r="E102" s="125">
        <f t="shared" si="4"/>
        <v>0</v>
      </c>
      <c r="F102" s="11">
        <f t="shared" si="2"/>
        <v>0</v>
      </c>
    </row>
    <row r="103" spans="1:6" s="113" customFormat="1" ht="46.5" customHeight="1">
      <c r="A103" s="128"/>
      <c r="B103" s="123" t="s">
        <v>124</v>
      </c>
      <c r="C103" s="90">
        <v>11250</v>
      </c>
      <c r="D103" s="130"/>
      <c r="E103" s="125">
        <f t="shared" si="4"/>
        <v>0</v>
      </c>
      <c r="F103" s="11">
        <f t="shared" si="2"/>
        <v>0</v>
      </c>
    </row>
    <row r="104" spans="1:7" s="113" customFormat="1" ht="29.25" customHeight="1">
      <c r="A104" s="128"/>
      <c r="B104" s="123" t="s">
        <v>125</v>
      </c>
      <c r="C104" s="90">
        <v>27500</v>
      </c>
      <c r="D104" s="21"/>
      <c r="E104" s="125">
        <f t="shared" si="4"/>
        <v>0</v>
      </c>
      <c r="F104" s="11">
        <f t="shared" si="2"/>
        <v>0</v>
      </c>
      <c r="G104" s="112"/>
    </row>
    <row r="105" spans="1:6" s="113" customFormat="1" ht="27.75" customHeight="1">
      <c r="A105" s="128"/>
      <c r="B105" s="123" t="s">
        <v>126</v>
      </c>
      <c r="C105" s="90">
        <v>27500</v>
      </c>
      <c r="D105" s="48"/>
      <c r="E105" s="125">
        <f t="shared" si="4"/>
        <v>0</v>
      </c>
      <c r="F105" s="11">
        <f t="shared" si="2"/>
        <v>0</v>
      </c>
    </row>
    <row r="106" spans="1:6" s="113" customFormat="1" ht="35.25" customHeight="1">
      <c r="A106" s="128"/>
      <c r="B106" s="123" t="s">
        <v>128</v>
      </c>
      <c r="C106" s="90">
        <v>6050</v>
      </c>
      <c r="D106" s="21"/>
      <c r="E106" s="125">
        <f t="shared" si="4"/>
        <v>0</v>
      </c>
      <c r="F106" s="11">
        <f t="shared" si="2"/>
        <v>0</v>
      </c>
    </row>
    <row r="107" spans="1:6" s="113" customFormat="1" ht="33" customHeight="1">
      <c r="A107" s="128"/>
      <c r="B107" s="123" t="s">
        <v>129</v>
      </c>
      <c r="C107" s="90">
        <v>27500</v>
      </c>
      <c r="D107" s="21"/>
      <c r="E107" s="125">
        <f t="shared" si="4"/>
        <v>0</v>
      </c>
      <c r="F107" s="11">
        <f t="shared" si="2"/>
        <v>0</v>
      </c>
    </row>
    <row r="108" spans="1:6" s="113" customFormat="1" ht="31.5" customHeight="1">
      <c r="A108" s="128"/>
      <c r="B108" s="123" t="s">
        <v>130</v>
      </c>
      <c r="C108" s="90">
        <v>22500</v>
      </c>
      <c r="D108" s="21"/>
      <c r="E108" s="125">
        <f t="shared" si="4"/>
        <v>0</v>
      </c>
      <c r="F108" s="11">
        <f t="shared" si="2"/>
        <v>0</v>
      </c>
    </row>
    <row r="109" spans="1:6" s="113" customFormat="1" ht="30" customHeight="1">
      <c r="A109" s="128"/>
      <c r="B109" s="123" t="s">
        <v>131</v>
      </c>
      <c r="C109" s="90">
        <v>22000</v>
      </c>
      <c r="D109" s="21"/>
      <c r="E109" s="125">
        <f t="shared" si="4"/>
        <v>0</v>
      </c>
      <c r="F109" s="11">
        <f t="shared" si="2"/>
        <v>0</v>
      </c>
    </row>
    <row r="110" spans="1:6" s="113" customFormat="1" ht="33" customHeight="1">
      <c r="A110" s="128"/>
      <c r="B110" s="123" t="s">
        <v>132</v>
      </c>
      <c r="C110" s="90">
        <v>22500</v>
      </c>
      <c r="D110" s="21"/>
      <c r="E110" s="125">
        <f t="shared" si="4"/>
        <v>0</v>
      </c>
      <c r="F110" s="11">
        <f t="shared" si="2"/>
        <v>0</v>
      </c>
    </row>
    <row r="111" spans="1:6" s="113" customFormat="1" ht="39" customHeight="1">
      <c r="A111" s="128"/>
      <c r="B111" s="123" t="s">
        <v>133</v>
      </c>
      <c r="C111" s="90">
        <v>32000</v>
      </c>
      <c r="D111" s="21"/>
      <c r="E111" s="125">
        <f t="shared" si="4"/>
        <v>0</v>
      </c>
      <c r="F111" s="11">
        <f t="shared" si="2"/>
        <v>0</v>
      </c>
    </row>
    <row r="112" spans="1:6" s="113" customFormat="1" ht="29.25" customHeight="1">
      <c r="A112" s="128"/>
      <c r="B112" s="123" t="s">
        <v>134</v>
      </c>
      <c r="C112" s="90">
        <v>27500</v>
      </c>
      <c r="D112" s="21"/>
      <c r="E112" s="125">
        <f t="shared" si="4"/>
        <v>0</v>
      </c>
      <c r="F112" s="11">
        <f t="shared" si="2"/>
        <v>0</v>
      </c>
    </row>
    <row r="113" spans="1:6" s="113" customFormat="1" ht="28.5" customHeight="1">
      <c r="A113" s="128"/>
      <c r="B113" s="123" t="s">
        <v>135</v>
      </c>
      <c r="C113" s="90">
        <v>27500</v>
      </c>
      <c r="D113" s="21"/>
      <c r="E113" s="125">
        <f t="shared" si="4"/>
        <v>0</v>
      </c>
      <c r="F113" s="11">
        <f t="shared" si="2"/>
        <v>0</v>
      </c>
    </row>
    <row r="114" spans="1:6" s="113" customFormat="1" ht="30" customHeight="1">
      <c r="A114" s="128"/>
      <c r="B114" s="123" t="s">
        <v>136</v>
      </c>
      <c r="C114" s="90">
        <v>12500</v>
      </c>
      <c r="D114" s="21"/>
      <c r="E114" s="125">
        <f t="shared" si="4"/>
        <v>0</v>
      </c>
      <c r="F114" s="11">
        <f t="shared" si="2"/>
        <v>0</v>
      </c>
    </row>
    <row r="115" spans="1:6" s="113" customFormat="1" ht="28.5" customHeight="1">
      <c r="A115" s="128"/>
      <c r="B115" s="123" t="s">
        <v>137</v>
      </c>
      <c r="C115" s="90">
        <v>18900</v>
      </c>
      <c r="D115" s="21"/>
      <c r="E115" s="125">
        <f t="shared" si="4"/>
        <v>0</v>
      </c>
      <c r="F115" s="11">
        <f t="shared" si="2"/>
        <v>0</v>
      </c>
    </row>
    <row r="116" spans="1:6" s="113" customFormat="1" ht="24.75" customHeight="1">
      <c r="A116" s="128"/>
      <c r="B116" s="123" t="s">
        <v>138</v>
      </c>
      <c r="C116" s="90">
        <v>19800</v>
      </c>
      <c r="D116" s="21"/>
      <c r="E116" s="125">
        <f t="shared" si="4"/>
        <v>0</v>
      </c>
      <c r="F116" s="11">
        <f t="shared" si="2"/>
        <v>0</v>
      </c>
    </row>
    <row r="117" spans="1:6" s="113" customFormat="1" ht="27" customHeight="1">
      <c r="A117" s="128"/>
      <c r="B117" s="123" t="s">
        <v>139</v>
      </c>
      <c r="C117" s="90">
        <v>24750</v>
      </c>
      <c r="D117" s="21"/>
      <c r="E117" s="125">
        <f t="shared" si="4"/>
        <v>0</v>
      </c>
      <c r="F117" s="11">
        <f t="shared" si="2"/>
        <v>0</v>
      </c>
    </row>
    <row r="118" spans="1:6" s="113" customFormat="1" ht="25.5" customHeight="1">
      <c r="A118" s="128"/>
      <c r="B118" s="123" t="s">
        <v>140</v>
      </c>
      <c r="C118" s="90">
        <v>11000</v>
      </c>
      <c r="D118" s="21"/>
      <c r="E118" s="125">
        <f t="shared" si="4"/>
        <v>0</v>
      </c>
      <c r="F118" s="11">
        <f t="shared" si="2"/>
        <v>0</v>
      </c>
    </row>
    <row r="119" spans="1:6" s="113" customFormat="1" ht="27.75" customHeight="1">
      <c r="A119" s="128"/>
      <c r="B119" s="123" t="s">
        <v>141</v>
      </c>
      <c r="C119" s="90">
        <v>14850</v>
      </c>
      <c r="D119" s="21"/>
      <c r="E119" s="125">
        <f t="shared" si="4"/>
        <v>0</v>
      </c>
      <c r="F119" s="11">
        <f t="shared" si="2"/>
        <v>0</v>
      </c>
    </row>
    <row r="120" spans="1:6" s="113" customFormat="1" ht="27" customHeight="1">
      <c r="A120" s="128"/>
      <c r="B120" s="123" t="s">
        <v>142</v>
      </c>
      <c r="C120" s="90">
        <v>13500</v>
      </c>
      <c r="D120" s="21"/>
      <c r="E120" s="125">
        <f t="shared" si="4"/>
        <v>0</v>
      </c>
      <c r="F120" s="11">
        <f t="shared" si="2"/>
        <v>0</v>
      </c>
    </row>
    <row r="121" spans="1:6" s="113" customFormat="1" ht="25.5" customHeight="1">
      <c r="A121" s="128"/>
      <c r="B121" s="89" t="s">
        <v>143</v>
      </c>
      <c r="C121" s="90">
        <v>27500</v>
      </c>
      <c r="D121" s="130"/>
      <c r="E121" s="125">
        <f t="shared" si="4"/>
        <v>0</v>
      </c>
      <c r="F121" s="11">
        <f t="shared" si="2"/>
        <v>0</v>
      </c>
    </row>
    <row r="122" spans="1:6" s="113" customFormat="1" ht="48" customHeight="1">
      <c r="A122" s="128"/>
      <c r="B122" s="123" t="s">
        <v>144</v>
      </c>
      <c r="C122" s="90">
        <v>9000</v>
      </c>
      <c r="D122" s="21"/>
      <c r="E122" s="125">
        <f t="shared" si="4"/>
        <v>0</v>
      </c>
      <c r="F122" s="11">
        <f t="shared" si="2"/>
        <v>0</v>
      </c>
    </row>
    <row r="123" spans="1:6" s="113" customFormat="1" ht="31.5" customHeight="1">
      <c r="A123" s="128"/>
      <c r="B123" s="123" t="s">
        <v>145</v>
      </c>
      <c r="C123" s="90">
        <v>22000</v>
      </c>
      <c r="D123" s="21"/>
      <c r="E123" s="125">
        <f t="shared" si="4"/>
        <v>0</v>
      </c>
      <c r="F123" s="11">
        <f t="shared" si="2"/>
        <v>0</v>
      </c>
    </row>
    <row r="124" spans="1:6" s="113" customFormat="1" ht="31.5" customHeight="1">
      <c r="A124" s="128"/>
      <c r="B124" s="123" t="s">
        <v>146</v>
      </c>
      <c r="C124" s="90">
        <v>13500</v>
      </c>
      <c r="D124" s="21"/>
      <c r="E124" s="125">
        <f t="shared" si="4"/>
        <v>0</v>
      </c>
      <c r="F124" s="11">
        <f t="shared" si="2"/>
        <v>0</v>
      </c>
    </row>
    <row r="125" spans="1:6" s="113" customFormat="1" ht="57" customHeight="1" thickBot="1">
      <c r="A125" s="131"/>
      <c r="B125" s="132" t="s">
        <v>147</v>
      </c>
      <c r="C125" s="133">
        <v>22053.2</v>
      </c>
      <c r="D125" s="134"/>
      <c r="E125" s="135">
        <v>342.5</v>
      </c>
      <c r="F125" s="95">
        <f t="shared" si="2"/>
        <v>1.6</v>
      </c>
    </row>
    <row r="126" spans="1:7" s="137" customFormat="1" ht="100.5" customHeight="1" thickBot="1">
      <c r="A126" s="27" t="s">
        <v>56</v>
      </c>
      <c r="B126" s="36" t="s">
        <v>67</v>
      </c>
      <c r="C126" s="29">
        <v>169684.1</v>
      </c>
      <c r="D126" s="34"/>
      <c r="E126" s="30">
        <v>0</v>
      </c>
      <c r="F126" s="29">
        <f t="shared" si="2"/>
        <v>0</v>
      </c>
      <c r="G126" s="136"/>
    </row>
    <row r="127" spans="1:7" s="137" customFormat="1" ht="44.25" customHeight="1" thickBot="1">
      <c r="A127" s="138" t="s">
        <v>57</v>
      </c>
      <c r="B127" s="38" t="s">
        <v>148</v>
      </c>
      <c r="C127" s="139">
        <v>76405.2</v>
      </c>
      <c r="D127" s="140"/>
      <c r="E127" s="148">
        <v>1377.1</v>
      </c>
      <c r="F127" s="65">
        <f t="shared" si="2"/>
        <v>1.8</v>
      </c>
      <c r="G127" s="136"/>
    </row>
    <row r="128" spans="1:6" s="137" customFormat="1" ht="42" customHeight="1" thickBot="1">
      <c r="A128" s="27" t="s">
        <v>165</v>
      </c>
      <c r="B128" s="36" t="s">
        <v>63</v>
      </c>
      <c r="C128" s="141">
        <f>C129+C130+C131</f>
        <v>1416285</v>
      </c>
      <c r="D128" s="142" t="e">
        <f>D129+D130+D131</f>
        <v>#REF!</v>
      </c>
      <c r="E128" s="30">
        <f>E129+E130+E131</f>
        <v>52885.8</v>
      </c>
      <c r="F128" s="29">
        <f t="shared" si="2"/>
        <v>3.7</v>
      </c>
    </row>
    <row r="129" spans="1:6" s="13" customFormat="1" ht="105.75" customHeight="1">
      <c r="A129" s="41"/>
      <c r="B129" s="96" t="s">
        <v>64</v>
      </c>
      <c r="C129" s="43">
        <v>285411.5</v>
      </c>
      <c r="D129" s="87" t="e">
        <f>D130+D131+#REF!</f>
        <v>#REF!</v>
      </c>
      <c r="E129" s="88">
        <v>52885.8</v>
      </c>
      <c r="F129" s="43">
        <f t="shared" si="2"/>
        <v>18.5</v>
      </c>
    </row>
    <row r="130" spans="1:7" s="13" customFormat="1" ht="78" customHeight="1">
      <c r="A130" s="9"/>
      <c r="B130" s="19" t="s">
        <v>4</v>
      </c>
      <c r="C130" s="11">
        <v>1008205.5</v>
      </c>
      <c r="D130" s="21"/>
      <c r="E130" s="82">
        <v>0</v>
      </c>
      <c r="F130" s="11">
        <f t="shared" si="2"/>
        <v>0</v>
      </c>
      <c r="G130" s="15"/>
    </row>
    <row r="131" spans="1:7" s="13" customFormat="1" ht="79.5" customHeight="1" thickBot="1">
      <c r="A131" s="143"/>
      <c r="B131" s="144" t="s">
        <v>5</v>
      </c>
      <c r="C131" s="145">
        <v>122668</v>
      </c>
      <c r="D131" s="146"/>
      <c r="E131" s="147">
        <v>0</v>
      </c>
      <c r="F131" s="145">
        <f t="shared" si="2"/>
        <v>0</v>
      </c>
      <c r="G131" s="15"/>
    </row>
    <row r="132" spans="1:6" s="8" customFormat="1" ht="126" customHeight="1">
      <c r="A132" s="755" t="s">
        <v>168</v>
      </c>
      <c r="B132" s="755"/>
      <c r="C132" s="755"/>
      <c r="D132" s="755"/>
      <c r="E132" s="755"/>
      <c r="F132" s="755"/>
    </row>
    <row r="133" spans="4:6" ht="170.25" customHeight="1">
      <c r="D133" s="2"/>
      <c r="E133" s="2"/>
      <c r="F133" s="2"/>
    </row>
    <row r="134" spans="1:6" s="164" customFormat="1" ht="61.5" customHeight="1">
      <c r="A134" s="756" t="s">
        <v>166</v>
      </c>
      <c r="B134" s="756"/>
      <c r="C134" s="163"/>
      <c r="E134" s="757" t="s">
        <v>37</v>
      </c>
      <c r="F134" s="757"/>
    </row>
    <row r="135" spans="1:4" s="6" customFormat="1" ht="36.75" customHeight="1">
      <c r="A135" s="4"/>
      <c r="B135" s="4"/>
      <c r="C135" s="4"/>
      <c r="D135" s="5"/>
    </row>
    <row r="136" spans="4:5" ht="18.75">
      <c r="D136" s="4"/>
      <c r="E136" s="4"/>
    </row>
  </sheetData>
  <sheetProtection/>
  <mergeCells count="5">
    <mergeCell ref="A2:F2"/>
    <mergeCell ref="A3:F3"/>
    <mergeCell ref="A132:F132"/>
    <mergeCell ref="A134:B134"/>
    <mergeCell ref="E134:F134"/>
  </mergeCells>
  <printOptions/>
  <pageMargins left="0.7086614173228347" right="0.31496062992125984" top="0.35433070866141736" bottom="0.35433070866141736" header="0.31496062992125984" footer="0.31496062992125984"/>
  <pageSetup fitToHeight="4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view="pageBreakPreview" zoomScale="60" zoomScaleNormal="55" zoomScalePageLayoutView="0" workbookViewId="0" topLeftCell="A38">
      <selection activeCell="A39" sqref="A39:C41"/>
    </sheetView>
  </sheetViews>
  <sheetFormatPr defaultColWidth="8.875" defaultRowHeight="12.75"/>
  <cols>
    <col min="1" max="1" width="13.875" style="1" customWidth="1"/>
    <col min="2" max="2" width="179.625" style="1" customWidth="1"/>
    <col min="3" max="3" width="31.2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19.5" customHeight="1">
      <c r="B1" s="2"/>
    </row>
    <row r="2" spans="1:5" s="371" customFormat="1" ht="36.75" customHeight="1">
      <c r="A2" s="740" t="s">
        <v>627</v>
      </c>
      <c r="B2" s="740"/>
      <c r="C2" s="740"/>
      <c r="D2" s="740"/>
      <c r="E2" s="740"/>
    </row>
    <row r="3" spans="1:5" s="371" customFormat="1" ht="39" customHeight="1">
      <c r="A3" s="741" t="s">
        <v>650</v>
      </c>
      <c r="B3" s="741"/>
      <c r="C3" s="741"/>
      <c r="D3" s="741"/>
      <c r="E3" s="741"/>
    </row>
    <row r="4" ht="25.5" customHeight="1">
      <c r="E4" s="3" t="s">
        <v>35</v>
      </c>
    </row>
    <row r="5" spans="1:5" s="164" customFormat="1" ht="114.75" customHeight="1">
      <c r="A5" s="531"/>
      <c r="B5" s="532" t="s">
        <v>1</v>
      </c>
      <c r="C5" s="589" t="s">
        <v>517</v>
      </c>
      <c r="D5" s="589" t="s">
        <v>651</v>
      </c>
      <c r="E5" s="589" t="s">
        <v>625</v>
      </c>
    </row>
    <row r="6" spans="1:5" s="7" customFormat="1" ht="33" customHeight="1">
      <c r="A6" s="534">
        <v>1</v>
      </c>
      <c r="B6" s="534">
        <v>2</v>
      </c>
      <c r="C6" s="533">
        <v>3</v>
      </c>
      <c r="D6" s="533">
        <v>4</v>
      </c>
      <c r="E6" s="533">
        <v>5</v>
      </c>
    </row>
    <row r="7" spans="1:5" s="378" customFormat="1" ht="36.75" customHeight="1">
      <c r="A7" s="535" t="s">
        <v>7</v>
      </c>
      <c r="B7" s="536" t="s">
        <v>70</v>
      </c>
      <c r="C7" s="695">
        <f>C9+C10+C11+C12+C13+C14+C15+C18+C21+C26+C28+C29+C30+C35</f>
        <v>7624607.3</v>
      </c>
      <c r="D7" s="695">
        <f>D9+D10+D11+D12+D13+D14+D15+D18+D21+D26+D28+D29+D30+D35</f>
        <v>4828871.23</v>
      </c>
      <c r="E7" s="694">
        <f>D7/C7*100</f>
        <v>63.33</v>
      </c>
    </row>
    <row r="8" spans="1:5" s="172" customFormat="1" ht="29.25" customHeight="1" hidden="1">
      <c r="A8" s="539"/>
      <c r="B8" s="540" t="s">
        <v>71</v>
      </c>
      <c r="C8" s="627"/>
      <c r="D8" s="627"/>
      <c r="E8" s="553"/>
    </row>
    <row r="9" spans="1:5" s="378" customFormat="1" ht="92.25">
      <c r="A9" s="551" t="s">
        <v>19</v>
      </c>
      <c r="B9" s="554" t="s">
        <v>8</v>
      </c>
      <c r="C9" s="553">
        <v>3204797.3</v>
      </c>
      <c r="D9" s="553">
        <v>2367184.3</v>
      </c>
      <c r="E9" s="553">
        <f>D9/C9*100</f>
        <v>73.9</v>
      </c>
    </row>
    <row r="10" spans="1:5" s="378" customFormat="1" ht="33">
      <c r="A10" s="551" t="s">
        <v>20</v>
      </c>
      <c r="B10" s="554" t="s">
        <v>9</v>
      </c>
      <c r="C10" s="553">
        <v>1070000</v>
      </c>
      <c r="D10" s="715">
        <v>426679.4</v>
      </c>
      <c r="E10" s="553">
        <f>D10/C10*100</f>
        <v>39.9</v>
      </c>
    </row>
    <row r="11" spans="1:5" s="378" customFormat="1" ht="123">
      <c r="A11" s="551" t="s">
        <v>21</v>
      </c>
      <c r="B11" s="634" t="s">
        <v>66</v>
      </c>
      <c r="C11" s="553">
        <v>250</v>
      </c>
      <c r="D11" s="692">
        <v>361.56</v>
      </c>
      <c r="E11" s="553" t="s">
        <v>80</v>
      </c>
    </row>
    <row r="12" spans="1:5" s="378" customFormat="1" ht="92.25">
      <c r="A12" s="551" t="s">
        <v>22</v>
      </c>
      <c r="B12" s="554" t="s">
        <v>10</v>
      </c>
      <c r="C12" s="553">
        <v>3300</v>
      </c>
      <c r="D12" s="692">
        <v>872.08</v>
      </c>
      <c r="E12" s="553">
        <f aca="true" t="shared" si="0" ref="E12:E17">D12/C12*100</f>
        <v>26.4</v>
      </c>
    </row>
    <row r="13" spans="1:5" s="378" customFormat="1" ht="61.5">
      <c r="A13" s="551" t="s">
        <v>23</v>
      </c>
      <c r="B13" s="554" t="s">
        <v>11</v>
      </c>
      <c r="C13" s="553">
        <v>520</v>
      </c>
      <c r="D13" s="692">
        <v>204.18</v>
      </c>
      <c r="E13" s="553">
        <f t="shared" si="0"/>
        <v>39.3</v>
      </c>
    </row>
    <row r="14" spans="1:5" s="378" customFormat="1" ht="61.5">
      <c r="A14" s="551" t="s">
        <v>24</v>
      </c>
      <c r="B14" s="554" t="s">
        <v>12</v>
      </c>
      <c r="C14" s="553">
        <v>20</v>
      </c>
      <c r="D14" s="553">
        <v>0</v>
      </c>
      <c r="E14" s="553">
        <f t="shared" si="0"/>
        <v>0</v>
      </c>
    </row>
    <row r="15" spans="1:5" s="378" customFormat="1" ht="61.5">
      <c r="A15" s="551" t="s">
        <v>74</v>
      </c>
      <c r="B15" s="554" t="s">
        <v>13</v>
      </c>
      <c r="C15" s="553">
        <v>10</v>
      </c>
      <c r="D15" s="553">
        <v>0</v>
      </c>
      <c r="E15" s="553">
        <f t="shared" si="0"/>
        <v>0</v>
      </c>
    </row>
    <row r="16" spans="1:5" s="378" customFormat="1" ht="122.25" customHeight="1" hidden="1">
      <c r="A16" s="551" t="s">
        <v>26</v>
      </c>
      <c r="B16" s="554" t="s">
        <v>14</v>
      </c>
      <c r="C16" s="553"/>
      <c r="D16" s="553"/>
      <c r="E16" s="553" t="e">
        <f t="shared" si="0"/>
        <v>#DIV/0!</v>
      </c>
    </row>
    <row r="17" spans="1:5" s="378" customFormat="1" ht="183" customHeight="1" hidden="1">
      <c r="A17" s="551" t="s">
        <v>27</v>
      </c>
      <c r="B17" s="554" t="s">
        <v>15</v>
      </c>
      <c r="C17" s="553"/>
      <c r="D17" s="553"/>
      <c r="E17" s="553" t="e">
        <f t="shared" si="0"/>
        <v>#DIV/0!</v>
      </c>
    </row>
    <row r="18" spans="1:5" s="378" customFormat="1" ht="184.5">
      <c r="A18" s="551" t="s">
        <v>25</v>
      </c>
      <c r="B18" s="552" t="s">
        <v>16</v>
      </c>
      <c r="C18" s="553">
        <v>0</v>
      </c>
      <c r="D18" s="692">
        <v>1574.11</v>
      </c>
      <c r="E18" s="553" t="s">
        <v>80</v>
      </c>
    </row>
    <row r="19" spans="1:5" s="378" customFormat="1" ht="306" customHeight="1" hidden="1">
      <c r="A19" s="551" t="s">
        <v>29</v>
      </c>
      <c r="B19" s="552" t="s">
        <v>17</v>
      </c>
      <c r="C19" s="553"/>
      <c r="D19" s="553"/>
      <c r="E19" s="553" t="e">
        <f aca="true" t="shared" si="1" ref="E19:E27">D19/C19*100</f>
        <v>#DIV/0!</v>
      </c>
    </row>
    <row r="20" spans="1:5" s="378" customFormat="1" ht="244.5" customHeight="1" hidden="1">
      <c r="A20" s="551" t="s">
        <v>30</v>
      </c>
      <c r="B20" s="552" t="s">
        <v>18</v>
      </c>
      <c r="C20" s="553"/>
      <c r="D20" s="553"/>
      <c r="E20" s="553" t="e">
        <f t="shared" si="1"/>
        <v>#DIV/0!</v>
      </c>
    </row>
    <row r="21" spans="1:5" s="378" customFormat="1" ht="123">
      <c r="A21" s="551" t="s">
        <v>26</v>
      </c>
      <c r="B21" s="552" t="s">
        <v>39</v>
      </c>
      <c r="C21" s="635">
        <v>10</v>
      </c>
      <c r="D21" s="553">
        <v>0</v>
      </c>
      <c r="E21" s="553">
        <f t="shared" si="1"/>
        <v>0</v>
      </c>
    </row>
    <row r="22" spans="1:5" s="378" customFormat="1" ht="183" customHeight="1" hidden="1">
      <c r="A22" s="551" t="s">
        <v>42</v>
      </c>
      <c r="B22" s="636" t="s">
        <v>36</v>
      </c>
      <c r="C22" s="637"/>
      <c r="D22" s="553"/>
      <c r="E22" s="553" t="e">
        <f t="shared" si="1"/>
        <v>#DIV/0!</v>
      </c>
    </row>
    <row r="23" spans="1:5" s="378" customFormat="1" ht="60.75" customHeight="1" hidden="1">
      <c r="A23" s="551" t="s">
        <v>44</v>
      </c>
      <c r="B23" s="636" t="s">
        <v>38</v>
      </c>
      <c r="C23" s="553"/>
      <c r="D23" s="553"/>
      <c r="E23" s="553" t="e">
        <f t="shared" si="1"/>
        <v>#DIV/0!</v>
      </c>
    </row>
    <row r="24" spans="1:5" s="378" customFormat="1" ht="32.25" customHeight="1" hidden="1">
      <c r="A24" s="551" t="s">
        <v>45</v>
      </c>
      <c r="B24" s="636" t="s">
        <v>46</v>
      </c>
      <c r="C24" s="553"/>
      <c r="D24" s="553"/>
      <c r="E24" s="553" t="e">
        <f t="shared" si="1"/>
        <v>#DIV/0!</v>
      </c>
    </row>
    <row r="25" spans="1:5" s="378" customFormat="1" ht="153" customHeight="1" hidden="1">
      <c r="A25" s="551" t="s">
        <v>28</v>
      </c>
      <c r="B25" s="636" t="s">
        <v>48</v>
      </c>
      <c r="C25" s="553"/>
      <c r="D25" s="553"/>
      <c r="E25" s="553" t="e">
        <f t="shared" si="1"/>
        <v>#DIV/0!</v>
      </c>
    </row>
    <row r="26" spans="1:5" s="378" customFormat="1" ht="61.5">
      <c r="A26" s="551" t="s">
        <v>27</v>
      </c>
      <c r="B26" s="636" t="s">
        <v>645</v>
      </c>
      <c r="C26" s="553">
        <v>421952.4</v>
      </c>
      <c r="D26" s="553">
        <v>421952.4</v>
      </c>
      <c r="E26" s="553">
        <f t="shared" si="1"/>
        <v>100</v>
      </c>
    </row>
    <row r="27" spans="1:5" s="378" customFormat="1" ht="153" customHeight="1" hidden="1">
      <c r="A27" s="551" t="s">
        <v>28</v>
      </c>
      <c r="B27" s="636" t="s">
        <v>81</v>
      </c>
      <c r="C27" s="553"/>
      <c r="D27" s="553"/>
      <c r="E27" s="553" t="e">
        <f t="shared" si="1"/>
        <v>#DIV/0!</v>
      </c>
    </row>
    <row r="28" spans="1:5" s="378" customFormat="1" ht="61.5">
      <c r="A28" s="551" t="s">
        <v>28</v>
      </c>
      <c r="B28" s="638" t="s">
        <v>646</v>
      </c>
      <c r="C28" s="553">
        <v>0</v>
      </c>
      <c r="D28" s="553">
        <v>0</v>
      </c>
      <c r="E28" s="553">
        <v>0</v>
      </c>
    </row>
    <row r="29" spans="1:5" s="378" customFormat="1" ht="61.5">
      <c r="A29" s="551" t="s">
        <v>29</v>
      </c>
      <c r="B29" s="636" t="s">
        <v>647</v>
      </c>
      <c r="C29" s="553">
        <v>251395.7</v>
      </c>
      <c r="D29" s="553">
        <v>193900.3</v>
      </c>
      <c r="E29" s="553">
        <f aca="true" t="shared" si="2" ref="E29:E34">D29/C29*100</f>
        <v>77.1</v>
      </c>
    </row>
    <row r="30" spans="1:5" s="378" customFormat="1" ht="33">
      <c r="A30" s="551" t="s">
        <v>30</v>
      </c>
      <c r="B30" s="554" t="s">
        <v>160</v>
      </c>
      <c r="C30" s="639">
        <f>C31+C32</f>
        <v>2625860.7</v>
      </c>
      <c r="D30" s="639">
        <f>D31+D32</f>
        <v>1404191.4</v>
      </c>
      <c r="E30" s="553">
        <f t="shared" si="2"/>
        <v>53.5</v>
      </c>
    </row>
    <row r="31" spans="1:5" s="361" customFormat="1" ht="215.25">
      <c r="A31" s="551" t="s">
        <v>273</v>
      </c>
      <c r="B31" s="552" t="s">
        <v>644</v>
      </c>
      <c r="C31" s="690">
        <v>42810.79</v>
      </c>
      <c r="D31" s="553">
        <v>14824.8</v>
      </c>
      <c r="E31" s="553">
        <f t="shared" si="2"/>
        <v>34.6</v>
      </c>
    </row>
    <row r="32" spans="1:5" s="361" customFormat="1" ht="61.5">
      <c r="A32" s="551" t="s">
        <v>274</v>
      </c>
      <c r="B32" s="554" t="s">
        <v>271</v>
      </c>
      <c r="C32" s="579">
        <f>C33+C34</f>
        <v>2583049.9</v>
      </c>
      <c r="D32" s="690">
        <f>D33+D34</f>
        <v>1389366.62</v>
      </c>
      <c r="E32" s="553">
        <f t="shared" si="2"/>
        <v>53.8</v>
      </c>
    </row>
    <row r="33" spans="1:5" s="361" customFormat="1" ht="92.25">
      <c r="A33" s="551"/>
      <c r="B33" s="554" t="s">
        <v>272</v>
      </c>
      <c r="C33" s="579">
        <v>1893049.9</v>
      </c>
      <c r="D33" s="693">
        <v>1248605.01</v>
      </c>
      <c r="E33" s="553">
        <f t="shared" si="2"/>
        <v>66</v>
      </c>
    </row>
    <row r="34" spans="1:5" s="361" customFormat="1" ht="92.25">
      <c r="A34" s="551"/>
      <c r="B34" s="554" t="s">
        <v>277</v>
      </c>
      <c r="C34" s="553">
        <v>690000</v>
      </c>
      <c r="D34" s="689">
        <v>140761.61</v>
      </c>
      <c r="E34" s="553">
        <f t="shared" si="2"/>
        <v>20.4</v>
      </c>
    </row>
    <row r="35" spans="1:5" s="361" customFormat="1" ht="92.25">
      <c r="A35" s="551" t="s">
        <v>493</v>
      </c>
      <c r="B35" s="554" t="s">
        <v>648</v>
      </c>
      <c r="C35" s="553">
        <v>46491.2</v>
      </c>
      <c r="D35" s="553">
        <v>11951.5</v>
      </c>
      <c r="E35" s="553">
        <f aca="true" t="shared" si="3" ref="E35:E51">D35/C35*100</f>
        <v>25.7</v>
      </c>
    </row>
    <row r="36" spans="1:5" s="397" customFormat="1" ht="50.25" customHeight="1">
      <c r="A36" s="535" t="s">
        <v>31</v>
      </c>
      <c r="B36" s="556" t="s">
        <v>2</v>
      </c>
      <c r="C36" s="694">
        <f>C39+C40+C42+C43+C44+C56+C230</f>
        <v>7624607.3</v>
      </c>
      <c r="D36" s="694">
        <f>D39+D40+D42+D43+D44+D56+D230</f>
        <v>3888725.5</v>
      </c>
      <c r="E36" s="694">
        <f t="shared" si="3"/>
        <v>51</v>
      </c>
    </row>
    <row r="37" spans="1:5" s="397" customFormat="1" ht="31.5" customHeight="1" hidden="1">
      <c r="A37" s="535"/>
      <c r="B37" s="557" t="s">
        <v>3</v>
      </c>
      <c r="C37" s="627"/>
      <c r="D37" s="627"/>
      <c r="E37" s="553" t="e">
        <f t="shared" si="3"/>
        <v>#DIV/0!</v>
      </c>
    </row>
    <row r="38" spans="1:5" s="632" customFormat="1" ht="30.75">
      <c r="A38" s="629"/>
      <c r="B38" s="644" t="s">
        <v>649</v>
      </c>
      <c r="C38" s="688">
        <f>C49+C51+C53+C63+C71+C82+C92+C104+C106+C108+C110+C112+C114+C116+C121+C123+C125+C127+C131+C133+C135+C137+C139+C143+C148+C150+C152+C154+C159+C161+C163+C168+C170+C172+C174+C176+C178+C180+C182+C184+C188+C190+C192+C194+C196+C198+C201+C203+C205+C209+C232</f>
        <v>2895681.53</v>
      </c>
      <c r="D38" s="688">
        <f>D49+D51+D53+D63+D71+D82+D92+D104+D106+D108+D110+D112+D114+D116+D121+D123+D125+D127+D131+D133+D135+D137+D139+D143+D148+D150+D152+D154+D159+D161+D163+D168+D170+D172+D174+D176+D178+D180+D182+D184+D188+D190+D192+D194+D196+D198+D201+D203+D205+D209+D232</f>
        <v>1787108.44</v>
      </c>
      <c r="E38" s="630">
        <f t="shared" si="3"/>
        <v>61.7</v>
      </c>
    </row>
    <row r="39" spans="1:5" s="397" customFormat="1" ht="123">
      <c r="A39" s="551" t="s">
        <v>410</v>
      </c>
      <c r="B39" s="636" t="s">
        <v>58</v>
      </c>
      <c r="C39" s="553">
        <v>268.2</v>
      </c>
      <c r="D39" s="553">
        <v>0</v>
      </c>
      <c r="E39" s="553">
        <f t="shared" si="3"/>
        <v>0</v>
      </c>
    </row>
    <row r="40" spans="1:5" s="397" customFormat="1" ht="123">
      <c r="A40" s="551" t="s">
        <v>411</v>
      </c>
      <c r="B40" s="636" t="s">
        <v>61</v>
      </c>
      <c r="C40" s="640">
        <v>350</v>
      </c>
      <c r="D40" s="553">
        <v>0</v>
      </c>
      <c r="E40" s="553">
        <f t="shared" si="3"/>
        <v>0</v>
      </c>
    </row>
    <row r="41" spans="1:5" s="397" customFormat="1" ht="61.5">
      <c r="A41" s="614"/>
      <c r="B41" s="631" t="s">
        <v>297</v>
      </c>
      <c r="C41" s="641">
        <v>350</v>
      </c>
      <c r="D41" s="630">
        <v>0</v>
      </c>
      <c r="E41" s="630">
        <f t="shared" si="3"/>
        <v>0</v>
      </c>
    </row>
    <row r="42" spans="1:5" s="397" customFormat="1" ht="92.25">
      <c r="A42" s="646" t="s">
        <v>412</v>
      </c>
      <c r="B42" s="607" t="s">
        <v>43</v>
      </c>
      <c r="C42" s="616">
        <v>3000</v>
      </c>
      <c r="D42" s="616">
        <v>692.2</v>
      </c>
      <c r="E42" s="553">
        <f t="shared" si="3"/>
        <v>23.1</v>
      </c>
    </row>
    <row r="43" spans="1:5" s="397" customFormat="1" ht="61.5">
      <c r="A43" s="646" t="s">
        <v>413</v>
      </c>
      <c r="B43" s="607" t="s">
        <v>0</v>
      </c>
      <c r="C43" s="616">
        <v>264446.5</v>
      </c>
      <c r="D43" s="616">
        <v>158160.2</v>
      </c>
      <c r="E43" s="553">
        <f t="shared" si="3"/>
        <v>59.8</v>
      </c>
    </row>
    <row r="44" spans="1:5" s="397" customFormat="1" ht="150">
      <c r="A44" s="647" t="s">
        <v>414</v>
      </c>
      <c r="B44" s="608" t="s">
        <v>518</v>
      </c>
      <c r="C44" s="626">
        <f>SUM(C45)</f>
        <v>71517.1</v>
      </c>
      <c r="D44" s="626">
        <f>SUM(D45)</f>
        <v>24257.7</v>
      </c>
      <c r="E44" s="627">
        <f t="shared" si="3"/>
        <v>33.9</v>
      </c>
    </row>
    <row r="45" spans="1:5" s="397" customFormat="1" ht="123">
      <c r="A45" s="624" t="s">
        <v>415</v>
      </c>
      <c r="B45" s="643" t="s">
        <v>362</v>
      </c>
      <c r="C45" s="616">
        <f>SUM(C47)</f>
        <v>71517.1</v>
      </c>
      <c r="D45" s="616">
        <f>SUM(D47)</f>
        <v>24257.7</v>
      </c>
      <c r="E45" s="553">
        <f t="shared" si="3"/>
        <v>33.9</v>
      </c>
    </row>
    <row r="46" spans="1:5" s="397" customFormat="1" ht="33">
      <c r="A46" s="624"/>
      <c r="B46" s="631" t="s">
        <v>77</v>
      </c>
      <c r="C46" s="617">
        <f>SUM(C49,C51,C53,C55)</f>
        <v>42810.8</v>
      </c>
      <c r="D46" s="617">
        <f>SUM(D49,D51,D53,D55)</f>
        <v>14824.7</v>
      </c>
      <c r="E46" s="630">
        <f t="shared" si="3"/>
        <v>34.6</v>
      </c>
    </row>
    <row r="47" spans="1:5" s="397" customFormat="1" ht="33">
      <c r="A47" s="614"/>
      <c r="B47" s="681" t="s">
        <v>78</v>
      </c>
      <c r="C47" s="649">
        <f>SUM(C48,C50,C52,C54)</f>
        <v>71517.1</v>
      </c>
      <c r="D47" s="649">
        <f>SUM(D48,D50,D52,D54)</f>
        <v>24257.7</v>
      </c>
      <c r="E47" s="642">
        <f t="shared" si="3"/>
        <v>33.9</v>
      </c>
    </row>
    <row r="48" spans="1:5" s="397" customFormat="1" ht="61.5">
      <c r="A48" s="624"/>
      <c r="B48" s="643" t="s">
        <v>519</v>
      </c>
      <c r="C48" s="616">
        <v>19848.8</v>
      </c>
      <c r="D48" s="616">
        <v>2193.2</v>
      </c>
      <c r="E48" s="553">
        <f t="shared" si="3"/>
        <v>11</v>
      </c>
    </row>
    <row r="49" spans="1:5" s="397" customFormat="1" ht="33">
      <c r="A49" s="624"/>
      <c r="B49" s="631" t="s">
        <v>77</v>
      </c>
      <c r="C49" s="617">
        <v>11518.2</v>
      </c>
      <c r="D49" s="617">
        <v>1272.7</v>
      </c>
      <c r="E49" s="630">
        <f t="shared" si="3"/>
        <v>11</v>
      </c>
    </row>
    <row r="50" spans="1:5" s="397" customFormat="1" ht="93.75" customHeight="1">
      <c r="A50" s="624"/>
      <c r="B50" s="643" t="s">
        <v>520</v>
      </c>
      <c r="C50" s="616">
        <v>40209.1</v>
      </c>
      <c r="D50" s="616">
        <v>12067.8</v>
      </c>
      <c r="E50" s="553">
        <f t="shared" si="3"/>
        <v>30</v>
      </c>
    </row>
    <row r="51" spans="1:5" s="397" customFormat="1" ht="33">
      <c r="A51" s="624"/>
      <c r="B51" s="631" t="s">
        <v>77</v>
      </c>
      <c r="C51" s="617">
        <v>23333.4</v>
      </c>
      <c r="D51" s="617">
        <v>7002.9</v>
      </c>
      <c r="E51" s="630">
        <f t="shared" si="3"/>
        <v>30</v>
      </c>
    </row>
    <row r="52" spans="1:5" s="397" customFormat="1" ht="61.5">
      <c r="A52" s="624"/>
      <c r="B52" s="643" t="s">
        <v>371</v>
      </c>
      <c r="C52" s="616">
        <v>9996.7</v>
      </c>
      <c r="D52" s="616">
        <v>9996.7</v>
      </c>
      <c r="E52" s="553">
        <v>0</v>
      </c>
    </row>
    <row r="53" spans="1:5" s="397" customFormat="1" ht="33">
      <c r="A53" s="624"/>
      <c r="B53" s="631" t="s">
        <v>77</v>
      </c>
      <c r="C53" s="617">
        <v>6549.1</v>
      </c>
      <c r="D53" s="617">
        <v>6549.1</v>
      </c>
      <c r="E53" s="630">
        <v>0</v>
      </c>
    </row>
    <row r="54" spans="1:5" s="397" customFormat="1" ht="33">
      <c r="A54" s="624"/>
      <c r="B54" s="636" t="s">
        <v>366</v>
      </c>
      <c r="C54" s="616">
        <v>1462.5</v>
      </c>
      <c r="D54" s="616">
        <v>0</v>
      </c>
      <c r="E54" s="553">
        <v>0</v>
      </c>
    </row>
    <row r="55" spans="1:5" s="397" customFormat="1" ht="33">
      <c r="A55" s="624"/>
      <c r="B55" s="631" t="s">
        <v>77</v>
      </c>
      <c r="C55" s="616">
        <v>1410.1</v>
      </c>
      <c r="D55" s="616">
        <v>0</v>
      </c>
      <c r="E55" s="553">
        <v>0</v>
      </c>
    </row>
    <row r="56" spans="1:6" s="397" customFormat="1" ht="60">
      <c r="A56" s="650" t="s">
        <v>418</v>
      </c>
      <c r="B56" s="686" t="s">
        <v>652</v>
      </c>
      <c r="C56" s="626">
        <f>SUM(C58,C97,C218,C219,C220,C221,C222,C229)</f>
        <v>7236087.4</v>
      </c>
      <c r="D56" s="626">
        <f>SUM(D58,D97,D218,D219,D220,D221,D222,D229)</f>
        <v>3692941.8</v>
      </c>
      <c r="E56" s="627">
        <f>D56/C56*100</f>
        <v>51</v>
      </c>
      <c r="F56" s="679"/>
    </row>
    <row r="57" spans="2:5" s="397" customFormat="1" ht="33">
      <c r="B57" s="682" t="s">
        <v>653</v>
      </c>
      <c r="C57" s="713"/>
      <c r="D57" s="713"/>
      <c r="E57" s="627"/>
    </row>
    <row r="58" spans="1:5" s="397" customFormat="1" ht="60">
      <c r="A58" s="650" t="s">
        <v>419</v>
      </c>
      <c r="B58" s="678" t="s">
        <v>373</v>
      </c>
      <c r="C58" s="626">
        <f>SUM(C62,C92)</f>
        <v>1337698</v>
      </c>
      <c r="D58" s="626">
        <f>SUM(D62,D92)</f>
        <v>415315.1</v>
      </c>
      <c r="E58" s="627">
        <f>D58/C58*100</f>
        <v>31</v>
      </c>
    </row>
    <row r="59" spans="1:5" s="397" customFormat="1" ht="92.25">
      <c r="A59" s="624"/>
      <c r="B59" s="631" t="s">
        <v>532</v>
      </c>
      <c r="C59" s="617">
        <f>SUM(C64,C72,C83)</f>
        <v>38320.2</v>
      </c>
      <c r="D59" s="617">
        <f>SUM(D64,D72,D83)</f>
        <v>25746.4</v>
      </c>
      <c r="E59" s="630">
        <f>D59/C59*100</f>
        <v>67.2</v>
      </c>
    </row>
    <row r="60" spans="1:5" s="397" customFormat="1" ht="92.25">
      <c r="A60" s="614"/>
      <c r="B60" s="631" t="s">
        <v>631</v>
      </c>
      <c r="C60" s="617">
        <f>SUM(C91,C92)</f>
        <v>690000</v>
      </c>
      <c r="D60" s="617">
        <f>SUM(D91,D92)</f>
        <v>140761.6</v>
      </c>
      <c r="E60" s="630">
        <f>D60/C60*100</f>
        <v>20.4</v>
      </c>
    </row>
    <row r="61" spans="2:5" s="397" customFormat="1" ht="33">
      <c r="B61" s="682" t="s">
        <v>87</v>
      </c>
      <c r="C61" s="616"/>
      <c r="D61" s="616"/>
      <c r="E61" s="642"/>
    </row>
    <row r="62" spans="1:5" s="397" customFormat="1" ht="33">
      <c r="A62" s="712" t="s">
        <v>420</v>
      </c>
      <c r="B62" s="681" t="s">
        <v>363</v>
      </c>
      <c r="C62" s="649">
        <f>SUM(C63,C65:C71,C73:C82,C84:C90)</f>
        <v>1047698</v>
      </c>
      <c r="D62" s="649">
        <f>SUM(D63,D65:D71,D73:D82,D84:D90)</f>
        <v>274553.5</v>
      </c>
      <c r="E62" s="642">
        <f aca="true" t="shared" si="4" ref="E62:E94">D62/C62*100</f>
        <v>26.2</v>
      </c>
    </row>
    <row r="63" spans="1:5" s="397" customFormat="1" ht="61.5">
      <c r="A63" s="624"/>
      <c r="B63" s="643" t="s">
        <v>521</v>
      </c>
      <c r="C63" s="616">
        <v>12239.73</v>
      </c>
      <c r="D63" s="616">
        <v>10139</v>
      </c>
      <c r="E63" s="630">
        <f t="shared" si="4"/>
        <v>82.8</v>
      </c>
    </row>
    <row r="64" spans="1:5" s="397" customFormat="1" ht="33" customHeight="1">
      <c r="A64" s="624"/>
      <c r="B64" s="631" t="s">
        <v>654</v>
      </c>
      <c r="C64" s="617">
        <v>10000</v>
      </c>
      <c r="D64" s="617">
        <v>10000</v>
      </c>
      <c r="E64" s="553">
        <f t="shared" si="4"/>
        <v>100</v>
      </c>
    </row>
    <row r="65" spans="1:5" s="397" customFormat="1" ht="61.5">
      <c r="A65" s="624"/>
      <c r="B65" s="643" t="s">
        <v>522</v>
      </c>
      <c r="C65" s="616">
        <v>21909.98</v>
      </c>
      <c r="D65" s="616">
        <v>15683.5</v>
      </c>
      <c r="E65" s="553">
        <f t="shared" si="4"/>
        <v>71.6</v>
      </c>
    </row>
    <row r="66" spans="1:5" s="397" customFormat="1" ht="35.25" customHeight="1">
      <c r="A66" s="624"/>
      <c r="B66" s="643" t="s">
        <v>523</v>
      </c>
      <c r="C66" s="616">
        <v>5000</v>
      </c>
      <c r="D66" s="616">
        <v>396</v>
      </c>
      <c r="E66" s="553">
        <f t="shared" si="4"/>
        <v>7.9</v>
      </c>
    </row>
    <row r="67" spans="1:5" s="397" customFormat="1" ht="33">
      <c r="A67" s="624"/>
      <c r="B67" s="643" t="s">
        <v>307</v>
      </c>
      <c r="C67" s="616">
        <v>105662.6</v>
      </c>
      <c r="D67" s="616">
        <v>66820.1</v>
      </c>
      <c r="E67" s="553">
        <f t="shared" si="4"/>
        <v>63.2</v>
      </c>
    </row>
    <row r="68" spans="1:5" s="397" customFormat="1" ht="33">
      <c r="A68" s="677"/>
      <c r="B68" s="643" t="s">
        <v>91</v>
      </c>
      <c r="C68" s="616">
        <v>216243.92</v>
      </c>
      <c r="D68" s="616">
        <v>106157.2</v>
      </c>
      <c r="E68" s="553">
        <f t="shared" si="4"/>
        <v>49.1</v>
      </c>
    </row>
    <row r="69" spans="1:5" s="397" customFormat="1" ht="61.5">
      <c r="A69" s="624"/>
      <c r="B69" s="643" t="s">
        <v>524</v>
      </c>
      <c r="C69" s="616">
        <v>31367.7</v>
      </c>
      <c r="D69" s="616">
        <v>21769.9</v>
      </c>
      <c r="E69" s="553">
        <f t="shared" si="4"/>
        <v>69.4</v>
      </c>
    </row>
    <row r="70" spans="1:5" s="397" customFormat="1" ht="61.5">
      <c r="A70" s="624"/>
      <c r="B70" s="643" t="s">
        <v>308</v>
      </c>
      <c r="C70" s="616">
        <v>142466.26</v>
      </c>
      <c r="D70" s="616">
        <v>24352.8</v>
      </c>
      <c r="E70" s="630">
        <f t="shared" si="4"/>
        <v>17.1</v>
      </c>
    </row>
    <row r="71" spans="1:5" s="397" customFormat="1" ht="61.5">
      <c r="A71" s="624"/>
      <c r="B71" s="643" t="s">
        <v>525</v>
      </c>
      <c r="C71" s="616">
        <v>31940.36</v>
      </c>
      <c r="D71" s="616">
        <v>8169.8</v>
      </c>
      <c r="E71" s="630">
        <f t="shared" si="4"/>
        <v>25.6</v>
      </c>
    </row>
    <row r="72" spans="1:5" s="397" customFormat="1" ht="36" customHeight="1">
      <c r="A72" s="624"/>
      <c r="B72" s="631" t="s">
        <v>654</v>
      </c>
      <c r="C72" s="617">
        <v>20460.8</v>
      </c>
      <c r="D72" s="617">
        <v>7887</v>
      </c>
      <c r="E72" s="553">
        <f t="shared" si="4"/>
        <v>38.5</v>
      </c>
    </row>
    <row r="73" spans="1:5" s="397" customFormat="1" ht="61.5">
      <c r="A73" s="624"/>
      <c r="B73" s="643" t="s">
        <v>526</v>
      </c>
      <c r="C73" s="616">
        <v>1000</v>
      </c>
      <c r="D73" s="616">
        <v>0</v>
      </c>
      <c r="E73" s="553">
        <f t="shared" si="4"/>
        <v>0</v>
      </c>
    </row>
    <row r="74" spans="1:5" s="397" customFormat="1" ht="33">
      <c r="A74" s="624"/>
      <c r="B74" s="643" t="s">
        <v>527</v>
      </c>
      <c r="C74" s="616">
        <v>1000</v>
      </c>
      <c r="D74" s="616">
        <v>0</v>
      </c>
      <c r="E74" s="553">
        <f t="shared" si="4"/>
        <v>0</v>
      </c>
    </row>
    <row r="75" spans="1:5" s="397" customFormat="1" ht="61.5">
      <c r="A75" s="624"/>
      <c r="B75" s="643" t="s">
        <v>471</v>
      </c>
      <c r="C75" s="616">
        <v>3513.49</v>
      </c>
      <c r="D75" s="616">
        <v>3513.5</v>
      </c>
      <c r="E75" s="553">
        <f t="shared" si="4"/>
        <v>100</v>
      </c>
    </row>
    <row r="76" spans="1:5" s="397" customFormat="1" ht="61.5">
      <c r="A76" s="624"/>
      <c r="B76" s="643" t="s">
        <v>440</v>
      </c>
      <c r="C76" s="616">
        <v>300</v>
      </c>
      <c r="D76" s="616">
        <v>293</v>
      </c>
      <c r="E76" s="553">
        <f t="shared" si="4"/>
        <v>97.7</v>
      </c>
    </row>
    <row r="77" spans="1:5" s="397" customFormat="1" ht="61.5">
      <c r="A77" s="624"/>
      <c r="B77" s="643" t="s">
        <v>444</v>
      </c>
      <c r="C77" s="616">
        <v>1405.9</v>
      </c>
      <c r="D77" s="616">
        <v>0</v>
      </c>
      <c r="E77" s="553">
        <f t="shared" si="4"/>
        <v>0</v>
      </c>
    </row>
    <row r="78" spans="1:5" s="397" customFormat="1" ht="61.5">
      <c r="A78" s="624"/>
      <c r="B78" s="643" t="s">
        <v>528</v>
      </c>
      <c r="C78" s="616">
        <v>8270</v>
      </c>
      <c r="D78" s="616">
        <v>0</v>
      </c>
      <c r="E78" s="553">
        <f t="shared" si="4"/>
        <v>0</v>
      </c>
    </row>
    <row r="79" spans="1:5" s="397" customFormat="1" ht="61.5">
      <c r="A79" s="624"/>
      <c r="B79" s="643" t="s">
        <v>529</v>
      </c>
      <c r="C79" s="616">
        <v>8426</v>
      </c>
      <c r="D79" s="616">
        <v>469</v>
      </c>
      <c r="E79" s="630">
        <f t="shared" si="4"/>
        <v>5.6</v>
      </c>
    </row>
    <row r="80" spans="1:5" s="397" customFormat="1" ht="61.5">
      <c r="A80" s="624"/>
      <c r="B80" s="643" t="s">
        <v>632</v>
      </c>
      <c r="C80" s="616">
        <v>7000</v>
      </c>
      <c r="D80" s="616">
        <v>0</v>
      </c>
      <c r="E80" s="553">
        <f t="shared" si="4"/>
        <v>0</v>
      </c>
    </row>
    <row r="81" spans="1:5" s="397" customFormat="1" ht="61.5">
      <c r="A81" s="624"/>
      <c r="B81" s="643" t="s">
        <v>530</v>
      </c>
      <c r="C81" s="616">
        <v>4314</v>
      </c>
      <c r="D81" s="616">
        <v>3111.6</v>
      </c>
      <c r="E81" s="553">
        <f t="shared" si="4"/>
        <v>72.1</v>
      </c>
    </row>
    <row r="82" spans="1:5" s="397" customFormat="1" ht="61.5">
      <c r="A82" s="624"/>
      <c r="B82" s="643" t="s">
        <v>109</v>
      </c>
      <c r="C82" s="616">
        <v>14720</v>
      </c>
      <c r="D82" s="616">
        <v>9716.1</v>
      </c>
      <c r="E82" s="630">
        <f t="shared" si="4"/>
        <v>66</v>
      </c>
    </row>
    <row r="83" spans="1:5" s="397" customFormat="1" ht="32.25" customHeight="1">
      <c r="A83" s="624"/>
      <c r="B83" s="631" t="s">
        <v>654</v>
      </c>
      <c r="C83" s="617">
        <v>7859.4</v>
      </c>
      <c r="D83" s="617">
        <v>7859.4</v>
      </c>
      <c r="E83" s="553">
        <f t="shared" si="4"/>
        <v>100</v>
      </c>
    </row>
    <row r="84" spans="1:5" s="397" customFormat="1" ht="92.25">
      <c r="A84" s="624"/>
      <c r="B84" s="643" t="s">
        <v>531</v>
      </c>
      <c r="C84" s="616">
        <v>5000</v>
      </c>
      <c r="D84" s="616">
        <v>584.1</v>
      </c>
      <c r="E84" s="553">
        <f t="shared" si="4"/>
        <v>11.7</v>
      </c>
    </row>
    <row r="85" spans="1:5" s="397" customFormat="1" ht="61.5">
      <c r="A85" s="624"/>
      <c r="B85" s="643" t="s">
        <v>446</v>
      </c>
      <c r="C85" s="616">
        <v>526.73</v>
      </c>
      <c r="D85" s="616">
        <v>234.24</v>
      </c>
      <c r="E85" s="553">
        <f t="shared" si="4"/>
        <v>44.5</v>
      </c>
    </row>
    <row r="86" spans="1:5" s="397" customFormat="1" ht="92.25">
      <c r="A86" s="624"/>
      <c r="B86" s="643" t="s">
        <v>447</v>
      </c>
      <c r="C86" s="616">
        <v>644.52</v>
      </c>
      <c r="D86" s="616">
        <v>544.5</v>
      </c>
      <c r="E86" s="553">
        <f t="shared" si="4"/>
        <v>84.5</v>
      </c>
    </row>
    <row r="87" spans="1:5" s="397" customFormat="1" ht="123">
      <c r="A87" s="624"/>
      <c r="B87" s="643" t="s">
        <v>379</v>
      </c>
      <c r="C87" s="616">
        <v>1166.52</v>
      </c>
      <c r="D87" s="616">
        <v>1080.9</v>
      </c>
      <c r="E87" s="553">
        <f t="shared" si="4"/>
        <v>92.7</v>
      </c>
    </row>
    <row r="88" spans="1:5" s="397" customFormat="1" ht="61.5">
      <c r="A88" s="650"/>
      <c r="B88" s="643" t="s">
        <v>382</v>
      </c>
      <c r="C88" s="616">
        <v>1386.41</v>
      </c>
      <c r="D88" s="616">
        <v>1286.4</v>
      </c>
      <c r="E88" s="553">
        <f t="shared" si="4"/>
        <v>92.8</v>
      </c>
    </row>
    <row r="89" spans="1:5" s="397" customFormat="1" ht="92.25">
      <c r="A89" s="624"/>
      <c r="B89" s="643" t="s">
        <v>450</v>
      </c>
      <c r="C89" s="616">
        <v>638.39</v>
      </c>
      <c r="D89" s="616">
        <v>231.84</v>
      </c>
      <c r="E89" s="630">
        <f t="shared" si="4"/>
        <v>36.3</v>
      </c>
    </row>
    <row r="90" spans="2:5" s="397" customFormat="1" ht="67.5" customHeight="1">
      <c r="B90" s="643" t="s">
        <v>451</v>
      </c>
      <c r="C90" s="616">
        <v>421555.5</v>
      </c>
      <c r="D90" s="616">
        <v>0</v>
      </c>
      <c r="E90" s="553">
        <f t="shared" si="4"/>
        <v>0</v>
      </c>
    </row>
    <row r="91" spans="1:5" s="397" customFormat="1" ht="67.5" customHeight="1">
      <c r="A91" s="714"/>
      <c r="B91" s="631" t="s">
        <v>655</v>
      </c>
      <c r="C91" s="617">
        <v>400000</v>
      </c>
      <c r="D91" s="617">
        <v>0</v>
      </c>
      <c r="E91" s="553">
        <f t="shared" si="4"/>
        <v>0</v>
      </c>
    </row>
    <row r="92" spans="1:5" s="397" customFormat="1" ht="42" customHeight="1">
      <c r="A92" s="712" t="s">
        <v>421</v>
      </c>
      <c r="B92" s="681" t="s">
        <v>633</v>
      </c>
      <c r="C92" s="649">
        <f>SUM(C93,C95)</f>
        <v>290000</v>
      </c>
      <c r="D92" s="649">
        <f>SUM(D93,D95)</f>
        <v>140761.6</v>
      </c>
      <c r="E92" s="642">
        <f t="shared" si="4"/>
        <v>48.5</v>
      </c>
    </row>
    <row r="93" spans="2:5" s="397" customFormat="1" ht="61.5" customHeight="1">
      <c r="B93" s="643" t="s">
        <v>470</v>
      </c>
      <c r="C93" s="616">
        <v>190000</v>
      </c>
      <c r="D93" s="616">
        <v>140761.6</v>
      </c>
      <c r="E93" s="627">
        <f t="shared" si="4"/>
        <v>74.1</v>
      </c>
    </row>
    <row r="94" spans="1:5" s="397" customFormat="1" ht="61.5">
      <c r="A94" s="684" t="s">
        <v>534</v>
      </c>
      <c r="B94" s="631" t="s">
        <v>655</v>
      </c>
      <c r="C94" s="617">
        <v>190000</v>
      </c>
      <c r="D94" s="617">
        <v>140761.6</v>
      </c>
      <c r="E94" s="553">
        <f t="shared" si="4"/>
        <v>74.1</v>
      </c>
    </row>
    <row r="95" spans="1:5" s="397" customFormat="1" ht="33">
      <c r="A95" s="684"/>
      <c r="B95" s="636" t="s">
        <v>656</v>
      </c>
      <c r="C95" s="616">
        <v>100000</v>
      </c>
      <c r="D95" s="616">
        <v>0</v>
      </c>
      <c r="E95" s="630">
        <v>0</v>
      </c>
    </row>
    <row r="96" spans="2:5" s="397" customFormat="1" ht="61.5">
      <c r="B96" s="631" t="s">
        <v>655</v>
      </c>
      <c r="C96" s="617">
        <v>100000</v>
      </c>
      <c r="D96" s="617"/>
      <c r="E96" s="642">
        <f>D96/C96*100</f>
        <v>0</v>
      </c>
    </row>
    <row r="97" spans="1:5" s="397" customFormat="1" ht="60">
      <c r="A97" s="650" t="s">
        <v>422</v>
      </c>
      <c r="B97" s="678" t="s">
        <v>385</v>
      </c>
      <c r="C97" s="626">
        <f>C100+C105</f>
        <v>1908142.1</v>
      </c>
      <c r="D97" s="626">
        <f>D100+D105</f>
        <v>1172212.7</v>
      </c>
      <c r="E97" s="627">
        <f>D97/C97*100</f>
        <v>61.4</v>
      </c>
    </row>
    <row r="98" spans="1:5" s="397" customFormat="1" ht="92.25">
      <c r="A98" s="684" t="s">
        <v>537</v>
      </c>
      <c r="B98" s="631" t="s">
        <v>532</v>
      </c>
      <c r="C98" s="617">
        <v>1274729.7</v>
      </c>
      <c r="D98" s="617">
        <v>811328.1</v>
      </c>
      <c r="E98" s="553">
        <f>D98/C98*100</f>
        <v>63.6</v>
      </c>
    </row>
    <row r="99" spans="1:5" s="397" customFormat="1" ht="33">
      <c r="A99" s="684"/>
      <c r="B99" s="682" t="s">
        <v>533</v>
      </c>
      <c r="C99" s="616"/>
      <c r="D99" s="616"/>
      <c r="E99" s="630"/>
    </row>
    <row r="100" spans="1:5" s="397" customFormat="1" ht="33">
      <c r="A100" s="712" t="s">
        <v>423</v>
      </c>
      <c r="B100" s="683" t="s">
        <v>386</v>
      </c>
      <c r="C100" s="649">
        <f>SUM(C102:C104)</f>
        <v>62870</v>
      </c>
      <c r="D100" s="649">
        <f>SUM(D102:D104)</f>
        <v>48990.9</v>
      </c>
      <c r="E100" s="642">
        <f>D100/C100*100</f>
        <v>77.9</v>
      </c>
    </row>
    <row r="101" spans="1:5" s="397" customFormat="1" ht="33">
      <c r="A101" s="684"/>
      <c r="B101" s="682" t="s">
        <v>533</v>
      </c>
      <c r="C101" s="616"/>
      <c r="D101" s="616"/>
      <c r="E101" s="630"/>
    </row>
    <row r="102" spans="1:5" s="397" customFormat="1" ht="61.5">
      <c r="A102" s="684"/>
      <c r="B102" s="643" t="s">
        <v>311</v>
      </c>
      <c r="C102" s="616">
        <v>61668.3</v>
      </c>
      <c r="D102" s="616">
        <v>48990.9</v>
      </c>
      <c r="E102" s="553">
        <f>D102/C102*100</f>
        <v>79.4</v>
      </c>
    </row>
    <row r="103" spans="1:5" s="397" customFormat="1" ht="61.5">
      <c r="A103" s="684"/>
      <c r="B103" s="643" t="s">
        <v>657</v>
      </c>
      <c r="C103" s="616">
        <v>1060.42</v>
      </c>
      <c r="D103" s="616">
        <v>0</v>
      </c>
      <c r="E103" s="553">
        <f aca="true" t="shared" si="5" ref="E103:E166">D103/C103*100</f>
        <v>0</v>
      </c>
    </row>
    <row r="104" spans="1:5" s="397" customFormat="1" ht="33">
      <c r="A104" s="684" t="s">
        <v>541</v>
      </c>
      <c r="B104" s="643" t="s">
        <v>59</v>
      </c>
      <c r="C104" s="616">
        <v>141.3</v>
      </c>
      <c r="D104" s="616">
        <v>0</v>
      </c>
      <c r="E104" s="630">
        <f t="shared" si="5"/>
        <v>0</v>
      </c>
    </row>
    <row r="105" spans="1:5" s="397" customFormat="1" ht="33">
      <c r="A105" s="712" t="s">
        <v>424</v>
      </c>
      <c r="B105" s="683" t="s">
        <v>389</v>
      </c>
      <c r="C105" s="649">
        <f>C108+C110+C112+C114+C116+C118+C120+C122+C124+C125+C126+C128+C130+C132+C134+C135+C136+C138+C140+C142+C144+C146+C147+C148+C150+C151+C152+C153+C155+C157+C159+C161+C163+C164+C165+C166+C168+C170+C172+C173+C174+C175+C176+C178+C180+C182+C183+C185+C187+C189+C191+C193+C194+C195+C197+C199+C201+C203+C205+C207+C208+C210+C212+C214+C215+C216</f>
        <v>1845272.1</v>
      </c>
      <c r="D105" s="649">
        <f>D108+D110+D112+D114+D116+D118+D120+D122+D124+D125+D126+D128+D130+D132+D134+D135+D136+D138+D140+D142+D144+D146+D147+D148+D150+D151+D152+D153+D155+D157+D159+D161+D163+D164+D165+D166+D168+D170+D172+D173+D174+D175+D176+D178+D180+D182+D183+D185+D187+D189+D191+D193+D194+D195+D197+D199+D201+D203+D205+D207+D208+D210+D212+D214+D215+D216</f>
        <v>1123221.8</v>
      </c>
      <c r="E105" s="642">
        <f t="shared" si="5"/>
        <v>60.9</v>
      </c>
    </row>
    <row r="106" spans="1:5" s="397" customFormat="1" ht="33">
      <c r="A106" s="684"/>
      <c r="B106" s="685" t="s">
        <v>313</v>
      </c>
      <c r="C106" s="617">
        <f>C109+C111+C113+C115+C117+C119+C121+C123+C127+C129+C131+C133+C137+C139+C141+C143+C145+C149+C154+C156+C158+C160+C162+C167+C169+C171+C177+C179+C181+C184+C186+C188+C190+C192+C196+C198+C200+C202+C204+C206+C209+C211+C213+C217</f>
        <v>1274729.7</v>
      </c>
      <c r="D106" s="617">
        <f>D109+D111+D113+D115+D117+D119+D121+D123+D127+D129+D131+D133+D137+D139+D141+D143+D145+D149+D154+D156+D158+D160+D162+D167+D169+D171+D177+D179+D181+D184+D186+D188+D190+D192+D196+D198+D200+D202+D204+D206+D209+D211+D213+D217</f>
        <v>811328</v>
      </c>
      <c r="E106" s="630">
        <f t="shared" si="5"/>
        <v>63.6</v>
      </c>
    </row>
    <row r="107" spans="1:5" s="397" customFormat="1" ht="33">
      <c r="A107" s="684"/>
      <c r="B107" s="682" t="s">
        <v>533</v>
      </c>
      <c r="C107" s="616"/>
      <c r="D107" s="616"/>
      <c r="E107" s="553"/>
    </row>
    <row r="108" spans="1:5" s="397" customFormat="1" ht="61.5">
      <c r="A108" s="684"/>
      <c r="B108" s="643" t="s">
        <v>535</v>
      </c>
      <c r="C108" s="616">
        <v>13309.7</v>
      </c>
      <c r="D108" s="616">
        <v>13309.7</v>
      </c>
      <c r="E108" s="630">
        <f t="shared" si="5"/>
        <v>100</v>
      </c>
    </row>
    <row r="109" spans="1:5" s="397" customFormat="1" ht="33">
      <c r="A109" s="684"/>
      <c r="B109" s="631" t="s">
        <v>313</v>
      </c>
      <c r="C109" s="617">
        <v>13309.7</v>
      </c>
      <c r="D109" s="617">
        <v>13309.7</v>
      </c>
      <c r="E109" s="553">
        <f t="shared" si="5"/>
        <v>100</v>
      </c>
    </row>
    <row r="110" spans="1:5" s="397" customFormat="1" ht="61.5">
      <c r="A110" s="684" t="s">
        <v>546</v>
      </c>
      <c r="B110" s="643" t="s">
        <v>658</v>
      </c>
      <c r="C110" s="616">
        <v>38271.9</v>
      </c>
      <c r="D110" s="616">
        <v>0</v>
      </c>
      <c r="E110" s="630">
        <f t="shared" si="5"/>
        <v>0</v>
      </c>
    </row>
    <row r="111" spans="1:5" s="397" customFormat="1" ht="33">
      <c r="A111" s="684"/>
      <c r="B111" s="631" t="s">
        <v>313</v>
      </c>
      <c r="C111" s="617">
        <v>38271.9</v>
      </c>
      <c r="D111" s="617">
        <v>0</v>
      </c>
      <c r="E111" s="630">
        <f t="shared" si="5"/>
        <v>0</v>
      </c>
    </row>
    <row r="112" spans="1:5" s="397" customFormat="1" ht="38.25" customHeight="1">
      <c r="A112" s="684"/>
      <c r="B112" s="643" t="s">
        <v>538</v>
      </c>
      <c r="C112" s="616">
        <v>88521.5</v>
      </c>
      <c r="D112" s="616">
        <v>76190.1</v>
      </c>
      <c r="E112" s="630">
        <f t="shared" si="5"/>
        <v>86.1</v>
      </c>
    </row>
    <row r="113" spans="1:5" s="397" customFormat="1" ht="33">
      <c r="A113" s="684"/>
      <c r="B113" s="631" t="s">
        <v>313</v>
      </c>
      <c r="C113" s="617">
        <v>54119.4</v>
      </c>
      <c r="D113" s="617">
        <v>50929.8</v>
      </c>
      <c r="E113" s="630">
        <f t="shared" si="5"/>
        <v>94.1</v>
      </c>
    </row>
    <row r="114" spans="1:5" s="397" customFormat="1" ht="61.5">
      <c r="A114" s="684"/>
      <c r="B114" s="643" t="s">
        <v>539</v>
      </c>
      <c r="C114" s="616">
        <v>24239.9</v>
      </c>
      <c r="D114" s="616">
        <v>24239.9</v>
      </c>
      <c r="E114" s="630">
        <f t="shared" si="5"/>
        <v>100</v>
      </c>
    </row>
    <row r="115" spans="1:5" s="397" customFormat="1" ht="33">
      <c r="A115" s="684"/>
      <c r="B115" s="631" t="s">
        <v>313</v>
      </c>
      <c r="C115" s="617">
        <v>24239.9</v>
      </c>
      <c r="D115" s="617">
        <v>24239.9</v>
      </c>
      <c r="E115" s="630">
        <f t="shared" si="5"/>
        <v>100</v>
      </c>
    </row>
    <row r="116" spans="1:5" s="397" customFormat="1" ht="61.5">
      <c r="A116" s="684"/>
      <c r="B116" s="643" t="s">
        <v>540</v>
      </c>
      <c r="C116" s="616">
        <v>20613.1</v>
      </c>
      <c r="D116" s="616">
        <v>11380.7</v>
      </c>
      <c r="E116" s="630">
        <f t="shared" si="5"/>
        <v>55.2</v>
      </c>
    </row>
    <row r="117" spans="1:5" s="397" customFormat="1" ht="33">
      <c r="A117" s="684"/>
      <c r="B117" s="631" t="s">
        <v>313</v>
      </c>
      <c r="C117" s="617">
        <v>20613.1</v>
      </c>
      <c r="D117" s="617">
        <v>11380.7</v>
      </c>
      <c r="E117" s="630">
        <f t="shared" si="5"/>
        <v>55.2</v>
      </c>
    </row>
    <row r="118" spans="1:5" s="397" customFormat="1" ht="61.5">
      <c r="A118" s="684"/>
      <c r="B118" s="643" t="s">
        <v>542</v>
      </c>
      <c r="C118" s="616">
        <v>12579.5</v>
      </c>
      <c r="D118" s="616">
        <v>12579.5</v>
      </c>
      <c r="E118" s="553">
        <f t="shared" si="5"/>
        <v>100</v>
      </c>
    </row>
    <row r="119" spans="1:5" s="397" customFormat="1" ht="33">
      <c r="A119" s="684"/>
      <c r="B119" s="631" t="s">
        <v>313</v>
      </c>
      <c r="C119" s="617">
        <v>12579.5</v>
      </c>
      <c r="D119" s="617">
        <v>12579.5</v>
      </c>
      <c r="E119" s="553">
        <f t="shared" si="5"/>
        <v>100</v>
      </c>
    </row>
    <row r="120" spans="1:5" s="397" customFormat="1" ht="61.5">
      <c r="A120" s="684" t="s">
        <v>553</v>
      </c>
      <c r="B120" s="643" t="s">
        <v>659</v>
      </c>
      <c r="C120" s="616">
        <v>23006.8</v>
      </c>
      <c r="D120" s="616">
        <v>23006.8</v>
      </c>
      <c r="E120" s="553">
        <f t="shared" si="5"/>
        <v>100</v>
      </c>
    </row>
    <row r="121" spans="1:5" s="397" customFormat="1" ht="33">
      <c r="A121" s="684"/>
      <c r="B121" s="631" t="s">
        <v>313</v>
      </c>
      <c r="C121" s="617">
        <v>23006.8</v>
      </c>
      <c r="D121" s="617">
        <v>23006.8</v>
      </c>
      <c r="E121" s="630">
        <f t="shared" si="5"/>
        <v>100</v>
      </c>
    </row>
    <row r="122" spans="1:5" s="397" customFormat="1" ht="33">
      <c r="A122" s="684"/>
      <c r="B122" s="643" t="s">
        <v>660</v>
      </c>
      <c r="C122" s="616">
        <v>28066.8</v>
      </c>
      <c r="D122" s="616">
        <v>0</v>
      </c>
      <c r="E122" s="553">
        <f t="shared" si="5"/>
        <v>0</v>
      </c>
    </row>
    <row r="123" spans="1:5" s="397" customFormat="1" ht="33">
      <c r="A123" s="684"/>
      <c r="B123" s="631" t="s">
        <v>313</v>
      </c>
      <c r="C123" s="617">
        <v>25099.5</v>
      </c>
      <c r="D123" s="617">
        <v>0</v>
      </c>
      <c r="E123" s="630">
        <f t="shared" si="5"/>
        <v>0</v>
      </c>
    </row>
    <row r="124" spans="1:5" s="397" customFormat="1" ht="33">
      <c r="A124" s="684" t="s">
        <v>556</v>
      </c>
      <c r="B124" s="643" t="s">
        <v>544</v>
      </c>
      <c r="C124" s="616">
        <v>9257.2</v>
      </c>
      <c r="D124" s="616">
        <v>9257.2</v>
      </c>
      <c r="E124" s="553">
        <f t="shared" si="5"/>
        <v>100</v>
      </c>
    </row>
    <row r="125" spans="1:5" s="397" customFormat="1" ht="61.5">
      <c r="A125" s="684"/>
      <c r="B125" s="643" t="s">
        <v>545</v>
      </c>
      <c r="C125" s="616">
        <v>28118</v>
      </c>
      <c r="D125" s="616">
        <v>28118</v>
      </c>
      <c r="E125" s="630">
        <f t="shared" si="5"/>
        <v>100</v>
      </c>
    </row>
    <row r="126" spans="1:5" s="397" customFormat="1" ht="35.25" customHeight="1">
      <c r="A126" s="684"/>
      <c r="B126" s="643" t="s">
        <v>547</v>
      </c>
      <c r="C126" s="616">
        <v>7660</v>
      </c>
      <c r="D126" s="616">
        <v>7660</v>
      </c>
      <c r="E126" s="553">
        <f t="shared" si="5"/>
        <v>100</v>
      </c>
    </row>
    <row r="127" spans="1:5" s="397" customFormat="1" ht="33">
      <c r="A127" s="684"/>
      <c r="B127" s="631" t="s">
        <v>313</v>
      </c>
      <c r="C127" s="617">
        <v>7660</v>
      </c>
      <c r="D127" s="617">
        <v>7660</v>
      </c>
      <c r="E127" s="630">
        <f t="shared" si="5"/>
        <v>100</v>
      </c>
    </row>
    <row r="128" spans="1:5" s="397" customFormat="1" ht="61.5">
      <c r="A128" s="684"/>
      <c r="B128" s="643" t="s">
        <v>548</v>
      </c>
      <c r="C128" s="616">
        <v>15861.3</v>
      </c>
      <c r="D128" s="616">
        <v>15861.3</v>
      </c>
      <c r="E128" s="553">
        <f t="shared" si="5"/>
        <v>100</v>
      </c>
    </row>
    <row r="129" spans="1:5" s="397" customFormat="1" ht="33">
      <c r="A129" s="684"/>
      <c r="B129" s="631" t="s">
        <v>313</v>
      </c>
      <c r="C129" s="617">
        <v>15861.3</v>
      </c>
      <c r="D129" s="617">
        <v>15861.3</v>
      </c>
      <c r="E129" s="630">
        <f t="shared" si="5"/>
        <v>100</v>
      </c>
    </row>
    <row r="130" spans="1:5" s="397" customFormat="1" ht="61.5">
      <c r="A130" s="684"/>
      <c r="B130" s="643" t="s">
        <v>549</v>
      </c>
      <c r="C130" s="616">
        <v>11363.7</v>
      </c>
      <c r="D130" s="616">
        <v>11363.7</v>
      </c>
      <c r="E130" s="553">
        <f t="shared" si="5"/>
        <v>100</v>
      </c>
    </row>
    <row r="131" spans="1:5" s="397" customFormat="1" ht="33">
      <c r="A131" s="684"/>
      <c r="B131" s="631" t="s">
        <v>313</v>
      </c>
      <c r="C131" s="617">
        <v>11363.7</v>
      </c>
      <c r="D131" s="617">
        <v>11363.7</v>
      </c>
      <c r="E131" s="630">
        <f t="shared" si="5"/>
        <v>100</v>
      </c>
    </row>
    <row r="132" spans="1:5" s="397" customFormat="1" ht="61.5">
      <c r="A132" s="684" t="s">
        <v>562</v>
      </c>
      <c r="B132" s="643" t="s">
        <v>550</v>
      </c>
      <c r="C132" s="616">
        <v>10932</v>
      </c>
      <c r="D132" s="616">
        <v>10932</v>
      </c>
      <c r="E132" s="553">
        <f t="shared" si="5"/>
        <v>100</v>
      </c>
    </row>
    <row r="133" spans="1:5" s="397" customFormat="1" ht="33">
      <c r="A133" s="684"/>
      <c r="B133" s="631" t="s">
        <v>313</v>
      </c>
      <c r="C133" s="617">
        <v>10932</v>
      </c>
      <c r="D133" s="617">
        <v>10932</v>
      </c>
      <c r="E133" s="630">
        <f t="shared" si="5"/>
        <v>100</v>
      </c>
    </row>
    <row r="134" spans="1:5" s="397" customFormat="1" ht="61.5">
      <c r="A134" s="684"/>
      <c r="B134" s="643" t="s">
        <v>551</v>
      </c>
      <c r="C134" s="616">
        <v>9497.4</v>
      </c>
      <c r="D134" s="616">
        <v>9497.4</v>
      </c>
      <c r="E134" s="553">
        <f t="shared" si="5"/>
        <v>100</v>
      </c>
    </row>
    <row r="135" spans="1:5" s="397" customFormat="1" ht="61.5">
      <c r="A135" s="684"/>
      <c r="B135" s="643" t="s">
        <v>552</v>
      </c>
      <c r="C135" s="616">
        <v>6417.8</v>
      </c>
      <c r="D135" s="616">
        <v>6417.8</v>
      </c>
      <c r="E135" s="630">
        <f t="shared" si="5"/>
        <v>100</v>
      </c>
    </row>
    <row r="136" spans="1:5" s="397" customFormat="1" ht="61.5">
      <c r="A136" s="684"/>
      <c r="B136" s="643" t="s">
        <v>661</v>
      </c>
      <c r="C136" s="616">
        <v>33750.8</v>
      </c>
      <c r="D136" s="616">
        <v>32832.4</v>
      </c>
      <c r="E136" s="553">
        <f t="shared" si="5"/>
        <v>97.3</v>
      </c>
    </row>
    <row r="137" spans="1:5" s="397" customFormat="1" ht="33">
      <c r="A137" s="684" t="s">
        <v>567</v>
      </c>
      <c r="B137" s="631" t="s">
        <v>313</v>
      </c>
      <c r="C137" s="617">
        <v>33750.8</v>
      </c>
      <c r="D137" s="617">
        <v>32832.4</v>
      </c>
      <c r="E137" s="630">
        <f t="shared" si="5"/>
        <v>97.3</v>
      </c>
    </row>
    <row r="138" spans="1:5" s="397" customFormat="1" ht="61.5">
      <c r="A138" s="684"/>
      <c r="B138" s="643" t="s">
        <v>636</v>
      </c>
      <c r="C138" s="616">
        <v>53659.3</v>
      </c>
      <c r="D138" s="616">
        <v>11921.8</v>
      </c>
      <c r="E138" s="630">
        <f t="shared" si="5"/>
        <v>22.2</v>
      </c>
    </row>
    <row r="139" spans="1:5" s="397" customFormat="1" ht="33">
      <c r="A139" s="684"/>
      <c r="B139" s="631" t="s">
        <v>313</v>
      </c>
      <c r="C139" s="617">
        <v>53659.3</v>
      </c>
      <c r="D139" s="617">
        <v>11921.8</v>
      </c>
      <c r="E139" s="630">
        <f t="shared" si="5"/>
        <v>22.2</v>
      </c>
    </row>
    <row r="140" spans="1:5" s="397" customFormat="1" ht="61.5">
      <c r="A140" s="684"/>
      <c r="B140" s="643" t="s">
        <v>557</v>
      </c>
      <c r="C140" s="616">
        <v>10480.1</v>
      </c>
      <c r="D140" s="616">
        <v>10480.1</v>
      </c>
      <c r="E140" s="630">
        <f t="shared" si="5"/>
        <v>100</v>
      </c>
    </row>
    <row r="141" spans="1:5" s="397" customFormat="1" ht="33">
      <c r="A141" s="684" t="s">
        <v>570</v>
      </c>
      <c r="B141" s="631" t="s">
        <v>313</v>
      </c>
      <c r="C141" s="617">
        <v>10480.1</v>
      </c>
      <c r="D141" s="617">
        <v>10480.1</v>
      </c>
      <c r="E141" s="553">
        <f t="shared" si="5"/>
        <v>100</v>
      </c>
    </row>
    <row r="142" spans="1:5" s="397" customFormat="1" ht="61.5">
      <c r="A142" s="684"/>
      <c r="B142" s="643" t="s">
        <v>558</v>
      </c>
      <c r="C142" s="616">
        <v>15330.1</v>
      </c>
      <c r="D142" s="616">
        <v>0</v>
      </c>
      <c r="E142" s="630">
        <f t="shared" si="5"/>
        <v>0</v>
      </c>
    </row>
    <row r="143" spans="1:5" s="397" customFormat="1" ht="33">
      <c r="A143" s="684"/>
      <c r="B143" s="631" t="s">
        <v>313</v>
      </c>
      <c r="C143" s="617">
        <v>15330.1</v>
      </c>
      <c r="D143" s="617">
        <v>0</v>
      </c>
      <c r="E143" s="630">
        <f t="shared" si="5"/>
        <v>0</v>
      </c>
    </row>
    <row r="144" spans="1:5" s="397" customFormat="1" ht="61.5">
      <c r="A144" s="684"/>
      <c r="B144" s="643" t="s">
        <v>559</v>
      </c>
      <c r="C144" s="616">
        <v>41038.5</v>
      </c>
      <c r="D144" s="616">
        <v>0</v>
      </c>
      <c r="E144" s="630">
        <f t="shared" si="5"/>
        <v>0</v>
      </c>
    </row>
    <row r="145" spans="1:5" s="397" customFormat="1" ht="33">
      <c r="A145" s="684"/>
      <c r="B145" s="631" t="s">
        <v>313</v>
      </c>
      <c r="C145" s="617">
        <v>41038.5</v>
      </c>
      <c r="D145" s="617">
        <v>0</v>
      </c>
      <c r="E145" s="553">
        <f t="shared" si="5"/>
        <v>0</v>
      </c>
    </row>
    <row r="146" spans="1:5" s="397" customFormat="1" ht="61.5">
      <c r="A146" s="684" t="s">
        <v>574</v>
      </c>
      <c r="B146" s="643" t="s">
        <v>560</v>
      </c>
      <c r="C146" s="616">
        <v>11047.9</v>
      </c>
      <c r="D146" s="616">
        <v>0</v>
      </c>
      <c r="E146" s="553">
        <f t="shared" si="5"/>
        <v>0</v>
      </c>
    </row>
    <row r="147" spans="1:5" s="397" customFormat="1" ht="61.5">
      <c r="A147" s="684"/>
      <c r="B147" s="643" t="s">
        <v>561</v>
      </c>
      <c r="C147" s="616">
        <v>8682.1</v>
      </c>
      <c r="D147" s="616">
        <v>0</v>
      </c>
      <c r="E147" s="553">
        <f t="shared" si="5"/>
        <v>0</v>
      </c>
    </row>
    <row r="148" spans="1:5" s="397" customFormat="1" ht="61.5">
      <c r="A148" s="684" t="s">
        <v>577</v>
      </c>
      <c r="B148" s="643" t="s">
        <v>563</v>
      </c>
      <c r="C148" s="616">
        <v>39917.5</v>
      </c>
      <c r="D148" s="616">
        <v>21846.3</v>
      </c>
      <c r="E148" s="630">
        <f t="shared" si="5"/>
        <v>54.7</v>
      </c>
    </row>
    <row r="149" spans="1:5" s="397" customFormat="1" ht="33">
      <c r="A149" s="684"/>
      <c r="B149" s="631" t="s">
        <v>313</v>
      </c>
      <c r="C149" s="617">
        <v>39917.5</v>
      </c>
      <c r="D149" s="617">
        <v>21846.3</v>
      </c>
      <c r="E149" s="630">
        <f t="shared" si="5"/>
        <v>54.7</v>
      </c>
    </row>
    <row r="150" spans="1:5" s="397" customFormat="1" ht="61.5">
      <c r="A150" s="684"/>
      <c r="B150" s="643" t="s">
        <v>564</v>
      </c>
      <c r="C150" s="616">
        <v>25898.4</v>
      </c>
      <c r="D150" s="616">
        <v>16641.8</v>
      </c>
      <c r="E150" s="630">
        <f t="shared" si="5"/>
        <v>64.3</v>
      </c>
    </row>
    <row r="151" spans="1:5" s="397" customFormat="1" ht="33">
      <c r="A151" s="684"/>
      <c r="B151" s="643" t="s">
        <v>662</v>
      </c>
      <c r="C151" s="616">
        <v>11359.7</v>
      </c>
      <c r="D151" s="616">
        <v>11307.8</v>
      </c>
      <c r="E151" s="630">
        <f t="shared" si="5"/>
        <v>99.5</v>
      </c>
    </row>
    <row r="152" spans="1:5" s="397" customFormat="1" ht="33">
      <c r="A152" s="684"/>
      <c r="B152" s="643" t="s">
        <v>566</v>
      </c>
      <c r="C152" s="616">
        <v>15620.4</v>
      </c>
      <c r="D152" s="616">
        <v>10909.6</v>
      </c>
      <c r="E152" s="630">
        <f t="shared" si="5"/>
        <v>69.8</v>
      </c>
    </row>
    <row r="153" spans="1:5" s="397" customFormat="1" ht="61.5">
      <c r="A153" s="684"/>
      <c r="B153" s="643" t="s">
        <v>568</v>
      </c>
      <c r="C153" s="616">
        <v>12445.14</v>
      </c>
      <c r="D153" s="616">
        <v>12445.14</v>
      </c>
      <c r="E153" s="630">
        <f t="shared" si="5"/>
        <v>100</v>
      </c>
    </row>
    <row r="154" spans="1:5" s="397" customFormat="1" ht="33">
      <c r="A154" s="684"/>
      <c r="B154" s="631" t="s">
        <v>313</v>
      </c>
      <c r="C154" s="617">
        <v>12445.14</v>
      </c>
      <c r="D154" s="617">
        <v>12445.14</v>
      </c>
      <c r="E154" s="630">
        <f t="shared" si="5"/>
        <v>100</v>
      </c>
    </row>
    <row r="155" spans="1:5" s="397" customFormat="1" ht="61.5">
      <c r="A155" s="684"/>
      <c r="B155" s="643" t="s">
        <v>569</v>
      </c>
      <c r="C155" s="616">
        <v>52331</v>
      </c>
      <c r="D155" s="616">
        <v>24416.1</v>
      </c>
      <c r="E155" s="553">
        <f t="shared" si="5"/>
        <v>46.7</v>
      </c>
    </row>
    <row r="156" spans="1:5" s="397" customFormat="1" ht="33">
      <c r="A156" s="684"/>
      <c r="B156" s="631" t="s">
        <v>313</v>
      </c>
      <c r="C156" s="617">
        <v>52331</v>
      </c>
      <c r="D156" s="617">
        <v>24416.1</v>
      </c>
      <c r="E156" s="553">
        <f t="shared" si="5"/>
        <v>46.7</v>
      </c>
    </row>
    <row r="157" spans="1:5" s="397" customFormat="1" ht="61.5">
      <c r="A157" s="684" t="s">
        <v>584</v>
      </c>
      <c r="B157" s="643" t="s">
        <v>571</v>
      </c>
      <c r="C157" s="616">
        <v>10294.7</v>
      </c>
      <c r="D157" s="616">
        <v>10294.7</v>
      </c>
      <c r="E157" s="553">
        <f t="shared" si="5"/>
        <v>100</v>
      </c>
    </row>
    <row r="158" spans="1:5" s="397" customFormat="1" ht="33">
      <c r="A158" s="684"/>
      <c r="B158" s="631" t="s">
        <v>313</v>
      </c>
      <c r="C158" s="617">
        <v>10294.7</v>
      </c>
      <c r="D158" s="617">
        <v>10294.7</v>
      </c>
      <c r="E158" s="630">
        <f t="shared" si="5"/>
        <v>100</v>
      </c>
    </row>
    <row r="159" spans="1:5" s="397" customFormat="1" ht="61.5">
      <c r="A159" s="684"/>
      <c r="B159" s="643" t="s">
        <v>572</v>
      </c>
      <c r="C159" s="616">
        <v>43594.4</v>
      </c>
      <c r="D159" s="616">
        <v>32114.6</v>
      </c>
      <c r="E159" s="630">
        <f t="shared" si="5"/>
        <v>73.7</v>
      </c>
    </row>
    <row r="160" spans="1:5" s="397" customFormat="1" ht="33">
      <c r="A160" s="684"/>
      <c r="B160" s="631" t="s">
        <v>313</v>
      </c>
      <c r="C160" s="617">
        <v>43594.4</v>
      </c>
      <c r="D160" s="617">
        <v>32114.6</v>
      </c>
      <c r="E160" s="630">
        <f t="shared" si="5"/>
        <v>73.7</v>
      </c>
    </row>
    <row r="161" spans="1:5" s="397" customFormat="1" ht="33">
      <c r="A161" s="684"/>
      <c r="B161" s="643" t="s">
        <v>663</v>
      </c>
      <c r="C161" s="616">
        <v>21770.8</v>
      </c>
      <c r="D161" s="616">
        <v>0</v>
      </c>
      <c r="E161" s="630">
        <f t="shared" si="5"/>
        <v>0</v>
      </c>
    </row>
    <row r="162" spans="1:5" s="397" customFormat="1" ht="33">
      <c r="A162" s="684"/>
      <c r="B162" s="631" t="s">
        <v>313</v>
      </c>
      <c r="C162" s="617">
        <v>21770.8</v>
      </c>
      <c r="D162" s="617">
        <v>0</v>
      </c>
      <c r="E162" s="630">
        <f t="shared" si="5"/>
        <v>0</v>
      </c>
    </row>
    <row r="163" spans="1:5" s="397" customFormat="1" ht="61.5">
      <c r="A163" s="684" t="s">
        <v>588</v>
      </c>
      <c r="B163" s="643" t="s">
        <v>573</v>
      </c>
      <c r="C163" s="616">
        <v>14857.3</v>
      </c>
      <c r="D163" s="616">
        <v>14160.6</v>
      </c>
      <c r="E163" s="630">
        <f t="shared" si="5"/>
        <v>95.3</v>
      </c>
    </row>
    <row r="164" spans="1:5" s="397" customFormat="1" ht="61.5">
      <c r="A164" s="684"/>
      <c r="B164" s="643" t="s">
        <v>575</v>
      </c>
      <c r="C164" s="616">
        <v>28045.1</v>
      </c>
      <c r="D164" s="616">
        <v>28045.1</v>
      </c>
      <c r="E164" s="630">
        <f t="shared" si="5"/>
        <v>100</v>
      </c>
    </row>
    <row r="165" spans="1:5" s="397" customFormat="1" ht="61.5">
      <c r="A165" s="684"/>
      <c r="B165" s="643" t="s">
        <v>576</v>
      </c>
      <c r="C165" s="616">
        <v>29692</v>
      </c>
      <c r="D165" s="616">
        <v>8490.2</v>
      </c>
      <c r="E165" s="553">
        <f t="shared" si="5"/>
        <v>28.6</v>
      </c>
    </row>
    <row r="166" spans="1:5" s="397" customFormat="1" ht="61.5">
      <c r="A166" s="684"/>
      <c r="B166" s="643" t="s">
        <v>578</v>
      </c>
      <c r="C166" s="616">
        <v>12229.8</v>
      </c>
      <c r="D166" s="616">
        <v>12229.8</v>
      </c>
      <c r="E166" s="630">
        <f t="shared" si="5"/>
        <v>100</v>
      </c>
    </row>
    <row r="167" spans="1:5" s="397" customFormat="1" ht="33">
      <c r="A167" s="684"/>
      <c r="B167" s="631" t="s">
        <v>313</v>
      </c>
      <c r="C167" s="617">
        <v>12229.8</v>
      </c>
      <c r="D167" s="617">
        <v>12229.8</v>
      </c>
      <c r="E167" s="553">
        <f aca="true" t="shared" si="6" ref="E167:E201">D167/C167*100</f>
        <v>100</v>
      </c>
    </row>
    <row r="168" spans="1:5" s="397" customFormat="1" ht="61.5">
      <c r="A168" s="684"/>
      <c r="B168" s="643" t="s">
        <v>579</v>
      </c>
      <c r="C168" s="616">
        <v>24582</v>
      </c>
      <c r="D168" s="616">
        <v>24582</v>
      </c>
      <c r="E168" s="630">
        <f t="shared" si="6"/>
        <v>100</v>
      </c>
    </row>
    <row r="169" spans="1:5" s="397" customFormat="1" ht="33">
      <c r="A169" s="684"/>
      <c r="B169" s="631" t="s">
        <v>313</v>
      </c>
      <c r="C169" s="617">
        <v>24582</v>
      </c>
      <c r="D169" s="617">
        <v>24582</v>
      </c>
      <c r="E169" s="553">
        <f t="shared" si="6"/>
        <v>100</v>
      </c>
    </row>
    <row r="170" spans="1:5" s="397" customFormat="1" ht="33">
      <c r="A170" s="684"/>
      <c r="B170" s="643" t="s">
        <v>580</v>
      </c>
      <c r="C170" s="616">
        <v>99664.8</v>
      </c>
      <c r="D170" s="616">
        <v>66963.8</v>
      </c>
      <c r="E170" s="630">
        <f t="shared" si="6"/>
        <v>67.2</v>
      </c>
    </row>
    <row r="171" spans="1:5" s="397" customFormat="1" ht="33">
      <c r="A171" s="684"/>
      <c r="B171" s="631" t="s">
        <v>313</v>
      </c>
      <c r="C171" s="617">
        <v>70733.3</v>
      </c>
      <c r="D171" s="617">
        <v>66963.8</v>
      </c>
      <c r="E171" s="553">
        <f t="shared" si="6"/>
        <v>94.7</v>
      </c>
    </row>
    <row r="172" spans="1:5" s="397" customFormat="1" ht="33">
      <c r="A172" s="684"/>
      <c r="B172" s="643" t="s">
        <v>581</v>
      </c>
      <c r="C172" s="616">
        <v>7312.5</v>
      </c>
      <c r="D172" s="616">
        <v>7312.5</v>
      </c>
      <c r="E172" s="630">
        <f t="shared" si="6"/>
        <v>100</v>
      </c>
    </row>
    <row r="173" spans="1:5" s="397" customFormat="1" ht="61.5">
      <c r="A173" s="684"/>
      <c r="B173" s="643" t="s">
        <v>582</v>
      </c>
      <c r="C173" s="616">
        <v>19661.6</v>
      </c>
      <c r="D173" s="616">
        <v>19661.6</v>
      </c>
      <c r="E173" s="553">
        <f t="shared" si="6"/>
        <v>100</v>
      </c>
    </row>
    <row r="174" spans="1:5" s="397" customFormat="1" ht="33">
      <c r="A174" s="684" t="s">
        <v>595</v>
      </c>
      <c r="B174" s="643" t="s">
        <v>664</v>
      </c>
      <c r="C174" s="616">
        <v>10224.7</v>
      </c>
      <c r="D174" s="616">
        <v>0</v>
      </c>
      <c r="E174" s="630">
        <f t="shared" si="6"/>
        <v>0</v>
      </c>
    </row>
    <row r="175" spans="1:5" s="397" customFormat="1" ht="33">
      <c r="A175" s="684" t="s">
        <v>597</v>
      </c>
      <c r="B175" s="643" t="s">
        <v>583</v>
      </c>
      <c r="C175" s="616">
        <v>73520.1</v>
      </c>
      <c r="D175" s="616">
        <v>47883.7</v>
      </c>
      <c r="E175" s="553">
        <f t="shared" si="6"/>
        <v>65.1</v>
      </c>
    </row>
    <row r="176" spans="1:5" s="397" customFormat="1" ht="61.5">
      <c r="A176" s="684"/>
      <c r="B176" s="643" t="s">
        <v>585</v>
      </c>
      <c r="C176" s="616">
        <v>47475.6</v>
      </c>
      <c r="D176" s="616">
        <v>29114.2</v>
      </c>
      <c r="E176" s="630">
        <f t="shared" si="6"/>
        <v>61.3</v>
      </c>
    </row>
    <row r="177" spans="1:5" s="397" customFormat="1" ht="33">
      <c r="A177" s="684"/>
      <c r="B177" s="631" t="s">
        <v>313</v>
      </c>
      <c r="C177" s="617">
        <v>47475.6</v>
      </c>
      <c r="D177" s="617">
        <v>29114.2</v>
      </c>
      <c r="E177" s="553">
        <f t="shared" si="6"/>
        <v>61.3</v>
      </c>
    </row>
    <row r="178" spans="1:5" s="397" customFormat="1" ht="61.5">
      <c r="A178" s="684"/>
      <c r="B178" s="643" t="s">
        <v>586</v>
      </c>
      <c r="C178" s="616">
        <v>7416.1</v>
      </c>
      <c r="D178" s="616">
        <v>7416.1</v>
      </c>
      <c r="E178" s="630">
        <f t="shared" si="6"/>
        <v>100</v>
      </c>
    </row>
    <row r="179" spans="1:5" s="397" customFormat="1" ht="33">
      <c r="A179" s="684" t="s">
        <v>600</v>
      </c>
      <c r="B179" s="631" t="s">
        <v>313</v>
      </c>
      <c r="C179" s="617">
        <v>7416.1</v>
      </c>
      <c r="D179" s="617">
        <v>7416.1</v>
      </c>
      <c r="E179" s="553">
        <f t="shared" si="6"/>
        <v>100</v>
      </c>
    </row>
    <row r="180" spans="1:5" s="397" customFormat="1" ht="61.5">
      <c r="A180" s="684"/>
      <c r="B180" s="643" t="s">
        <v>587</v>
      </c>
      <c r="C180" s="616">
        <v>14137.2</v>
      </c>
      <c r="D180" s="616">
        <v>14137.2</v>
      </c>
      <c r="E180" s="630">
        <f t="shared" si="6"/>
        <v>100</v>
      </c>
    </row>
    <row r="181" spans="1:5" s="397" customFormat="1" ht="33">
      <c r="A181" s="684"/>
      <c r="B181" s="631" t="s">
        <v>313</v>
      </c>
      <c r="C181" s="617">
        <v>14137.2</v>
      </c>
      <c r="D181" s="617">
        <v>14137.2</v>
      </c>
      <c r="E181" s="553">
        <f t="shared" si="6"/>
        <v>100</v>
      </c>
    </row>
    <row r="182" spans="1:5" s="397" customFormat="1" ht="30" customHeight="1">
      <c r="A182" s="684"/>
      <c r="B182" s="643" t="s">
        <v>637</v>
      </c>
      <c r="C182" s="616">
        <v>23327.8</v>
      </c>
      <c r="D182" s="616">
        <v>0</v>
      </c>
      <c r="E182" s="630">
        <f t="shared" si="6"/>
        <v>0</v>
      </c>
    </row>
    <row r="183" spans="1:5" s="397" customFormat="1" ht="61.5">
      <c r="A183" s="684"/>
      <c r="B183" s="643" t="s">
        <v>589</v>
      </c>
      <c r="C183" s="616">
        <v>32268.7</v>
      </c>
      <c r="D183" s="616">
        <v>32268.7</v>
      </c>
      <c r="E183" s="553">
        <f t="shared" si="6"/>
        <v>100</v>
      </c>
    </row>
    <row r="184" spans="1:5" s="397" customFormat="1" ht="33">
      <c r="A184" s="684"/>
      <c r="B184" s="631" t="s">
        <v>313</v>
      </c>
      <c r="C184" s="617">
        <v>32268.7</v>
      </c>
      <c r="D184" s="617">
        <v>32268.7</v>
      </c>
      <c r="E184" s="630">
        <f t="shared" si="6"/>
        <v>100</v>
      </c>
    </row>
    <row r="185" spans="1:5" s="397" customFormat="1" ht="61.5">
      <c r="A185" s="684" t="s">
        <v>604</v>
      </c>
      <c r="B185" s="643" t="s">
        <v>590</v>
      </c>
      <c r="C185" s="616">
        <v>29232.2</v>
      </c>
      <c r="D185" s="616">
        <v>29232.2</v>
      </c>
      <c r="E185" s="553">
        <f t="shared" si="6"/>
        <v>100</v>
      </c>
    </row>
    <row r="186" spans="1:5" s="397" customFormat="1" ht="33">
      <c r="A186" s="684"/>
      <c r="B186" s="631" t="s">
        <v>313</v>
      </c>
      <c r="C186" s="617">
        <v>29232.2</v>
      </c>
      <c r="D186" s="617">
        <v>29232.2</v>
      </c>
      <c r="E186" s="630">
        <f t="shared" si="6"/>
        <v>100</v>
      </c>
    </row>
    <row r="187" spans="1:5" s="397" customFormat="1" ht="33">
      <c r="A187" s="684"/>
      <c r="B187" s="643" t="s">
        <v>591</v>
      </c>
      <c r="C187" s="616">
        <v>29499.3</v>
      </c>
      <c r="D187" s="616">
        <v>29499.3</v>
      </c>
      <c r="E187" s="553">
        <f t="shared" si="6"/>
        <v>100</v>
      </c>
    </row>
    <row r="188" spans="1:5" s="397" customFormat="1" ht="33">
      <c r="A188" s="684" t="s">
        <v>607</v>
      </c>
      <c r="B188" s="631" t="s">
        <v>313</v>
      </c>
      <c r="C188" s="617">
        <v>29499.3</v>
      </c>
      <c r="D188" s="617">
        <v>29499.3</v>
      </c>
      <c r="E188" s="630">
        <f t="shared" si="6"/>
        <v>100</v>
      </c>
    </row>
    <row r="189" spans="1:5" s="397" customFormat="1" ht="61.5">
      <c r="A189" s="684"/>
      <c r="B189" s="643" t="s">
        <v>592</v>
      </c>
      <c r="C189" s="616">
        <v>69274</v>
      </c>
      <c r="D189" s="616">
        <v>62259.8</v>
      </c>
      <c r="E189" s="630">
        <f t="shared" si="6"/>
        <v>89.9</v>
      </c>
    </row>
    <row r="190" spans="1:5" s="397" customFormat="1" ht="33">
      <c r="A190" s="684"/>
      <c r="B190" s="631" t="s">
        <v>313</v>
      </c>
      <c r="C190" s="617">
        <v>69274</v>
      </c>
      <c r="D190" s="617">
        <v>62259.8</v>
      </c>
      <c r="E190" s="630">
        <f t="shared" si="6"/>
        <v>89.9</v>
      </c>
    </row>
    <row r="191" spans="1:5" s="397" customFormat="1" ht="33">
      <c r="A191" s="684"/>
      <c r="B191" s="643" t="s">
        <v>593</v>
      </c>
      <c r="C191" s="616">
        <v>43985</v>
      </c>
      <c r="D191" s="616">
        <v>43985</v>
      </c>
      <c r="E191" s="630">
        <f t="shared" si="6"/>
        <v>100</v>
      </c>
    </row>
    <row r="192" spans="1:5" s="397" customFormat="1" ht="33">
      <c r="A192" s="684"/>
      <c r="B192" s="631" t="s">
        <v>313</v>
      </c>
      <c r="C192" s="617">
        <v>7560.5</v>
      </c>
      <c r="D192" s="617">
        <v>7560.5</v>
      </c>
      <c r="E192" s="630">
        <f t="shared" si="6"/>
        <v>100</v>
      </c>
    </row>
    <row r="193" spans="1:5" s="397" customFormat="1" ht="33">
      <c r="A193" s="684"/>
      <c r="B193" s="643" t="s">
        <v>594</v>
      </c>
      <c r="C193" s="616">
        <v>7432.5</v>
      </c>
      <c r="D193" s="616">
        <v>7432.5</v>
      </c>
      <c r="E193" s="630">
        <f t="shared" si="6"/>
        <v>100</v>
      </c>
    </row>
    <row r="194" spans="1:5" s="397" customFormat="1" ht="61.5">
      <c r="A194" s="684"/>
      <c r="B194" s="643" t="s">
        <v>596</v>
      </c>
      <c r="C194" s="616">
        <v>42988.1</v>
      </c>
      <c r="D194" s="616">
        <v>13385.6</v>
      </c>
      <c r="E194" s="630">
        <f t="shared" si="6"/>
        <v>31.1</v>
      </c>
    </row>
    <row r="195" spans="1:5" s="397" customFormat="1" ht="33">
      <c r="A195" s="684"/>
      <c r="B195" s="643" t="s">
        <v>598</v>
      </c>
      <c r="C195" s="616">
        <v>38921.9</v>
      </c>
      <c r="D195" s="616">
        <v>38921.9</v>
      </c>
      <c r="E195" s="553">
        <f t="shared" si="6"/>
        <v>100</v>
      </c>
    </row>
    <row r="196" spans="1:5" s="397" customFormat="1" ht="33">
      <c r="A196" s="624"/>
      <c r="B196" s="631" t="s">
        <v>313</v>
      </c>
      <c r="C196" s="617">
        <v>38921.9</v>
      </c>
      <c r="D196" s="617">
        <v>38921.9</v>
      </c>
      <c r="E196" s="630">
        <f t="shared" si="6"/>
        <v>100</v>
      </c>
    </row>
    <row r="197" spans="1:5" s="397" customFormat="1" ht="61.5">
      <c r="A197" s="650"/>
      <c r="B197" s="643" t="s">
        <v>638</v>
      </c>
      <c r="C197" s="616">
        <v>34609.8</v>
      </c>
      <c r="D197" s="616">
        <v>0</v>
      </c>
      <c r="E197" s="553">
        <f t="shared" si="6"/>
        <v>0</v>
      </c>
    </row>
    <row r="198" spans="1:5" s="397" customFormat="1" ht="33">
      <c r="A198" s="650"/>
      <c r="B198" s="631" t="s">
        <v>313</v>
      </c>
      <c r="C198" s="617">
        <v>34609.8</v>
      </c>
      <c r="D198" s="617">
        <v>0</v>
      </c>
      <c r="E198" s="630">
        <f t="shared" si="6"/>
        <v>0</v>
      </c>
    </row>
    <row r="199" spans="1:5" s="397" customFormat="1" ht="61.5">
      <c r="A199" s="650"/>
      <c r="B199" s="643" t="s">
        <v>601</v>
      </c>
      <c r="C199" s="616">
        <v>34980.3</v>
      </c>
      <c r="D199" s="616">
        <v>28446.3</v>
      </c>
      <c r="E199" s="553">
        <f t="shared" si="6"/>
        <v>81.3</v>
      </c>
    </row>
    <row r="200" spans="1:5" s="397" customFormat="1" ht="33">
      <c r="A200" s="652"/>
      <c r="B200" s="631" t="s">
        <v>313</v>
      </c>
      <c r="C200" s="617">
        <v>29806.3</v>
      </c>
      <c r="D200" s="617">
        <v>23706.8</v>
      </c>
      <c r="E200" s="553">
        <f t="shared" si="6"/>
        <v>79.5</v>
      </c>
    </row>
    <row r="201" spans="1:5" s="397" customFormat="1" ht="32.25" customHeight="1">
      <c r="A201" s="652"/>
      <c r="B201" s="643" t="s">
        <v>602</v>
      </c>
      <c r="C201" s="616">
        <v>20331.7</v>
      </c>
      <c r="D201" s="616">
        <v>13871.1</v>
      </c>
      <c r="E201" s="630">
        <f t="shared" si="6"/>
        <v>68.2</v>
      </c>
    </row>
    <row r="202" spans="1:5" s="397" customFormat="1" ht="33">
      <c r="A202" s="624"/>
      <c r="B202" s="631" t="s">
        <v>313</v>
      </c>
      <c r="C202" s="617">
        <v>20331.7</v>
      </c>
      <c r="D202" s="617">
        <v>13871.1</v>
      </c>
      <c r="E202" s="553"/>
    </row>
    <row r="203" spans="1:5" s="397" customFormat="1" ht="61.5">
      <c r="A203" s="624"/>
      <c r="B203" s="643" t="s">
        <v>603</v>
      </c>
      <c r="C203" s="616">
        <v>16027.9</v>
      </c>
      <c r="D203" s="616">
        <v>13136.5</v>
      </c>
      <c r="E203" s="553">
        <f aca="true" t="shared" si="7" ref="E203:E214">D203/C203*100</f>
        <v>82</v>
      </c>
    </row>
    <row r="204" spans="1:5" s="397" customFormat="1" ht="33">
      <c r="A204" s="624"/>
      <c r="B204" s="631" t="s">
        <v>313</v>
      </c>
      <c r="C204" s="617">
        <v>16027.9</v>
      </c>
      <c r="D204" s="617">
        <v>13136.5</v>
      </c>
      <c r="E204" s="553">
        <f t="shared" si="7"/>
        <v>82</v>
      </c>
    </row>
    <row r="205" spans="1:5" s="397" customFormat="1" ht="61.5">
      <c r="A205" s="624"/>
      <c r="B205" s="643" t="s">
        <v>605</v>
      </c>
      <c r="C205" s="616">
        <v>35242.2</v>
      </c>
      <c r="D205" s="616">
        <v>13673.4</v>
      </c>
      <c r="E205" s="630">
        <f t="shared" si="7"/>
        <v>38.8</v>
      </c>
    </row>
    <row r="206" spans="1:5" s="397" customFormat="1" ht="33">
      <c r="A206" s="624"/>
      <c r="B206" s="631" t="s">
        <v>313</v>
      </c>
      <c r="C206" s="617">
        <v>35242.2</v>
      </c>
      <c r="D206" s="617">
        <v>13673.4</v>
      </c>
      <c r="E206" s="553">
        <f t="shared" si="7"/>
        <v>38.8</v>
      </c>
    </row>
    <row r="207" spans="1:5" s="397" customFormat="1" ht="61.5">
      <c r="A207" s="624"/>
      <c r="B207" s="643" t="s">
        <v>606</v>
      </c>
      <c r="C207" s="616">
        <v>22200.4</v>
      </c>
      <c r="D207" s="616">
        <v>0</v>
      </c>
      <c r="E207" s="553">
        <f t="shared" si="7"/>
        <v>0</v>
      </c>
    </row>
    <row r="208" spans="1:5" s="397" customFormat="1" ht="61.5">
      <c r="A208" s="650"/>
      <c r="B208" s="643" t="s">
        <v>608</v>
      </c>
      <c r="C208" s="616">
        <v>48755.7</v>
      </c>
      <c r="D208" s="616">
        <v>40624.2</v>
      </c>
      <c r="E208" s="553">
        <f t="shared" si="7"/>
        <v>83.3</v>
      </c>
    </row>
    <row r="209" spans="1:5" s="397" customFormat="1" ht="33">
      <c r="A209" s="650"/>
      <c r="B209" s="631" t="s">
        <v>313</v>
      </c>
      <c r="C209" s="617">
        <v>48755.7</v>
      </c>
      <c r="D209" s="617">
        <v>40624.2</v>
      </c>
      <c r="E209" s="630">
        <f t="shared" si="7"/>
        <v>83.3</v>
      </c>
    </row>
    <row r="210" spans="1:5" s="397" customFormat="1" ht="61.5">
      <c r="A210" s="650"/>
      <c r="B210" s="643" t="s">
        <v>609</v>
      </c>
      <c r="C210" s="616">
        <v>61452.1</v>
      </c>
      <c r="D210" s="616">
        <v>0</v>
      </c>
      <c r="E210" s="627">
        <f t="shared" si="7"/>
        <v>0</v>
      </c>
    </row>
    <row r="211" spans="1:5" s="397" customFormat="1" ht="33">
      <c r="A211" s="650"/>
      <c r="B211" s="631" t="s">
        <v>313</v>
      </c>
      <c r="C211" s="617">
        <v>61452.1</v>
      </c>
      <c r="D211" s="617">
        <v>0</v>
      </c>
      <c r="E211" s="627">
        <f t="shared" si="7"/>
        <v>0</v>
      </c>
    </row>
    <row r="212" spans="1:5" s="397" customFormat="1" ht="61.5">
      <c r="A212" s="650"/>
      <c r="B212" s="643" t="s">
        <v>610</v>
      </c>
      <c r="C212" s="616">
        <v>48093.3</v>
      </c>
      <c r="D212" s="616">
        <v>14516</v>
      </c>
      <c r="E212" s="627">
        <f t="shared" si="7"/>
        <v>30.2</v>
      </c>
    </row>
    <row r="213" spans="1:5" s="397" customFormat="1" ht="33">
      <c r="A213" s="650"/>
      <c r="B213" s="631" t="s">
        <v>313</v>
      </c>
      <c r="C213" s="617">
        <v>48093.3</v>
      </c>
      <c r="D213" s="617">
        <v>14516</v>
      </c>
      <c r="E213" s="627">
        <f t="shared" si="7"/>
        <v>30.2</v>
      </c>
    </row>
    <row r="214" spans="1:5" s="397" customFormat="1" ht="61.5">
      <c r="A214" s="650"/>
      <c r="B214" s="643" t="s">
        <v>611</v>
      </c>
      <c r="C214" s="616">
        <v>1277</v>
      </c>
      <c r="D214" s="616">
        <v>0</v>
      </c>
      <c r="E214" s="627">
        <f t="shared" si="7"/>
        <v>0</v>
      </c>
    </row>
    <row r="215" spans="1:5" s="397" customFormat="1" ht="92.25">
      <c r="A215" s="650"/>
      <c r="B215" s="643" t="s">
        <v>482</v>
      </c>
      <c r="C215" s="616">
        <v>27943.6</v>
      </c>
      <c r="D215" s="616">
        <v>6948.1</v>
      </c>
      <c r="E215" s="627"/>
    </row>
    <row r="216" spans="1:5" s="397" customFormat="1" ht="33">
      <c r="A216" s="650"/>
      <c r="B216" s="643" t="s">
        <v>357</v>
      </c>
      <c r="C216" s="616">
        <v>33672.4</v>
      </c>
      <c r="D216" s="616">
        <v>0</v>
      </c>
      <c r="E216" s="553">
        <f aca="true" t="shared" si="8" ref="E216:E232">D216/C216*100</f>
        <v>0</v>
      </c>
    </row>
    <row r="217" spans="1:5" s="397" customFormat="1" ht="33">
      <c r="A217" s="650"/>
      <c r="B217" s="631" t="s">
        <v>313</v>
      </c>
      <c r="C217" s="617">
        <v>5411</v>
      </c>
      <c r="D217" s="617">
        <v>0</v>
      </c>
      <c r="E217" s="553">
        <f t="shared" si="8"/>
        <v>0</v>
      </c>
    </row>
    <row r="218" spans="1:5" s="397" customFormat="1" ht="60">
      <c r="A218" s="650" t="s">
        <v>426</v>
      </c>
      <c r="B218" s="678" t="s">
        <v>50</v>
      </c>
      <c r="C218" s="626">
        <v>1132527.2</v>
      </c>
      <c r="D218" s="626">
        <v>866271.9</v>
      </c>
      <c r="E218" s="627">
        <f t="shared" si="8"/>
        <v>76.5</v>
      </c>
    </row>
    <row r="219" spans="1:5" s="397" customFormat="1" ht="60">
      <c r="A219" s="650" t="s">
        <v>427</v>
      </c>
      <c r="B219" s="678" t="s">
        <v>404</v>
      </c>
      <c r="C219" s="626">
        <v>75356.8</v>
      </c>
      <c r="D219" s="626">
        <v>10905.8</v>
      </c>
      <c r="E219" s="627">
        <f t="shared" si="8"/>
        <v>14.5</v>
      </c>
    </row>
    <row r="220" spans="1:5" s="397" customFormat="1" ht="34.5" customHeight="1">
      <c r="A220" s="650" t="s">
        <v>428</v>
      </c>
      <c r="B220" s="678" t="s">
        <v>665</v>
      </c>
      <c r="C220" s="626">
        <v>83000</v>
      </c>
      <c r="D220" s="626">
        <v>30874.41</v>
      </c>
      <c r="E220" s="627">
        <f t="shared" si="8"/>
        <v>37.2</v>
      </c>
    </row>
    <row r="221" spans="1:5" s="397" customFormat="1" ht="33">
      <c r="A221" s="650" t="s">
        <v>429</v>
      </c>
      <c r="B221" s="686" t="s">
        <v>406</v>
      </c>
      <c r="C221" s="626">
        <v>408008.8</v>
      </c>
      <c r="D221" s="626">
        <v>72412.8</v>
      </c>
      <c r="E221" s="627">
        <f t="shared" si="8"/>
        <v>17.7</v>
      </c>
    </row>
    <row r="222" spans="1:5" s="397" customFormat="1" ht="33">
      <c r="A222" s="650" t="s">
        <v>434</v>
      </c>
      <c r="B222" s="686" t="s">
        <v>612</v>
      </c>
      <c r="C222" s="626">
        <f>SUM(C224:C228)</f>
        <v>1711354.5</v>
      </c>
      <c r="D222" s="626">
        <f>SUM(D224:D228)</f>
        <v>713418.6</v>
      </c>
      <c r="E222" s="627">
        <f t="shared" si="8"/>
        <v>41.7</v>
      </c>
    </row>
    <row r="223" spans="1:5" s="397" customFormat="1" ht="33">
      <c r="A223" s="650"/>
      <c r="B223" s="682" t="s">
        <v>613</v>
      </c>
      <c r="C223" s="616"/>
      <c r="D223" s="616"/>
      <c r="E223" s="553"/>
    </row>
    <row r="224" spans="1:5" s="397" customFormat="1" ht="184.5">
      <c r="A224" s="624" t="s">
        <v>620</v>
      </c>
      <c r="B224" s="643" t="s">
        <v>614</v>
      </c>
      <c r="C224" s="616">
        <v>353075.9</v>
      </c>
      <c r="D224" s="616">
        <v>28947.7</v>
      </c>
      <c r="E224" s="553">
        <f aca="true" t="shared" si="9" ref="E224:E229">D224/C224*100</f>
        <v>8.2</v>
      </c>
    </row>
    <row r="225" spans="1:5" s="397" customFormat="1" ht="123">
      <c r="A225" s="624" t="s">
        <v>621</v>
      </c>
      <c r="B225" s="643" t="s">
        <v>408</v>
      </c>
      <c r="C225" s="616">
        <v>520355.1</v>
      </c>
      <c r="D225" s="616">
        <v>358501.3</v>
      </c>
      <c r="E225" s="553">
        <f t="shared" si="9"/>
        <v>68.9</v>
      </c>
    </row>
    <row r="226" spans="1:5" s="397" customFormat="1" ht="92.25">
      <c r="A226" s="624" t="s">
        <v>622</v>
      </c>
      <c r="B226" s="643" t="s">
        <v>484</v>
      </c>
      <c r="C226" s="616">
        <v>110851</v>
      </c>
      <c r="D226" s="616">
        <v>102889.3</v>
      </c>
      <c r="E226" s="553">
        <f t="shared" si="9"/>
        <v>92.8</v>
      </c>
    </row>
    <row r="227" spans="1:5" s="397" customFormat="1" ht="92.25">
      <c r="A227" s="624" t="s">
        <v>623</v>
      </c>
      <c r="B227" s="643" t="s">
        <v>615</v>
      </c>
      <c r="C227" s="616">
        <v>80000</v>
      </c>
      <c r="D227" s="616">
        <v>10256.7</v>
      </c>
      <c r="E227" s="553">
        <f t="shared" si="9"/>
        <v>12.8</v>
      </c>
    </row>
    <row r="228" spans="1:5" s="397" customFormat="1" ht="123">
      <c r="A228" s="624" t="s">
        <v>624</v>
      </c>
      <c r="B228" s="643" t="s">
        <v>616</v>
      </c>
      <c r="C228" s="616">
        <v>647072.5</v>
      </c>
      <c r="D228" s="616">
        <v>212823.6</v>
      </c>
      <c r="E228" s="553">
        <f t="shared" si="9"/>
        <v>32.9</v>
      </c>
    </row>
    <row r="229" spans="1:5" s="397" customFormat="1" ht="90">
      <c r="A229" s="650" t="s">
        <v>626</v>
      </c>
      <c r="B229" s="678" t="s">
        <v>617</v>
      </c>
      <c r="C229" s="626">
        <v>580000</v>
      </c>
      <c r="D229" s="626">
        <v>411530.5</v>
      </c>
      <c r="E229" s="627">
        <f t="shared" si="9"/>
        <v>71</v>
      </c>
    </row>
    <row r="230" spans="1:5" s="397" customFormat="1" ht="60">
      <c r="A230" s="650" t="s">
        <v>642</v>
      </c>
      <c r="B230" s="678" t="s">
        <v>643</v>
      </c>
      <c r="C230" s="626">
        <f>C231</f>
        <v>48938.1</v>
      </c>
      <c r="D230" s="626">
        <f>D231</f>
        <v>12673.6</v>
      </c>
      <c r="E230" s="627">
        <f t="shared" si="8"/>
        <v>25.9</v>
      </c>
    </row>
    <row r="231" spans="1:5" s="397" customFormat="1" ht="92.25">
      <c r="A231" s="650"/>
      <c r="B231" s="643" t="s">
        <v>641</v>
      </c>
      <c r="C231" s="616">
        <v>48938.1</v>
      </c>
      <c r="D231" s="616">
        <v>12673.6</v>
      </c>
      <c r="E231" s="553">
        <f t="shared" si="8"/>
        <v>25.9</v>
      </c>
    </row>
    <row r="232" spans="1:5" s="397" customFormat="1" ht="33">
      <c r="A232" s="650"/>
      <c r="B232" s="631" t="s">
        <v>640</v>
      </c>
      <c r="C232" s="617">
        <v>46491.2</v>
      </c>
      <c r="D232" s="617">
        <v>11951.5</v>
      </c>
      <c r="E232" s="630">
        <f t="shared" si="8"/>
        <v>25.7</v>
      </c>
    </row>
    <row r="233" spans="1:5" s="397" customFormat="1" ht="33">
      <c r="A233" s="696"/>
      <c r="B233" s="697"/>
      <c r="C233" s="698"/>
      <c r="D233" s="698"/>
      <c r="E233" s="699"/>
    </row>
    <row r="234" spans="1:5" s="397" customFormat="1" ht="24" customHeight="1">
      <c r="A234" s="598"/>
      <c r="B234" s="599"/>
      <c r="C234" s="424"/>
      <c r="D234" s="424"/>
      <c r="E234" s="391"/>
    </row>
    <row r="235" spans="1:5" s="164" customFormat="1" ht="66" customHeight="1">
      <c r="A235" s="742"/>
      <c r="B235" s="742"/>
      <c r="C235" s="742"/>
      <c r="D235" s="742"/>
      <c r="E235" s="742"/>
    </row>
    <row r="236" spans="1:5" s="371" customFormat="1" ht="81.75" customHeight="1">
      <c r="A236" s="743" t="s">
        <v>666</v>
      </c>
      <c r="B236" s="743"/>
      <c r="D236" s="744" t="s">
        <v>37</v>
      </c>
      <c r="E236" s="744"/>
    </row>
    <row r="237" spans="1:3" s="6" customFormat="1" ht="36.75" customHeight="1">
      <c r="A237" s="4"/>
      <c r="B237" s="4"/>
      <c r="C237" s="4"/>
    </row>
    <row r="238" ht="18.75">
      <c r="D238" s="4"/>
    </row>
  </sheetData>
  <sheetProtection/>
  <mergeCells count="5">
    <mergeCell ref="A2:E2"/>
    <mergeCell ref="A3:E3"/>
    <mergeCell ref="A235:E235"/>
    <mergeCell ref="A236:B236"/>
    <mergeCell ref="D236:E236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9"/>
  <sheetViews>
    <sheetView view="pageBreakPreview" zoomScale="60" zoomScaleNormal="55" zoomScalePageLayoutView="0" workbookViewId="0" topLeftCell="A1">
      <selection activeCell="C7" sqref="C7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34.25390625" style="1" customWidth="1"/>
    <col min="5" max="5" width="30.75390625" style="1" customWidth="1"/>
    <col min="6" max="6" width="32.75390625" style="1" customWidth="1"/>
    <col min="7" max="7" width="16.875" style="1" customWidth="1"/>
    <col min="8" max="16384" width="8.875" style="1" customWidth="1"/>
  </cols>
  <sheetData>
    <row r="1" ht="19.5" customHeight="1">
      <c r="B1" s="2"/>
    </row>
    <row r="2" spans="1:5" s="371" customFormat="1" ht="36.75" customHeight="1">
      <c r="A2" s="740" t="s">
        <v>627</v>
      </c>
      <c r="B2" s="740"/>
      <c r="C2" s="740"/>
      <c r="D2" s="740"/>
      <c r="E2" s="740"/>
    </row>
    <row r="3" spans="1:5" s="371" customFormat="1" ht="39" customHeight="1">
      <c r="A3" s="741" t="s">
        <v>629</v>
      </c>
      <c r="B3" s="741"/>
      <c r="C3" s="741"/>
      <c r="D3" s="741"/>
      <c r="E3" s="741"/>
    </row>
    <row r="4" ht="25.5" customHeight="1">
      <c r="E4" s="3" t="s">
        <v>35</v>
      </c>
    </row>
    <row r="5" spans="1:5" s="164" customFormat="1" ht="114.75" customHeight="1">
      <c r="A5" s="531"/>
      <c r="B5" s="532" t="s">
        <v>1</v>
      </c>
      <c r="C5" s="589" t="s">
        <v>517</v>
      </c>
      <c r="D5" s="589" t="s">
        <v>630</v>
      </c>
      <c r="E5" s="589" t="s">
        <v>625</v>
      </c>
    </row>
    <row r="6" spans="1:5" s="7" customFormat="1" ht="33" customHeight="1">
      <c r="A6" s="534">
        <v>1</v>
      </c>
      <c r="B6" s="534">
        <v>2</v>
      </c>
      <c r="C6" s="533">
        <v>3</v>
      </c>
      <c r="D6" s="533">
        <v>4</v>
      </c>
      <c r="E6" s="533">
        <v>5</v>
      </c>
    </row>
    <row r="7" spans="1:5" s="378" customFormat="1" ht="36.75" customHeight="1">
      <c r="A7" s="535" t="s">
        <v>7</v>
      </c>
      <c r="B7" s="536" t="s">
        <v>70</v>
      </c>
      <c r="C7" s="695">
        <f>C9+C10+C11+C12+C13+C14+C15+C18+C21+C26+C28+C29+C30+C35</f>
        <v>7028058.2</v>
      </c>
      <c r="D7" s="695">
        <f>D9+D10+D11+D12+D13+D14+D15+D18+D21+D26+D28+D29+D30+D35</f>
        <v>2669222.5</v>
      </c>
      <c r="E7" s="694">
        <f>D7/C7*100</f>
        <v>37.98</v>
      </c>
    </row>
    <row r="8" spans="1:5" s="172" customFormat="1" ht="29.25" customHeight="1" hidden="1">
      <c r="A8" s="539"/>
      <c r="B8" s="540" t="s">
        <v>71</v>
      </c>
      <c r="C8" s="627"/>
      <c r="D8" s="627"/>
      <c r="E8" s="553"/>
    </row>
    <row r="9" spans="1:5" s="378" customFormat="1" ht="123">
      <c r="A9" s="551" t="s">
        <v>19</v>
      </c>
      <c r="B9" s="554" t="s">
        <v>8</v>
      </c>
      <c r="C9" s="553">
        <v>2856193</v>
      </c>
      <c r="D9" s="553">
        <v>1507440.7</v>
      </c>
      <c r="E9" s="553">
        <f>D9/C9*100</f>
        <v>52.8</v>
      </c>
    </row>
    <row r="10" spans="1:5" s="378" customFormat="1" ht="33">
      <c r="A10" s="551" t="s">
        <v>20</v>
      </c>
      <c r="B10" s="554" t="s">
        <v>9</v>
      </c>
      <c r="C10" s="553">
        <v>1070000</v>
      </c>
      <c r="D10" s="691">
        <v>273170.31</v>
      </c>
      <c r="E10" s="553">
        <f>D10/C10*100</f>
        <v>25.5</v>
      </c>
    </row>
    <row r="11" spans="1:5" s="378" customFormat="1" ht="153.75">
      <c r="A11" s="551" t="s">
        <v>21</v>
      </c>
      <c r="B11" s="634" t="s">
        <v>66</v>
      </c>
      <c r="C11" s="553">
        <v>250</v>
      </c>
      <c r="D11" s="692">
        <v>322.38</v>
      </c>
      <c r="E11" s="553" t="s">
        <v>80</v>
      </c>
    </row>
    <row r="12" spans="1:5" s="378" customFormat="1" ht="92.25">
      <c r="A12" s="551" t="s">
        <v>22</v>
      </c>
      <c r="B12" s="554" t="s">
        <v>10</v>
      </c>
      <c r="C12" s="553">
        <v>3300</v>
      </c>
      <c r="D12" s="692">
        <v>684.2</v>
      </c>
      <c r="E12" s="553">
        <f aca="true" t="shared" si="0" ref="E12:E17">D12/C12*100</f>
        <v>20.7</v>
      </c>
    </row>
    <row r="13" spans="1:5" s="378" customFormat="1" ht="92.25">
      <c r="A13" s="551" t="s">
        <v>23</v>
      </c>
      <c r="B13" s="554" t="s">
        <v>11</v>
      </c>
      <c r="C13" s="553">
        <v>520</v>
      </c>
      <c r="D13" s="692">
        <v>146.79</v>
      </c>
      <c r="E13" s="553">
        <f t="shared" si="0"/>
        <v>28.2</v>
      </c>
    </row>
    <row r="14" spans="1:5" s="378" customFormat="1" ht="61.5">
      <c r="A14" s="551" t="s">
        <v>24</v>
      </c>
      <c r="B14" s="554" t="s">
        <v>12</v>
      </c>
      <c r="C14" s="553">
        <v>20</v>
      </c>
      <c r="D14" s="553">
        <v>0</v>
      </c>
      <c r="E14" s="553">
        <f t="shared" si="0"/>
        <v>0</v>
      </c>
    </row>
    <row r="15" spans="1:5" s="378" customFormat="1" ht="61.5">
      <c r="A15" s="551" t="s">
        <v>74</v>
      </c>
      <c r="B15" s="554" t="s">
        <v>13</v>
      </c>
      <c r="C15" s="553">
        <v>10</v>
      </c>
      <c r="D15" s="553">
        <v>0</v>
      </c>
      <c r="E15" s="553">
        <f t="shared" si="0"/>
        <v>0</v>
      </c>
    </row>
    <row r="16" spans="1:5" s="378" customFormat="1" ht="122.25" customHeight="1" hidden="1">
      <c r="A16" s="551" t="s">
        <v>26</v>
      </c>
      <c r="B16" s="554" t="s">
        <v>14</v>
      </c>
      <c r="C16" s="553"/>
      <c r="D16" s="553"/>
      <c r="E16" s="553" t="e">
        <f t="shared" si="0"/>
        <v>#DIV/0!</v>
      </c>
    </row>
    <row r="17" spans="1:5" s="378" customFormat="1" ht="183" customHeight="1" hidden="1">
      <c r="A17" s="551" t="s">
        <v>27</v>
      </c>
      <c r="B17" s="554" t="s">
        <v>15</v>
      </c>
      <c r="C17" s="553"/>
      <c r="D17" s="553"/>
      <c r="E17" s="553" t="e">
        <f t="shared" si="0"/>
        <v>#DIV/0!</v>
      </c>
    </row>
    <row r="18" spans="1:5" s="378" customFormat="1" ht="184.5">
      <c r="A18" s="551" t="s">
        <v>25</v>
      </c>
      <c r="B18" s="552" t="s">
        <v>16</v>
      </c>
      <c r="C18" s="553">
        <v>0</v>
      </c>
      <c r="D18" s="692">
        <v>398.12</v>
      </c>
      <c r="E18" s="553" t="s">
        <v>80</v>
      </c>
    </row>
    <row r="19" spans="1:5" s="378" customFormat="1" ht="306" customHeight="1" hidden="1">
      <c r="A19" s="551" t="s">
        <v>29</v>
      </c>
      <c r="B19" s="552" t="s">
        <v>17</v>
      </c>
      <c r="C19" s="553"/>
      <c r="D19" s="553"/>
      <c r="E19" s="553" t="e">
        <f aca="true" t="shared" si="1" ref="E19:E27">D19/C19*100</f>
        <v>#DIV/0!</v>
      </c>
    </row>
    <row r="20" spans="1:5" s="378" customFormat="1" ht="244.5" customHeight="1" hidden="1">
      <c r="A20" s="551" t="s">
        <v>30</v>
      </c>
      <c r="B20" s="552" t="s">
        <v>18</v>
      </c>
      <c r="C20" s="553"/>
      <c r="D20" s="553"/>
      <c r="E20" s="553" t="e">
        <f t="shared" si="1"/>
        <v>#DIV/0!</v>
      </c>
    </row>
    <row r="21" spans="1:5" s="378" customFormat="1" ht="123">
      <c r="A21" s="551" t="s">
        <v>26</v>
      </c>
      <c r="B21" s="552" t="s">
        <v>39</v>
      </c>
      <c r="C21" s="635">
        <v>10</v>
      </c>
      <c r="D21" s="553">
        <v>0</v>
      </c>
      <c r="E21" s="553">
        <f t="shared" si="1"/>
        <v>0</v>
      </c>
    </row>
    <row r="22" spans="1:5" s="378" customFormat="1" ht="183" customHeight="1" hidden="1">
      <c r="A22" s="551" t="s">
        <v>42</v>
      </c>
      <c r="B22" s="636" t="s">
        <v>36</v>
      </c>
      <c r="C22" s="637"/>
      <c r="D22" s="553"/>
      <c r="E22" s="553" t="e">
        <f t="shared" si="1"/>
        <v>#DIV/0!</v>
      </c>
    </row>
    <row r="23" spans="1:5" s="378" customFormat="1" ht="60.75" customHeight="1" hidden="1">
      <c r="A23" s="551" t="s">
        <v>44</v>
      </c>
      <c r="B23" s="636" t="s">
        <v>38</v>
      </c>
      <c r="C23" s="553"/>
      <c r="D23" s="553"/>
      <c r="E23" s="553" t="e">
        <f t="shared" si="1"/>
        <v>#DIV/0!</v>
      </c>
    </row>
    <row r="24" spans="1:5" s="378" customFormat="1" ht="32.25" customHeight="1" hidden="1">
      <c r="A24" s="551" t="s">
        <v>45</v>
      </c>
      <c r="B24" s="636" t="s">
        <v>46</v>
      </c>
      <c r="C24" s="553"/>
      <c r="D24" s="553"/>
      <c r="E24" s="553" t="e">
        <f t="shared" si="1"/>
        <v>#DIV/0!</v>
      </c>
    </row>
    <row r="25" spans="1:5" s="378" customFormat="1" ht="153" customHeight="1" hidden="1">
      <c r="A25" s="551" t="s">
        <v>28</v>
      </c>
      <c r="B25" s="636" t="s">
        <v>48</v>
      </c>
      <c r="C25" s="553"/>
      <c r="D25" s="553"/>
      <c r="E25" s="553" t="e">
        <f t="shared" si="1"/>
        <v>#DIV/0!</v>
      </c>
    </row>
    <row r="26" spans="1:5" s="378" customFormat="1" ht="61.5">
      <c r="A26" s="551" t="s">
        <v>27</v>
      </c>
      <c r="B26" s="636" t="s">
        <v>645</v>
      </c>
      <c r="C26" s="553">
        <v>421952.4</v>
      </c>
      <c r="D26" s="553">
        <v>421952.4</v>
      </c>
      <c r="E26" s="553">
        <f t="shared" si="1"/>
        <v>100</v>
      </c>
    </row>
    <row r="27" spans="1:5" s="378" customFormat="1" ht="153" customHeight="1" hidden="1">
      <c r="A27" s="551" t="s">
        <v>28</v>
      </c>
      <c r="B27" s="636" t="s">
        <v>81</v>
      </c>
      <c r="C27" s="553"/>
      <c r="D27" s="553"/>
      <c r="E27" s="553" t="e">
        <f t="shared" si="1"/>
        <v>#DIV/0!</v>
      </c>
    </row>
    <row r="28" spans="1:5" s="378" customFormat="1" ht="61.5">
      <c r="A28" s="551" t="s">
        <v>28</v>
      </c>
      <c r="B28" s="638" t="s">
        <v>646</v>
      </c>
      <c r="C28" s="553">
        <v>0</v>
      </c>
      <c r="D28" s="553">
        <v>0</v>
      </c>
      <c r="E28" s="553">
        <v>0</v>
      </c>
    </row>
    <row r="29" spans="1:5" s="378" customFormat="1" ht="61.5">
      <c r="A29" s="551" t="s">
        <v>29</v>
      </c>
      <c r="B29" s="636" t="s">
        <v>647</v>
      </c>
      <c r="C29" s="553">
        <v>600000</v>
      </c>
      <c r="D29" s="553">
        <v>120866.2</v>
      </c>
      <c r="E29" s="553">
        <f>D29/C29*100</f>
        <v>20.1</v>
      </c>
    </row>
    <row r="30" spans="1:5" s="378" customFormat="1" ht="33">
      <c r="A30" s="551" t="s">
        <v>30</v>
      </c>
      <c r="B30" s="554" t="s">
        <v>160</v>
      </c>
      <c r="C30" s="639">
        <f>C31+C32</f>
        <v>2029311.6</v>
      </c>
      <c r="D30" s="639">
        <f>D31+D32</f>
        <v>344241.4</v>
      </c>
      <c r="E30" s="553">
        <f>D30/C30*100</f>
        <v>17</v>
      </c>
    </row>
    <row r="31" spans="1:5" s="361" customFormat="1" ht="215.25">
      <c r="A31" s="551" t="s">
        <v>273</v>
      </c>
      <c r="B31" s="552" t="s">
        <v>644</v>
      </c>
      <c r="C31" s="690">
        <v>36261.7</v>
      </c>
      <c r="D31" s="553">
        <v>0</v>
      </c>
      <c r="E31" s="553">
        <f>D31/C31*100</f>
        <v>0</v>
      </c>
    </row>
    <row r="32" spans="1:5" s="361" customFormat="1" ht="61.5">
      <c r="A32" s="551" t="s">
        <v>274</v>
      </c>
      <c r="B32" s="554" t="s">
        <v>271</v>
      </c>
      <c r="C32" s="579">
        <f>C33+C34</f>
        <v>1993049.9</v>
      </c>
      <c r="D32" s="690">
        <f>D33+D34</f>
        <v>344241.38</v>
      </c>
      <c r="E32" s="553">
        <f>D32/C32*100</f>
        <v>17.3</v>
      </c>
    </row>
    <row r="33" spans="1:5" s="361" customFormat="1" ht="92.25">
      <c r="A33" s="551"/>
      <c r="B33" s="554" t="s">
        <v>272</v>
      </c>
      <c r="C33" s="579">
        <v>1893049.9</v>
      </c>
      <c r="D33" s="693">
        <v>281241.38</v>
      </c>
      <c r="E33" s="553">
        <f>D33/C33*100</f>
        <v>14.9</v>
      </c>
    </row>
    <row r="34" spans="1:5" s="361" customFormat="1" ht="92.25">
      <c r="A34" s="551"/>
      <c r="B34" s="554" t="s">
        <v>277</v>
      </c>
      <c r="C34" s="553">
        <v>100000</v>
      </c>
      <c r="D34" s="689">
        <v>63000</v>
      </c>
      <c r="E34" s="553">
        <v>0</v>
      </c>
    </row>
    <row r="35" spans="1:5" s="361" customFormat="1" ht="92.25">
      <c r="A35" s="551" t="s">
        <v>493</v>
      </c>
      <c r="B35" s="554" t="s">
        <v>648</v>
      </c>
      <c r="C35" s="553">
        <v>46491.2</v>
      </c>
      <c r="D35" s="553">
        <v>0</v>
      </c>
      <c r="E35" s="553">
        <f aca="true" t="shared" si="2" ref="E35:E51">D35/C35*100</f>
        <v>0</v>
      </c>
    </row>
    <row r="36" spans="1:5" s="397" customFormat="1" ht="50.25" customHeight="1">
      <c r="A36" s="535" t="s">
        <v>31</v>
      </c>
      <c r="B36" s="556" t="s">
        <v>2</v>
      </c>
      <c r="C36" s="627">
        <f>C39+C40+C42+C43+C44+C55+C221</f>
        <v>7028058.2</v>
      </c>
      <c r="D36" s="627">
        <f>D39+D40+D42+D43+D44+D55+D221</f>
        <v>1679226.8</v>
      </c>
      <c r="E36" s="627">
        <f t="shared" si="2"/>
        <v>23.9</v>
      </c>
    </row>
    <row r="37" spans="1:5" s="397" customFormat="1" ht="31.5" customHeight="1" hidden="1">
      <c r="A37" s="535"/>
      <c r="B37" s="557" t="s">
        <v>3</v>
      </c>
      <c r="C37" s="627"/>
      <c r="D37" s="627"/>
      <c r="E37" s="553" t="e">
        <f t="shared" si="2"/>
        <v>#DIV/0!</v>
      </c>
    </row>
    <row r="38" spans="1:5" s="632" customFormat="1" ht="30.75">
      <c r="A38" s="629"/>
      <c r="B38" s="644" t="s">
        <v>649</v>
      </c>
      <c r="C38" s="688">
        <f>C49+C51+C53+C62+C70+C81+C91+C103+C105+C107+C109+C111+C113+C115+C120+C122+C124+C126+C130+C132+C134+C136+C138+C142+C147+C149+C151+C153+C158+C160+C162+C167+C169+C171+C173+C175+C177+C179+C181+C183+C187+C189+C191+C193+C195+C197+C200+C202+C204+C208+C220+C223</f>
        <v>2075803</v>
      </c>
      <c r="D38" s="688">
        <f>D49+D51+D53+D62+D70+D81+D91+D103+D105+D107+D109+D111+D113+D115+D120+D122+D124+D126+D130+D132+D134+D136+D138+D142+D147+D149+D151+D153+D158+D160+D162+D167+D169+D171+D173+D175+D177+D179+D181+D183+D187+D189+D191+D193+D195+D197+D200+D202+D204+D208+D220+D223</f>
        <v>344241.1</v>
      </c>
      <c r="E38" s="630">
        <f t="shared" si="2"/>
        <v>16.6</v>
      </c>
    </row>
    <row r="39" spans="1:5" s="397" customFormat="1" ht="123">
      <c r="A39" s="551" t="s">
        <v>410</v>
      </c>
      <c r="B39" s="636" t="s">
        <v>58</v>
      </c>
      <c r="C39" s="553">
        <v>268.2</v>
      </c>
      <c r="D39" s="553">
        <v>0</v>
      </c>
      <c r="E39" s="553">
        <f t="shared" si="2"/>
        <v>0</v>
      </c>
    </row>
    <row r="40" spans="1:5" s="397" customFormat="1" ht="123">
      <c r="A40" s="551" t="s">
        <v>411</v>
      </c>
      <c r="B40" s="636" t="s">
        <v>61</v>
      </c>
      <c r="C40" s="640">
        <v>350</v>
      </c>
      <c r="D40" s="553">
        <v>0</v>
      </c>
      <c r="E40" s="553">
        <f t="shared" si="2"/>
        <v>0</v>
      </c>
    </row>
    <row r="41" spans="1:5" s="397" customFormat="1" ht="61.5">
      <c r="A41" s="614"/>
      <c r="B41" s="631" t="s">
        <v>297</v>
      </c>
      <c r="C41" s="641">
        <v>350</v>
      </c>
      <c r="D41" s="630">
        <v>0</v>
      </c>
      <c r="E41" s="630">
        <f t="shared" si="2"/>
        <v>0</v>
      </c>
    </row>
    <row r="42" spans="1:5" s="397" customFormat="1" ht="92.25">
      <c r="A42" s="646" t="s">
        <v>412</v>
      </c>
      <c r="B42" s="607" t="s">
        <v>43</v>
      </c>
      <c r="C42" s="616">
        <v>3000</v>
      </c>
      <c r="D42" s="616">
        <v>401.5</v>
      </c>
      <c r="E42" s="553">
        <f t="shared" si="2"/>
        <v>13.4</v>
      </c>
    </row>
    <row r="43" spans="1:5" s="397" customFormat="1" ht="61.5">
      <c r="A43" s="646" t="s">
        <v>413</v>
      </c>
      <c r="B43" s="607" t="s">
        <v>0</v>
      </c>
      <c r="C43" s="616">
        <v>264446.5</v>
      </c>
      <c r="D43" s="616">
        <v>105513.2</v>
      </c>
      <c r="E43" s="553">
        <f t="shared" si="2"/>
        <v>39.9</v>
      </c>
    </row>
    <row r="44" spans="1:5" s="397" customFormat="1" ht="150">
      <c r="A44" s="647" t="s">
        <v>414</v>
      </c>
      <c r="B44" s="608" t="s">
        <v>518</v>
      </c>
      <c r="C44" s="626">
        <f>SUM(C45)</f>
        <v>65987.9</v>
      </c>
      <c r="D44" s="626">
        <f>SUM(D45)</f>
        <v>0</v>
      </c>
      <c r="E44" s="627">
        <f t="shared" si="2"/>
        <v>0</v>
      </c>
    </row>
    <row r="45" spans="1:5" s="397" customFormat="1" ht="153.75">
      <c r="A45" s="624" t="s">
        <v>415</v>
      </c>
      <c r="B45" s="643" t="s">
        <v>362</v>
      </c>
      <c r="C45" s="616">
        <f>SUM(C47)</f>
        <v>65987.9</v>
      </c>
      <c r="D45" s="616">
        <f>SUM(D47)</f>
        <v>0</v>
      </c>
      <c r="E45" s="553">
        <f t="shared" si="2"/>
        <v>0</v>
      </c>
    </row>
    <row r="46" spans="1:5" s="397" customFormat="1" ht="33">
      <c r="A46" s="624"/>
      <c r="B46" s="631" t="s">
        <v>77</v>
      </c>
      <c r="C46" s="617">
        <f>SUM(C49,C51,C53)</f>
        <v>36261.7</v>
      </c>
      <c r="D46" s="617">
        <f>SUM(D49,D51,D53)</f>
        <v>0</v>
      </c>
      <c r="E46" s="630">
        <f t="shared" si="2"/>
        <v>0</v>
      </c>
    </row>
    <row r="47" spans="1:5" s="397" customFormat="1" ht="33">
      <c r="A47" s="614"/>
      <c r="B47" s="681" t="s">
        <v>78</v>
      </c>
      <c r="C47" s="649">
        <f>SUM(C48,C50,C52,C54)</f>
        <v>65987.9</v>
      </c>
      <c r="D47" s="649">
        <f>SUM(D48,D50,D52,D54)</f>
        <v>0</v>
      </c>
      <c r="E47" s="642">
        <f t="shared" si="2"/>
        <v>0</v>
      </c>
    </row>
    <row r="48" spans="1:5" s="397" customFormat="1" ht="61.5">
      <c r="A48" s="624"/>
      <c r="B48" s="643" t="s">
        <v>519</v>
      </c>
      <c r="C48" s="616">
        <v>21458.2</v>
      </c>
      <c r="D48" s="616">
        <v>0</v>
      </c>
      <c r="E48" s="553">
        <f t="shared" si="2"/>
        <v>0</v>
      </c>
    </row>
    <row r="49" spans="1:5" s="397" customFormat="1" ht="33">
      <c r="A49" s="624"/>
      <c r="B49" s="631" t="s">
        <v>77</v>
      </c>
      <c r="C49" s="617">
        <v>12452.1</v>
      </c>
      <c r="D49" s="617">
        <v>0</v>
      </c>
      <c r="E49" s="630">
        <f t="shared" si="2"/>
        <v>0</v>
      </c>
    </row>
    <row r="50" spans="1:5" s="397" customFormat="1" ht="123">
      <c r="A50" s="624"/>
      <c r="B50" s="643" t="s">
        <v>520</v>
      </c>
      <c r="C50" s="616">
        <v>41029.7</v>
      </c>
      <c r="D50" s="616">
        <v>0</v>
      </c>
      <c r="E50" s="553">
        <f t="shared" si="2"/>
        <v>0</v>
      </c>
    </row>
    <row r="51" spans="1:5" s="397" customFormat="1" ht="33">
      <c r="A51" s="624"/>
      <c r="B51" s="631" t="s">
        <v>77</v>
      </c>
      <c r="C51" s="617">
        <v>23809.6</v>
      </c>
      <c r="D51" s="617">
        <v>0</v>
      </c>
      <c r="E51" s="630">
        <f t="shared" si="2"/>
        <v>0</v>
      </c>
    </row>
    <row r="52" spans="1:5" s="397" customFormat="1" ht="61.5">
      <c r="A52" s="624"/>
      <c r="B52" s="643" t="s">
        <v>371</v>
      </c>
      <c r="C52" s="616">
        <v>0</v>
      </c>
      <c r="D52" s="616">
        <v>0</v>
      </c>
      <c r="E52" s="553">
        <v>0</v>
      </c>
    </row>
    <row r="53" spans="1:5" s="397" customFormat="1" ht="33">
      <c r="A53" s="624"/>
      <c r="B53" s="631" t="s">
        <v>77</v>
      </c>
      <c r="C53" s="617">
        <v>0</v>
      </c>
      <c r="D53" s="617">
        <v>0</v>
      </c>
      <c r="E53" s="630">
        <v>0</v>
      </c>
    </row>
    <row r="54" spans="1:5" s="397" customFormat="1" ht="33">
      <c r="A54" s="624"/>
      <c r="B54" s="636" t="s">
        <v>366</v>
      </c>
      <c r="C54" s="616">
        <v>3500</v>
      </c>
      <c r="D54" s="616">
        <v>0</v>
      </c>
      <c r="E54" s="553">
        <v>0</v>
      </c>
    </row>
    <row r="55" spans="1:6" s="397" customFormat="1" ht="90">
      <c r="A55" s="650" t="s">
        <v>418</v>
      </c>
      <c r="B55" s="608" t="s">
        <v>618</v>
      </c>
      <c r="C55" s="626">
        <f>C56+C92+C209+C210+C211+C212+C213+C220</f>
        <v>6645067.5</v>
      </c>
      <c r="D55" s="626">
        <f>D56+D92+D209+D210+D211+D212+D213+D220</f>
        <v>1573312.1</v>
      </c>
      <c r="E55" s="627">
        <f>D55/C55*100</f>
        <v>23.7</v>
      </c>
      <c r="F55" s="679"/>
    </row>
    <row r="56" spans="1:5" s="397" customFormat="1" ht="60">
      <c r="A56" s="650" t="s">
        <v>419</v>
      </c>
      <c r="B56" s="700" t="s">
        <v>373</v>
      </c>
      <c r="C56" s="610">
        <f>C60+C89</f>
        <v>747697.5</v>
      </c>
      <c r="D56" s="610">
        <f>D60+D89</f>
        <v>156968.7</v>
      </c>
      <c r="E56" s="627">
        <f>D56/C56*100</f>
        <v>21</v>
      </c>
    </row>
    <row r="57" spans="1:5" s="397" customFormat="1" ht="92.25">
      <c r="A57" s="624"/>
      <c r="B57" s="701" t="s">
        <v>532</v>
      </c>
      <c r="C57" s="613">
        <v>38320.2</v>
      </c>
      <c r="D57" s="613">
        <v>7859.4</v>
      </c>
      <c r="E57" s="630">
        <f>D57/C57*100</f>
        <v>20.5</v>
      </c>
    </row>
    <row r="58" spans="1:5" s="397" customFormat="1" ht="92.25">
      <c r="A58" s="624"/>
      <c r="B58" s="701" t="s">
        <v>631</v>
      </c>
      <c r="C58" s="613">
        <v>100000</v>
      </c>
      <c r="D58" s="613">
        <v>63000</v>
      </c>
      <c r="E58" s="630">
        <f>D58/C58*100</f>
        <v>63</v>
      </c>
    </row>
    <row r="59" spans="1:5" s="397" customFormat="1" ht="33">
      <c r="A59" s="614"/>
      <c r="B59" s="702" t="s">
        <v>87</v>
      </c>
      <c r="C59" s="612"/>
      <c r="D59" s="616"/>
      <c r="E59" s="627"/>
    </row>
    <row r="60" spans="1:5" s="397" customFormat="1" ht="33">
      <c r="A60" s="712" t="s">
        <v>420</v>
      </c>
      <c r="B60" s="703" t="s">
        <v>363</v>
      </c>
      <c r="C60" s="615">
        <f>C61+C63+C64+C65+C66+C67+C68+C69+C71+C72+C73+C74+C75+C76+C77+C78+C79+C80+C82+C83+C84+C85+C86+C87+C88</f>
        <v>647697.5</v>
      </c>
      <c r="D60" s="615">
        <f>D61+D63+D64+D65+D66+D67+D68+D69+D71+D72+D73+D74+D75+D76+D77+D78+D79+D80+D82+D83+D84+D85+D86+D87+D88</f>
        <v>93968.7</v>
      </c>
      <c r="E60" s="642">
        <f aca="true" t="shared" si="3" ref="E60:E93">D60/C60*100</f>
        <v>14.5</v>
      </c>
    </row>
    <row r="61" spans="1:5" s="397" customFormat="1" ht="61.5">
      <c r="A61" s="624"/>
      <c r="B61" s="704" t="s">
        <v>521</v>
      </c>
      <c r="C61" s="619">
        <v>12239.6</v>
      </c>
      <c r="D61" s="619">
        <v>52.05</v>
      </c>
      <c r="E61" s="553">
        <f t="shared" si="3"/>
        <v>0.4</v>
      </c>
    </row>
    <row r="62" spans="1:5" s="397" customFormat="1" ht="33">
      <c r="A62" s="624"/>
      <c r="B62" s="705" t="s">
        <v>313</v>
      </c>
      <c r="C62" s="613">
        <v>10000</v>
      </c>
      <c r="D62" s="613">
        <v>0</v>
      </c>
      <c r="E62" s="630">
        <f t="shared" si="3"/>
        <v>0</v>
      </c>
    </row>
    <row r="63" spans="1:5" s="397" customFormat="1" ht="61.5">
      <c r="A63" s="624"/>
      <c r="B63" s="704" t="s">
        <v>522</v>
      </c>
      <c r="C63" s="619">
        <v>21909.98</v>
      </c>
      <c r="D63" s="619">
        <v>2597.7</v>
      </c>
      <c r="E63" s="553">
        <f t="shared" si="3"/>
        <v>11.9</v>
      </c>
    </row>
    <row r="64" spans="1:5" s="397" customFormat="1" ht="61.5">
      <c r="A64" s="624"/>
      <c r="B64" s="704" t="s">
        <v>523</v>
      </c>
      <c r="C64" s="619">
        <v>5000</v>
      </c>
      <c r="D64" s="619">
        <v>198</v>
      </c>
      <c r="E64" s="553">
        <f t="shared" si="3"/>
        <v>4</v>
      </c>
    </row>
    <row r="65" spans="1:5" s="397" customFormat="1" ht="33">
      <c r="A65" s="624"/>
      <c r="B65" s="704" t="s">
        <v>307</v>
      </c>
      <c r="C65" s="619">
        <v>105662.6</v>
      </c>
      <c r="D65" s="619">
        <v>37764.5</v>
      </c>
      <c r="E65" s="553">
        <f t="shared" si="3"/>
        <v>35.7</v>
      </c>
    </row>
    <row r="66" spans="1:5" s="397" customFormat="1" ht="33">
      <c r="A66" s="624"/>
      <c r="B66" s="704" t="s">
        <v>91</v>
      </c>
      <c r="C66" s="619">
        <v>216243.9</v>
      </c>
      <c r="D66" s="619">
        <v>29264</v>
      </c>
      <c r="E66" s="553">
        <f t="shared" si="3"/>
        <v>13.5</v>
      </c>
    </row>
    <row r="67" spans="1:5" s="397" customFormat="1" ht="61.5">
      <c r="A67" s="677"/>
      <c r="B67" s="704" t="s">
        <v>524</v>
      </c>
      <c r="C67" s="619">
        <v>31367.7</v>
      </c>
      <c r="D67" s="619">
        <v>6503.5</v>
      </c>
      <c r="E67" s="553">
        <f t="shared" si="3"/>
        <v>20.7</v>
      </c>
    </row>
    <row r="68" spans="1:5" s="397" customFormat="1" ht="61.5">
      <c r="A68" s="624"/>
      <c r="B68" s="704" t="s">
        <v>308</v>
      </c>
      <c r="C68" s="619">
        <v>142466.2</v>
      </c>
      <c r="D68" s="619">
        <v>2425.2</v>
      </c>
      <c r="E68" s="553">
        <f t="shared" si="3"/>
        <v>1.7</v>
      </c>
    </row>
    <row r="69" spans="1:5" s="397" customFormat="1" ht="61.5">
      <c r="A69" s="624"/>
      <c r="B69" s="704" t="s">
        <v>525</v>
      </c>
      <c r="C69" s="619">
        <v>31940.3</v>
      </c>
      <c r="D69" s="619">
        <v>198.5</v>
      </c>
      <c r="E69" s="630">
        <f t="shared" si="3"/>
        <v>0.6</v>
      </c>
    </row>
    <row r="70" spans="1:5" s="397" customFormat="1" ht="33">
      <c r="A70" s="624"/>
      <c r="B70" s="705" t="s">
        <v>313</v>
      </c>
      <c r="C70" s="613">
        <v>20460.8</v>
      </c>
      <c r="D70" s="613">
        <v>0</v>
      </c>
      <c r="E70" s="630">
        <f t="shared" si="3"/>
        <v>0</v>
      </c>
    </row>
    <row r="71" spans="1:5" s="397" customFormat="1" ht="61.5">
      <c r="A71" s="624"/>
      <c r="B71" s="704" t="s">
        <v>526</v>
      </c>
      <c r="C71" s="619">
        <v>1000</v>
      </c>
      <c r="D71" s="619">
        <v>0</v>
      </c>
      <c r="E71" s="553">
        <f t="shared" si="3"/>
        <v>0</v>
      </c>
    </row>
    <row r="72" spans="1:5" s="397" customFormat="1" ht="61.5">
      <c r="A72" s="624"/>
      <c r="B72" s="704" t="s">
        <v>527</v>
      </c>
      <c r="C72" s="619">
        <v>1000</v>
      </c>
      <c r="D72" s="619">
        <v>0</v>
      </c>
      <c r="E72" s="553">
        <f t="shared" si="3"/>
        <v>0</v>
      </c>
    </row>
    <row r="73" spans="1:5" s="397" customFormat="1" ht="61.5">
      <c r="A73" s="624"/>
      <c r="B73" s="704" t="s">
        <v>471</v>
      </c>
      <c r="C73" s="619">
        <v>3513.4</v>
      </c>
      <c r="D73" s="619">
        <v>0</v>
      </c>
      <c r="E73" s="553">
        <f t="shared" si="3"/>
        <v>0</v>
      </c>
    </row>
    <row r="74" spans="1:5" s="397" customFormat="1" ht="61.5">
      <c r="A74" s="624"/>
      <c r="B74" s="704" t="s">
        <v>440</v>
      </c>
      <c r="C74" s="619">
        <v>300</v>
      </c>
      <c r="D74" s="619">
        <v>293</v>
      </c>
      <c r="E74" s="553">
        <f t="shared" si="3"/>
        <v>97.7</v>
      </c>
    </row>
    <row r="75" spans="1:5" s="397" customFormat="1" ht="61.5">
      <c r="A75" s="624"/>
      <c r="B75" s="704" t="s">
        <v>444</v>
      </c>
      <c r="C75" s="619">
        <v>1405.9</v>
      </c>
      <c r="D75" s="619">
        <v>0</v>
      </c>
      <c r="E75" s="553">
        <f t="shared" si="3"/>
        <v>0</v>
      </c>
    </row>
    <row r="76" spans="1:5" s="397" customFormat="1" ht="61.5">
      <c r="A76" s="624"/>
      <c r="B76" s="704" t="s">
        <v>528</v>
      </c>
      <c r="C76" s="619">
        <v>8270</v>
      </c>
      <c r="D76" s="619">
        <v>0</v>
      </c>
      <c r="E76" s="553">
        <f t="shared" si="3"/>
        <v>0</v>
      </c>
    </row>
    <row r="77" spans="1:5" s="397" customFormat="1" ht="61.5">
      <c r="A77" s="624"/>
      <c r="B77" s="704" t="s">
        <v>529</v>
      </c>
      <c r="C77" s="619">
        <v>8426</v>
      </c>
      <c r="D77" s="619">
        <v>226.99</v>
      </c>
      <c r="E77" s="553">
        <f t="shared" si="3"/>
        <v>2.7</v>
      </c>
    </row>
    <row r="78" spans="1:5" s="397" customFormat="1" ht="61.5">
      <c r="A78" s="624"/>
      <c r="B78" s="704" t="s">
        <v>632</v>
      </c>
      <c r="C78" s="619">
        <v>7000</v>
      </c>
      <c r="D78" s="619">
        <v>0</v>
      </c>
      <c r="E78" s="630">
        <f t="shared" si="3"/>
        <v>0</v>
      </c>
    </row>
    <row r="79" spans="1:5" s="397" customFormat="1" ht="61.5">
      <c r="A79" s="624"/>
      <c r="B79" s="704" t="s">
        <v>530</v>
      </c>
      <c r="C79" s="619">
        <v>4314</v>
      </c>
      <c r="D79" s="619">
        <v>3111.6</v>
      </c>
      <c r="E79" s="553">
        <f t="shared" si="3"/>
        <v>72.1</v>
      </c>
    </row>
    <row r="80" spans="1:5" s="397" customFormat="1" ht="61.5">
      <c r="A80" s="624"/>
      <c r="B80" s="704" t="s">
        <v>109</v>
      </c>
      <c r="C80" s="619">
        <v>14720</v>
      </c>
      <c r="D80" s="619">
        <v>9716.1</v>
      </c>
      <c r="E80" s="553">
        <f t="shared" si="3"/>
        <v>66</v>
      </c>
    </row>
    <row r="81" spans="1:5" s="397" customFormat="1" ht="33">
      <c r="A81" s="624"/>
      <c r="B81" s="705" t="s">
        <v>313</v>
      </c>
      <c r="C81" s="613">
        <v>7859.4</v>
      </c>
      <c r="D81" s="613">
        <v>7859.4</v>
      </c>
      <c r="E81" s="630">
        <f t="shared" si="3"/>
        <v>100</v>
      </c>
    </row>
    <row r="82" spans="1:5" s="397" customFormat="1" ht="92.25">
      <c r="A82" s="624"/>
      <c r="B82" s="704" t="s">
        <v>531</v>
      </c>
      <c r="C82" s="619">
        <v>5000</v>
      </c>
      <c r="D82" s="619">
        <v>299.8</v>
      </c>
      <c r="E82" s="553">
        <f t="shared" si="3"/>
        <v>6</v>
      </c>
    </row>
    <row r="83" spans="1:5" s="397" customFormat="1" ht="92.25">
      <c r="A83" s="624"/>
      <c r="B83" s="704" t="s">
        <v>446</v>
      </c>
      <c r="C83" s="619">
        <v>526.7</v>
      </c>
      <c r="D83" s="619">
        <v>0</v>
      </c>
      <c r="E83" s="553">
        <f t="shared" si="3"/>
        <v>0</v>
      </c>
    </row>
    <row r="84" spans="1:5" s="397" customFormat="1" ht="92.25">
      <c r="A84" s="624"/>
      <c r="B84" s="704" t="s">
        <v>447</v>
      </c>
      <c r="C84" s="619">
        <v>644.5</v>
      </c>
      <c r="D84" s="619">
        <v>268.44</v>
      </c>
      <c r="E84" s="553">
        <f t="shared" si="3"/>
        <v>41.7</v>
      </c>
    </row>
    <row r="85" spans="1:5" s="397" customFormat="1" ht="123">
      <c r="A85" s="624"/>
      <c r="B85" s="704" t="s">
        <v>379</v>
      </c>
      <c r="C85" s="619">
        <v>1166.5</v>
      </c>
      <c r="D85" s="619">
        <v>487.4</v>
      </c>
      <c r="E85" s="553">
        <f t="shared" si="3"/>
        <v>41.8</v>
      </c>
    </row>
    <row r="86" spans="1:5" s="397" customFormat="1" ht="92.25">
      <c r="A86" s="624"/>
      <c r="B86" s="704" t="s">
        <v>382</v>
      </c>
      <c r="C86" s="619">
        <v>1386.4</v>
      </c>
      <c r="D86" s="619">
        <v>561.96</v>
      </c>
      <c r="E86" s="553">
        <f t="shared" si="3"/>
        <v>40.5</v>
      </c>
    </row>
    <row r="87" spans="1:5" s="397" customFormat="1" ht="92.25">
      <c r="A87" s="650"/>
      <c r="B87" s="704" t="s">
        <v>450</v>
      </c>
      <c r="C87" s="619">
        <v>638.3</v>
      </c>
      <c r="D87" s="619">
        <v>0</v>
      </c>
      <c r="E87" s="553">
        <f t="shared" si="3"/>
        <v>0</v>
      </c>
    </row>
    <row r="88" spans="1:5" s="397" customFormat="1" ht="61.5">
      <c r="A88" s="624"/>
      <c r="B88" s="704" t="s">
        <v>451</v>
      </c>
      <c r="C88" s="619">
        <v>21555.5</v>
      </c>
      <c r="D88" s="619">
        <v>0</v>
      </c>
      <c r="E88" s="630">
        <f t="shared" si="3"/>
        <v>0</v>
      </c>
    </row>
    <row r="89" spans="1:5" s="397" customFormat="1" ht="67.5" customHeight="1">
      <c r="A89" s="712" t="s">
        <v>421</v>
      </c>
      <c r="B89" s="706" t="s">
        <v>633</v>
      </c>
      <c r="C89" s="615">
        <f>C90</f>
        <v>100000</v>
      </c>
      <c r="D89" s="615">
        <f>D90</f>
        <v>63000</v>
      </c>
      <c r="E89" s="642">
        <f t="shared" si="3"/>
        <v>63</v>
      </c>
    </row>
    <row r="90" spans="2:5" s="397" customFormat="1" ht="67.5" customHeight="1">
      <c r="B90" s="707" t="s">
        <v>470</v>
      </c>
      <c r="C90" s="619">
        <v>100000</v>
      </c>
      <c r="D90" s="619">
        <v>63000</v>
      </c>
      <c r="E90" s="553">
        <f t="shared" si="3"/>
        <v>63</v>
      </c>
    </row>
    <row r="91" spans="1:5" s="397" customFormat="1" ht="42" customHeight="1">
      <c r="A91" s="684"/>
      <c r="B91" s="701" t="s">
        <v>313</v>
      </c>
      <c r="C91" s="613">
        <v>100000</v>
      </c>
      <c r="D91" s="613">
        <v>63000</v>
      </c>
      <c r="E91" s="630">
        <f t="shared" si="3"/>
        <v>63</v>
      </c>
    </row>
    <row r="92" spans="1:5" s="397" customFormat="1" ht="72" customHeight="1">
      <c r="A92" s="650" t="s">
        <v>422</v>
      </c>
      <c r="B92" s="700" t="s">
        <v>385</v>
      </c>
      <c r="C92" s="610">
        <f>C95+C99</f>
        <v>1908142.5</v>
      </c>
      <c r="D92" s="610">
        <f>D95+D99</f>
        <v>376816.9</v>
      </c>
      <c r="E92" s="627">
        <f t="shared" si="3"/>
        <v>19.7</v>
      </c>
    </row>
    <row r="93" spans="1:5" s="397" customFormat="1" ht="92.25">
      <c r="A93" s="684" t="s">
        <v>534</v>
      </c>
      <c r="B93" s="701" t="s">
        <v>532</v>
      </c>
      <c r="C93" s="613">
        <v>1274729.7</v>
      </c>
      <c r="D93" s="613">
        <v>239804.2</v>
      </c>
      <c r="E93" s="553">
        <f t="shared" si="3"/>
        <v>18.8</v>
      </c>
    </row>
    <row r="94" spans="1:5" s="397" customFormat="1" ht="33">
      <c r="A94" s="684"/>
      <c r="B94" s="708" t="s">
        <v>533</v>
      </c>
      <c r="C94" s="612"/>
      <c r="D94" s="616"/>
      <c r="E94" s="630"/>
    </row>
    <row r="95" spans="1:5" s="397" customFormat="1" ht="33">
      <c r="A95" s="712" t="s">
        <v>423</v>
      </c>
      <c r="B95" s="709" t="s">
        <v>386</v>
      </c>
      <c r="C95" s="615">
        <f>C97+C98</f>
        <v>62870</v>
      </c>
      <c r="D95" s="615">
        <f>D97+D98</f>
        <v>23564.1</v>
      </c>
      <c r="E95" s="642">
        <f>D95/C95*100</f>
        <v>37.5</v>
      </c>
    </row>
    <row r="96" spans="1:5" s="397" customFormat="1" ht="33">
      <c r="A96" s="684" t="s">
        <v>639</v>
      </c>
      <c r="B96" s="708" t="s">
        <v>533</v>
      </c>
      <c r="C96" s="612"/>
      <c r="D96" s="616"/>
      <c r="E96" s="630"/>
    </row>
    <row r="97" spans="1:5" s="397" customFormat="1" ht="61.5">
      <c r="A97" s="684" t="s">
        <v>537</v>
      </c>
      <c r="B97" s="704" t="s">
        <v>311</v>
      </c>
      <c r="C97" s="619">
        <v>61553.8</v>
      </c>
      <c r="D97" s="619">
        <v>23564.1</v>
      </c>
      <c r="E97" s="553">
        <f>D97/C97*100</f>
        <v>38.3</v>
      </c>
    </row>
    <row r="98" spans="1:5" s="397" customFormat="1" ht="33">
      <c r="A98" s="684"/>
      <c r="B98" s="704" t="s">
        <v>59</v>
      </c>
      <c r="C98" s="619">
        <v>1316.2</v>
      </c>
      <c r="D98" s="619">
        <v>0</v>
      </c>
      <c r="E98" s="630">
        <f>D98/C98*100</f>
        <v>0</v>
      </c>
    </row>
    <row r="99" spans="1:5" s="397" customFormat="1" ht="33">
      <c r="A99" s="712" t="s">
        <v>424</v>
      </c>
      <c r="B99" s="709" t="s">
        <v>389</v>
      </c>
      <c r="C99" s="615">
        <f>C102+C104+C106+C108+C110+C112+C114+C116+C117+C118+C119+C121+C123+C125+C127+C128+C129+C131+C133+C135+C137+C139+C140+C141+C143+C144+C145+C146+C148+C150+C152+C154+C155+C156+C157+C159+C161+C163+C164+C165+C166+C168+C170+C172+C174+C176+C178+C180+C182+C184+C185+C186+C188+C190+C192+C194+C196+C198+C199+C201+C203+C205+C206+C207</f>
        <v>1845272.5</v>
      </c>
      <c r="D99" s="615">
        <f>D102+D104+D106+D108+D110+D112+D114+D116+D117+D118+D119+D121+D123+D125+D127+D128+D129+D131+D133+D135+D137+D139+D140+D141+D143+D144+D145+D146+D148+D150+D152+D154+D155+D156+D157+D159+D161+D163+D164+D165+D166+D168+D170+D172+D174+D176+D178+D180+D182+D184+D185+D186+D188+D190+D192+D194+D196+D198+D199+D201+D203+D205+D206+D207</f>
        <v>353252.8</v>
      </c>
      <c r="E99" s="642">
        <f>D99/C99*100</f>
        <v>19.1</v>
      </c>
    </row>
    <row r="100" spans="1:5" s="397" customFormat="1" ht="33">
      <c r="A100" s="684"/>
      <c r="B100" s="710" t="s">
        <v>313</v>
      </c>
      <c r="C100" s="613">
        <v>1274729.7</v>
      </c>
      <c r="D100" s="613">
        <v>239804.2</v>
      </c>
      <c r="E100" s="630">
        <f>D100/C100*100</f>
        <v>18.8</v>
      </c>
    </row>
    <row r="101" spans="1:5" s="397" customFormat="1" ht="33">
      <c r="A101" s="684"/>
      <c r="B101" s="708" t="s">
        <v>533</v>
      </c>
      <c r="C101" s="612"/>
      <c r="D101" s="616"/>
      <c r="E101" s="553"/>
    </row>
    <row r="102" spans="1:5" s="397" customFormat="1" ht="61.5">
      <c r="A102" s="684"/>
      <c r="B102" s="704" t="s">
        <v>535</v>
      </c>
      <c r="C102" s="619">
        <v>13309.7</v>
      </c>
      <c r="D102" s="619">
        <v>6514.9</v>
      </c>
      <c r="E102" s="553">
        <f aca="true" t="shared" si="4" ref="E102:E133">D102/C102*100</f>
        <v>48.9</v>
      </c>
    </row>
    <row r="103" spans="1:5" s="397" customFormat="1" ht="33">
      <c r="A103" s="684" t="s">
        <v>541</v>
      </c>
      <c r="B103" s="705" t="s">
        <v>313</v>
      </c>
      <c r="C103" s="613">
        <v>13309.7</v>
      </c>
      <c r="D103" s="613">
        <v>6514.9</v>
      </c>
      <c r="E103" s="630">
        <f t="shared" si="4"/>
        <v>48.9</v>
      </c>
    </row>
    <row r="104" spans="1:5" s="397" customFormat="1" ht="61.5">
      <c r="A104" s="684"/>
      <c r="B104" s="704" t="s">
        <v>634</v>
      </c>
      <c r="C104" s="619">
        <v>38271.9</v>
      </c>
      <c r="D104" s="619">
        <v>0</v>
      </c>
      <c r="E104" s="553">
        <f t="shared" si="4"/>
        <v>0</v>
      </c>
    </row>
    <row r="105" spans="1:5" s="397" customFormat="1" ht="33">
      <c r="A105" s="684"/>
      <c r="B105" s="705" t="s">
        <v>313</v>
      </c>
      <c r="C105" s="613">
        <v>38271.9</v>
      </c>
      <c r="D105" s="613">
        <v>0</v>
      </c>
      <c r="E105" s="630">
        <f t="shared" si="4"/>
        <v>0</v>
      </c>
    </row>
    <row r="106" spans="1:5" s="397" customFormat="1" ht="61.5">
      <c r="A106" s="684"/>
      <c r="B106" s="704" t="s">
        <v>538</v>
      </c>
      <c r="C106" s="619">
        <v>88521.5</v>
      </c>
      <c r="D106" s="619">
        <v>26556.5</v>
      </c>
      <c r="E106" s="553">
        <f t="shared" si="4"/>
        <v>30</v>
      </c>
    </row>
    <row r="107" spans="1:5" s="397" customFormat="1" ht="33">
      <c r="A107" s="684"/>
      <c r="B107" s="705" t="s">
        <v>313</v>
      </c>
      <c r="C107" s="613">
        <v>54119.4</v>
      </c>
      <c r="D107" s="613">
        <v>12635.8</v>
      </c>
      <c r="E107" s="630">
        <f t="shared" si="4"/>
        <v>23.3</v>
      </c>
    </row>
    <row r="108" spans="1:5" s="397" customFormat="1" ht="61.5">
      <c r="A108" s="684"/>
      <c r="B108" s="704" t="s">
        <v>539</v>
      </c>
      <c r="C108" s="619">
        <v>25066</v>
      </c>
      <c r="D108" s="619">
        <v>7519.8</v>
      </c>
      <c r="E108" s="553">
        <f t="shared" si="4"/>
        <v>30</v>
      </c>
    </row>
    <row r="109" spans="1:5" s="397" customFormat="1" ht="33">
      <c r="A109" s="684" t="s">
        <v>546</v>
      </c>
      <c r="B109" s="705" t="s">
        <v>313</v>
      </c>
      <c r="C109" s="613">
        <v>25066</v>
      </c>
      <c r="D109" s="613">
        <v>7519.8</v>
      </c>
      <c r="E109" s="630">
        <f t="shared" si="4"/>
        <v>30</v>
      </c>
    </row>
    <row r="110" spans="1:5" s="397" customFormat="1" ht="61.5">
      <c r="A110" s="684"/>
      <c r="B110" s="704" t="s">
        <v>540</v>
      </c>
      <c r="C110" s="619">
        <v>22605.5</v>
      </c>
      <c r="D110" s="619">
        <v>6781.6</v>
      </c>
      <c r="E110" s="630">
        <f t="shared" si="4"/>
        <v>30</v>
      </c>
    </row>
    <row r="111" spans="1:5" s="397" customFormat="1" ht="33">
      <c r="A111" s="684"/>
      <c r="B111" s="705" t="s">
        <v>313</v>
      </c>
      <c r="C111" s="613">
        <v>22605.5</v>
      </c>
      <c r="D111" s="613">
        <v>6781.6</v>
      </c>
      <c r="E111" s="630">
        <f t="shared" si="4"/>
        <v>30</v>
      </c>
    </row>
    <row r="112" spans="1:5" s="397" customFormat="1" ht="61.5">
      <c r="A112" s="684"/>
      <c r="B112" s="704" t="s">
        <v>542</v>
      </c>
      <c r="C112" s="619">
        <v>13283.6</v>
      </c>
      <c r="D112" s="619">
        <v>5978.9</v>
      </c>
      <c r="E112" s="630">
        <f t="shared" si="4"/>
        <v>45</v>
      </c>
    </row>
    <row r="113" spans="1:5" s="397" customFormat="1" ht="33">
      <c r="A113" s="684"/>
      <c r="B113" s="705" t="s">
        <v>313</v>
      </c>
      <c r="C113" s="613">
        <v>13283.6</v>
      </c>
      <c r="D113" s="613">
        <v>5978.9</v>
      </c>
      <c r="E113" s="630">
        <f t="shared" si="4"/>
        <v>45</v>
      </c>
    </row>
    <row r="114" spans="1:5" s="397" customFormat="1" ht="61.5">
      <c r="A114" s="684"/>
      <c r="B114" s="704" t="s">
        <v>543</v>
      </c>
      <c r="C114" s="619">
        <v>22418.9</v>
      </c>
      <c r="D114" s="619">
        <v>0</v>
      </c>
      <c r="E114" s="630">
        <f t="shared" si="4"/>
        <v>0</v>
      </c>
    </row>
    <row r="115" spans="1:5" s="397" customFormat="1" ht="33">
      <c r="A115" s="684"/>
      <c r="B115" s="705" t="s">
        <v>313</v>
      </c>
      <c r="C115" s="613">
        <v>22418.9</v>
      </c>
      <c r="D115" s="613">
        <v>0</v>
      </c>
      <c r="E115" s="630">
        <f t="shared" si="4"/>
        <v>0</v>
      </c>
    </row>
    <row r="116" spans="1:5" s="397" customFormat="1" ht="33">
      <c r="A116" s="684"/>
      <c r="B116" s="704" t="s">
        <v>635</v>
      </c>
      <c r="C116" s="619">
        <v>31894.1</v>
      </c>
      <c r="D116" s="619">
        <v>0</v>
      </c>
      <c r="E116" s="630">
        <f t="shared" si="4"/>
        <v>0</v>
      </c>
    </row>
    <row r="117" spans="1:5" s="397" customFormat="1" ht="61.5">
      <c r="A117" s="684"/>
      <c r="B117" s="704" t="s">
        <v>544</v>
      </c>
      <c r="C117" s="619">
        <v>11010.7</v>
      </c>
      <c r="D117" s="619">
        <v>3578.7</v>
      </c>
      <c r="E117" s="553">
        <f t="shared" si="4"/>
        <v>32.5</v>
      </c>
    </row>
    <row r="118" spans="1:5" s="397" customFormat="1" ht="61.5">
      <c r="A118" s="684"/>
      <c r="B118" s="704" t="s">
        <v>545</v>
      </c>
      <c r="C118" s="619">
        <v>28118</v>
      </c>
      <c r="D118" s="619">
        <v>23292.4</v>
      </c>
      <c r="E118" s="553">
        <f t="shared" si="4"/>
        <v>82.8</v>
      </c>
    </row>
    <row r="119" spans="1:5" s="397" customFormat="1" ht="61.5">
      <c r="A119" s="684" t="s">
        <v>553</v>
      </c>
      <c r="B119" s="704" t="s">
        <v>547</v>
      </c>
      <c r="C119" s="619">
        <v>8424.6</v>
      </c>
      <c r="D119" s="619">
        <v>2527.4</v>
      </c>
      <c r="E119" s="553">
        <f t="shared" si="4"/>
        <v>30</v>
      </c>
    </row>
    <row r="120" spans="1:5" s="397" customFormat="1" ht="33">
      <c r="A120" s="684"/>
      <c r="B120" s="705" t="s">
        <v>313</v>
      </c>
      <c r="C120" s="613">
        <v>8424.6</v>
      </c>
      <c r="D120" s="613">
        <v>2527.4</v>
      </c>
      <c r="E120" s="630">
        <f t="shared" si="4"/>
        <v>30</v>
      </c>
    </row>
    <row r="121" spans="1:5" s="397" customFormat="1" ht="61.5">
      <c r="A121" s="684"/>
      <c r="B121" s="704" t="s">
        <v>548</v>
      </c>
      <c r="C121" s="619">
        <v>17018.4</v>
      </c>
      <c r="D121" s="619">
        <v>5105.5</v>
      </c>
      <c r="E121" s="553">
        <f t="shared" si="4"/>
        <v>30</v>
      </c>
    </row>
    <row r="122" spans="1:5" s="397" customFormat="1" ht="33">
      <c r="A122" s="684"/>
      <c r="B122" s="705" t="s">
        <v>313</v>
      </c>
      <c r="C122" s="613">
        <v>17018.4</v>
      </c>
      <c r="D122" s="613">
        <v>5105.5</v>
      </c>
      <c r="E122" s="630">
        <f t="shared" si="4"/>
        <v>30</v>
      </c>
    </row>
    <row r="123" spans="1:5" s="397" customFormat="1" ht="92.25">
      <c r="A123" s="684" t="s">
        <v>556</v>
      </c>
      <c r="B123" s="704" t="s">
        <v>549</v>
      </c>
      <c r="C123" s="619">
        <v>12419.8</v>
      </c>
      <c r="D123" s="619">
        <v>3725.9</v>
      </c>
      <c r="E123" s="553">
        <f t="shared" si="4"/>
        <v>30</v>
      </c>
    </row>
    <row r="124" spans="1:5" s="397" customFormat="1" ht="33">
      <c r="A124" s="684"/>
      <c r="B124" s="705" t="s">
        <v>313</v>
      </c>
      <c r="C124" s="613">
        <v>12419.8</v>
      </c>
      <c r="D124" s="613">
        <v>3725.9</v>
      </c>
      <c r="E124" s="630">
        <f t="shared" si="4"/>
        <v>30</v>
      </c>
    </row>
    <row r="125" spans="1:5" s="397" customFormat="1" ht="61.5">
      <c r="A125" s="684"/>
      <c r="B125" s="704" t="s">
        <v>550</v>
      </c>
      <c r="C125" s="619">
        <v>10932</v>
      </c>
      <c r="D125" s="619">
        <v>0</v>
      </c>
      <c r="E125" s="553">
        <f t="shared" si="4"/>
        <v>0</v>
      </c>
    </row>
    <row r="126" spans="1:5" s="397" customFormat="1" ht="33">
      <c r="A126" s="684"/>
      <c r="B126" s="705" t="s">
        <v>313</v>
      </c>
      <c r="C126" s="613">
        <v>10932</v>
      </c>
      <c r="D126" s="613">
        <v>0</v>
      </c>
      <c r="E126" s="630">
        <f t="shared" si="4"/>
        <v>0</v>
      </c>
    </row>
    <row r="127" spans="1:5" s="397" customFormat="1" ht="61.5">
      <c r="A127" s="684"/>
      <c r="B127" s="704" t="s">
        <v>551</v>
      </c>
      <c r="C127" s="619">
        <v>9497.4</v>
      </c>
      <c r="D127" s="619">
        <v>0</v>
      </c>
      <c r="E127" s="553">
        <f t="shared" si="4"/>
        <v>0</v>
      </c>
    </row>
    <row r="128" spans="1:5" s="397" customFormat="1" ht="61.5">
      <c r="A128" s="684"/>
      <c r="B128" s="704" t="s">
        <v>552</v>
      </c>
      <c r="C128" s="619">
        <v>6417.8</v>
      </c>
      <c r="D128" s="619">
        <v>6417.8</v>
      </c>
      <c r="E128" s="630">
        <f t="shared" si="4"/>
        <v>100</v>
      </c>
    </row>
    <row r="129" spans="1:5" s="397" customFormat="1" ht="61.5">
      <c r="A129" s="684"/>
      <c r="B129" s="704" t="s">
        <v>554</v>
      </c>
      <c r="C129" s="619">
        <v>33750.8</v>
      </c>
      <c r="D129" s="619">
        <v>0</v>
      </c>
      <c r="E129" s="553">
        <f t="shared" si="4"/>
        <v>0</v>
      </c>
    </row>
    <row r="130" spans="1:5" s="397" customFormat="1" ht="33">
      <c r="A130" s="684"/>
      <c r="B130" s="705" t="s">
        <v>313</v>
      </c>
      <c r="C130" s="613">
        <v>33750.8</v>
      </c>
      <c r="D130" s="613">
        <v>0</v>
      </c>
      <c r="E130" s="630">
        <f t="shared" si="4"/>
        <v>0</v>
      </c>
    </row>
    <row r="131" spans="1:5" s="397" customFormat="1" ht="61.5">
      <c r="A131" s="684" t="s">
        <v>562</v>
      </c>
      <c r="B131" s="704" t="s">
        <v>636</v>
      </c>
      <c r="C131" s="619">
        <v>53659.3</v>
      </c>
      <c r="D131" s="619">
        <v>0</v>
      </c>
      <c r="E131" s="553">
        <f t="shared" si="4"/>
        <v>0</v>
      </c>
    </row>
    <row r="132" spans="1:5" s="397" customFormat="1" ht="33">
      <c r="A132" s="684"/>
      <c r="B132" s="705" t="s">
        <v>313</v>
      </c>
      <c r="C132" s="613">
        <v>53659.3</v>
      </c>
      <c r="D132" s="613">
        <v>0</v>
      </c>
      <c r="E132" s="630">
        <f t="shared" si="4"/>
        <v>0</v>
      </c>
    </row>
    <row r="133" spans="1:5" s="397" customFormat="1" ht="61.5">
      <c r="A133" s="684"/>
      <c r="B133" s="704" t="s">
        <v>557</v>
      </c>
      <c r="C133" s="619">
        <v>11037.9</v>
      </c>
      <c r="D133" s="619">
        <v>3311.4</v>
      </c>
      <c r="E133" s="553">
        <f t="shared" si="4"/>
        <v>30</v>
      </c>
    </row>
    <row r="134" spans="1:5" s="397" customFormat="1" ht="33">
      <c r="A134" s="684"/>
      <c r="B134" s="705" t="s">
        <v>313</v>
      </c>
      <c r="C134" s="613">
        <v>11037.9</v>
      </c>
      <c r="D134" s="613">
        <v>3311.4</v>
      </c>
      <c r="E134" s="630">
        <f aca="true" t="shared" si="5" ref="E134:E165">D134/C134*100</f>
        <v>30</v>
      </c>
    </row>
    <row r="135" spans="1:5" s="397" customFormat="1" ht="61.5">
      <c r="A135" s="684"/>
      <c r="B135" s="704" t="s">
        <v>558</v>
      </c>
      <c r="C135" s="619">
        <v>15330.1</v>
      </c>
      <c r="D135" s="619">
        <v>0</v>
      </c>
      <c r="E135" s="553">
        <f t="shared" si="5"/>
        <v>0</v>
      </c>
    </row>
    <row r="136" spans="1:5" s="397" customFormat="1" ht="33">
      <c r="A136" s="684" t="s">
        <v>567</v>
      </c>
      <c r="B136" s="705" t="s">
        <v>313</v>
      </c>
      <c r="C136" s="613">
        <v>15330.1</v>
      </c>
      <c r="D136" s="613">
        <v>0</v>
      </c>
      <c r="E136" s="630">
        <f t="shared" si="5"/>
        <v>0</v>
      </c>
    </row>
    <row r="137" spans="1:5" s="397" customFormat="1" ht="61.5">
      <c r="A137" s="684"/>
      <c r="B137" s="704" t="s">
        <v>559</v>
      </c>
      <c r="C137" s="619">
        <v>41038.5</v>
      </c>
      <c r="D137" s="619">
        <v>0</v>
      </c>
      <c r="E137" s="630">
        <f t="shared" si="5"/>
        <v>0</v>
      </c>
    </row>
    <row r="138" spans="1:5" s="397" customFormat="1" ht="33">
      <c r="A138" s="684"/>
      <c r="B138" s="705" t="s">
        <v>313</v>
      </c>
      <c r="C138" s="613">
        <v>41038.5</v>
      </c>
      <c r="D138" s="613">
        <v>0</v>
      </c>
      <c r="E138" s="630">
        <f t="shared" si="5"/>
        <v>0</v>
      </c>
    </row>
    <row r="139" spans="1:5" s="397" customFormat="1" ht="61.5">
      <c r="A139" s="684"/>
      <c r="B139" s="704" t="s">
        <v>560</v>
      </c>
      <c r="C139" s="619">
        <v>11047.9</v>
      </c>
      <c r="D139" s="619">
        <v>0</v>
      </c>
      <c r="E139" s="630">
        <f t="shared" si="5"/>
        <v>0</v>
      </c>
    </row>
    <row r="140" spans="1:5" s="397" customFormat="1" ht="61.5">
      <c r="A140" s="684" t="s">
        <v>570</v>
      </c>
      <c r="B140" s="704" t="s">
        <v>561</v>
      </c>
      <c r="C140" s="619">
        <v>8682.1</v>
      </c>
      <c r="D140" s="619">
        <v>0</v>
      </c>
      <c r="E140" s="553">
        <f t="shared" si="5"/>
        <v>0</v>
      </c>
    </row>
    <row r="141" spans="1:5" s="397" customFormat="1" ht="61.5">
      <c r="A141" s="684"/>
      <c r="B141" s="704" t="s">
        <v>563</v>
      </c>
      <c r="C141" s="619">
        <v>39917.5</v>
      </c>
      <c r="D141" s="619">
        <v>11975.2</v>
      </c>
      <c r="E141" s="630">
        <f t="shared" si="5"/>
        <v>30</v>
      </c>
    </row>
    <row r="142" spans="1:5" s="397" customFormat="1" ht="33">
      <c r="A142" s="684"/>
      <c r="B142" s="705" t="s">
        <v>313</v>
      </c>
      <c r="C142" s="613">
        <v>39917.5</v>
      </c>
      <c r="D142" s="613">
        <v>11975.2</v>
      </c>
      <c r="E142" s="630">
        <f t="shared" si="5"/>
        <v>30</v>
      </c>
    </row>
    <row r="143" spans="1:5" s="397" customFormat="1" ht="61.5">
      <c r="A143" s="684"/>
      <c r="B143" s="704" t="s">
        <v>564</v>
      </c>
      <c r="C143" s="619">
        <v>25898.4</v>
      </c>
      <c r="D143" s="619">
        <v>9122.8</v>
      </c>
      <c r="E143" s="630">
        <f t="shared" si="5"/>
        <v>35.2</v>
      </c>
    </row>
    <row r="144" spans="1:5" s="397" customFormat="1" ht="33">
      <c r="A144" s="684"/>
      <c r="B144" s="704" t="s">
        <v>565</v>
      </c>
      <c r="C144" s="619">
        <v>12792.1</v>
      </c>
      <c r="D144" s="619">
        <v>4171.4</v>
      </c>
      <c r="E144" s="553">
        <f t="shared" si="5"/>
        <v>32.6</v>
      </c>
    </row>
    <row r="145" spans="1:5" s="397" customFormat="1" ht="33">
      <c r="A145" s="684" t="s">
        <v>574</v>
      </c>
      <c r="B145" s="704" t="s">
        <v>566</v>
      </c>
      <c r="C145" s="619">
        <v>15620.4</v>
      </c>
      <c r="D145" s="619">
        <v>4686.1</v>
      </c>
      <c r="E145" s="553">
        <f t="shared" si="5"/>
        <v>30</v>
      </c>
    </row>
    <row r="146" spans="1:5" s="397" customFormat="1" ht="61.5">
      <c r="A146" s="684"/>
      <c r="B146" s="704" t="s">
        <v>568</v>
      </c>
      <c r="C146" s="619">
        <v>13550.1</v>
      </c>
      <c r="D146" s="619">
        <v>4065</v>
      </c>
      <c r="E146" s="553">
        <f t="shared" si="5"/>
        <v>30</v>
      </c>
    </row>
    <row r="147" spans="1:5" s="397" customFormat="1" ht="33">
      <c r="A147" s="684" t="s">
        <v>577</v>
      </c>
      <c r="B147" s="705" t="s">
        <v>313</v>
      </c>
      <c r="C147" s="613">
        <v>13550.1</v>
      </c>
      <c r="D147" s="613">
        <v>4065</v>
      </c>
      <c r="E147" s="630">
        <f t="shared" si="5"/>
        <v>30</v>
      </c>
    </row>
    <row r="148" spans="1:5" s="397" customFormat="1" ht="61.5">
      <c r="A148" s="684"/>
      <c r="B148" s="704" t="s">
        <v>569</v>
      </c>
      <c r="C148" s="619">
        <v>52331</v>
      </c>
      <c r="D148" s="619">
        <v>0</v>
      </c>
      <c r="E148" s="630">
        <f t="shared" si="5"/>
        <v>0</v>
      </c>
    </row>
    <row r="149" spans="1:5" s="397" customFormat="1" ht="33">
      <c r="A149" s="684"/>
      <c r="B149" s="705" t="s">
        <v>313</v>
      </c>
      <c r="C149" s="613">
        <v>52331</v>
      </c>
      <c r="D149" s="613">
        <v>0</v>
      </c>
      <c r="E149" s="630">
        <f t="shared" si="5"/>
        <v>0</v>
      </c>
    </row>
    <row r="150" spans="1:5" s="397" customFormat="1" ht="61.5">
      <c r="A150" s="684"/>
      <c r="B150" s="704" t="s">
        <v>571</v>
      </c>
      <c r="C150" s="619">
        <v>10294.7</v>
      </c>
      <c r="D150" s="619">
        <v>6153.2</v>
      </c>
      <c r="E150" s="630">
        <f t="shared" si="5"/>
        <v>59.8</v>
      </c>
    </row>
    <row r="151" spans="1:5" s="397" customFormat="1" ht="33">
      <c r="A151" s="684"/>
      <c r="B151" s="705" t="s">
        <v>313</v>
      </c>
      <c r="C151" s="613">
        <v>10294.7</v>
      </c>
      <c r="D151" s="613">
        <v>6153.2</v>
      </c>
      <c r="E151" s="630">
        <f t="shared" si="5"/>
        <v>59.8</v>
      </c>
    </row>
    <row r="152" spans="1:5" s="397" customFormat="1" ht="61.5">
      <c r="A152" s="684"/>
      <c r="B152" s="704" t="s">
        <v>572</v>
      </c>
      <c r="C152" s="619">
        <v>43594.4</v>
      </c>
      <c r="D152" s="619">
        <v>0</v>
      </c>
      <c r="E152" s="630">
        <f t="shared" si="5"/>
        <v>0</v>
      </c>
    </row>
    <row r="153" spans="1:5" s="397" customFormat="1" ht="33">
      <c r="A153" s="684"/>
      <c r="B153" s="705" t="s">
        <v>313</v>
      </c>
      <c r="C153" s="613">
        <v>43594.4</v>
      </c>
      <c r="D153" s="613">
        <v>0</v>
      </c>
      <c r="E153" s="630">
        <f t="shared" si="5"/>
        <v>0</v>
      </c>
    </row>
    <row r="154" spans="1:5" s="397" customFormat="1" ht="61.5">
      <c r="A154" s="684"/>
      <c r="B154" s="704" t="s">
        <v>573</v>
      </c>
      <c r="C154" s="619">
        <v>14907</v>
      </c>
      <c r="D154" s="619">
        <v>0</v>
      </c>
      <c r="E154" s="553">
        <f t="shared" si="5"/>
        <v>0</v>
      </c>
    </row>
    <row r="155" spans="1:5" s="397" customFormat="1" ht="61.5">
      <c r="A155" s="684"/>
      <c r="B155" s="704" t="s">
        <v>575</v>
      </c>
      <c r="C155" s="612">
        <v>28172.7</v>
      </c>
      <c r="D155" s="612">
        <v>8919.6</v>
      </c>
      <c r="E155" s="553">
        <f t="shared" si="5"/>
        <v>31.7</v>
      </c>
    </row>
    <row r="156" spans="1:5" s="397" customFormat="1" ht="61.5">
      <c r="A156" s="684" t="s">
        <v>584</v>
      </c>
      <c r="B156" s="704" t="s">
        <v>576</v>
      </c>
      <c r="C156" s="612">
        <v>29692</v>
      </c>
      <c r="D156" s="612">
        <v>0</v>
      </c>
      <c r="E156" s="553">
        <f t="shared" si="5"/>
        <v>0</v>
      </c>
    </row>
    <row r="157" spans="1:5" s="397" customFormat="1" ht="61.5">
      <c r="A157" s="684"/>
      <c r="B157" s="704" t="s">
        <v>578</v>
      </c>
      <c r="C157" s="619">
        <v>13227.4</v>
      </c>
      <c r="D157" s="619">
        <v>3968.2</v>
      </c>
      <c r="E157" s="630">
        <f t="shared" si="5"/>
        <v>30</v>
      </c>
    </row>
    <row r="158" spans="1:5" s="397" customFormat="1" ht="33">
      <c r="A158" s="684"/>
      <c r="B158" s="705" t="s">
        <v>313</v>
      </c>
      <c r="C158" s="613">
        <v>13227.4</v>
      </c>
      <c r="D158" s="613">
        <v>3968.2</v>
      </c>
      <c r="E158" s="630">
        <f t="shared" si="5"/>
        <v>30</v>
      </c>
    </row>
    <row r="159" spans="1:5" s="397" customFormat="1" ht="61.5">
      <c r="A159" s="684"/>
      <c r="B159" s="704" t="s">
        <v>579</v>
      </c>
      <c r="C159" s="619">
        <v>26320.6</v>
      </c>
      <c r="D159" s="619">
        <v>7896.2</v>
      </c>
      <c r="E159" s="630">
        <f t="shared" si="5"/>
        <v>30</v>
      </c>
    </row>
    <row r="160" spans="1:5" s="397" customFormat="1" ht="33">
      <c r="A160" s="684"/>
      <c r="B160" s="705" t="s">
        <v>313</v>
      </c>
      <c r="C160" s="613">
        <v>26320.6</v>
      </c>
      <c r="D160" s="613">
        <v>7896.2</v>
      </c>
      <c r="E160" s="630">
        <f t="shared" si="5"/>
        <v>30</v>
      </c>
    </row>
    <row r="161" spans="1:5" s="397" customFormat="1" ht="33">
      <c r="A161" s="684"/>
      <c r="B161" s="704" t="s">
        <v>580</v>
      </c>
      <c r="C161" s="619">
        <v>99664.8</v>
      </c>
      <c r="D161" s="619">
        <v>0</v>
      </c>
      <c r="E161" s="630">
        <f t="shared" si="5"/>
        <v>0</v>
      </c>
    </row>
    <row r="162" spans="1:5" s="397" customFormat="1" ht="33">
      <c r="A162" s="684" t="s">
        <v>588</v>
      </c>
      <c r="B162" s="705" t="s">
        <v>313</v>
      </c>
      <c r="C162" s="613">
        <v>70733.2</v>
      </c>
      <c r="D162" s="613">
        <v>0</v>
      </c>
      <c r="E162" s="630">
        <f t="shared" si="5"/>
        <v>0</v>
      </c>
    </row>
    <row r="163" spans="1:5" s="397" customFormat="1" ht="33">
      <c r="A163" s="684"/>
      <c r="B163" s="704" t="s">
        <v>581</v>
      </c>
      <c r="C163" s="619">
        <v>7312.5</v>
      </c>
      <c r="D163" s="619">
        <v>0</v>
      </c>
      <c r="E163" s="630">
        <f t="shared" si="5"/>
        <v>0</v>
      </c>
    </row>
    <row r="164" spans="1:5" s="397" customFormat="1" ht="61.5">
      <c r="A164" s="684"/>
      <c r="B164" s="704" t="s">
        <v>582</v>
      </c>
      <c r="C164" s="619">
        <v>18083.3</v>
      </c>
      <c r="D164" s="619">
        <v>0</v>
      </c>
      <c r="E164" s="553">
        <f t="shared" si="5"/>
        <v>0</v>
      </c>
    </row>
    <row r="165" spans="1:5" s="397" customFormat="1" ht="33">
      <c r="A165" s="684"/>
      <c r="B165" s="704" t="s">
        <v>583</v>
      </c>
      <c r="C165" s="619">
        <v>73520.1</v>
      </c>
      <c r="D165" s="619">
        <v>17119.4</v>
      </c>
      <c r="E165" s="630">
        <f t="shared" si="5"/>
        <v>23.3</v>
      </c>
    </row>
    <row r="166" spans="1:5" s="397" customFormat="1" ht="61.5">
      <c r="A166" s="684"/>
      <c r="B166" s="704" t="s">
        <v>585</v>
      </c>
      <c r="C166" s="619">
        <v>47475.6</v>
      </c>
      <c r="D166" s="619">
        <v>14242.7</v>
      </c>
      <c r="E166" s="553">
        <f aca="true" t="shared" si="6" ref="E166:E197">D166/C166*100</f>
        <v>30</v>
      </c>
    </row>
    <row r="167" spans="1:5" s="397" customFormat="1" ht="33">
      <c r="A167" s="684"/>
      <c r="B167" s="705" t="s">
        <v>313</v>
      </c>
      <c r="C167" s="613">
        <v>47475.6</v>
      </c>
      <c r="D167" s="613">
        <v>14242.7</v>
      </c>
      <c r="E167" s="630">
        <f t="shared" si="6"/>
        <v>30</v>
      </c>
    </row>
    <row r="168" spans="1:5" s="397" customFormat="1" ht="61.5">
      <c r="A168" s="684"/>
      <c r="B168" s="704" t="s">
        <v>586</v>
      </c>
      <c r="C168" s="619">
        <v>8159.3</v>
      </c>
      <c r="D168" s="619">
        <v>2447.8</v>
      </c>
      <c r="E168" s="553">
        <f t="shared" si="6"/>
        <v>30</v>
      </c>
    </row>
    <row r="169" spans="1:5" s="397" customFormat="1" ht="33">
      <c r="A169" s="684"/>
      <c r="B169" s="705" t="s">
        <v>313</v>
      </c>
      <c r="C169" s="613">
        <v>8159.3</v>
      </c>
      <c r="D169" s="613">
        <v>2447.8</v>
      </c>
      <c r="E169" s="630">
        <f t="shared" si="6"/>
        <v>30</v>
      </c>
    </row>
    <row r="170" spans="1:5" s="397" customFormat="1" ht="61.5">
      <c r="A170" s="684"/>
      <c r="B170" s="704" t="s">
        <v>587</v>
      </c>
      <c r="C170" s="619">
        <v>15696.5</v>
      </c>
      <c r="D170" s="619">
        <v>7175.5</v>
      </c>
      <c r="E170" s="553">
        <f t="shared" si="6"/>
        <v>45.7</v>
      </c>
    </row>
    <row r="171" spans="1:5" s="397" customFormat="1" ht="33">
      <c r="A171" s="684"/>
      <c r="B171" s="705" t="s">
        <v>313</v>
      </c>
      <c r="C171" s="613">
        <v>15696.5</v>
      </c>
      <c r="D171" s="613">
        <v>7175.5</v>
      </c>
      <c r="E171" s="630">
        <f t="shared" si="6"/>
        <v>45.7</v>
      </c>
    </row>
    <row r="172" spans="1:5" s="397" customFormat="1" ht="61.5">
      <c r="A172" s="684"/>
      <c r="B172" s="704" t="s">
        <v>637</v>
      </c>
      <c r="C172" s="619">
        <v>26508.8</v>
      </c>
      <c r="D172" s="619">
        <v>0</v>
      </c>
      <c r="E172" s="553">
        <f t="shared" si="6"/>
        <v>0</v>
      </c>
    </row>
    <row r="173" spans="1:5" s="397" customFormat="1" ht="33">
      <c r="A173" s="684" t="s">
        <v>595</v>
      </c>
      <c r="B173" s="705" t="s">
        <v>313</v>
      </c>
      <c r="C173" s="613">
        <v>24934.3</v>
      </c>
      <c r="D173" s="613">
        <v>0</v>
      </c>
      <c r="E173" s="630">
        <f t="shared" si="6"/>
        <v>0</v>
      </c>
    </row>
    <row r="174" spans="1:5" s="397" customFormat="1" ht="61.5">
      <c r="A174" s="684" t="s">
        <v>597</v>
      </c>
      <c r="B174" s="704" t="s">
        <v>589</v>
      </c>
      <c r="C174" s="619">
        <v>35743.5</v>
      </c>
      <c r="D174" s="619">
        <v>23671.5</v>
      </c>
      <c r="E174" s="553">
        <f t="shared" si="6"/>
        <v>66.2</v>
      </c>
    </row>
    <row r="175" spans="1:5" s="397" customFormat="1" ht="33">
      <c r="A175" s="684"/>
      <c r="B175" s="705" t="s">
        <v>313</v>
      </c>
      <c r="C175" s="613">
        <v>35743.5</v>
      </c>
      <c r="D175" s="613">
        <v>23671.5</v>
      </c>
      <c r="E175" s="630">
        <f t="shared" si="6"/>
        <v>66.2</v>
      </c>
    </row>
    <row r="176" spans="1:5" s="397" customFormat="1" ht="61.5">
      <c r="A176" s="684"/>
      <c r="B176" s="704" t="s">
        <v>590</v>
      </c>
      <c r="C176" s="619">
        <v>30231</v>
      </c>
      <c r="D176" s="619">
        <v>9069.3</v>
      </c>
      <c r="E176" s="553">
        <f t="shared" si="6"/>
        <v>30</v>
      </c>
    </row>
    <row r="177" spans="1:5" s="397" customFormat="1" ht="33">
      <c r="A177" s="684"/>
      <c r="B177" s="705" t="s">
        <v>313</v>
      </c>
      <c r="C177" s="613">
        <v>30231</v>
      </c>
      <c r="D177" s="613">
        <v>9069.3</v>
      </c>
      <c r="E177" s="630">
        <f t="shared" si="6"/>
        <v>30</v>
      </c>
    </row>
    <row r="178" spans="1:5" s="397" customFormat="1" ht="33">
      <c r="A178" s="684" t="s">
        <v>600</v>
      </c>
      <c r="B178" s="704" t="s">
        <v>591</v>
      </c>
      <c r="C178" s="619">
        <v>34035.2</v>
      </c>
      <c r="D178" s="619">
        <v>28635.1</v>
      </c>
      <c r="E178" s="553">
        <f t="shared" si="6"/>
        <v>84.1</v>
      </c>
    </row>
    <row r="179" spans="1:5" s="397" customFormat="1" ht="33">
      <c r="A179" s="684"/>
      <c r="B179" s="705" t="s">
        <v>313</v>
      </c>
      <c r="C179" s="613">
        <v>34035.2</v>
      </c>
      <c r="D179" s="613">
        <v>28635.1</v>
      </c>
      <c r="E179" s="630">
        <f t="shared" si="6"/>
        <v>84.1</v>
      </c>
    </row>
    <row r="180" spans="1:5" s="397" customFormat="1" ht="61.5">
      <c r="A180" s="684"/>
      <c r="B180" s="704" t="s">
        <v>592</v>
      </c>
      <c r="C180" s="619">
        <v>69274</v>
      </c>
      <c r="D180" s="619">
        <v>0</v>
      </c>
      <c r="E180" s="553">
        <f t="shared" si="6"/>
        <v>0</v>
      </c>
    </row>
    <row r="181" spans="1:5" s="397" customFormat="1" ht="33">
      <c r="A181" s="684"/>
      <c r="B181" s="705" t="s">
        <v>313</v>
      </c>
      <c r="C181" s="613">
        <v>69274</v>
      </c>
      <c r="D181" s="613">
        <v>0</v>
      </c>
      <c r="E181" s="630">
        <f t="shared" si="6"/>
        <v>0</v>
      </c>
    </row>
    <row r="182" spans="1:5" s="397" customFormat="1" ht="33">
      <c r="A182" s="684"/>
      <c r="B182" s="704" t="s">
        <v>593</v>
      </c>
      <c r="C182" s="619">
        <v>43650.7</v>
      </c>
      <c r="D182" s="619">
        <v>13095.2</v>
      </c>
      <c r="E182" s="553">
        <f t="shared" si="6"/>
        <v>30</v>
      </c>
    </row>
    <row r="183" spans="1:5" s="397" customFormat="1" ht="33">
      <c r="A183" s="684"/>
      <c r="B183" s="705" t="s">
        <v>313</v>
      </c>
      <c r="C183" s="613">
        <v>7560.5</v>
      </c>
      <c r="D183" s="613">
        <v>2268.1</v>
      </c>
      <c r="E183" s="630">
        <f t="shared" si="6"/>
        <v>30</v>
      </c>
    </row>
    <row r="184" spans="1:5" s="397" customFormat="1" ht="33">
      <c r="A184" s="684" t="s">
        <v>604</v>
      </c>
      <c r="B184" s="704" t="s">
        <v>594</v>
      </c>
      <c r="C184" s="619">
        <v>7077.4</v>
      </c>
      <c r="D184" s="619">
        <v>2123.2</v>
      </c>
      <c r="E184" s="553">
        <f t="shared" si="6"/>
        <v>30</v>
      </c>
    </row>
    <row r="185" spans="1:5" s="397" customFormat="1" ht="61.5">
      <c r="A185" s="684"/>
      <c r="B185" s="704" t="s">
        <v>596</v>
      </c>
      <c r="C185" s="619">
        <v>42988.1</v>
      </c>
      <c r="D185" s="619">
        <v>0</v>
      </c>
      <c r="E185" s="630">
        <f t="shared" si="6"/>
        <v>0</v>
      </c>
    </row>
    <row r="186" spans="1:5" s="397" customFormat="1" ht="33">
      <c r="A186" s="684"/>
      <c r="B186" s="704" t="s">
        <v>598</v>
      </c>
      <c r="C186" s="619">
        <v>42542</v>
      </c>
      <c r="D186" s="619">
        <v>12762.6</v>
      </c>
      <c r="E186" s="553">
        <f t="shared" si="6"/>
        <v>30</v>
      </c>
    </row>
    <row r="187" spans="1:5" s="397" customFormat="1" ht="33">
      <c r="A187" s="684" t="s">
        <v>607</v>
      </c>
      <c r="B187" s="705" t="s">
        <v>313</v>
      </c>
      <c r="C187" s="613">
        <v>42542</v>
      </c>
      <c r="D187" s="613">
        <v>12762.6</v>
      </c>
      <c r="E187" s="630">
        <f t="shared" si="6"/>
        <v>30</v>
      </c>
    </row>
    <row r="188" spans="1:5" s="397" customFormat="1" ht="61.5">
      <c r="A188" s="684"/>
      <c r="B188" s="704" t="s">
        <v>638</v>
      </c>
      <c r="C188" s="619">
        <v>34609.8</v>
      </c>
      <c r="D188" s="619">
        <v>0</v>
      </c>
      <c r="E188" s="630">
        <f t="shared" si="6"/>
        <v>0</v>
      </c>
    </row>
    <row r="189" spans="1:5" s="397" customFormat="1" ht="33">
      <c r="A189" s="684"/>
      <c r="B189" s="705" t="s">
        <v>313</v>
      </c>
      <c r="C189" s="613">
        <v>34609.8</v>
      </c>
      <c r="D189" s="613">
        <v>0</v>
      </c>
      <c r="E189" s="630">
        <f t="shared" si="6"/>
        <v>0</v>
      </c>
    </row>
    <row r="190" spans="1:5" s="397" customFormat="1" ht="61.5">
      <c r="A190" s="684"/>
      <c r="B190" s="704" t="s">
        <v>601</v>
      </c>
      <c r="C190" s="619">
        <v>34980.3</v>
      </c>
      <c r="D190" s="619">
        <v>12530.6</v>
      </c>
      <c r="E190" s="630">
        <f t="shared" si="6"/>
        <v>35.8</v>
      </c>
    </row>
    <row r="191" spans="1:5" s="397" customFormat="1" ht="33">
      <c r="A191" s="684"/>
      <c r="B191" s="705" t="s">
        <v>313</v>
      </c>
      <c r="C191" s="613">
        <v>29806.3</v>
      </c>
      <c r="D191" s="613">
        <v>10132.1</v>
      </c>
      <c r="E191" s="630">
        <f t="shared" si="6"/>
        <v>34</v>
      </c>
    </row>
    <row r="192" spans="1:5" s="397" customFormat="1" ht="61.5">
      <c r="A192" s="684"/>
      <c r="B192" s="704" t="s">
        <v>602</v>
      </c>
      <c r="C192" s="619">
        <v>20331.7</v>
      </c>
      <c r="D192" s="619">
        <v>6099.5</v>
      </c>
      <c r="E192" s="630">
        <f t="shared" si="6"/>
        <v>30</v>
      </c>
    </row>
    <row r="193" spans="1:5" s="397" customFormat="1" ht="33">
      <c r="A193" s="684"/>
      <c r="B193" s="705" t="s">
        <v>313</v>
      </c>
      <c r="C193" s="613">
        <v>20331.7</v>
      </c>
      <c r="D193" s="613">
        <v>6099.5</v>
      </c>
      <c r="E193" s="630">
        <f t="shared" si="6"/>
        <v>30</v>
      </c>
    </row>
    <row r="194" spans="1:5" s="397" customFormat="1" ht="61.5">
      <c r="A194" s="684"/>
      <c r="B194" s="704" t="s">
        <v>603</v>
      </c>
      <c r="C194" s="619">
        <v>17966.4</v>
      </c>
      <c r="D194" s="619">
        <v>7956.1</v>
      </c>
      <c r="E194" s="553">
        <f t="shared" si="6"/>
        <v>44.3</v>
      </c>
    </row>
    <row r="195" spans="1:5" s="397" customFormat="1" ht="33">
      <c r="A195" s="624"/>
      <c r="B195" s="705" t="s">
        <v>313</v>
      </c>
      <c r="C195" s="613">
        <v>17966.4</v>
      </c>
      <c r="D195" s="613">
        <v>7956.1</v>
      </c>
      <c r="E195" s="630">
        <f t="shared" si="6"/>
        <v>44.3</v>
      </c>
    </row>
    <row r="196" spans="1:5" s="397" customFormat="1" ht="61.5">
      <c r="A196" s="650"/>
      <c r="B196" s="704" t="s">
        <v>605</v>
      </c>
      <c r="C196" s="619">
        <v>35242.2</v>
      </c>
      <c r="D196" s="619">
        <v>10572.7</v>
      </c>
      <c r="E196" s="553">
        <f t="shared" si="6"/>
        <v>30</v>
      </c>
    </row>
    <row r="197" spans="1:5" s="397" customFormat="1" ht="33">
      <c r="A197" s="650"/>
      <c r="B197" s="705" t="s">
        <v>313</v>
      </c>
      <c r="C197" s="613">
        <v>35242.2</v>
      </c>
      <c r="D197" s="613">
        <v>10572.7</v>
      </c>
      <c r="E197" s="630">
        <f t="shared" si="6"/>
        <v>30</v>
      </c>
    </row>
    <row r="198" spans="1:5" s="397" customFormat="1" ht="61.5">
      <c r="A198" s="650"/>
      <c r="B198" s="704" t="s">
        <v>606</v>
      </c>
      <c r="C198" s="619">
        <v>22200.4</v>
      </c>
      <c r="D198" s="619">
        <v>0</v>
      </c>
      <c r="E198" s="553">
        <f>D198/C198*100</f>
        <v>0</v>
      </c>
    </row>
    <row r="199" spans="1:5" s="397" customFormat="1" ht="61.5">
      <c r="A199" s="652"/>
      <c r="B199" s="704" t="s">
        <v>608</v>
      </c>
      <c r="C199" s="619">
        <v>48755.7</v>
      </c>
      <c r="D199" s="619">
        <v>16612</v>
      </c>
      <c r="E199" s="553">
        <f>D199/C199*100</f>
        <v>34.1</v>
      </c>
    </row>
    <row r="200" spans="1:5" s="397" customFormat="1" ht="33">
      <c r="A200" s="652"/>
      <c r="B200" s="705" t="s">
        <v>313</v>
      </c>
      <c r="C200" s="613">
        <v>48755.7</v>
      </c>
      <c r="D200" s="613">
        <v>16612</v>
      </c>
      <c r="E200" s="630">
        <f>D200/C200*100</f>
        <v>34.1</v>
      </c>
    </row>
    <row r="201" spans="1:5" s="397" customFormat="1" ht="61.5">
      <c r="A201" s="624"/>
      <c r="B201" s="704" t="s">
        <v>609</v>
      </c>
      <c r="C201" s="619">
        <v>61452.1</v>
      </c>
      <c r="D201" s="619">
        <v>0</v>
      </c>
      <c r="E201" s="553"/>
    </row>
    <row r="202" spans="1:5" s="397" customFormat="1" ht="33">
      <c r="A202" s="624"/>
      <c r="B202" s="705" t="s">
        <v>313</v>
      </c>
      <c r="C202" s="613">
        <v>61452.1</v>
      </c>
      <c r="D202" s="613">
        <v>0</v>
      </c>
      <c r="E202" s="553">
        <f aca="true" t="shared" si="7" ref="E202:E213">D202/C202*100</f>
        <v>0</v>
      </c>
    </row>
    <row r="203" spans="1:5" s="397" customFormat="1" ht="61.5">
      <c r="A203" s="624"/>
      <c r="B203" s="704" t="s">
        <v>610</v>
      </c>
      <c r="C203" s="619">
        <v>48093.3</v>
      </c>
      <c r="D203" s="619">
        <v>0</v>
      </c>
      <c r="E203" s="553">
        <f t="shared" si="7"/>
        <v>0</v>
      </c>
    </row>
    <row r="204" spans="1:5" s="397" customFormat="1" ht="33">
      <c r="A204" s="624"/>
      <c r="B204" s="705" t="s">
        <v>313</v>
      </c>
      <c r="C204" s="613">
        <v>48093.3</v>
      </c>
      <c r="D204" s="613">
        <v>0</v>
      </c>
      <c r="E204" s="630">
        <f t="shared" si="7"/>
        <v>0</v>
      </c>
    </row>
    <row r="205" spans="1:5" s="397" customFormat="1" ht="61.5">
      <c r="A205" s="624"/>
      <c r="B205" s="704" t="s">
        <v>611</v>
      </c>
      <c r="C205" s="619">
        <v>1277</v>
      </c>
      <c r="D205" s="619">
        <v>0</v>
      </c>
      <c r="E205" s="553">
        <f t="shared" si="7"/>
        <v>0</v>
      </c>
    </row>
    <row r="206" spans="1:5" s="397" customFormat="1" ht="92.25">
      <c r="A206" s="624"/>
      <c r="B206" s="704" t="s">
        <v>482</v>
      </c>
      <c r="C206" s="619">
        <v>11047.8</v>
      </c>
      <c r="D206" s="619">
        <v>6871.1</v>
      </c>
      <c r="E206" s="553">
        <f t="shared" si="7"/>
        <v>62.2</v>
      </c>
    </row>
    <row r="207" spans="1:5" s="397" customFormat="1" ht="33">
      <c r="A207" s="650"/>
      <c r="B207" s="643" t="s">
        <v>357</v>
      </c>
      <c r="C207" s="619">
        <v>47278.2</v>
      </c>
      <c r="D207" s="619">
        <v>0</v>
      </c>
      <c r="E207" s="553">
        <f t="shared" si="7"/>
        <v>0</v>
      </c>
    </row>
    <row r="208" spans="1:5" s="397" customFormat="1" ht="33">
      <c r="A208" s="650"/>
      <c r="B208" s="705" t="s">
        <v>313</v>
      </c>
      <c r="C208" s="613">
        <v>165.2</v>
      </c>
      <c r="D208" s="613">
        <v>0</v>
      </c>
      <c r="E208" s="630">
        <f t="shared" si="7"/>
        <v>0</v>
      </c>
    </row>
    <row r="209" spans="1:5" s="397" customFormat="1" ht="60">
      <c r="A209" s="650" t="s">
        <v>426</v>
      </c>
      <c r="B209" s="700" t="s">
        <v>50</v>
      </c>
      <c r="C209" s="621">
        <v>1142280.3</v>
      </c>
      <c r="D209" s="621">
        <v>721632.6</v>
      </c>
      <c r="E209" s="627">
        <f t="shared" si="7"/>
        <v>63.2</v>
      </c>
    </row>
    <row r="210" spans="1:5" s="397" customFormat="1" ht="60">
      <c r="A210" s="650" t="s">
        <v>427</v>
      </c>
      <c r="B210" s="678" t="s">
        <v>404</v>
      </c>
      <c r="C210" s="621">
        <v>65603.7</v>
      </c>
      <c r="D210" s="621">
        <v>8277.3</v>
      </c>
      <c r="E210" s="627">
        <f t="shared" si="7"/>
        <v>12.6</v>
      </c>
    </row>
    <row r="211" spans="1:5" s="397" customFormat="1" ht="60">
      <c r="A211" s="650" t="s">
        <v>428</v>
      </c>
      <c r="B211" s="700" t="s">
        <v>405</v>
      </c>
      <c r="C211" s="621">
        <v>83000</v>
      </c>
      <c r="D211" s="621">
        <v>7160.4</v>
      </c>
      <c r="E211" s="627">
        <f t="shared" si="7"/>
        <v>8.6</v>
      </c>
    </row>
    <row r="212" spans="1:5" s="397" customFormat="1" ht="33">
      <c r="A212" s="650" t="s">
        <v>429</v>
      </c>
      <c r="B212" s="711" t="s">
        <v>406</v>
      </c>
      <c r="C212" s="621">
        <v>408008.8</v>
      </c>
      <c r="D212" s="621">
        <v>55573</v>
      </c>
      <c r="E212" s="627">
        <f t="shared" si="7"/>
        <v>13.6</v>
      </c>
    </row>
    <row r="213" spans="1:5" s="397" customFormat="1" ht="33">
      <c r="A213" s="650" t="s">
        <v>434</v>
      </c>
      <c r="B213" s="711" t="s">
        <v>612</v>
      </c>
      <c r="C213" s="610">
        <f>C215+C216+C217+C218+C219</f>
        <v>1710334.7</v>
      </c>
      <c r="D213" s="610">
        <f>D215+D216+D217+D218+D219</f>
        <v>213305.5</v>
      </c>
      <c r="E213" s="627">
        <f t="shared" si="7"/>
        <v>12.5</v>
      </c>
    </row>
    <row r="214" spans="1:5" s="397" customFormat="1" ht="33">
      <c r="A214" s="650"/>
      <c r="B214" s="708" t="s">
        <v>613</v>
      </c>
      <c r="C214" s="612"/>
      <c r="D214" s="616"/>
      <c r="E214" s="627"/>
    </row>
    <row r="215" spans="1:5" s="397" customFormat="1" ht="184.5">
      <c r="A215" s="650"/>
      <c r="B215" s="707" t="s">
        <v>614</v>
      </c>
      <c r="C215" s="612">
        <v>362075.9</v>
      </c>
      <c r="D215" s="616">
        <v>0</v>
      </c>
      <c r="E215" s="553">
        <f aca="true" t="shared" si="8" ref="E215:E223">D215/C215*100</f>
        <v>0</v>
      </c>
    </row>
    <row r="216" spans="1:5" s="397" customFormat="1" ht="123">
      <c r="A216" s="650"/>
      <c r="B216" s="707" t="s">
        <v>408</v>
      </c>
      <c r="C216" s="612">
        <v>519335.3</v>
      </c>
      <c r="D216" s="616">
        <v>64748.8</v>
      </c>
      <c r="E216" s="553">
        <f t="shared" si="8"/>
        <v>12.5</v>
      </c>
    </row>
    <row r="217" spans="1:5" s="397" customFormat="1" ht="92.25">
      <c r="A217" s="650"/>
      <c r="B217" s="707" t="s">
        <v>484</v>
      </c>
      <c r="C217" s="612">
        <v>101851</v>
      </c>
      <c r="D217" s="616">
        <v>101649.1</v>
      </c>
      <c r="E217" s="553">
        <f t="shared" si="8"/>
        <v>99.8</v>
      </c>
    </row>
    <row r="218" spans="1:5" s="397" customFormat="1" ht="123">
      <c r="A218" s="650"/>
      <c r="B218" s="707" t="s">
        <v>615</v>
      </c>
      <c r="C218" s="612">
        <v>80000</v>
      </c>
      <c r="D218" s="616">
        <v>0</v>
      </c>
      <c r="E218" s="553">
        <f t="shared" si="8"/>
        <v>0</v>
      </c>
    </row>
    <row r="219" spans="1:5" s="397" customFormat="1" ht="123">
      <c r="A219" s="650"/>
      <c r="B219" s="707" t="s">
        <v>616</v>
      </c>
      <c r="C219" s="612">
        <v>647072.5</v>
      </c>
      <c r="D219" s="616">
        <v>46907.6</v>
      </c>
      <c r="E219" s="553">
        <f t="shared" si="8"/>
        <v>7.2</v>
      </c>
    </row>
    <row r="220" spans="1:5" s="397" customFormat="1" ht="90">
      <c r="A220" s="650" t="s">
        <v>626</v>
      </c>
      <c r="B220" s="700" t="s">
        <v>617</v>
      </c>
      <c r="C220" s="610">
        <v>580000</v>
      </c>
      <c r="D220" s="626">
        <v>33577.7</v>
      </c>
      <c r="E220" s="627">
        <f t="shared" si="8"/>
        <v>5.8</v>
      </c>
    </row>
    <row r="221" spans="1:5" s="397" customFormat="1" ht="60">
      <c r="A221" s="650" t="s">
        <v>642</v>
      </c>
      <c r="B221" s="700" t="s">
        <v>643</v>
      </c>
      <c r="C221" s="610">
        <f>C222</f>
        <v>48938.1</v>
      </c>
      <c r="D221" s="610">
        <f>D222</f>
        <v>0</v>
      </c>
      <c r="E221" s="627">
        <f t="shared" si="8"/>
        <v>0</v>
      </c>
    </row>
    <row r="222" spans="1:5" s="397" customFormat="1" ht="92.25">
      <c r="A222" s="650"/>
      <c r="B222" s="707" t="s">
        <v>641</v>
      </c>
      <c r="C222" s="612">
        <v>48938.1</v>
      </c>
      <c r="D222" s="616">
        <v>0</v>
      </c>
      <c r="E222" s="553">
        <f t="shared" si="8"/>
        <v>0</v>
      </c>
    </row>
    <row r="223" spans="1:5" s="397" customFormat="1" ht="33">
      <c r="A223" s="650"/>
      <c r="B223" s="705" t="s">
        <v>640</v>
      </c>
      <c r="C223" s="613">
        <v>46491.2</v>
      </c>
      <c r="D223" s="617">
        <v>0</v>
      </c>
      <c r="E223" s="630">
        <f t="shared" si="8"/>
        <v>0</v>
      </c>
    </row>
    <row r="224" spans="1:5" s="397" customFormat="1" ht="33">
      <c r="A224" s="696"/>
      <c r="B224" s="697"/>
      <c r="C224" s="698"/>
      <c r="D224" s="698"/>
      <c r="E224" s="699"/>
    </row>
    <row r="225" spans="1:5" s="397" customFormat="1" ht="24" customHeight="1">
      <c r="A225" s="598"/>
      <c r="B225" s="599"/>
      <c r="C225" s="424"/>
      <c r="D225" s="424"/>
      <c r="E225" s="391"/>
    </row>
    <row r="226" spans="1:5" s="164" customFormat="1" ht="66" customHeight="1">
      <c r="A226" s="742"/>
      <c r="B226" s="742"/>
      <c r="C226" s="742"/>
      <c r="D226" s="742"/>
      <c r="E226" s="742"/>
    </row>
    <row r="227" spans="1:5" s="371" customFormat="1" ht="81.75" customHeight="1">
      <c r="A227" s="743" t="s">
        <v>166</v>
      </c>
      <c r="B227" s="743"/>
      <c r="D227" s="744" t="s">
        <v>37</v>
      </c>
      <c r="E227" s="744"/>
    </row>
    <row r="228" spans="1:3" s="6" customFormat="1" ht="36.75" customHeight="1">
      <c r="A228" s="4"/>
      <c r="B228" s="4"/>
      <c r="C228" s="4"/>
    </row>
    <row r="229" ht="18.75">
      <c r="D229" s="4"/>
    </row>
  </sheetData>
  <sheetProtection/>
  <mergeCells count="5">
    <mergeCell ref="A2:E2"/>
    <mergeCell ref="A3:E3"/>
    <mergeCell ref="A226:E226"/>
    <mergeCell ref="A227:B227"/>
    <mergeCell ref="D227:E227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5"/>
  <sheetViews>
    <sheetView zoomScale="55" zoomScaleNormal="55" zoomScalePageLayoutView="0" workbookViewId="0" topLeftCell="A1">
      <selection activeCell="C5" sqref="C5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740" t="s">
        <v>627</v>
      </c>
      <c r="B2" s="740"/>
      <c r="C2" s="740"/>
      <c r="D2" s="740"/>
      <c r="E2" s="740"/>
      <c r="F2" s="740"/>
    </row>
    <row r="3" spans="1:6" s="371" customFormat="1" ht="39" customHeight="1">
      <c r="A3" s="741" t="s">
        <v>516</v>
      </c>
      <c r="B3" s="741"/>
      <c r="C3" s="741"/>
      <c r="D3" s="741"/>
      <c r="E3" s="741"/>
      <c r="F3" s="741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517</v>
      </c>
      <c r="D5" s="589" t="s">
        <v>6</v>
      </c>
      <c r="E5" s="589" t="s">
        <v>628</v>
      </c>
      <c r="F5" s="589" t="s">
        <v>625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680">
        <f>C9+C10+C11+C12+C13+C14+C15+C18+C21+C26+C28+C29+C30</f>
        <v>6928714</v>
      </c>
      <c r="D7" s="680">
        <f>D9+D10+D11+D12+D13+D14+D15+D18+D21+D26+D28+D29+D30</f>
        <v>0</v>
      </c>
      <c r="E7" s="680">
        <f>E9+E10+E11+E12+E13+E14+E15+E18+E21+E26+E28+E29+E30</f>
        <v>1418557.5</v>
      </c>
      <c r="F7" s="627">
        <f>E7/C7*100</f>
        <v>20.5</v>
      </c>
    </row>
    <row r="8" spans="1:6" s="172" customFormat="1" ht="29.25" customHeight="1" hidden="1">
      <c r="A8" s="539"/>
      <c r="B8" s="540" t="s">
        <v>71</v>
      </c>
      <c r="C8" s="627"/>
      <c r="D8" s="627"/>
      <c r="E8" s="627"/>
      <c r="F8" s="553"/>
    </row>
    <row r="9" spans="1:6" s="378" customFormat="1" ht="123">
      <c r="A9" s="551" t="s">
        <v>19</v>
      </c>
      <c r="B9" s="554" t="s">
        <v>8</v>
      </c>
      <c r="C9" s="553">
        <v>2903340</v>
      </c>
      <c r="D9" s="551"/>
      <c r="E9" s="553">
        <v>771196.7</v>
      </c>
      <c r="F9" s="553">
        <f>E9/C9*100</f>
        <v>26.6</v>
      </c>
    </row>
    <row r="10" spans="1:6" s="378" customFormat="1" ht="33">
      <c r="A10" s="551" t="s">
        <v>20</v>
      </c>
      <c r="B10" s="554" t="s">
        <v>9</v>
      </c>
      <c r="C10" s="553">
        <v>1070000</v>
      </c>
      <c r="D10" s="551"/>
      <c r="E10" s="553">
        <v>167544.9</v>
      </c>
      <c r="F10" s="553">
        <f aca="true" t="shared" si="0" ref="F10:F27">E10/C10*100</f>
        <v>15.7</v>
      </c>
    </row>
    <row r="11" spans="1:6" s="378" customFormat="1" ht="153.75">
      <c r="A11" s="551" t="s">
        <v>21</v>
      </c>
      <c r="B11" s="634" t="s">
        <v>66</v>
      </c>
      <c r="C11" s="553">
        <v>250</v>
      </c>
      <c r="D11" s="551"/>
      <c r="E11" s="553">
        <v>57.6</v>
      </c>
      <c r="F11" s="553">
        <f t="shared" si="0"/>
        <v>23</v>
      </c>
    </row>
    <row r="12" spans="1:6" s="378" customFormat="1" ht="92.25">
      <c r="A12" s="551" t="s">
        <v>22</v>
      </c>
      <c r="B12" s="554" t="s">
        <v>10</v>
      </c>
      <c r="C12" s="553">
        <v>3300</v>
      </c>
      <c r="D12" s="551"/>
      <c r="E12" s="553">
        <v>312.3</v>
      </c>
      <c r="F12" s="553">
        <f t="shared" si="0"/>
        <v>9.5</v>
      </c>
    </row>
    <row r="13" spans="1:6" s="378" customFormat="1" ht="92.25">
      <c r="A13" s="551" t="s">
        <v>23</v>
      </c>
      <c r="B13" s="554" t="s">
        <v>11</v>
      </c>
      <c r="C13" s="553">
        <v>520</v>
      </c>
      <c r="D13" s="551"/>
      <c r="E13" s="553">
        <v>71.5</v>
      </c>
      <c r="F13" s="553">
        <f t="shared" si="0"/>
        <v>13.8</v>
      </c>
    </row>
    <row r="14" spans="1:6" s="378" customFormat="1" ht="61.5">
      <c r="A14" s="551" t="s">
        <v>24</v>
      </c>
      <c r="B14" s="554" t="s">
        <v>12</v>
      </c>
      <c r="C14" s="553">
        <v>20</v>
      </c>
      <c r="D14" s="551"/>
      <c r="E14" s="553">
        <v>0</v>
      </c>
      <c r="F14" s="553">
        <f t="shared" si="0"/>
        <v>0</v>
      </c>
    </row>
    <row r="15" spans="1:6" s="378" customFormat="1" ht="61.5">
      <c r="A15" s="551" t="s">
        <v>74</v>
      </c>
      <c r="B15" s="554" t="s">
        <v>13</v>
      </c>
      <c r="C15" s="553">
        <v>10</v>
      </c>
      <c r="D15" s="551"/>
      <c r="E15" s="553">
        <v>0</v>
      </c>
      <c r="F15" s="553">
        <f t="shared" si="0"/>
        <v>0</v>
      </c>
    </row>
    <row r="16" spans="1:6" s="378" customFormat="1" ht="111.75" customHeight="1" hidden="1">
      <c r="A16" s="551" t="s">
        <v>26</v>
      </c>
      <c r="B16" s="554" t="s">
        <v>14</v>
      </c>
      <c r="C16" s="553"/>
      <c r="D16" s="551"/>
      <c r="E16" s="553"/>
      <c r="F16" s="553" t="e">
        <f t="shared" si="0"/>
        <v>#DIV/0!</v>
      </c>
    </row>
    <row r="17" spans="1:6" s="378" customFormat="1" ht="111.75" customHeight="1" hidden="1">
      <c r="A17" s="551" t="s">
        <v>27</v>
      </c>
      <c r="B17" s="554" t="s">
        <v>15</v>
      </c>
      <c r="C17" s="553"/>
      <c r="D17" s="551"/>
      <c r="E17" s="553"/>
      <c r="F17" s="553" t="e">
        <f t="shared" si="0"/>
        <v>#DIV/0!</v>
      </c>
    </row>
    <row r="18" spans="1:6" s="378" customFormat="1" ht="184.5">
      <c r="A18" s="551" t="s">
        <v>25</v>
      </c>
      <c r="B18" s="552" t="s">
        <v>16</v>
      </c>
      <c r="C18" s="553">
        <v>0</v>
      </c>
      <c r="D18" s="551"/>
      <c r="E18" s="553">
        <v>200.3</v>
      </c>
      <c r="F18" s="553" t="s">
        <v>80</v>
      </c>
    </row>
    <row r="19" spans="1:6" s="378" customFormat="1" ht="111.75" customHeight="1" hidden="1">
      <c r="A19" s="551" t="s">
        <v>29</v>
      </c>
      <c r="B19" s="552" t="s">
        <v>17</v>
      </c>
      <c r="C19" s="553"/>
      <c r="D19" s="635"/>
      <c r="E19" s="553"/>
      <c r="F19" s="553" t="e">
        <f t="shared" si="0"/>
        <v>#DIV/0!</v>
      </c>
    </row>
    <row r="20" spans="1:6" s="378" customFormat="1" ht="111.75" customHeight="1" hidden="1">
      <c r="A20" s="551" t="s">
        <v>30</v>
      </c>
      <c r="B20" s="552" t="s">
        <v>18</v>
      </c>
      <c r="C20" s="553"/>
      <c r="D20" s="635"/>
      <c r="E20" s="553"/>
      <c r="F20" s="553" t="e">
        <f t="shared" si="0"/>
        <v>#DIV/0!</v>
      </c>
    </row>
    <row r="21" spans="1:6" s="378" customFormat="1" ht="123">
      <c r="A21" s="551" t="s">
        <v>26</v>
      </c>
      <c r="B21" s="552" t="s">
        <v>39</v>
      </c>
      <c r="C21" s="635">
        <v>10</v>
      </c>
      <c r="D21" s="635"/>
      <c r="E21" s="553">
        <v>0.3</v>
      </c>
      <c r="F21" s="553">
        <f t="shared" si="0"/>
        <v>3</v>
      </c>
    </row>
    <row r="22" spans="1:6" s="378" customFormat="1" ht="111.75" customHeight="1" hidden="1">
      <c r="A22" s="551" t="s">
        <v>42</v>
      </c>
      <c r="B22" s="636" t="s">
        <v>36</v>
      </c>
      <c r="C22" s="637"/>
      <c r="D22" s="551"/>
      <c r="E22" s="553"/>
      <c r="F22" s="553" t="e">
        <f t="shared" si="0"/>
        <v>#DIV/0!</v>
      </c>
    </row>
    <row r="23" spans="1:6" s="378" customFormat="1" ht="111.75" customHeight="1" hidden="1">
      <c r="A23" s="551" t="s">
        <v>44</v>
      </c>
      <c r="B23" s="636" t="s">
        <v>38</v>
      </c>
      <c r="C23" s="553"/>
      <c r="D23" s="553"/>
      <c r="E23" s="553"/>
      <c r="F23" s="553" t="e">
        <f t="shared" si="0"/>
        <v>#DIV/0!</v>
      </c>
    </row>
    <row r="24" spans="1:6" s="378" customFormat="1" ht="111.75" customHeight="1" hidden="1">
      <c r="A24" s="551" t="s">
        <v>45</v>
      </c>
      <c r="B24" s="636" t="s">
        <v>46</v>
      </c>
      <c r="C24" s="553"/>
      <c r="D24" s="553"/>
      <c r="E24" s="553"/>
      <c r="F24" s="553" t="e">
        <f t="shared" si="0"/>
        <v>#DIV/0!</v>
      </c>
    </row>
    <row r="25" spans="1:6" s="378" customFormat="1" ht="111.75" customHeight="1" hidden="1">
      <c r="A25" s="551" t="s">
        <v>28</v>
      </c>
      <c r="B25" s="636" t="s">
        <v>48</v>
      </c>
      <c r="C25" s="553"/>
      <c r="D25" s="553"/>
      <c r="E25" s="553"/>
      <c r="F25" s="553" t="e">
        <f t="shared" si="0"/>
        <v>#DIV/0!</v>
      </c>
    </row>
    <row r="26" spans="1:6" s="378" customFormat="1" ht="61.5">
      <c r="A26" s="551" t="s">
        <v>27</v>
      </c>
      <c r="B26" s="636" t="s">
        <v>72</v>
      </c>
      <c r="C26" s="553">
        <v>421952.4</v>
      </c>
      <c r="D26" s="553"/>
      <c r="E26" s="553">
        <v>421952.4</v>
      </c>
      <c r="F26" s="553">
        <f t="shared" si="0"/>
        <v>100</v>
      </c>
    </row>
    <row r="27" spans="1:6" s="378" customFormat="1" ht="57" customHeight="1" hidden="1">
      <c r="A27" s="551" t="s">
        <v>28</v>
      </c>
      <c r="B27" s="636" t="s">
        <v>81</v>
      </c>
      <c r="C27" s="553"/>
      <c r="D27" s="553"/>
      <c r="E27" s="553"/>
      <c r="F27" s="553" t="e">
        <f t="shared" si="0"/>
        <v>#DIV/0!</v>
      </c>
    </row>
    <row r="28" spans="1:6" s="378" customFormat="1" ht="61.5">
      <c r="A28" s="551" t="s">
        <v>28</v>
      </c>
      <c r="B28" s="638" t="s">
        <v>281</v>
      </c>
      <c r="C28" s="553">
        <v>0</v>
      </c>
      <c r="D28" s="553"/>
      <c r="E28" s="553">
        <v>0</v>
      </c>
      <c r="F28" s="553">
        <v>0</v>
      </c>
    </row>
    <row r="29" spans="1:6" s="378" customFormat="1" ht="61.5">
      <c r="A29" s="551" t="s">
        <v>29</v>
      </c>
      <c r="B29" s="636" t="s">
        <v>228</v>
      </c>
      <c r="C29" s="553">
        <v>600000</v>
      </c>
      <c r="D29" s="553"/>
      <c r="E29" s="553">
        <v>57221.5</v>
      </c>
      <c r="F29" s="553">
        <f>E29/C29*100</f>
        <v>9.5</v>
      </c>
    </row>
    <row r="30" spans="1:6" s="378" customFormat="1" ht="33">
      <c r="A30" s="551" t="s">
        <v>30</v>
      </c>
      <c r="B30" s="554" t="s">
        <v>278</v>
      </c>
      <c r="C30" s="639">
        <f>C31+C32</f>
        <v>1929311.6</v>
      </c>
      <c r="D30" s="639">
        <f>D31+D32</f>
        <v>0</v>
      </c>
      <c r="E30" s="578">
        <f>E31+E32</f>
        <v>0</v>
      </c>
      <c r="F30" s="553">
        <f aca="true" t="shared" si="1" ref="F30:F93">E30/C30*100</f>
        <v>0</v>
      </c>
    </row>
    <row r="31" spans="1:6" s="361" customFormat="1" ht="215.25">
      <c r="A31" s="551" t="s">
        <v>273</v>
      </c>
      <c r="B31" s="552" t="s">
        <v>161</v>
      </c>
      <c r="C31" s="690">
        <v>36261.7</v>
      </c>
      <c r="D31" s="553"/>
      <c r="E31" s="553">
        <v>0</v>
      </c>
      <c r="F31" s="553">
        <f t="shared" si="1"/>
        <v>0</v>
      </c>
    </row>
    <row r="32" spans="1:6" s="361" customFormat="1" ht="61.5">
      <c r="A32" s="551" t="s">
        <v>274</v>
      </c>
      <c r="B32" s="554" t="s">
        <v>271</v>
      </c>
      <c r="C32" s="579">
        <f>C33+C34</f>
        <v>1893049.9</v>
      </c>
      <c r="D32" s="579">
        <f>D33+D34</f>
        <v>0</v>
      </c>
      <c r="E32" s="578">
        <v>0</v>
      </c>
      <c r="F32" s="553">
        <f t="shared" si="1"/>
        <v>0</v>
      </c>
    </row>
    <row r="33" spans="1:6" s="361" customFormat="1" ht="92.25">
      <c r="A33" s="551"/>
      <c r="B33" s="554" t="s">
        <v>272</v>
      </c>
      <c r="C33" s="579">
        <v>1893049.9</v>
      </c>
      <c r="D33" s="553"/>
      <c r="E33" s="553">
        <v>0</v>
      </c>
      <c r="F33" s="553">
        <f t="shared" si="1"/>
        <v>0</v>
      </c>
    </row>
    <row r="34" spans="1:6" s="361" customFormat="1" ht="92.25">
      <c r="A34" s="551"/>
      <c r="B34" s="554" t="s">
        <v>277</v>
      </c>
      <c r="C34" s="553">
        <v>0</v>
      </c>
      <c r="D34" s="553">
        <v>0</v>
      </c>
      <c r="E34" s="553">
        <v>0</v>
      </c>
      <c r="F34" s="553">
        <v>0</v>
      </c>
    </row>
    <row r="35" spans="1:6" s="397" customFormat="1" ht="50.25" customHeight="1">
      <c r="A35" s="535" t="s">
        <v>31</v>
      </c>
      <c r="B35" s="556" t="s">
        <v>2</v>
      </c>
      <c r="C35" s="627">
        <f>C38+C39+C41+C42+C43+C54</f>
        <v>6928714</v>
      </c>
      <c r="D35" s="627">
        <f>D38+D39+D41+D42+D43+D54</f>
        <v>0</v>
      </c>
      <c r="E35" s="627">
        <f>E38+E39+E41+E42+E43+E54</f>
        <v>771748.8</v>
      </c>
      <c r="F35" s="627">
        <f t="shared" si="1"/>
        <v>11.1</v>
      </c>
    </row>
    <row r="36" spans="1:6" s="397" customFormat="1" ht="24" customHeight="1" hidden="1">
      <c r="A36" s="535"/>
      <c r="B36" s="557" t="s">
        <v>3</v>
      </c>
      <c r="C36" s="627"/>
      <c r="D36" s="627"/>
      <c r="E36" s="627"/>
      <c r="F36" s="553" t="e">
        <f t="shared" si="1"/>
        <v>#DIV/0!</v>
      </c>
    </row>
    <row r="37" spans="1:6" s="632" customFormat="1" ht="30.75">
      <c r="A37" s="629"/>
      <c r="B37" s="644" t="s">
        <v>360</v>
      </c>
      <c r="C37" s="688">
        <f>C45+C56+C87+C209</f>
        <v>1929311.6</v>
      </c>
      <c r="D37" s="645">
        <f>D45+D56+D87+D209</f>
        <v>0</v>
      </c>
      <c r="E37" s="645">
        <f>E45+E56+E87+E209</f>
        <v>0</v>
      </c>
      <c r="F37" s="630">
        <f t="shared" si="1"/>
        <v>0</v>
      </c>
    </row>
    <row r="38" spans="1:6" s="397" customFormat="1" ht="123">
      <c r="A38" s="551" t="s">
        <v>410</v>
      </c>
      <c r="B38" s="636" t="s">
        <v>58</v>
      </c>
      <c r="C38" s="553">
        <v>268.2</v>
      </c>
      <c r="D38" s="627"/>
      <c r="E38" s="553">
        <v>0</v>
      </c>
      <c r="F38" s="553">
        <f t="shared" si="1"/>
        <v>0</v>
      </c>
    </row>
    <row r="39" spans="1:6" s="397" customFormat="1" ht="123">
      <c r="A39" s="551" t="s">
        <v>411</v>
      </c>
      <c r="B39" s="636" t="s">
        <v>61</v>
      </c>
      <c r="C39" s="640">
        <v>350</v>
      </c>
      <c r="D39" s="627"/>
      <c r="E39" s="553">
        <v>0</v>
      </c>
      <c r="F39" s="553">
        <f t="shared" si="1"/>
        <v>0</v>
      </c>
    </row>
    <row r="40" spans="1:6" s="397" customFormat="1" ht="61.5">
      <c r="A40" s="614"/>
      <c r="B40" s="631" t="s">
        <v>297</v>
      </c>
      <c r="C40" s="641">
        <v>350</v>
      </c>
      <c r="D40" s="642"/>
      <c r="E40" s="630">
        <v>0</v>
      </c>
      <c r="F40" s="630">
        <f t="shared" si="1"/>
        <v>0</v>
      </c>
    </row>
    <row r="41" spans="1:6" s="397" customFormat="1" ht="92.25">
      <c r="A41" s="646" t="s">
        <v>412</v>
      </c>
      <c r="B41" s="607" t="s">
        <v>43</v>
      </c>
      <c r="C41" s="616">
        <v>3000</v>
      </c>
      <c r="D41" s="553"/>
      <c r="E41" s="616">
        <v>320.4</v>
      </c>
      <c r="F41" s="553">
        <f t="shared" si="1"/>
        <v>10.7</v>
      </c>
    </row>
    <row r="42" spans="1:6" s="397" customFormat="1" ht="61.5">
      <c r="A42" s="646" t="s">
        <v>413</v>
      </c>
      <c r="B42" s="607" t="s">
        <v>0</v>
      </c>
      <c r="C42" s="616">
        <v>264446.5</v>
      </c>
      <c r="D42" s="553"/>
      <c r="E42" s="616">
        <v>52377.1</v>
      </c>
      <c r="F42" s="553">
        <f t="shared" si="1"/>
        <v>19.8</v>
      </c>
    </row>
    <row r="43" spans="1:6" s="397" customFormat="1" ht="150">
      <c r="A43" s="647" t="s">
        <v>414</v>
      </c>
      <c r="B43" s="608" t="s">
        <v>518</v>
      </c>
      <c r="C43" s="626">
        <f>SUM(C44)</f>
        <v>62487.9</v>
      </c>
      <c r="D43" s="627"/>
      <c r="E43" s="626">
        <f>SUM(E44)</f>
        <v>0</v>
      </c>
      <c r="F43" s="627">
        <f t="shared" si="1"/>
        <v>0</v>
      </c>
    </row>
    <row r="44" spans="1:6" s="397" customFormat="1" ht="153.75">
      <c r="A44" s="624" t="s">
        <v>415</v>
      </c>
      <c r="B44" s="643" t="s">
        <v>362</v>
      </c>
      <c r="C44" s="616">
        <f>SUM(C46)</f>
        <v>62487.9</v>
      </c>
      <c r="D44" s="616">
        <f>SUM(D46)</f>
        <v>0</v>
      </c>
      <c r="E44" s="616">
        <f>SUM(E46)</f>
        <v>0</v>
      </c>
      <c r="F44" s="553">
        <f t="shared" si="1"/>
        <v>0</v>
      </c>
    </row>
    <row r="45" spans="1:6" s="397" customFormat="1" ht="33">
      <c r="A45" s="624"/>
      <c r="B45" s="631" t="s">
        <v>77</v>
      </c>
      <c r="C45" s="617">
        <f>SUM(C48,C50,C52)</f>
        <v>36261.7</v>
      </c>
      <c r="D45" s="617">
        <f>SUM(D48,D50,D52)</f>
        <v>0</v>
      </c>
      <c r="E45" s="617">
        <f>SUM(E48,E50,E52)</f>
        <v>0</v>
      </c>
      <c r="F45" s="630">
        <f t="shared" si="1"/>
        <v>0</v>
      </c>
    </row>
    <row r="46" spans="1:6" s="397" customFormat="1" ht="33">
      <c r="A46" s="614"/>
      <c r="B46" s="681" t="s">
        <v>78</v>
      </c>
      <c r="C46" s="649">
        <f>SUM(C47,C49,C51,C53)</f>
        <v>62487.9</v>
      </c>
      <c r="D46" s="649">
        <f>SUM(D47,D49,D51,D53)</f>
        <v>0</v>
      </c>
      <c r="E46" s="649">
        <f>SUM(E47,E49,E51,E53)</f>
        <v>0</v>
      </c>
      <c r="F46" s="642">
        <f t="shared" si="1"/>
        <v>0</v>
      </c>
    </row>
    <row r="47" spans="1:6" s="397" customFormat="1" ht="61.5">
      <c r="A47" s="624"/>
      <c r="B47" s="643" t="s">
        <v>519</v>
      </c>
      <c r="C47" s="616">
        <v>21458.2</v>
      </c>
      <c r="D47" s="627"/>
      <c r="E47" s="616">
        <v>0</v>
      </c>
      <c r="F47" s="553">
        <f t="shared" si="1"/>
        <v>0</v>
      </c>
    </row>
    <row r="48" spans="1:6" s="397" customFormat="1" ht="33">
      <c r="A48" s="624"/>
      <c r="B48" s="631" t="s">
        <v>77</v>
      </c>
      <c r="C48" s="617">
        <v>12452.1</v>
      </c>
      <c r="D48" s="642"/>
      <c r="E48" s="617">
        <v>0</v>
      </c>
      <c r="F48" s="630">
        <f t="shared" si="1"/>
        <v>0</v>
      </c>
    </row>
    <row r="49" spans="1:6" s="397" customFormat="1" ht="123">
      <c r="A49" s="624"/>
      <c r="B49" s="643" t="s">
        <v>520</v>
      </c>
      <c r="C49" s="616">
        <v>41029.7</v>
      </c>
      <c r="D49" s="627"/>
      <c r="E49" s="616">
        <v>0</v>
      </c>
      <c r="F49" s="553">
        <f t="shared" si="1"/>
        <v>0</v>
      </c>
    </row>
    <row r="50" spans="1:6" s="397" customFormat="1" ht="33">
      <c r="A50" s="624"/>
      <c r="B50" s="631" t="s">
        <v>77</v>
      </c>
      <c r="C50" s="617">
        <v>23809.6</v>
      </c>
      <c r="D50" s="642"/>
      <c r="E50" s="617">
        <v>0</v>
      </c>
      <c r="F50" s="630">
        <f t="shared" si="1"/>
        <v>0</v>
      </c>
    </row>
    <row r="51" spans="1:6" s="397" customFormat="1" ht="61.5">
      <c r="A51" s="624"/>
      <c r="B51" s="643" t="s">
        <v>371</v>
      </c>
      <c r="C51" s="616">
        <v>0</v>
      </c>
      <c r="D51" s="627"/>
      <c r="E51" s="616">
        <v>0</v>
      </c>
      <c r="F51" s="553">
        <v>0</v>
      </c>
    </row>
    <row r="52" spans="1:6" s="397" customFormat="1" ht="33">
      <c r="A52" s="624"/>
      <c r="B52" s="631" t="s">
        <v>77</v>
      </c>
      <c r="C52" s="617">
        <v>0</v>
      </c>
      <c r="D52" s="642"/>
      <c r="E52" s="617">
        <v>0</v>
      </c>
      <c r="F52" s="630">
        <v>0</v>
      </c>
    </row>
    <row r="53" spans="1:6" s="397" customFormat="1" ht="33">
      <c r="A53" s="624"/>
      <c r="B53" s="636" t="s">
        <v>366</v>
      </c>
      <c r="C53" s="616">
        <v>0</v>
      </c>
      <c r="D53" s="627"/>
      <c r="E53" s="616">
        <v>0</v>
      </c>
      <c r="F53" s="553">
        <v>0</v>
      </c>
    </row>
    <row r="54" spans="1:8" s="397" customFormat="1" ht="90">
      <c r="A54" s="650" t="s">
        <v>418</v>
      </c>
      <c r="B54" s="608" t="s">
        <v>618</v>
      </c>
      <c r="C54" s="626">
        <f>C55+C86+C198+C199+C200+C201+C202+C209</f>
        <v>6598161.4</v>
      </c>
      <c r="D54" s="626">
        <f>D55+D86+D198+D199+D200+D201+D202+D209</f>
        <v>0</v>
      </c>
      <c r="E54" s="626">
        <f>E55+E86+E198+E199+E200+E201+E202+E209</f>
        <v>719051.3</v>
      </c>
      <c r="F54" s="627">
        <f t="shared" si="1"/>
        <v>10.9</v>
      </c>
      <c r="H54" s="679"/>
    </row>
    <row r="55" spans="1:6" s="397" customFormat="1" ht="60">
      <c r="A55" s="650" t="s">
        <v>419</v>
      </c>
      <c r="B55" s="678" t="s">
        <v>373</v>
      </c>
      <c r="C55" s="626">
        <f>SUM(C58)</f>
        <v>672698.1</v>
      </c>
      <c r="D55" s="626"/>
      <c r="E55" s="626">
        <f>SUM(E58)</f>
        <v>11428.3</v>
      </c>
      <c r="F55" s="627">
        <f t="shared" si="1"/>
        <v>1.7</v>
      </c>
    </row>
    <row r="56" spans="1:6" s="397" customFormat="1" ht="92.25">
      <c r="A56" s="624"/>
      <c r="B56" s="631" t="s">
        <v>532</v>
      </c>
      <c r="C56" s="687">
        <f>SUM(C60,C68,C77,C85)</f>
        <v>50320.16</v>
      </c>
      <c r="D56" s="649"/>
      <c r="E56" s="617">
        <f>SUM(E60,E68,E77,E85)</f>
        <v>0</v>
      </c>
      <c r="F56" s="630">
        <f t="shared" si="1"/>
        <v>0</v>
      </c>
    </row>
    <row r="57" spans="1:6" s="397" customFormat="1" ht="33">
      <c r="A57" s="624"/>
      <c r="B57" s="682" t="s">
        <v>87</v>
      </c>
      <c r="C57" s="616"/>
      <c r="D57" s="626"/>
      <c r="E57" s="616"/>
      <c r="F57" s="553"/>
    </row>
    <row r="58" spans="1:6" s="397" customFormat="1" ht="33">
      <c r="A58" s="614"/>
      <c r="B58" s="681" t="s">
        <v>363</v>
      </c>
      <c r="C58" s="649">
        <f>SUM(C59,C61:C67,C69:C76,C78:C84)</f>
        <v>672698.1</v>
      </c>
      <c r="D58" s="626"/>
      <c r="E58" s="649">
        <f>SUM(E59,E61:E67,E69:E76,E78:E84)</f>
        <v>11428.3</v>
      </c>
      <c r="F58" s="627">
        <f t="shared" si="1"/>
        <v>1.7</v>
      </c>
    </row>
    <row r="59" spans="1:6" s="397" customFormat="1" ht="61.5">
      <c r="A59" s="624"/>
      <c r="B59" s="643" t="s">
        <v>521</v>
      </c>
      <c r="C59" s="616">
        <v>32000</v>
      </c>
      <c r="D59" s="626"/>
      <c r="E59" s="616">
        <v>0.5</v>
      </c>
      <c r="F59" s="553">
        <f t="shared" si="1"/>
        <v>0</v>
      </c>
    </row>
    <row r="60" spans="1:6" s="397" customFormat="1" ht="33">
      <c r="A60" s="624"/>
      <c r="B60" s="631" t="s">
        <v>313</v>
      </c>
      <c r="C60" s="617">
        <v>10000</v>
      </c>
      <c r="D60" s="649"/>
      <c r="E60" s="617">
        <v>0</v>
      </c>
      <c r="F60" s="630">
        <f t="shared" si="1"/>
        <v>0</v>
      </c>
    </row>
    <row r="61" spans="1:6" s="397" customFormat="1" ht="61.5">
      <c r="A61" s="624"/>
      <c r="B61" s="643" t="s">
        <v>522</v>
      </c>
      <c r="C61" s="616">
        <v>17910</v>
      </c>
      <c r="D61" s="626"/>
      <c r="E61" s="616">
        <v>0</v>
      </c>
      <c r="F61" s="553">
        <f t="shared" si="1"/>
        <v>0</v>
      </c>
    </row>
    <row r="62" spans="1:6" s="397" customFormat="1" ht="61.5">
      <c r="A62" s="624"/>
      <c r="B62" s="643" t="s">
        <v>523</v>
      </c>
      <c r="C62" s="616">
        <v>5000</v>
      </c>
      <c r="D62" s="626"/>
      <c r="E62" s="616">
        <v>0</v>
      </c>
      <c r="F62" s="553">
        <f t="shared" si="1"/>
        <v>0</v>
      </c>
    </row>
    <row r="63" spans="1:6" s="397" customFormat="1" ht="33">
      <c r="A63" s="624"/>
      <c r="B63" s="643" t="s">
        <v>307</v>
      </c>
      <c r="C63" s="616">
        <v>105662.7</v>
      </c>
      <c r="D63" s="626"/>
      <c r="E63" s="616">
        <v>11427.8</v>
      </c>
      <c r="F63" s="553">
        <f t="shared" si="1"/>
        <v>10.8</v>
      </c>
    </row>
    <row r="64" spans="1:6" s="397" customFormat="1" ht="33">
      <c r="A64" s="624"/>
      <c r="B64" s="643" t="s">
        <v>91</v>
      </c>
      <c r="C64" s="616">
        <v>216243.9</v>
      </c>
      <c r="D64" s="626"/>
      <c r="E64" s="616">
        <v>0</v>
      </c>
      <c r="F64" s="553">
        <f t="shared" si="1"/>
        <v>0</v>
      </c>
    </row>
    <row r="65" spans="1:6" s="397" customFormat="1" ht="61.5">
      <c r="A65" s="624"/>
      <c r="B65" s="643" t="s">
        <v>524</v>
      </c>
      <c r="C65" s="616">
        <v>34101.6</v>
      </c>
      <c r="D65" s="626"/>
      <c r="E65" s="616">
        <v>0</v>
      </c>
      <c r="F65" s="553">
        <f t="shared" si="1"/>
        <v>0</v>
      </c>
    </row>
    <row r="66" spans="1:6" s="397" customFormat="1" ht="61.5">
      <c r="A66" s="677"/>
      <c r="B66" s="643" t="s">
        <v>308</v>
      </c>
      <c r="C66" s="616">
        <v>142466.3</v>
      </c>
      <c r="D66" s="626"/>
      <c r="E66" s="616">
        <v>0</v>
      </c>
      <c r="F66" s="553">
        <f t="shared" si="1"/>
        <v>0</v>
      </c>
    </row>
    <row r="67" spans="1:6" s="397" customFormat="1" ht="61.5">
      <c r="A67" s="624"/>
      <c r="B67" s="643" t="s">
        <v>525</v>
      </c>
      <c r="C67" s="616">
        <v>30320.2</v>
      </c>
      <c r="D67" s="626"/>
      <c r="E67" s="616">
        <v>0</v>
      </c>
      <c r="F67" s="553">
        <f t="shared" si="1"/>
        <v>0</v>
      </c>
    </row>
    <row r="68" spans="1:6" s="397" customFormat="1" ht="33">
      <c r="A68" s="624"/>
      <c r="B68" s="631" t="s">
        <v>313</v>
      </c>
      <c r="C68" s="617">
        <v>20460.8</v>
      </c>
      <c r="D68" s="649"/>
      <c r="E68" s="617">
        <v>0</v>
      </c>
      <c r="F68" s="630">
        <f t="shared" si="1"/>
        <v>0</v>
      </c>
    </row>
    <row r="69" spans="1:6" s="397" customFormat="1" ht="61.5">
      <c r="A69" s="624"/>
      <c r="B69" s="643" t="s">
        <v>526</v>
      </c>
      <c r="C69" s="616">
        <v>1000</v>
      </c>
      <c r="D69" s="626"/>
      <c r="E69" s="616">
        <v>0</v>
      </c>
      <c r="F69" s="553">
        <f t="shared" si="1"/>
        <v>0</v>
      </c>
    </row>
    <row r="70" spans="1:6" s="397" customFormat="1" ht="61.5">
      <c r="A70" s="624"/>
      <c r="B70" s="643" t="s">
        <v>527</v>
      </c>
      <c r="C70" s="616">
        <v>1000</v>
      </c>
      <c r="D70" s="626"/>
      <c r="E70" s="616">
        <v>0</v>
      </c>
      <c r="F70" s="553">
        <f t="shared" si="1"/>
        <v>0</v>
      </c>
    </row>
    <row r="71" spans="1:6" s="397" customFormat="1" ht="61.5">
      <c r="A71" s="624"/>
      <c r="B71" s="643" t="s">
        <v>471</v>
      </c>
      <c r="C71" s="616">
        <v>3280.5</v>
      </c>
      <c r="D71" s="626"/>
      <c r="E71" s="616">
        <v>0</v>
      </c>
      <c r="F71" s="553">
        <f t="shared" si="1"/>
        <v>0</v>
      </c>
    </row>
    <row r="72" spans="1:6" s="397" customFormat="1" ht="61.5">
      <c r="A72" s="624"/>
      <c r="B72" s="643" t="s">
        <v>444</v>
      </c>
      <c r="C72" s="616">
        <v>1405.9</v>
      </c>
      <c r="D72" s="626"/>
      <c r="E72" s="616">
        <v>0</v>
      </c>
      <c r="F72" s="553">
        <f t="shared" si="1"/>
        <v>0</v>
      </c>
    </row>
    <row r="73" spans="1:6" s="397" customFormat="1" ht="61.5">
      <c r="A73" s="624"/>
      <c r="B73" s="643" t="s">
        <v>528</v>
      </c>
      <c r="C73" s="616">
        <v>100</v>
      </c>
      <c r="D73" s="626"/>
      <c r="E73" s="616">
        <v>0</v>
      </c>
      <c r="F73" s="553">
        <f t="shared" si="1"/>
        <v>0</v>
      </c>
    </row>
    <row r="74" spans="1:6" s="397" customFormat="1" ht="61.5">
      <c r="A74" s="624"/>
      <c r="B74" s="643" t="s">
        <v>529</v>
      </c>
      <c r="C74" s="616">
        <v>8340</v>
      </c>
      <c r="D74" s="626"/>
      <c r="E74" s="616">
        <v>0</v>
      </c>
      <c r="F74" s="553">
        <f t="shared" si="1"/>
        <v>0</v>
      </c>
    </row>
    <row r="75" spans="1:6" s="397" customFormat="1" ht="61.5">
      <c r="A75" s="624"/>
      <c r="B75" s="643" t="s">
        <v>530</v>
      </c>
      <c r="C75" s="616">
        <v>4314</v>
      </c>
      <c r="D75" s="626"/>
      <c r="E75" s="616">
        <v>0</v>
      </c>
      <c r="F75" s="553">
        <f t="shared" si="1"/>
        <v>0</v>
      </c>
    </row>
    <row r="76" spans="1:6" s="397" customFormat="1" ht="61.5">
      <c r="A76" s="624"/>
      <c r="B76" s="643" t="s">
        <v>109</v>
      </c>
      <c r="C76" s="616">
        <v>14720</v>
      </c>
      <c r="D76" s="626"/>
      <c r="E76" s="616">
        <v>0</v>
      </c>
      <c r="F76" s="553">
        <f t="shared" si="1"/>
        <v>0</v>
      </c>
    </row>
    <row r="77" spans="1:6" s="397" customFormat="1" ht="33">
      <c r="A77" s="624"/>
      <c r="B77" s="631" t="s">
        <v>313</v>
      </c>
      <c r="C77" s="687">
        <v>7859.36</v>
      </c>
      <c r="D77" s="649"/>
      <c r="E77" s="617">
        <v>0</v>
      </c>
      <c r="F77" s="630">
        <f t="shared" si="1"/>
        <v>0</v>
      </c>
    </row>
    <row r="78" spans="1:6" s="397" customFormat="1" ht="92.25">
      <c r="A78" s="624"/>
      <c r="B78" s="643" t="s">
        <v>531</v>
      </c>
      <c r="C78" s="616">
        <v>5000</v>
      </c>
      <c r="D78" s="626"/>
      <c r="E78" s="616">
        <v>0</v>
      </c>
      <c r="F78" s="553">
        <f t="shared" si="1"/>
        <v>0</v>
      </c>
    </row>
    <row r="79" spans="1:6" s="397" customFormat="1" ht="92.25">
      <c r="A79" s="624"/>
      <c r="B79" s="643" t="s">
        <v>446</v>
      </c>
      <c r="C79" s="616">
        <v>526.7</v>
      </c>
      <c r="D79" s="626"/>
      <c r="E79" s="616">
        <v>0</v>
      </c>
      <c r="F79" s="553">
        <f t="shared" si="1"/>
        <v>0</v>
      </c>
    </row>
    <row r="80" spans="1:6" s="397" customFormat="1" ht="92.25">
      <c r="A80" s="624"/>
      <c r="B80" s="643" t="s">
        <v>447</v>
      </c>
      <c r="C80" s="616">
        <v>559.1</v>
      </c>
      <c r="D80" s="626"/>
      <c r="E80" s="616">
        <v>0</v>
      </c>
      <c r="F80" s="553">
        <f t="shared" si="1"/>
        <v>0</v>
      </c>
    </row>
    <row r="81" spans="1:6" s="397" customFormat="1" ht="123">
      <c r="A81" s="624"/>
      <c r="B81" s="643" t="s">
        <v>379</v>
      </c>
      <c r="C81" s="616">
        <v>893.5</v>
      </c>
      <c r="D81" s="626"/>
      <c r="E81" s="616">
        <v>0</v>
      </c>
      <c r="F81" s="553">
        <f t="shared" si="1"/>
        <v>0</v>
      </c>
    </row>
    <row r="82" spans="1:6" s="397" customFormat="1" ht="92.25">
      <c r="A82" s="624"/>
      <c r="B82" s="643" t="s">
        <v>382</v>
      </c>
      <c r="C82" s="616">
        <v>1029.5</v>
      </c>
      <c r="D82" s="626"/>
      <c r="E82" s="616">
        <v>0</v>
      </c>
      <c r="F82" s="553">
        <f t="shared" si="1"/>
        <v>0</v>
      </c>
    </row>
    <row r="83" spans="1:6" s="397" customFormat="1" ht="92.25">
      <c r="A83" s="624"/>
      <c r="B83" s="643" t="s">
        <v>450</v>
      </c>
      <c r="C83" s="616">
        <v>638.4</v>
      </c>
      <c r="D83" s="626"/>
      <c r="E83" s="616">
        <v>0</v>
      </c>
      <c r="F83" s="553">
        <f t="shared" si="1"/>
        <v>0</v>
      </c>
    </row>
    <row r="84" spans="1:6" s="397" customFormat="1" ht="61.5">
      <c r="A84" s="624"/>
      <c r="B84" s="643" t="s">
        <v>451</v>
      </c>
      <c r="C84" s="616">
        <v>46185.8</v>
      </c>
      <c r="D84" s="626"/>
      <c r="E84" s="616">
        <v>0</v>
      </c>
      <c r="F84" s="553">
        <f t="shared" si="1"/>
        <v>0</v>
      </c>
    </row>
    <row r="85" spans="1:6" s="397" customFormat="1" ht="33">
      <c r="A85" s="624"/>
      <c r="B85" s="631" t="s">
        <v>313</v>
      </c>
      <c r="C85" s="617">
        <v>12000</v>
      </c>
      <c r="D85" s="649"/>
      <c r="E85" s="617">
        <v>0</v>
      </c>
      <c r="F85" s="630">
        <f t="shared" si="1"/>
        <v>0</v>
      </c>
    </row>
    <row r="86" spans="1:6" s="397" customFormat="1" ht="60">
      <c r="A86" s="650" t="s">
        <v>422</v>
      </c>
      <c r="B86" s="678" t="s">
        <v>385</v>
      </c>
      <c r="C86" s="626">
        <f>SUM(C88,C92)</f>
        <v>1843739.1</v>
      </c>
      <c r="D86" s="626"/>
      <c r="E86" s="626">
        <f>SUM(E88,E92)</f>
        <v>29796.5</v>
      </c>
      <c r="F86" s="627">
        <f t="shared" si="1"/>
        <v>1.6</v>
      </c>
    </row>
    <row r="87" spans="1:6" s="397" customFormat="1" ht="92.25">
      <c r="A87" s="624"/>
      <c r="B87" s="631" t="s">
        <v>532</v>
      </c>
      <c r="C87" s="687">
        <f>SUM(C93)</f>
        <v>1262729.74</v>
      </c>
      <c r="D87" s="617">
        <f>SUM(D93)</f>
        <v>0</v>
      </c>
      <c r="E87" s="617">
        <f>SUM(E93)</f>
        <v>0</v>
      </c>
      <c r="F87" s="630">
        <f t="shared" si="1"/>
        <v>0</v>
      </c>
    </row>
    <row r="88" spans="1:6" s="397" customFormat="1" ht="33">
      <c r="A88" s="650" t="s">
        <v>423</v>
      </c>
      <c r="B88" s="683" t="s">
        <v>386</v>
      </c>
      <c r="C88" s="649">
        <f>SUM(C90:C91)</f>
        <v>62870</v>
      </c>
      <c r="D88" s="626"/>
      <c r="E88" s="649">
        <f>SUM(E90:E91)</f>
        <v>5372.5</v>
      </c>
      <c r="F88" s="627">
        <f t="shared" si="1"/>
        <v>8.5</v>
      </c>
    </row>
    <row r="89" spans="1:6" s="397" customFormat="1" ht="33">
      <c r="A89" s="624"/>
      <c r="B89" s="682" t="s">
        <v>533</v>
      </c>
      <c r="C89" s="616"/>
      <c r="D89" s="626"/>
      <c r="E89" s="616"/>
      <c r="F89" s="553"/>
    </row>
    <row r="90" spans="1:6" s="397" customFormat="1" ht="61.5">
      <c r="A90" s="624"/>
      <c r="B90" s="643" t="s">
        <v>311</v>
      </c>
      <c r="C90" s="616">
        <v>61553.8</v>
      </c>
      <c r="D90" s="626"/>
      <c r="E90" s="616">
        <v>5372.5</v>
      </c>
      <c r="F90" s="553">
        <f t="shared" si="1"/>
        <v>8.7</v>
      </c>
    </row>
    <row r="91" spans="1:6" s="397" customFormat="1" ht="33">
      <c r="A91" s="624"/>
      <c r="B91" s="643" t="s">
        <v>59</v>
      </c>
      <c r="C91" s="616">
        <v>1316.2</v>
      </c>
      <c r="D91" s="626"/>
      <c r="E91" s="616">
        <f>D91</f>
        <v>0</v>
      </c>
      <c r="F91" s="553">
        <f t="shared" si="1"/>
        <v>0</v>
      </c>
    </row>
    <row r="92" spans="1:6" s="397" customFormat="1" ht="33">
      <c r="A92" s="650" t="s">
        <v>424</v>
      </c>
      <c r="B92" s="683" t="s">
        <v>389</v>
      </c>
      <c r="C92" s="649">
        <f>C95+C97+C99+C101+C103+C105+C107+C109+C110+C111+C113+C115+C117+C119+C120+C121+C123+C125+C127+C129+C131+C132+C133+C135+C136+C137+C138+C140+C142+C144+C146+C147+C148+C149+C151+C153+C155+C156+C157+C158+C160+C162+C164+C166+C168+C170+C172+C174+C175+C176+C178+C180+C182+C184+C186+C188+C189+C191+C193+C195+C196+C197</f>
        <v>1780869.1</v>
      </c>
      <c r="D92" s="649">
        <f>D95+D97+D99+D101+D103+D105+D107+D109+D110+D111+D113+D115+D117+D119+D120+D121+D123+D125+D127+D129+D131+D132+D133+D135+D136+D137+D138+D140+D142+D144+D146+D147+D148+D149+D151+D153+D155+D156+D157+D158+D160+D162+D164+D166+D168+D170+D172+D174+D175+D176+D178+D180+D182+D184+D186+D188+D189+D191+D193+D195+D196+D197</f>
        <v>0</v>
      </c>
      <c r="E92" s="649">
        <f>E95+E97+E99+E101+E103+E105+E107+E109+E110+E111+E113+E115+E117+E119+E120+E121+E123+E125+E127+E129+E131+E132+E133+E135+E136+E137+E138+E140+E142+E144+E146+E147+E148+E149+E151+E153+E155+E156+E157+E158+E160+E162+E164+E166+E168+E170+E172+E174+E175+E176+E178+E180+E182+E184+E186+E188+E189+E191+E193+E195+E196+E197</f>
        <v>24424</v>
      </c>
      <c r="F92" s="627">
        <f t="shared" si="1"/>
        <v>1.4</v>
      </c>
    </row>
    <row r="93" spans="1:6" s="397" customFormat="1" ht="33">
      <c r="A93" s="684"/>
      <c r="B93" s="685" t="s">
        <v>313</v>
      </c>
      <c r="C93" s="687">
        <f>C96+C98+C100+C102+C104+C106+C108+C112+C114+C116+C118+C122+C124+C126+C128+C130+C134+C139+C141+C143+C145+C150+C152+C154+C159+C161+C163+C165+C167+C169+C171+C173+C177+C179+C181+C183+C185+C187+C190+C192+C194</f>
        <v>1262729.74</v>
      </c>
      <c r="D93" s="617">
        <f>D96+D98+D100+D102+D104+D106+D108+D112+D114+D116+D118+D122+D124+D126+D128+D130+D134+D139+D141+D143+D145+D150+D152+D154+D159+D161+D163+D165+D167+D169+D171+D173+D177+D179+D181+D183+D185+D187+D190+D192+D194</f>
        <v>0</v>
      </c>
      <c r="E93" s="617">
        <f>E96+E98+E100+E102+E104+E106+E108+E112+E114+E116+E118+E122+E124+E126+E128+E130+E134+E139+E141+E143+E145+E150+E152+E154+E159+E161+E163+E165+E167+E169+E171+E173+E177+E179+E181+E183+E185+E187+E190+E192+E194</f>
        <v>0</v>
      </c>
      <c r="F93" s="630">
        <f t="shared" si="1"/>
        <v>0</v>
      </c>
    </row>
    <row r="94" spans="1:6" s="397" customFormat="1" ht="33">
      <c r="A94" s="684"/>
      <c r="B94" s="682" t="s">
        <v>533</v>
      </c>
      <c r="C94" s="616"/>
      <c r="D94" s="626"/>
      <c r="E94" s="616"/>
      <c r="F94" s="553"/>
    </row>
    <row r="95" spans="1:6" s="397" customFormat="1" ht="61.5">
      <c r="A95" s="684" t="s">
        <v>534</v>
      </c>
      <c r="B95" s="643" t="s">
        <v>535</v>
      </c>
      <c r="C95" s="689">
        <v>13057.24</v>
      </c>
      <c r="D95" s="626"/>
      <c r="E95" s="616">
        <v>0</v>
      </c>
      <c r="F95" s="553">
        <f aca="true" t="shared" si="2" ref="F95:F157">E95/C95*100</f>
        <v>0</v>
      </c>
    </row>
    <row r="96" spans="1:6" s="397" customFormat="1" ht="33">
      <c r="A96" s="684"/>
      <c r="B96" s="631" t="s">
        <v>313</v>
      </c>
      <c r="C96" s="687">
        <v>13057.24</v>
      </c>
      <c r="D96" s="649"/>
      <c r="E96" s="617">
        <v>0</v>
      </c>
      <c r="F96" s="630">
        <f t="shared" si="2"/>
        <v>0</v>
      </c>
    </row>
    <row r="97" spans="1:6" s="397" customFormat="1" ht="33">
      <c r="A97" s="684"/>
      <c r="B97" s="643" t="s">
        <v>536</v>
      </c>
      <c r="C97" s="616">
        <v>38854.7</v>
      </c>
      <c r="D97" s="626"/>
      <c r="E97" s="616">
        <v>0</v>
      </c>
      <c r="F97" s="553">
        <f t="shared" si="2"/>
        <v>0</v>
      </c>
    </row>
    <row r="98" spans="1:6" s="397" customFormat="1" ht="33">
      <c r="A98" s="684"/>
      <c r="B98" s="631" t="s">
        <v>313</v>
      </c>
      <c r="C98" s="617">
        <v>38854.7</v>
      </c>
      <c r="D98" s="649"/>
      <c r="E98" s="617">
        <v>0</v>
      </c>
      <c r="F98" s="630">
        <f t="shared" si="2"/>
        <v>0</v>
      </c>
    </row>
    <row r="99" spans="1:6" s="397" customFormat="1" ht="61.5">
      <c r="A99" s="684" t="s">
        <v>537</v>
      </c>
      <c r="B99" s="643" t="s">
        <v>538</v>
      </c>
      <c r="C99" s="616">
        <v>88521.5</v>
      </c>
      <c r="D99" s="626"/>
      <c r="E99" s="616">
        <v>0</v>
      </c>
      <c r="F99" s="553">
        <f t="shared" si="2"/>
        <v>0</v>
      </c>
    </row>
    <row r="100" spans="1:6" s="397" customFormat="1" ht="33">
      <c r="A100" s="684"/>
      <c r="B100" s="631" t="s">
        <v>313</v>
      </c>
      <c r="C100" s="617">
        <v>42119.4</v>
      </c>
      <c r="D100" s="649"/>
      <c r="E100" s="617">
        <v>0</v>
      </c>
      <c r="F100" s="630">
        <f t="shared" si="2"/>
        <v>0</v>
      </c>
    </row>
    <row r="101" spans="1:6" s="397" customFormat="1" ht="61.5">
      <c r="A101" s="684"/>
      <c r="B101" s="643" t="s">
        <v>539</v>
      </c>
      <c r="C101" s="616">
        <v>25066</v>
      </c>
      <c r="D101" s="626"/>
      <c r="E101" s="616">
        <v>0</v>
      </c>
      <c r="F101" s="553">
        <f t="shared" si="2"/>
        <v>0</v>
      </c>
    </row>
    <row r="102" spans="1:6" s="397" customFormat="1" ht="33">
      <c r="A102" s="684"/>
      <c r="B102" s="631" t="s">
        <v>313</v>
      </c>
      <c r="C102" s="617">
        <v>25066</v>
      </c>
      <c r="D102" s="649"/>
      <c r="E102" s="617">
        <v>0</v>
      </c>
      <c r="F102" s="630">
        <f t="shared" si="2"/>
        <v>0</v>
      </c>
    </row>
    <row r="103" spans="1:6" s="397" customFormat="1" ht="61.5">
      <c r="A103" s="684"/>
      <c r="B103" s="643" t="s">
        <v>540</v>
      </c>
      <c r="C103" s="616">
        <v>22605.5</v>
      </c>
      <c r="D103" s="626"/>
      <c r="E103" s="616">
        <v>0</v>
      </c>
      <c r="F103" s="553">
        <f t="shared" si="2"/>
        <v>0</v>
      </c>
    </row>
    <row r="104" spans="1:6" s="397" customFormat="1" ht="33">
      <c r="A104" s="684"/>
      <c r="B104" s="631" t="s">
        <v>313</v>
      </c>
      <c r="C104" s="617">
        <v>22605.5</v>
      </c>
      <c r="D104" s="649"/>
      <c r="E104" s="617">
        <v>0</v>
      </c>
      <c r="F104" s="630">
        <f t="shared" si="2"/>
        <v>0</v>
      </c>
    </row>
    <row r="105" spans="1:6" s="397" customFormat="1" ht="61.5">
      <c r="A105" s="684" t="s">
        <v>541</v>
      </c>
      <c r="B105" s="643" t="s">
        <v>542</v>
      </c>
      <c r="C105" s="616">
        <v>13283.6</v>
      </c>
      <c r="D105" s="626"/>
      <c r="E105" s="616">
        <v>0</v>
      </c>
      <c r="F105" s="553">
        <f t="shared" si="2"/>
        <v>0</v>
      </c>
    </row>
    <row r="106" spans="1:6" s="397" customFormat="1" ht="33">
      <c r="A106" s="684"/>
      <c r="B106" s="631" t="s">
        <v>313</v>
      </c>
      <c r="C106" s="617">
        <v>13283.6</v>
      </c>
      <c r="D106" s="649"/>
      <c r="E106" s="617">
        <v>0</v>
      </c>
      <c r="F106" s="630">
        <f t="shared" si="2"/>
        <v>0</v>
      </c>
    </row>
    <row r="107" spans="1:6" s="397" customFormat="1" ht="61.5">
      <c r="A107" s="684"/>
      <c r="B107" s="643" t="s">
        <v>543</v>
      </c>
      <c r="C107" s="616">
        <v>26849</v>
      </c>
      <c r="D107" s="626"/>
      <c r="E107" s="616">
        <v>0</v>
      </c>
      <c r="F107" s="553">
        <f t="shared" si="2"/>
        <v>0</v>
      </c>
    </row>
    <row r="108" spans="1:6" s="397" customFormat="1" ht="33">
      <c r="A108" s="684"/>
      <c r="B108" s="631" t="s">
        <v>313</v>
      </c>
      <c r="C108" s="617">
        <v>26849</v>
      </c>
      <c r="D108" s="649"/>
      <c r="E108" s="617">
        <v>0</v>
      </c>
      <c r="F108" s="630">
        <f t="shared" si="2"/>
        <v>0</v>
      </c>
    </row>
    <row r="109" spans="1:6" s="397" customFormat="1" ht="61.5">
      <c r="A109" s="684"/>
      <c r="B109" s="643" t="s">
        <v>544</v>
      </c>
      <c r="C109" s="616">
        <v>11010.7</v>
      </c>
      <c r="D109" s="626"/>
      <c r="E109" s="616">
        <v>3303.2</v>
      </c>
      <c r="F109" s="553">
        <f t="shared" si="2"/>
        <v>30</v>
      </c>
    </row>
    <row r="110" spans="1:6" s="397" customFormat="1" ht="61.5">
      <c r="A110" s="684"/>
      <c r="B110" s="643" t="s">
        <v>545</v>
      </c>
      <c r="C110" s="616">
        <v>28118</v>
      </c>
      <c r="D110" s="626"/>
      <c r="E110" s="616">
        <v>8435.4</v>
      </c>
      <c r="F110" s="553">
        <f t="shared" si="2"/>
        <v>30</v>
      </c>
    </row>
    <row r="111" spans="1:6" s="397" customFormat="1" ht="61.5">
      <c r="A111" s="684" t="s">
        <v>546</v>
      </c>
      <c r="B111" s="643" t="s">
        <v>547</v>
      </c>
      <c r="C111" s="616">
        <v>8424.6</v>
      </c>
      <c r="D111" s="626"/>
      <c r="E111" s="616">
        <v>0</v>
      </c>
      <c r="F111" s="553">
        <f t="shared" si="2"/>
        <v>0</v>
      </c>
    </row>
    <row r="112" spans="1:6" s="397" customFormat="1" ht="33">
      <c r="A112" s="684"/>
      <c r="B112" s="631" t="s">
        <v>313</v>
      </c>
      <c r="C112" s="617">
        <v>8424.6</v>
      </c>
      <c r="D112" s="649"/>
      <c r="E112" s="617">
        <v>0</v>
      </c>
      <c r="F112" s="630">
        <f t="shared" si="2"/>
        <v>0</v>
      </c>
    </row>
    <row r="113" spans="1:6" s="397" customFormat="1" ht="61.5">
      <c r="A113" s="684"/>
      <c r="B113" s="643" t="s">
        <v>548</v>
      </c>
      <c r="C113" s="616">
        <v>17018.4</v>
      </c>
      <c r="D113" s="626"/>
      <c r="E113" s="616">
        <v>0</v>
      </c>
      <c r="F113" s="553">
        <f t="shared" si="2"/>
        <v>0</v>
      </c>
    </row>
    <row r="114" spans="1:6" s="397" customFormat="1" ht="33">
      <c r="A114" s="684"/>
      <c r="B114" s="631" t="s">
        <v>313</v>
      </c>
      <c r="C114" s="617">
        <v>17018.4</v>
      </c>
      <c r="D114" s="649"/>
      <c r="E114" s="617">
        <v>0</v>
      </c>
      <c r="F114" s="630">
        <f t="shared" si="2"/>
        <v>0</v>
      </c>
    </row>
    <row r="115" spans="1:6" s="397" customFormat="1" ht="92.25">
      <c r="A115" s="684"/>
      <c r="B115" s="643" t="s">
        <v>549</v>
      </c>
      <c r="C115" s="616">
        <v>12419.8</v>
      </c>
      <c r="D115" s="626"/>
      <c r="E115" s="616">
        <v>0</v>
      </c>
      <c r="F115" s="553">
        <f t="shared" si="2"/>
        <v>0</v>
      </c>
    </row>
    <row r="116" spans="1:6" s="397" customFormat="1" ht="33">
      <c r="A116" s="684"/>
      <c r="B116" s="631" t="s">
        <v>313</v>
      </c>
      <c r="C116" s="617">
        <v>12419.8</v>
      </c>
      <c r="D116" s="649"/>
      <c r="E116" s="617">
        <v>0</v>
      </c>
      <c r="F116" s="630">
        <f t="shared" si="2"/>
        <v>0</v>
      </c>
    </row>
    <row r="117" spans="1:6" s="397" customFormat="1" ht="61.5">
      <c r="A117" s="684"/>
      <c r="B117" s="643" t="s">
        <v>550</v>
      </c>
      <c r="C117" s="616">
        <v>11447.1</v>
      </c>
      <c r="D117" s="626"/>
      <c r="E117" s="616">
        <v>0</v>
      </c>
      <c r="F117" s="553">
        <f t="shared" si="2"/>
        <v>0</v>
      </c>
    </row>
    <row r="118" spans="1:6" s="397" customFormat="1" ht="33">
      <c r="A118" s="684"/>
      <c r="B118" s="631" t="s">
        <v>313</v>
      </c>
      <c r="C118" s="617">
        <v>11447.1</v>
      </c>
      <c r="D118" s="649"/>
      <c r="E118" s="617">
        <v>0</v>
      </c>
      <c r="F118" s="630">
        <f t="shared" si="2"/>
        <v>0</v>
      </c>
    </row>
    <row r="119" spans="1:6" s="397" customFormat="1" ht="61.5">
      <c r="A119" s="684"/>
      <c r="B119" s="643" t="s">
        <v>551</v>
      </c>
      <c r="C119" s="616">
        <v>9944.9</v>
      </c>
      <c r="D119" s="626"/>
      <c r="E119" s="616">
        <v>0</v>
      </c>
      <c r="F119" s="553">
        <f t="shared" si="2"/>
        <v>0</v>
      </c>
    </row>
    <row r="120" spans="1:6" s="397" customFormat="1" ht="61.5">
      <c r="A120" s="684"/>
      <c r="B120" s="643" t="s">
        <v>552</v>
      </c>
      <c r="C120" s="616">
        <v>6781.7</v>
      </c>
      <c r="D120" s="626"/>
      <c r="E120" s="616">
        <v>3876.3</v>
      </c>
      <c r="F120" s="553">
        <f t="shared" si="2"/>
        <v>57.2</v>
      </c>
    </row>
    <row r="121" spans="1:6" s="397" customFormat="1" ht="61.5">
      <c r="A121" s="684" t="s">
        <v>553</v>
      </c>
      <c r="B121" s="643" t="s">
        <v>554</v>
      </c>
      <c r="C121" s="616">
        <v>34794.7</v>
      </c>
      <c r="D121" s="626"/>
      <c r="E121" s="616">
        <v>0</v>
      </c>
      <c r="F121" s="553">
        <f t="shared" si="2"/>
        <v>0</v>
      </c>
    </row>
    <row r="122" spans="1:6" s="397" customFormat="1" ht="33">
      <c r="A122" s="684"/>
      <c r="B122" s="631" t="s">
        <v>313</v>
      </c>
      <c r="C122" s="617">
        <v>34794.7</v>
      </c>
      <c r="D122" s="649"/>
      <c r="E122" s="617">
        <v>0</v>
      </c>
      <c r="F122" s="630">
        <f t="shared" si="2"/>
        <v>0</v>
      </c>
    </row>
    <row r="123" spans="1:6" s="397" customFormat="1" ht="61.5">
      <c r="A123" s="684"/>
      <c r="B123" s="643" t="s">
        <v>555</v>
      </c>
      <c r="C123" s="616">
        <v>55318.9</v>
      </c>
      <c r="D123" s="626"/>
      <c r="E123" s="616">
        <v>0</v>
      </c>
      <c r="F123" s="553">
        <f t="shared" si="2"/>
        <v>0</v>
      </c>
    </row>
    <row r="124" spans="1:6" s="397" customFormat="1" ht="33">
      <c r="A124" s="684"/>
      <c r="B124" s="631" t="s">
        <v>313</v>
      </c>
      <c r="C124" s="617">
        <v>55318.9</v>
      </c>
      <c r="D124" s="649"/>
      <c r="E124" s="617">
        <v>0</v>
      </c>
      <c r="F124" s="630">
        <f t="shared" si="2"/>
        <v>0</v>
      </c>
    </row>
    <row r="125" spans="1:6" s="397" customFormat="1" ht="61.5">
      <c r="A125" s="684" t="s">
        <v>556</v>
      </c>
      <c r="B125" s="643" t="s">
        <v>557</v>
      </c>
      <c r="C125" s="616">
        <v>11037.9</v>
      </c>
      <c r="D125" s="626"/>
      <c r="E125" s="616">
        <v>0</v>
      </c>
      <c r="F125" s="553">
        <f t="shared" si="2"/>
        <v>0</v>
      </c>
    </row>
    <row r="126" spans="1:6" s="397" customFormat="1" ht="33">
      <c r="A126" s="684"/>
      <c r="B126" s="631" t="s">
        <v>313</v>
      </c>
      <c r="C126" s="617">
        <v>11037.9</v>
      </c>
      <c r="D126" s="649"/>
      <c r="E126" s="617">
        <v>0</v>
      </c>
      <c r="F126" s="630">
        <f t="shared" si="2"/>
        <v>0</v>
      </c>
    </row>
    <row r="127" spans="1:6" s="397" customFormat="1" ht="61.5">
      <c r="A127" s="684"/>
      <c r="B127" s="643" t="s">
        <v>558</v>
      </c>
      <c r="C127" s="616">
        <v>15563.5</v>
      </c>
      <c r="D127" s="626"/>
      <c r="E127" s="616">
        <v>0</v>
      </c>
      <c r="F127" s="553">
        <f t="shared" si="2"/>
        <v>0</v>
      </c>
    </row>
    <row r="128" spans="1:6" s="397" customFormat="1" ht="33">
      <c r="A128" s="684"/>
      <c r="B128" s="631" t="s">
        <v>313</v>
      </c>
      <c r="C128" s="617">
        <v>15563.5</v>
      </c>
      <c r="D128" s="649"/>
      <c r="E128" s="617">
        <v>0</v>
      </c>
      <c r="F128" s="630">
        <f t="shared" si="2"/>
        <v>0</v>
      </c>
    </row>
    <row r="129" spans="1:6" s="397" customFormat="1" ht="61.5">
      <c r="A129" s="684"/>
      <c r="B129" s="643" t="s">
        <v>559</v>
      </c>
      <c r="C129" s="616">
        <v>41663.4</v>
      </c>
      <c r="D129" s="626"/>
      <c r="E129" s="616">
        <v>0</v>
      </c>
      <c r="F129" s="553">
        <f t="shared" si="2"/>
        <v>0</v>
      </c>
    </row>
    <row r="130" spans="1:6" s="397" customFormat="1" ht="33">
      <c r="A130" s="684"/>
      <c r="B130" s="631" t="s">
        <v>313</v>
      </c>
      <c r="C130" s="617">
        <v>41663.4</v>
      </c>
      <c r="D130" s="649"/>
      <c r="E130" s="617">
        <v>0</v>
      </c>
      <c r="F130" s="630">
        <f t="shared" si="2"/>
        <v>0</v>
      </c>
    </row>
    <row r="131" spans="1:6" s="397" customFormat="1" ht="61.5">
      <c r="A131" s="684"/>
      <c r="B131" s="643" t="s">
        <v>560</v>
      </c>
      <c r="C131" s="616">
        <v>11216.1</v>
      </c>
      <c r="D131" s="626"/>
      <c r="E131" s="616">
        <v>0</v>
      </c>
      <c r="F131" s="553">
        <f t="shared" si="2"/>
        <v>0</v>
      </c>
    </row>
    <row r="132" spans="1:6" s="397" customFormat="1" ht="61.5">
      <c r="A132" s="684"/>
      <c r="B132" s="643" t="s">
        <v>561</v>
      </c>
      <c r="C132" s="616">
        <v>8814.3</v>
      </c>
      <c r="D132" s="626"/>
      <c r="E132" s="616">
        <v>0</v>
      </c>
      <c r="F132" s="553">
        <f t="shared" si="2"/>
        <v>0</v>
      </c>
    </row>
    <row r="133" spans="1:6" s="397" customFormat="1" ht="61.5">
      <c r="A133" s="684" t="s">
        <v>562</v>
      </c>
      <c r="B133" s="643" t="s">
        <v>563</v>
      </c>
      <c r="C133" s="616">
        <v>39917.5</v>
      </c>
      <c r="D133" s="626"/>
      <c r="E133" s="616">
        <v>0</v>
      </c>
      <c r="F133" s="553">
        <f t="shared" si="2"/>
        <v>0</v>
      </c>
    </row>
    <row r="134" spans="1:6" s="397" customFormat="1" ht="33">
      <c r="A134" s="684"/>
      <c r="B134" s="631" t="s">
        <v>313</v>
      </c>
      <c r="C134" s="617">
        <v>39917.5</v>
      </c>
      <c r="D134" s="649"/>
      <c r="E134" s="617">
        <v>0</v>
      </c>
      <c r="F134" s="630">
        <f t="shared" si="2"/>
        <v>0</v>
      </c>
    </row>
    <row r="135" spans="1:6" s="397" customFormat="1" ht="61.5">
      <c r="A135" s="684"/>
      <c r="B135" s="643" t="s">
        <v>564</v>
      </c>
      <c r="C135" s="616">
        <v>25898.4</v>
      </c>
      <c r="D135" s="626"/>
      <c r="E135" s="616">
        <v>0</v>
      </c>
      <c r="F135" s="553">
        <f t="shared" si="2"/>
        <v>0</v>
      </c>
    </row>
    <row r="136" spans="1:6" s="397" customFormat="1" ht="33">
      <c r="A136" s="684"/>
      <c r="B136" s="643" t="s">
        <v>565</v>
      </c>
      <c r="C136" s="616">
        <v>12792.1</v>
      </c>
      <c r="D136" s="626"/>
      <c r="E136" s="616">
        <v>0</v>
      </c>
      <c r="F136" s="553">
        <f t="shared" si="2"/>
        <v>0</v>
      </c>
    </row>
    <row r="137" spans="1:6" s="397" customFormat="1" ht="33">
      <c r="A137" s="684"/>
      <c r="B137" s="643" t="s">
        <v>566</v>
      </c>
      <c r="C137" s="616">
        <v>15620.4</v>
      </c>
      <c r="D137" s="626"/>
      <c r="E137" s="616">
        <v>0</v>
      </c>
      <c r="F137" s="553">
        <f t="shared" si="2"/>
        <v>0</v>
      </c>
    </row>
    <row r="138" spans="1:6" s="397" customFormat="1" ht="61.5">
      <c r="A138" s="684" t="s">
        <v>567</v>
      </c>
      <c r="B138" s="643" t="s">
        <v>568</v>
      </c>
      <c r="C138" s="616">
        <v>13550.1</v>
      </c>
      <c r="D138" s="626"/>
      <c r="E138" s="616">
        <v>0</v>
      </c>
      <c r="F138" s="553">
        <f t="shared" si="2"/>
        <v>0</v>
      </c>
    </row>
    <row r="139" spans="1:6" s="397" customFormat="1" ht="33">
      <c r="A139" s="684"/>
      <c r="B139" s="631" t="s">
        <v>313</v>
      </c>
      <c r="C139" s="617">
        <v>13550.1</v>
      </c>
      <c r="D139" s="649"/>
      <c r="E139" s="617">
        <v>0</v>
      </c>
      <c r="F139" s="630">
        <f t="shared" si="2"/>
        <v>0</v>
      </c>
    </row>
    <row r="140" spans="1:6" s="397" customFormat="1" ht="61.5">
      <c r="A140" s="684"/>
      <c r="B140" s="643" t="s">
        <v>569</v>
      </c>
      <c r="C140" s="616">
        <v>53128</v>
      </c>
      <c r="D140" s="626"/>
      <c r="E140" s="616">
        <f>SUM(D140)</f>
        <v>0</v>
      </c>
      <c r="F140" s="553">
        <f t="shared" si="2"/>
        <v>0</v>
      </c>
    </row>
    <row r="141" spans="1:6" s="397" customFormat="1" ht="33">
      <c r="A141" s="684"/>
      <c r="B141" s="631" t="s">
        <v>313</v>
      </c>
      <c r="C141" s="617">
        <v>53128</v>
      </c>
      <c r="D141" s="649"/>
      <c r="E141" s="617">
        <v>0</v>
      </c>
      <c r="F141" s="630">
        <f t="shared" si="2"/>
        <v>0</v>
      </c>
    </row>
    <row r="142" spans="1:6" s="397" customFormat="1" ht="61.5">
      <c r="A142" s="684" t="s">
        <v>570</v>
      </c>
      <c r="B142" s="643" t="s">
        <v>571</v>
      </c>
      <c r="C142" s="616">
        <v>10459.9</v>
      </c>
      <c r="D142" s="626"/>
      <c r="E142" s="616">
        <v>0</v>
      </c>
      <c r="F142" s="553">
        <f t="shared" si="2"/>
        <v>0</v>
      </c>
    </row>
    <row r="143" spans="1:6" s="397" customFormat="1" ht="33">
      <c r="A143" s="684"/>
      <c r="B143" s="631" t="s">
        <v>313</v>
      </c>
      <c r="C143" s="617">
        <v>10459.9</v>
      </c>
      <c r="D143" s="649"/>
      <c r="E143" s="617">
        <v>0</v>
      </c>
      <c r="F143" s="630">
        <f t="shared" si="2"/>
        <v>0</v>
      </c>
    </row>
    <row r="144" spans="1:6" s="397" customFormat="1" ht="61.5">
      <c r="A144" s="684"/>
      <c r="B144" s="643" t="s">
        <v>572</v>
      </c>
      <c r="C144" s="616">
        <v>45888.9</v>
      </c>
      <c r="D144" s="626"/>
      <c r="E144" s="616">
        <v>0</v>
      </c>
      <c r="F144" s="553">
        <f t="shared" si="2"/>
        <v>0</v>
      </c>
    </row>
    <row r="145" spans="1:6" s="397" customFormat="1" ht="33">
      <c r="A145" s="684"/>
      <c r="B145" s="631" t="s">
        <v>313</v>
      </c>
      <c r="C145" s="617">
        <v>45888.9</v>
      </c>
      <c r="D145" s="649"/>
      <c r="E145" s="617">
        <v>0</v>
      </c>
      <c r="F145" s="630">
        <f t="shared" si="2"/>
        <v>0</v>
      </c>
    </row>
    <row r="146" spans="1:6" s="397" customFormat="1" ht="61.5">
      <c r="A146" s="684"/>
      <c r="B146" s="643" t="s">
        <v>573</v>
      </c>
      <c r="C146" s="616">
        <v>15691.6</v>
      </c>
      <c r="D146" s="626"/>
      <c r="E146" s="616">
        <v>0</v>
      </c>
      <c r="F146" s="553">
        <f t="shared" si="2"/>
        <v>0</v>
      </c>
    </row>
    <row r="147" spans="1:6" s="397" customFormat="1" ht="61.5">
      <c r="A147" s="684" t="s">
        <v>574</v>
      </c>
      <c r="B147" s="643" t="s">
        <v>575</v>
      </c>
      <c r="C147" s="616">
        <v>28172.7</v>
      </c>
      <c r="D147" s="626"/>
      <c r="E147" s="616">
        <v>0</v>
      </c>
      <c r="F147" s="553">
        <f t="shared" si="2"/>
        <v>0</v>
      </c>
    </row>
    <row r="148" spans="1:6" s="397" customFormat="1" ht="61.5">
      <c r="A148" s="684"/>
      <c r="B148" s="643" t="s">
        <v>576</v>
      </c>
      <c r="C148" s="616">
        <v>31254.7</v>
      </c>
      <c r="D148" s="626"/>
      <c r="E148" s="616">
        <v>0</v>
      </c>
      <c r="F148" s="553">
        <f t="shared" si="2"/>
        <v>0</v>
      </c>
    </row>
    <row r="149" spans="1:6" s="397" customFormat="1" ht="61.5">
      <c r="A149" s="684" t="s">
        <v>577</v>
      </c>
      <c r="B149" s="643" t="s">
        <v>578</v>
      </c>
      <c r="C149" s="616">
        <v>13227.4</v>
      </c>
      <c r="D149" s="626"/>
      <c r="E149" s="616">
        <v>0</v>
      </c>
      <c r="F149" s="553">
        <f t="shared" si="2"/>
        <v>0</v>
      </c>
    </row>
    <row r="150" spans="1:6" s="397" customFormat="1" ht="33">
      <c r="A150" s="684"/>
      <c r="B150" s="631" t="s">
        <v>313</v>
      </c>
      <c r="C150" s="617">
        <v>13227.4</v>
      </c>
      <c r="D150" s="649"/>
      <c r="E150" s="617">
        <v>0</v>
      </c>
      <c r="F150" s="630">
        <f t="shared" si="2"/>
        <v>0</v>
      </c>
    </row>
    <row r="151" spans="1:6" s="397" customFormat="1" ht="61.5">
      <c r="A151" s="684"/>
      <c r="B151" s="643" t="s">
        <v>579</v>
      </c>
      <c r="C151" s="616">
        <v>26320.6</v>
      </c>
      <c r="D151" s="626"/>
      <c r="E151" s="616">
        <v>0</v>
      </c>
      <c r="F151" s="553">
        <f t="shared" si="2"/>
        <v>0</v>
      </c>
    </row>
    <row r="152" spans="1:6" s="397" customFormat="1" ht="33">
      <c r="A152" s="684"/>
      <c r="B152" s="631" t="s">
        <v>313</v>
      </c>
      <c r="C152" s="617">
        <v>26320.6</v>
      </c>
      <c r="D152" s="649"/>
      <c r="E152" s="617">
        <v>0</v>
      </c>
      <c r="F152" s="630">
        <f t="shared" si="2"/>
        <v>0</v>
      </c>
    </row>
    <row r="153" spans="1:6" s="397" customFormat="1" ht="33">
      <c r="A153" s="684"/>
      <c r="B153" s="643" t="s">
        <v>580</v>
      </c>
      <c r="C153" s="616">
        <v>103649.3</v>
      </c>
      <c r="D153" s="626"/>
      <c r="E153" s="616">
        <v>0</v>
      </c>
      <c r="F153" s="553">
        <f t="shared" si="2"/>
        <v>0</v>
      </c>
    </row>
    <row r="154" spans="1:6" s="397" customFormat="1" ht="33">
      <c r="A154" s="684"/>
      <c r="B154" s="631" t="s">
        <v>313</v>
      </c>
      <c r="C154" s="617">
        <v>70733.3</v>
      </c>
      <c r="D154" s="649"/>
      <c r="E154" s="617">
        <v>0</v>
      </c>
      <c r="F154" s="630">
        <f t="shared" si="2"/>
        <v>0</v>
      </c>
    </row>
    <row r="155" spans="1:6" s="397" customFormat="1" ht="33">
      <c r="A155" s="684"/>
      <c r="B155" s="643" t="s">
        <v>581</v>
      </c>
      <c r="C155" s="616">
        <v>8757.5</v>
      </c>
      <c r="D155" s="626"/>
      <c r="E155" s="616">
        <v>0</v>
      </c>
      <c r="F155" s="553">
        <f t="shared" si="2"/>
        <v>0</v>
      </c>
    </row>
    <row r="156" spans="1:6" s="397" customFormat="1" ht="61.5">
      <c r="A156" s="684"/>
      <c r="B156" s="643" t="s">
        <v>582</v>
      </c>
      <c r="C156" s="616">
        <v>21656.7</v>
      </c>
      <c r="D156" s="626"/>
      <c r="E156" s="616">
        <v>0</v>
      </c>
      <c r="F156" s="553">
        <f t="shared" si="2"/>
        <v>0</v>
      </c>
    </row>
    <row r="157" spans="1:6" s="397" customFormat="1" ht="33">
      <c r="A157" s="684"/>
      <c r="B157" s="643" t="s">
        <v>583</v>
      </c>
      <c r="C157" s="616">
        <v>73520.1</v>
      </c>
      <c r="D157" s="626"/>
      <c r="E157" s="616">
        <v>0</v>
      </c>
      <c r="F157" s="553">
        <f t="shared" si="2"/>
        <v>0</v>
      </c>
    </row>
    <row r="158" spans="1:6" s="397" customFormat="1" ht="61.5">
      <c r="A158" s="684" t="s">
        <v>584</v>
      </c>
      <c r="B158" s="643" t="s">
        <v>585</v>
      </c>
      <c r="C158" s="616">
        <v>47475.6</v>
      </c>
      <c r="D158" s="626"/>
      <c r="E158" s="616">
        <v>0</v>
      </c>
      <c r="F158" s="553">
        <f aca="true" t="shared" si="3" ref="F158:F209">E158/C158*100</f>
        <v>0</v>
      </c>
    </row>
    <row r="159" spans="1:6" s="397" customFormat="1" ht="33">
      <c r="A159" s="684"/>
      <c r="B159" s="631" t="s">
        <v>313</v>
      </c>
      <c r="C159" s="617">
        <v>47475.6</v>
      </c>
      <c r="D159" s="649"/>
      <c r="E159" s="617">
        <v>0</v>
      </c>
      <c r="F159" s="630">
        <f t="shared" si="3"/>
        <v>0</v>
      </c>
    </row>
    <row r="160" spans="1:6" s="397" customFormat="1" ht="61.5">
      <c r="A160" s="684"/>
      <c r="B160" s="643" t="s">
        <v>586</v>
      </c>
      <c r="C160" s="616">
        <v>8159.3</v>
      </c>
      <c r="D160" s="626"/>
      <c r="E160" s="616">
        <v>0</v>
      </c>
      <c r="F160" s="553">
        <f t="shared" si="3"/>
        <v>0</v>
      </c>
    </row>
    <row r="161" spans="1:6" s="397" customFormat="1" ht="33">
      <c r="A161" s="684"/>
      <c r="B161" s="631" t="s">
        <v>313</v>
      </c>
      <c r="C161" s="617">
        <v>8159.3</v>
      </c>
      <c r="D161" s="649"/>
      <c r="E161" s="617">
        <v>0</v>
      </c>
      <c r="F161" s="630">
        <f t="shared" si="3"/>
        <v>0</v>
      </c>
    </row>
    <row r="162" spans="1:6" s="397" customFormat="1" ht="61.5">
      <c r="A162" s="684"/>
      <c r="B162" s="643" t="s">
        <v>587</v>
      </c>
      <c r="C162" s="616">
        <v>15696.5</v>
      </c>
      <c r="D162" s="626"/>
      <c r="E162" s="616">
        <v>0</v>
      </c>
      <c r="F162" s="553">
        <f t="shared" si="3"/>
        <v>0</v>
      </c>
    </row>
    <row r="163" spans="1:6" s="397" customFormat="1" ht="33">
      <c r="A163" s="684"/>
      <c r="B163" s="631" t="s">
        <v>313</v>
      </c>
      <c r="C163" s="617">
        <v>15696.5</v>
      </c>
      <c r="D163" s="649"/>
      <c r="E163" s="617">
        <v>0</v>
      </c>
      <c r="F163" s="630">
        <f t="shared" si="3"/>
        <v>0</v>
      </c>
    </row>
    <row r="164" spans="1:6" s="397" customFormat="1" ht="61.5">
      <c r="A164" s="684" t="s">
        <v>588</v>
      </c>
      <c r="B164" s="643" t="s">
        <v>589</v>
      </c>
      <c r="C164" s="616">
        <v>35743.5</v>
      </c>
      <c r="D164" s="626"/>
      <c r="E164" s="616">
        <v>0</v>
      </c>
      <c r="F164" s="553">
        <f t="shared" si="3"/>
        <v>0</v>
      </c>
    </row>
    <row r="165" spans="1:6" s="397" customFormat="1" ht="33">
      <c r="A165" s="684"/>
      <c r="B165" s="631" t="s">
        <v>313</v>
      </c>
      <c r="C165" s="617">
        <v>35743.5</v>
      </c>
      <c r="D165" s="649"/>
      <c r="E165" s="617">
        <v>0</v>
      </c>
      <c r="F165" s="630">
        <f t="shared" si="3"/>
        <v>0</v>
      </c>
    </row>
    <row r="166" spans="1:6" s="397" customFormat="1" ht="61.5">
      <c r="A166" s="684"/>
      <c r="B166" s="643" t="s">
        <v>590</v>
      </c>
      <c r="C166" s="616">
        <v>30231</v>
      </c>
      <c r="D166" s="626"/>
      <c r="E166" s="616">
        <v>0</v>
      </c>
      <c r="F166" s="553">
        <f t="shared" si="3"/>
        <v>0</v>
      </c>
    </row>
    <row r="167" spans="1:6" s="397" customFormat="1" ht="33">
      <c r="A167" s="684"/>
      <c r="B167" s="631" t="s">
        <v>313</v>
      </c>
      <c r="C167" s="617">
        <v>30231</v>
      </c>
      <c r="D167" s="649"/>
      <c r="E167" s="617">
        <v>0</v>
      </c>
      <c r="F167" s="630">
        <f t="shared" si="3"/>
        <v>0</v>
      </c>
    </row>
    <row r="168" spans="1:6" s="397" customFormat="1" ht="33">
      <c r="A168" s="684"/>
      <c r="B168" s="643" t="s">
        <v>591</v>
      </c>
      <c r="C168" s="616">
        <v>34035.2</v>
      </c>
      <c r="D168" s="626"/>
      <c r="E168" s="616">
        <v>0</v>
      </c>
      <c r="F168" s="553">
        <f t="shared" si="3"/>
        <v>0</v>
      </c>
    </row>
    <row r="169" spans="1:6" s="397" customFormat="1" ht="33">
      <c r="A169" s="684"/>
      <c r="B169" s="631" t="s">
        <v>313</v>
      </c>
      <c r="C169" s="617">
        <v>34035.2</v>
      </c>
      <c r="D169" s="649"/>
      <c r="E169" s="617">
        <v>0</v>
      </c>
      <c r="F169" s="630">
        <f t="shared" si="3"/>
        <v>0</v>
      </c>
    </row>
    <row r="170" spans="1:6" s="397" customFormat="1" ht="61.5">
      <c r="A170" s="684"/>
      <c r="B170" s="643" t="s">
        <v>592</v>
      </c>
      <c r="C170" s="616">
        <v>71416.5</v>
      </c>
      <c r="D170" s="626"/>
      <c r="E170" s="616">
        <v>0</v>
      </c>
      <c r="F170" s="553">
        <f t="shared" si="3"/>
        <v>0</v>
      </c>
    </row>
    <row r="171" spans="1:6" s="397" customFormat="1" ht="33">
      <c r="A171" s="684"/>
      <c r="B171" s="631" t="s">
        <v>313</v>
      </c>
      <c r="C171" s="617">
        <v>71416.5</v>
      </c>
      <c r="D171" s="649"/>
      <c r="E171" s="617">
        <v>0</v>
      </c>
      <c r="F171" s="630">
        <f t="shared" si="3"/>
        <v>0</v>
      </c>
    </row>
    <row r="172" spans="1:6" s="397" customFormat="1" ht="33">
      <c r="A172" s="684"/>
      <c r="B172" s="643" t="s">
        <v>593</v>
      </c>
      <c r="C172" s="616">
        <v>43650.7</v>
      </c>
      <c r="D172" s="626"/>
      <c r="E172" s="616">
        <v>0</v>
      </c>
      <c r="F172" s="553">
        <f t="shared" si="3"/>
        <v>0</v>
      </c>
    </row>
    <row r="173" spans="1:6" s="397" customFormat="1" ht="33">
      <c r="A173" s="684"/>
      <c r="B173" s="631" t="s">
        <v>313</v>
      </c>
      <c r="C173" s="617">
        <v>7560.5</v>
      </c>
      <c r="D173" s="649"/>
      <c r="E173" s="617">
        <v>0</v>
      </c>
      <c r="F173" s="630">
        <f t="shared" si="3"/>
        <v>0</v>
      </c>
    </row>
    <row r="174" spans="1:6" s="397" customFormat="1" ht="33">
      <c r="A174" s="684"/>
      <c r="B174" s="643" t="s">
        <v>594</v>
      </c>
      <c r="C174" s="616">
        <v>7077.4</v>
      </c>
      <c r="D174" s="626"/>
      <c r="E174" s="616">
        <v>2123.3</v>
      </c>
      <c r="F174" s="553">
        <f t="shared" si="3"/>
        <v>30</v>
      </c>
    </row>
    <row r="175" spans="1:6" s="397" customFormat="1" ht="61.5">
      <c r="A175" s="684" t="s">
        <v>595</v>
      </c>
      <c r="B175" s="643" t="s">
        <v>596</v>
      </c>
      <c r="C175" s="616">
        <v>45250.6</v>
      </c>
      <c r="D175" s="626"/>
      <c r="E175" s="616">
        <v>0</v>
      </c>
      <c r="F175" s="553">
        <f t="shared" si="3"/>
        <v>0</v>
      </c>
    </row>
    <row r="176" spans="1:6" s="397" customFormat="1" ht="33">
      <c r="A176" s="684" t="s">
        <v>597</v>
      </c>
      <c r="B176" s="643" t="s">
        <v>598</v>
      </c>
      <c r="C176" s="616">
        <v>42542</v>
      </c>
      <c r="D176" s="626"/>
      <c r="E176" s="616">
        <v>0</v>
      </c>
      <c r="F176" s="553">
        <f t="shared" si="3"/>
        <v>0</v>
      </c>
    </row>
    <row r="177" spans="1:6" s="397" customFormat="1" ht="33">
      <c r="A177" s="684"/>
      <c r="B177" s="631" t="s">
        <v>313</v>
      </c>
      <c r="C177" s="617">
        <v>42542</v>
      </c>
      <c r="D177" s="649"/>
      <c r="E177" s="617">
        <v>0</v>
      </c>
      <c r="F177" s="630">
        <f t="shared" si="3"/>
        <v>0</v>
      </c>
    </row>
    <row r="178" spans="1:6" s="397" customFormat="1" ht="61.5">
      <c r="A178" s="684"/>
      <c r="B178" s="643" t="s">
        <v>599</v>
      </c>
      <c r="C178" s="616">
        <v>35136.8</v>
      </c>
      <c r="D178" s="626"/>
      <c r="E178" s="616">
        <v>0</v>
      </c>
      <c r="F178" s="553">
        <f t="shared" si="3"/>
        <v>0</v>
      </c>
    </row>
    <row r="179" spans="1:6" s="397" customFormat="1" ht="33">
      <c r="A179" s="684"/>
      <c r="B179" s="631" t="s">
        <v>313</v>
      </c>
      <c r="C179" s="617">
        <v>35136.8</v>
      </c>
      <c r="D179" s="649"/>
      <c r="E179" s="617">
        <v>0</v>
      </c>
      <c r="F179" s="630">
        <f t="shared" si="3"/>
        <v>0</v>
      </c>
    </row>
    <row r="180" spans="1:6" s="397" customFormat="1" ht="61.5">
      <c r="A180" s="684" t="s">
        <v>600</v>
      </c>
      <c r="B180" s="643" t="s">
        <v>601</v>
      </c>
      <c r="C180" s="616">
        <v>34980.3</v>
      </c>
      <c r="D180" s="626"/>
      <c r="E180" s="616">
        <v>0</v>
      </c>
      <c r="F180" s="553">
        <f t="shared" si="3"/>
        <v>0</v>
      </c>
    </row>
    <row r="181" spans="1:6" s="397" customFormat="1" ht="33">
      <c r="A181" s="684"/>
      <c r="B181" s="631" t="s">
        <v>313</v>
      </c>
      <c r="C181" s="617">
        <v>34980.3</v>
      </c>
      <c r="D181" s="649"/>
      <c r="E181" s="617">
        <v>0</v>
      </c>
      <c r="F181" s="630">
        <f t="shared" si="3"/>
        <v>0</v>
      </c>
    </row>
    <row r="182" spans="1:6" s="397" customFormat="1" ht="61.5">
      <c r="A182" s="684"/>
      <c r="B182" s="643" t="s">
        <v>602</v>
      </c>
      <c r="C182" s="616">
        <v>20331.7</v>
      </c>
      <c r="D182" s="626"/>
      <c r="E182" s="616">
        <v>0</v>
      </c>
      <c r="F182" s="553">
        <f t="shared" si="3"/>
        <v>0</v>
      </c>
    </row>
    <row r="183" spans="1:6" s="397" customFormat="1" ht="33">
      <c r="A183" s="684"/>
      <c r="B183" s="631" t="s">
        <v>313</v>
      </c>
      <c r="C183" s="617">
        <v>20331.7</v>
      </c>
      <c r="D183" s="649"/>
      <c r="E183" s="617">
        <v>0</v>
      </c>
      <c r="F183" s="630">
        <f t="shared" si="3"/>
        <v>0</v>
      </c>
    </row>
    <row r="184" spans="1:6" s="397" customFormat="1" ht="61.5">
      <c r="A184" s="684"/>
      <c r="B184" s="643" t="s">
        <v>603</v>
      </c>
      <c r="C184" s="616">
        <v>17966.4</v>
      </c>
      <c r="D184" s="626"/>
      <c r="E184" s="616">
        <v>0</v>
      </c>
      <c r="F184" s="553">
        <f t="shared" si="3"/>
        <v>0</v>
      </c>
    </row>
    <row r="185" spans="1:6" s="397" customFormat="1" ht="33">
      <c r="A185" s="684"/>
      <c r="B185" s="631" t="s">
        <v>313</v>
      </c>
      <c r="C185" s="617">
        <v>17966.4</v>
      </c>
      <c r="D185" s="649"/>
      <c r="E185" s="617">
        <v>0</v>
      </c>
      <c r="F185" s="630">
        <f t="shared" si="3"/>
        <v>0</v>
      </c>
    </row>
    <row r="186" spans="1:6" s="397" customFormat="1" ht="61.5">
      <c r="A186" s="684" t="s">
        <v>604</v>
      </c>
      <c r="B186" s="643" t="s">
        <v>605</v>
      </c>
      <c r="C186" s="616">
        <v>35242.2</v>
      </c>
      <c r="D186" s="626"/>
      <c r="E186" s="616">
        <v>0</v>
      </c>
      <c r="F186" s="553">
        <f t="shared" si="3"/>
        <v>0</v>
      </c>
    </row>
    <row r="187" spans="1:6" s="397" customFormat="1" ht="33">
      <c r="A187" s="684"/>
      <c r="B187" s="631" t="s">
        <v>313</v>
      </c>
      <c r="C187" s="617">
        <v>35242.2</v>
      </c>
      <c r="D187" s="649"/>
      <c r="E187" s="617">
        <v>0</v>
      </c>
      <c r="F187" s="630">
        <f t="shared" si="3"/>
        <v>0</v>
      </c>
    </row>
    <row r="188" spans="1:6" s="397" customFormat="1" ht="61.5">
      <c r="A188" s="684"/>
      <c r="B188" s="643" t="s">
        <v>606</v>
      </c>
      <c r="C188" s="616">
        <v>22538.4</v>
      </c>
      <c r="D188" s="626"/>
      <c r="E188" s="616">
        <v>0</v>
      </c>
      <c r="F188" s="553">
        <f t="shared" si="3"/>
        <v>0</v>
      </c>
    </row>
    <row r="189" spans="1:6" s="397" customFormat="1" ht="61.5">
      <c r="A189" s="684" t="s">
        <v>607</v>
      </c>
      <c r="B189" s="643" t="s">
        <v>608</v>
      </c>
      <c r="C189" s="616">
        <v>48755.7</v>
      </c>
      <c r="D189" s="626"/>
      <c r="E189" s="616">
        <v>0</v>
      </c>
      <c r="F189" s="553">
        <f t="shared" si="3"/>
        <v>0</v>
      </c>
    </row>
    <row r="190" spans="1:6" s="397" customFormat="1" ht="33">
      <c r="A190" s="684"/>
      <c r="B190" s="631" t="s">
        <v>313</v>
      </c>
      <c r="C190" s="617">
        <v>48755.7</v>
      </c>
      <c r="D190" s="649"/>
      <c r="E190" s="617">
        <v>0</v>
      </c>
      <c r="F190" s="630">
        <f t="shared" si="3"/>
        <v>0</v>
      </c>
    </row>
    <row r="191" spans="1:6" s="397" customFormat="1" ht="61.5">
      <c r="A191" s="684"/>
      <c r="B191" s="643" t="s">
        <v>609</v>
      </c>
      <c r="C191" s="616">
        <v>64347.7</v>
      </c>
      <c r="D191" s="626"/>
      <c r="E191" s="616">
        <v>0</v>
      </c>
      <c r="F191" s="553">
        <f t="shared" si="3"/>
        <v>0</v>
      </c>
    </row>
    <row r="192" spans="1:6" s="397" customFormat="1" ht="33">
      <c r="A192" s="684"/>
      <c r="B192" s="631" t="s">
        <v>313</v>
      </c>
      <c r="C192" s="617">
        <v>64347.7</v>
      </c>
      <c r="D192" s="649"/>
      <c r="E192" s="617">
        <v>0</v>
      </c>
      <c r="F192" s="630">
        <f t="shared" si="3"/>
        <v>0</v>
      </c>
    </row>
    <row r="193" spans="1:6" s="397" customFormat="1" ht="61.5">
      <c r="A193" s="684"/>
      <c r="B193" s="643" t="s">
        <v>610</v>
      </c>
      <c r="C193" s="616">
        <v>50359.4</v>
      </c>
      <c r="D193" s="626"/>
      <c r="E193" s="616">
        <v>0</v>
      </c>
      <c r="F193" s="553">
        <f t="shared" si="3"/>
        <v>0</v>
      </c>
    </row>
    <row r="194" spans="1:6" s="397" customFormat="1" ht="33">
      <c r="A194" s="684"/>
      <c r="B194" s="631" t="s">
        <v>313</v>
      </c>
      <c r="C194" s="617">
        <v>50359.4</v>
      </c>
      <c r="D194" s="649"/>
      <c r="E194" s="617">
        <v>0</v>
      </c>
      <c r="F194" s="630">
        <f t="shared" si="3"/>
        <v>0</v>
      </c>
    </row>
    <row r="195" spans="1:6" s="397" customFormat="1" ht="61.5">
      <c r="A195" s="684"/>
      <c r="B195" s="643" t="s">
        <v>611</v>
      </c>
      <c r="C195" s="616">
        <v>1839.9</v>
      </c>
      <c r="D195" s="626"/>
      <c r="E195" s="616">
        <v>0</v>
      </c>
      <c r="F195" s="553">
        <f t="shared" si="3"/>
        <v>0</v>
      </c>
    </row>
    <row r="196" spans="1:6" s="397" customFormat="1" ht="92.25">
      <c r="A196" s="684"/>
      <c r="B196" s="643" t="s">
        <v>482</v>
      </c>
      <c r="C196" s="616">
        <v>15295</v>
      </c>
      <c r="D196" s="626"/>
      <c r="E196" s="616">
        <v>6685.8</v>
      </c>
      <c r="F196" s="553">
        <f t="shared" si="3"/>
        <v>43.7</v>
      </c>
    </row>
    <row r="197" spans="1:6" s="397" customFormat="1" ht="33">
      <c r="A197" s="624"/>
      <c r="B197" s="643" t="s">
        <v>357</v>
      </c>
      <c r="C197" s="616">
        <v>1479.9</v>
      </c>
      <c r="D197" s="626"/>
      <c r="E197" s="616">
        <v>0</v>
      </c>
      <c r="F197" s="553">
        <f t="shared" si="3"/>
        <v>0</v>
      </c>
    </row>
    <row r="198" spans="1:6" s="397" customFormat="1" ht="60">
      <c r="A198" s="650" t="s">
        <v>426</v>
      </c>
      <c r="B198" s="678" t="s">
        <v>50</v>
      </c>
      <c r="C198" s="626">
        <v>1173096.3</v>
      </c>
      <c r="D198" s="626"/>
      <c r="E198" s="626">
        <v>554327.7</v>
      </c>
      <c r="F198" s="627">
        <f t="shared" si="3"/>
        <v>47.3</v>
      </c>
    </row>
    <row r="199" spans="1:6" s="397" customFormat="1" ht="60">
      <c r="A199" s="650" t="s">
        <v>427</v>
      </c>
      <c r="B199" s="678" t="s">
        <v>404</v>
      </c>
      <c r="C199" s="626">
        <v>65603.7</v>
      </c>
      <c r="D199" s="626"/>
      <c r="E199" s="626">
        <v>0</v>
      </c>
      <c r="F199" s="627">
        <f t="shared" si="3"/>
        <v>0</v>
      </c>
    </row>
    <row r="200" spans="1:6" s="397" customFormat="1" ht="60">
      <c r="A200" s="650" t="s">
        <v>428</v>
      </c>
      <c r="B200" s="678" t="s">
        <v>405</v>
      </c>
      <c r="C200" s="626">
        <v>83000</v>
      </c>
      <c r="D200" s="626"/>
      <c r="E200" s="626">
        <v>0</v>
      </c>
      <c r="F200" s="627">
        <f t="shared" si="3"/>
        <v>0</v>
      </c>
    </row>
    <row r="201" spans="1:6" s="397" customFormat="1" ht="60">
      <c r="A201" s="652" t="s">
        <v>429</v>
      </c>
      <c r="B201" s="686" t="s">
        <v>619</v>
      </c>
      <c r="C201" s="626">
        <v>463742.6</v>
      </c>
      <c r="D201" s="626"/>
      <c r="E201" s="626">
        <v>21849.7</v>
      </c>
      <c r="F201" s="627">
        <f t="shared" si="3"/>
        <v>4.7</v>
      </c>
    </row>
    <row r="202" spans="1:6" s="397" customFormat="1" ht="33">
      <c r="A202" s="652" t="s">
        <v>434</v>
      </c>
      <c r="B202" s="686" t="s">
        <v>612</v>
      </c>
      <c r="C202" s="626">
        <f>SUM(C204:C208)</f>
        <v>1716281.6</v>
      </c>
      <c r="D202" s="626"/>
      <c r="E202" s="626">
        <f>SUM(E204:E208)</f>
        <v>101649.1</v>
      </c>
      <c r="F202" s="627">
        <f t="shared" si="3"/>
        <v>5.9</v>
      </c>
    </row>
    <row r="203" spans="1:6" s="397" customFormat="1" ht="33">
      <c r="A203" s="624"/>
      <c r="B203" s="682" t="s">
        <v>613</v>
      </c>
      <c r="C203" s="616"/>
      <c r="D203" s="626"/>
      <c r="E203" s="616"/>
      <c r="F203" s="553"/>
    </row>
    <row r="204" spans="1:6" s="397" customFormat="1" ht="184.5">
      <c r="A204" s="624" t="s">
        <v>620</v>
      </c>
      <c r="B204" s="643" t="s">
        <v>614</v>
      </c>
      <c r="C204" s="616">
        <v>365575.9</v>
      </c>
      <c r="D204" s="626"/>
      <c r="E204" s="616">
        <v>0</v>
      </c>
      <c r="F204" s="553">
        <f t="shared" si="3"/>
        <v>0</v>
      </c>
    </row>
    <row r="205" spans="1:6" s="397" customFormat="1" ht="123">
      <c r="A205" s="624" t="s">
        <v>621</v>
      </c>
      <c r="B205" s="643" t="s">
        <v>408</v>
      </c>
      <c r="C205" s="616">
        <v>501782.2</v>
      </c>
      <c r="D205" s="626"/>
      <c r="E205" s="616">
        <v>0</v>
      </c>
      <c r="F205" s="553">
        <f t="shared" si="3"/>
        <v>0</v>
      </c>
    </row>
    <row r="206" spans="1:6" s="397" customFormat="1" ht="92.25">
      <c r="A206" s="624" t="s">
        <v>622</v>
      </c>
      <c r="B206" s="643" t="s">
        <v>484</v>
      </c>
      <c r="C206" s="616">
        <v>101851</v>
      </c>
      <c r="D206" s="626"/>
      <c r="E206" s="616">
        <v>101649.1</v>
      </c>
      <c r="F206" s="553">
        <f t="shared" si="3"/>
        <v>99.8</v>
      </c>
    </row>
    <row r="207" spans="1:6" s="397" customFormat="1" ht="123">
      <c r="A207" s="624" t="s">
        <v>623</v>
      </c>
      <c r="B207" s="643" t="s">
        <v>615</v>
      </c>
      <c r="C207" s="616">
        <v>100000</v>
      </c>
      <c r="D207" s="626"/>
      <c r="E207" s="616">
        <v>0</v>
      </c>
      <c r="F207" s="553">
        <f t="shared" si="3"/>
        <v>0</v>
      </c>
    </row>
    <row r="208" spans="1:6" s="397" customFormat="1" ht="123">
      <c r="A208" s="624" t="s">
        <v>624</v>
      </c>
      <c r="B208" s="643" t="s">
        <v>616</v>
      </c>
      <c r="C208" s="616">
        <v>647072.5</v>
      </c>
      <c r="D208" s="626"/>
      <c r="E208" s="616">
        <v>0</v>
      </c>
      <c r="F208" s="553">
        <f t="shared" si="3"/>
        <v>0</v>
      </c>
    </row>
    <row r="209" spans="1:6" s="397" customFormat="1" ht="90">
      <c r="A209" s="650" t="s">
        <v>626</v>
      </c>
      <c r="B209" s="678" t="s">
        <v>617</v>
      </c>
      <c r="C209" s="626">
        <v>580000</v>
      </c>
      <c r="D209" s="626"/>
      <c r="E209" s="626">
        <v>0</v>
      </c>
      <c r="F209" s="627">
        <f t="shared" si="3"/>
        <v>0</v>
      </c>
    </row>
    <row r="210" spans="1:6" s="397" customFormat="1" ht="24" customHeight="1">
      <c r="A210" s="598"/>
      <c r="B210" s="599"/>
      <c r="C210" s="424"/>
      <c r="D210" s="424"/>
      <c r="E210" s="424"/>
      <c r="F210" s="391"/>
    </row>
    <row r="211" spans="1:6" s="397" customFormat="1" ht="24" customHeight="1">
      <c r="A211" s="598"/>
      <c r="B211" s="599"/>
      <c r="C211" s="424"/>
      <c r="D211" s="424"/>
      <c r="E211" s="424"/>
      <c r="F211" s="391"/>
    </row>
    <row r="212" spans="1:6" s="164" customFormat="1" ht="66" customHeight="1">
      <c r="A212" s="742"/>
      <c r="B212" s="742"/>
      <c r="C212" s="742"/>
      <c r="D212" s="742"/>
      <c r="E212" s="742"/>
      <c r="F212" s="742"/>
    </row>
    <row r="213" spans="1:6" s="371" customFormat="1" ht="81.75" customHeight="1">
      <c r="A213" s="743" t="s">
        <v>166</v>
      </c>
      <c r="B213" s="743"/>
      <c r="D213" s="372"/>
      <c r="E213" s="744" t="s">
        <v>37</v>
      </c>
      <c r="F213" s="744"/>
    </row>
    <row r="214" spans="1:4" s="6" customFormat="1" ht="36.75" customHeight="1">
      <c r="A214" s="4"/>
      <c r="B214" s="4"/>
      <c r="C214" s="4"/>
      <c r="D214" s="5"/>
    </row>
    <row r="215" spans="4:5" ht="18.75">
      <c r="D215" s="4"/>
      <c r="E215" s="4"/>
    </row>
  </sheetData>
  <sheetProtection/>
  <mergeCells count="5">
    <mergeCell ref="A2:F2"/>
    <mergeCell ref="A3:F3"/>
    <mergeCell ref="A212:F212"/>
    <mergeCell ref="A213:B213"/>
    <mergeCell ref="E213:F213"/>
  </mergeCells>
  <printOptions/>
  <pageMargins left="0.7086614173228347" right="0.31496062992125984" top="0.4724409448818898" bottom="0.4330708661417323" header="0.31496062992125984" footer="0.31496062992125984"/>
  <pageSetup fitToHeight="6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="55" zoomScaleNormal="55" zoomScalePageLayoutView="0" workbookViewId="0" topLeftCell="A27">
      <selection activeCell="B31" sqref="B31"/>
    </sheetView>
  </sheetViews>
  <sheetFormatPr defaultColWidth="8.875" defaultRowHeight="12.75"/>
  <cols>
    <col min="1" max="1" width="13.875" style="1" customWidth="1"/>
    <col min="2" max="2" width="54.875" style="1" customWidth="1"/>
    <col min="3" max="3" width="26.00390625" style="1" customWidth="1"/>
    <col min="4" max="4" width="26.25390625" style="1" customWidth="1"/>
    <col min="5" max="5" width="20.875" style="1" customWidth="1"/>
    <col min="6" max="6" width="4.25390625" style="1" hidden="1" customWidth="1"/>
    <col min="7" max="7" width="32.75390625" style="1" customWidth="1"/>
    <col min="8" max="8" width="16.875" style="1" customWidth="1"/>
    <col min="9" max="16384" width="8.875" style="1" customWidth="1"/>
  </cols>
  <sheetData>
    <row r="1" ht="19.5" customHeight="1">
      <c r="B1" s="2"/>
    </row>
    <row r="2" spans="1:5" s="371" customFormat="1" ht="36.75" customHeight="1">
      <c r="A2" s="740" t="s">
        <v>34</v>
      </c>
      <c r="B2" s="740"/>
      <c r="C2" s="740"/>
      <c r="D2" s="740"/>
      <c r="E2" s="740"/>
    </row>
    <row r="3" spans="1:5" s="371" customFormat="1" ht="39" customHeight="1">
      <c r="A3" s="741" t="s">
        <v>468</v>
      </c>
      <c r="B3" s="741"/>
      <c r="C3" s="741"/>
      <c r="D3" s="741"/>
      <c r="E3" s="741"/>
    </row>
    <row r="4" ht="25.5" customHeight="1">
      <c r="E4" s="3" t="s">
        <v>35</v>
      </c>
    </row>
    <row r="5" spans="1:5" s="164" customFormat="1" ht="114.75" customHeight="1">
      <c r="A5" s="671"/>
      <c r="B5" s="664" t="s">
        <v>1</v>
      </c>
      <c r="C5" s="672" t="s">
        <v>485</v>
      </c>
      <c r="D5" s="672" t="s">
        <v>486</v>
      </c>
      <c r="E5" s="672" t="s">
        <v>33</v>
      </c>
    </row>
    <row r="6" spans="1:5" s="7" customFormat="1" ht="33" customHeight="1">
      <c r="A6" s="664">
        <v>1</v>
      </c>
      <c r="B6" s="664">
        <v>2</v>
      </c>
      <c r="C6" s="672">
        <v>3</v>
      </c>
      <c r="D6" s="672">
        <v>4</v>
      </c>
      <c r="E6" s="672">
        <v>5</v>
      </c>
    </row>
    <row r="7" spans="1:5" s="378" customFormat="1" ht="36.75" customHeight="1">
      <c r="A7" s="658" t="s">
        <v>410</v>
      </c>
      <c r="B7" s="657" t="s">
        <v>70</v>
      </c>
      <c r="C7" s="673"/>
      <c r="D7" s="674"/>
      <c r="E7" s="656"/>
    </row>
    <row r="8" spans="1:5" s="172" customFormat="1" ht="29.25" customHeight="1" hidden="1">
      <c r="A8" s="658"/>
      <c r="B8" s="655" t="s">
        <v>71</v>
      </c>
      <c r="C8" s="656"/>
      <c r="D8" s="656"/>
      <c r="E8" s="656"/>
    </row>
    <row r="9" spans="1:5" s="172" customFormat="1" ht="29.25" customHeight="1">
      <c r="A9" s="658"/>
      <c r="B9" s="655" t="s">
        <v>502</v>
      </c>
      <c r="C9" s="656"/>
      <c r="D9" s="656"/>
      <c r="E9" s="656"/>
    </row>
    <row r="10" spans="1:5" s="378" customFormat="1" ht="131.25">
      <c r="A10" s="658" t="s">
        <v>19</v>
      </c>
      <c r="B10" s="657" t="s">
        <v>8</v>
      </c>
      <c r="C10" s="656"/>
      <c r="D10" s="656"/>
      <c r="E10" s="656"/>
    </row>
    <row r="11" spans="1:5" s="378" customFormat="1" ht="33">
      <c r="A11" s="658" t="s">
        <v>20</v>
      </c>
      <c r="B11" s="657" t="s">
        <v>9</v>
      </c>
      <c r="C11" s="656"/>
      <c r="D11" s="656"/>
      <c r="E11" s="656"/>
    </row>
    <row r="12" spans="1:5" s="378" customFormat="1" ht="112.5">
      <c r="A12" s="658" t="s">
        <v>21</v>
      </c>
      <c r="B12" s="657" t="s">
        <v>10</v>
      </c>
      <c r="C12" s="656"/>
      <c r="D12" s="656"/>
      <c r="E12" s="656"/>
    </row>
    <row r="13" spans="1:5" s="378" customFormat="1" ht="93.75">
      <c r="A13" s="658" t="s">
        <v>22</v>
      </c>
      <c r="B13" s="657" t="s">
        <v>11</v>
      </c>
      <c r="C13" s="656"/>
      <c r="D13" s="656"/>
      <c r="E13" s="656"/>
    </row>
    <row r="14" spans="1:5" s="378" customFormat="1" ht="75">
      <c r="A14" s="658" t="s">
        <v>23</v>
      </c>
      <c r="B14" s="657" t="s">
        <v>12</v>
      </c>
      <c r="C14" s="656"/>
      <c r="D14" s="656"/>
      <c r="E14" s="656"/>
    </row>
    <row r="15" spans="1:5" s="378" customFormat="1" ht="37.5">
      <c r="A15" s="658" t="s">
        <v>24</v>
      </c>
      <c r="B15" s="657" t="s">
        <v>487</v>
      </c>
      <c r="C15" s="656"/>
      <c r="D15" s="656"/>
      <c r="E15" s="656"/>
    </row>
    <row r="16" spans="1:5" s="378" customFormat="1" ht="75">
      <c r="A16" s="658" t="s">
        <v>74</v>
      </c>
      <c r="B16" s="657" t="s">
        <v>488</v>
      </c>
      <c r="C16" s="656"/>
      <c r="D16" s="656"/>
      <c r="E16" s="656"/>
    </row>
    <row r="17" spans="1:5" s="378" customFormat="1" ht="75">
      <c r="A17" s="658" t="s">
        <v>25</v>
      </c>
      <c r="B17" s="657" t="s">
        <v>489</v>
      </c>
      <c r="C17" s="656"/>
      <c r="D17" s="656"/>
      <c r="E17" s="656"/>
    </row>
    <row r="18" spans="1:5" s="378" customFormat="1" ht="112.5">
      <c r="A18" s="658" t="s">
        <v>26</v>
      </c>
      <c r="B18" s="657" t="s">
        <v>490</v>
      </c>
      <c r="C18" s="656"/>
      <c r="D18" s="656"/>
      <c r="E18" s="656"/>
    </row>
    <row r="19" spans="1:5" s="378" customFormat="1" ht="225">
      <c r="A19" s="658" t="s">
        <v>27</v>
      </c>
      <c r="B19" s="657" t="s">
        <v>491</v>
      </c>
      <c r="C19" s="656"/>
      <c r="D19" s="656"/>
      <c r="E19" s="656"/>
    </row>
    <row r="20" spans="1:5" s="378" customFormat="1" ht="187.5">
      <c r="A20" s="658" t="s">
        <v>28</v>
      </c>
      <c r="B20" s="657" t="s">
        <v>492</v>
      </c>
      <c r="C20" s="656"/>
      <c r="D20" s="656"/>
      <c r="E20" s="656"/>
    </row>
    <row r="21" spans="1:5" s="378" customFormat="1" ht="168.75">
      <c r="A21" s="658" t="s">
        <v>29</v>
      </c>
      <c r="B21" s="657" t="s">
        <v>18</v>
      </c>
      <c r="C21" s="656"/>
      <c r="D21" s="656"/>
      <c r="E21" s="656"/>
    </row>
    <row r="22" spans="1:5" s="378" customFormat="1" ht="150">
      <c r="A22" s="658" t="s">
        <v>30</v>
      </c>
      <c r="B22" s="657" t="s">
        <v>39</v>
      </c>
      <c r="C22" s="656"/>
      <c r="D22" s="656"/>
      <c r="E22" s="656"/>
    </row>
    <row r="23" spans="1:5" s="378" customFormat="1" ht="168.75">
      <c r="A23" s="658" t="s">
        <v>493</v>
      </c>
      <c r="B23" s="657" t="s">
        <v>494</v>
      </c>
      <c r="C23" s="656"/>
      <c r="D23" s="656"/>
      <c r="E23" s="656"/>
    </row>
    <row r="24" spans="1:5" s="378" customFormat="1" ht="75">
      <c r="A24" s="658" t="s">
        <v>42</v>
      </c>
      <c r="B24" s="659" t="s">
        <v>495</v>
      </c>
      <c r="C24" s="656"/>
      <c r="D24" s="656"/>
      <c r="E24" s="656"/>
    </row>
    <row r="25" spans="1:5" s="378" customFormat="1" ht="111.75" customHeight="1" hidden="1">
      <c r="A25" s="658" t="s">
        <v>29</v>
      </c>
      <c r="B25" s="660" t="s">
        <v>17</v>
      </c>
      <c r="C25" s="656"/>
      <c r="D25" s="656"/>
      <c r="E25" s="656" t="e">
        <f>D25/C25*100</f>
        <v>#DIV/0!</v>
      </c>
    </row>
    <row r="26" spans="1:5" s="378" customFormat="1" ht="111.75" customHeight="1" hidden="1">
      <c r="A26" s="658" t="s">
        <v>30</v>
      </c>
      <c r="B26" s="660" t="s">
        <v>18</v>
      </c>
      <c r="C26" s="656"/>
      <c r="D26" s="656"/>
      <c r="E26" s="656" t="e">
        <f>D26/C26*100</f>
        <v>#DIV/0!</v>
      </c>
    </row>
    <row r="27" spans="1:5" s="397" customFormat="1" ht="50.25" customHeight="1">
      <c r="A27" s="658" t="s">
        <v>411</v>
      </c>
      <c r="B27" s="675" t="s">
        <v>2</v>
      </c>
      <c r="C27" s="656"/>
      <c r="D27" s="656"/>
      <c r="E27" s="656"/>
    </row>
    <row r="28" spans="1:5" s="397" customFormat="1" ht="24" customHeight="1" hidden="1">
      <c r="A28" s="658"/>
      <c r="B28" s="676" t="s">
        <v>3</v>
      </c>
      <c r="C28" s="656"/>
      <c r="D28" s="656"/>
      <c r="E28" s="656"/>
    </row>
    <row r="29" spans="1:5" s="632" customFormat="1" ht="30.75">
      <c r="A29" s="661"/>
      <c r="B29" s="655" t="s">
        <v>496</v>
      </c>
      <c r="C29" s="662"/>
      <c r="D29" s="662"/>
      <c r="E29" s="663"/>
    </row>
    <row r="30" spans="1:5" s="632" customFormat="1" ht="93.75">
      <c r="A30" s="664" t="s">
        <v>49</v>
      </c>
      <c r="B30" s="665" t="s">
        <v>498</v>
      </c>
      <c r="C30" s="662"/>
      <c r="D30" s="662"/>
      <c r="E30" s="663"/>
    </row>
    <row r="31" spans="1:5" s="632" customFormat="1" ht="93.75">
      <c r="A31" s="664"/>
      <c r="B31" s="665" t="s">
        <v>503</v>
      </c>
      <c r="C31" s="662"/>
      <c r="D31" s="662"/>
      <c r="E31" s="663"/>
    </row>
    <row r="32" spans="1:5" s="632" customFormat="1" ht="56.25">
      <c r="A32" s="664"/>
      <c r="B32" s="665" t="s">
        <v>500</v>
      </c>
      <c r="C32" s="662"/>
      <c r="D32" s="662"/>
      <c r="E32" s="663"/>
    </row>
    <row r="33" spans="1:5" s="632" customFormat="1" ht="75">
      <c r="A33" s="664"/>
      <c r="B33" s="665" t="s">
        <v>501</v>
      </c>
      <c r="C33" s="662"/>
      <c r="D33" s="662"/>
      <c r="E33" s="663"/>
    </row>
    <row r="34" spans="1:5" s="632" customFormat="1" ht="75">
      <c r="A34" s="664"/>
      <c r="B34" s="665" t="s">
        <v>505</v>
      </c>
      <c r="C34" s="662"/>
      <c r="D34" s="662"/>
      <c r="E34" s="663"/>
    </row>
    <row r="35" spans="1:5" s="632" customFormat="1" ht="37.5">
      <c r="A35" s="664"/>
      <c r="B35" s="665" t="s">
        <v>504</v>
      </c>
      <c r="C35" s="662"/>
      <c r="D35" s="662"/>
      <c r="E35" s="663"/>
    </row>
    <row r="36" spans="1:5" s="632" customFormat="1" ht="93.75">
      <c r="A36" s="664"/>
      <c r="B36" s="665" t="s">
        <v>512</v>
      </c>
      <c r="C36" s="662"/>
      <c r="D36" s="662"/>
      <c r="E36" s="663"/>
    </row>
    <row r="37" spans="1:5" s="632" customFormat="1" ht="37.5">
      <c r="A37" s="664"/>
      <c r="B37" s="665" t="s">
        <v>515</v>
      </c>
      <c r="C37" s="662"/>
      <c r="D37" s="662"/>
      <c r="E37" s="663"/>
    </row>
    <row r="38" spans="1:5" s="632" customFormat="1" ht="30.75">
      <c r="A38" s="664"/>
      <c r="B38" s="665" t="s">
        <v>506</v>
      </c>
      <c r="C38" s="662"/>
      <c r="D38" s="662"/>
      <c r="E38" s="663"/>
    </row>
    <row r="39" spans="1:5" s="632" customFormat="1" ht="30.75">
      <c r="A39" s="664"/>
      <c r="B39" s="666" t="s">
        <v>496</v>
      </c>
      <c r="C39" s="662"/>
      <c r="D39" s="662"/>
      <c r="E39" s="663"/>
    </row>
    <row r="40" spans="1:5" s="632" customFormat="1" ht="131.25">
      <c r="A40" s="664"/>
      <c r="B40" s="665" t="s">
        <v>508</v>
      </c>
      <c r="C40" s="662"/>
      <c r="D40" s="662"/>
      <c r="E40" s="663"/>
    </row>
    <row r="41" spans="1:5" s="632" customFormat="1" ht="93.75">
      <c r="A41" s="664"/>
      <c r="B41" s="665" t="s">
        <v>507</v>
      </c>
      <c r="C41" s="662"/>
      <c r="D41" s="662"/>
      <c r="E41" s="663"/>
    </row>
    <row r="42" spans="1:5" s="632" customFormat="1" ht="37.5">
      <c r="A42" s="664"/>
      <c r="B42" s="665" t="s">
        <v>509</v>
      </c>
      <c r="C42" s="662"/>
      <c r="D42" s="662"/>
      <c r="E42" s="663"/>
    </row>
    <row r="43" spans="1:5" s="632" customFormat="1" ht="37.5">
      <c r="A43" s="664"/>
      <c r="B43" s="665" t="s">
        <v>511</v>
      </c>
      <c r="C43" s="662"/>
      <c r="D43" s="662"/>
      <c r="E43" s="663"/>
    </row>
    <row r="44" spans="1:5" s="632" customFormat="1" ht="93.75">
      <c r="A44" s="664"/>
      <c r="B44" s="665" t="s">
        <v>510</v>
      </c>
      <c r="C44" s="662"/>
      <c r="D44" s="662"/>
      <c r="E44" s="663"/>
    </row>
    <row r="45" spans="1:5" s="632" customFormat="1" ht="168.75">
      <c r="A45" s="667" t="s">
        <v>32</v>
      </c>
      <c r="B45" s="665" t="s">
        <v>499</v>
      </c>
      <c r="C45" s="662"/>
      <c r="D45" s="662"/>
      <c r="E45" s="663"/>
    </row>
    <row r="46" spans="1:5" s="397" customFormat="1" ht="168.75">
      <c r="A46" s="658" t="s">
        <v>41</v>
      </c>
      <c r="B46" s="668" t="s">
        <v>58</v>
      </c>
      <c r="C46" s="656"/>
      <c r="D46" s="656"/>
      <c r="E46" s="656"/>
    </row>
    <row r="47" spans="1:5" s="397" customFormat="1" ht="206.25">
      <c r="A47" s="658" t="s">
        <v>40</v>
      </c>
      <c r="B47" s="668" t="s">
        <v>497</v>
      </c>
      <c r="C47" s="669"/>
      <c r="D47" s="656"/>
      <c r="E47" s="656"/>
    </row>
    <row r="48" spans="1:5" s="397" customFormat="1" ht="93.75">
      <c r="A48" s="667" t="s">
        <v>47</v>
      </c>
      <c r="B48" s="665" t="s">
        <v>43</v>
      </c>
      <c r="C48" s="670"/>
      <c r="D48" s="670"/>
      <c r="E48" s="656"/>
    </row>
    <row r="49" spans="1:5" s="397" customFormat="1" ht="75">
      <c r="A49" s="667" t="s">
        <v>51</v>
      </c>
      <c r="B49" s="665" t="s">
        <v>0</v>
      </c>
      <c r="C49" s="670"/>
      <c r="D49" s="670"/>
      <c r="E49" s="656"/>
    </row>
    <row r="50" spans="1:5" s="397" customFormat="1" ht="56.25">
      <c r="A50" s="667" t="s">
        <v>412</v>
      </c>
      <c r="B50" s="665" t="s">
        <v>513</v>
      </c>
      <c r="C50" s="670"/>
      <c r="D50" s="670"/>
      <c r="E50" s="656"/>
    </row>
    <row r="51" spans="1:5" s="397" customFormat="1" ht="33">
      <c r="A51" s="667"/>
      <c r="B51" s="665" t="s">
        <v>514</v>
      </c>
      <c r="C51" s="670"/>
      <c r="D51" s="670"/>
      <c r="E51" s="656"/>
    </row>
    <row r="52" spans="1:5" s="397" customFormat="1" ht="24" customHeight="1">
      <c r="A52" s="598"/>
      <c r="B52" s="599"/>
      <c r="C52" s="424"/>
      <c r="D52" s="424"/>
      <c r="E52" s="391"/>
    </row>
    <row r="53" spans="1:5" s="397" customFormat="1" ht="24" customHeight="1">
      <c r="A53" s="598"/>
      <c r="B53" s="599"/>
      <c r="C53" s="424"/>
      <c r="D53" s="424"/>
      <c r="E53" s="391"/>
    </row>
    <row r="54" spans="1:5" s="397" customFormat="1" ht="24" customHeight="1">
      <c r="A54" s="598"/>
      <c r="B54" s="599"/>
      <c r="C54" s="424"/>
      <c r="D54" s="424"/>
      <c r="E54" s="391"/>
    </row>
    <row r="55" spans="1:5" s="164" customFormat="1" ht="66" customHeight="1">
      <c r="A55" s="742"/>
      <c r="B55" s="742"/>
      <c r="C55" s="742"/>
      <c r="D55" s="742"/>
      <c r="E55" s="742"/>
    </row>
    <row r="56" spans="1:5" s="371" customFormat="1" ht="81.75" customHeight="1">
      <c r="A56" s="743" t="s">
        <v>166</v>
      </c>
      <c r="B56" s="743"/>
      <c r="D56" s="744" t="s">
        <v>37</v>
      </c>
      <c r="E56" s="744"/>
    </row>
    <row r="57" spans="1:3" s="6" customFormat="1" ht="36.75" customHeight="1">
      <c r="A57" s="4"/>
      <c r="B57" s="4"/>
      <c r="C57" s="4"/>
    </row>
    <row r="58" ht="18.75">
      <c r="D58" s="4"/>
    </row>
  </sheetData>
  <sheetProtection/>
  <mergeCells count="5">
    <mergeCell ref="A2:E2"/>
    <mergeCell ref="A3:E3"/>
    <mergeCell ref="A55:E55"/>
    <mergeCell ref="A56:B56"/>
    <mergeCell ref="D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7"/>
  <sheetViews>
    <sheetView zoomScale="55" zoomScaleNormal="55" zoomScalePageLayoutView="0" workbookViewId="0" topLeftCell="A1">
      <selection activeCell="B11" sqref="B11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740" t="s">
        <v>34</v>
      </c>
      <c r="B2" s="740"/>
      <c r="C2" s="740"/>
      <c r="D2" s="740"/>
      <c r="E2" s="740"/>
      <c r="F2" s="740"/>
    </row>
    <row r="3" spans="1:6" s="371" customFormat="1" ht="39" customHeight="1">
      <c r="A3" s="741" t="s">
        <v>468</v>
      </c>
      <c r="B3" s="741"/>
      <c r="C3" s="741"/>
      <c r="D3" s="741"/>
      <c r="E3" s="741"/>
      <c r="F3" s="741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305</v>
      </c>
      <c r="D5" s="589" t="s">
        <v>6</v>
      </c>
      <c r="E5" s="589" t="s">
        <v>469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5303942.8</v>
      </c>
      <c r="D7" s="537">
        <f>D9+D10+D11+D12+D13+D14+D15+D18+D21+D26+D27+D30</f>
        <v>0</v>
      </c>
      <c r="E7" s="574">
        <f>E9+E10+E11+E12+E13+E14+E15+E18+E21+E26+E28+E29+E30</f>
        <v>5291330</v>
      </c>
      <c r="F7" s="538">
        <f>E7/C7*100</f>
        <v>99.8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23">
      <c r="A9" s="551" t="s">
        <v>19</v>
      </c>
      <c r="B9" s="554" t="s">
        <v>8</v>
      </c>
      <c r="C9" s="553">
        <v>2676750</v>
      </c>
      <c r="D9" s="551"/>
      <c r="E9" s="553">
        <v>2770440.6</v>
      </c>
      <c r="F9" s="553">
        <f>E9/C9*100</f>
        <v>103.5</v>
      </c>
    </row>
    <row r="10" spans="1:6" s="378" customFormat="1" ht="33">
      <c r="A10" s="551" t="s">
        <v>20</v>
      </c>
      <c r="B10" s="554" t="s">
        <v>9</v>
      </c>
      <c r="C10" s="553">
        <v>1075000</v>
      </c>
      <c r="D10" s="551"/>
      <c r="E10" s="553">
        <v>1057514.9</v>
      </c>
      <c r="F10" s="553">
        <f aca="true" t="shared" si="0" ref="F10:F36">E10/C10*100</f>
        <v>98.4</v>
      </c>
    </row>
    <row r="11" spans="1:6" s="378" customFormat="1" ht="153.75">
      <c r="A11" s="551" t="s">
        <v>21</v>
      </c>
      <c r="B11" s="634" t="s">
        <v>66</v>
      </c>
      <c r="C11" s="553">
        <v>250</v>
      </c>
      <c r="D11" s="551"/>
      <c r="E11" s="553">
        <v>191.1</v>
      </c>
      <c r="F11" s="553">
        <f t="shared" si="0"/>
        <v>76.4</v>
      </c>
    </row>
    <row r="12" spans="1:6" s="378" customFormat="1" ht="92.25">
      <c r="A12" s="551" t="s">
        <v>22</v>
      </c>
      <c r="B12" s="554" t="s">
        <v>10</v>
      </c>
      <c r="C12" s="553">
        <v>3300</v>
      </c>
      <c r="D12" s="551"/>
      <c r="E12" s="553">
        <v>1391.1</v>
      </c>
      <c r="F12" s="553">
        <f t="shared" si="0"/>
        <v>42.2</v>
      </c>
    </row>
    <row r="13" spans="1:6" s="378" customFormat="1" ht="92.25">
      <c r="A13" s="551" t="s">
        <v>23</v>
      </c>
      <c r="B13" s="554" t="s">
        <v>11</v>
      </c>
      <c r="C13" s="553">
        <v>0</v>
      </c>
      <c r="D13" s="551"/>
      <c r="E13" s="553">
        <v>266.6</v>
      </c>
      <c r="F13" s="553" t="s">
        <v>80</v>
      </c>
    </row>
    <row r="14" spans="1:6" s="378" customFormat="1" ht="61.5">
      <c r="A14" s="551" t="s">
        <v>24</v>
      </c>
      <c r="B14" s="554" t="s">
        <v>12</v>
      </c>
      <c r="C14" s="553">
        <v>15</v>
      </c>
      <c r="D14" s="551"/>
      <c r="E14" s="553">
        <v>4.8</v>
      </c>
      <c r="F14" s="553">
        <f t="shared" si="0"/>
        <v>32</v>
      </c>
    </row>
    <row r="15" spans="1:6" s="378" customFormat="1" ht="61.5">
      <c r="A15" s="551" t="s">
        <v>74</v>
      </c>
      <c r="B15" s="554" t="s">
        <v>13</v>
      </c>
      <c r="C15" s="553">
        <v>10</v>
      </c>
      <c r="D15" s="551"/>
      <c r="E15" s="553">
        <v>0</v>
      </c>
      <c r="F15" s="553">
        <f t="shared" si="0"/>
        <v>0</v>
      </c>
    </row>
    <row r="16" spans="1:6" s="378" customFormat="1" ht="111.75" customHeight="1" hidden="1">
      <c r="A16" s="551" t="s">
        <v>26</v>
      </c>
      <c r="B16" s="554" t="s">
        <v>14</v>
      </c>
      <c r="C16" s="553"/>
      <c r="D16" s="551"/>
      <c r="E16" s="553"/>
      <c r="F16" s="553" t="e">
        <f t="shared" si="0"/>
        <v>#DIV/0!</v>
      </c>
    </row>
    <row r="17" spans="1:6" s="378" customFormat="1" ht="111.75" customHeight="1" hidden="1">
      <c r="A17" s="551" t="s">
        <v>27</v>
      </c>
      <c r="B17" s="554" t="s">
        <v>15</v>
      </c>
      <c r="C17" s="553"/>
      <c r="D17" s="551"/>
      <c r="E17" s="553"/>
      <c r="F17" s="553" t="e">
        <f t="shared" si="0"/>
        <v>#DIV/0!</v>
      </c>
    </row>
    <row r="18" spans="1:6" s="378" customFormat="1" ht="184.5">
      <c r="A18" s="551" t="s">
        <v>25</v>
      </c>
      <c r="B18" s="552" t="s">
        <v>16</v>
      </c>
      <c r="C18" s="553">
        <v>0</v>
      </c>
      <c r="D18" s="551"/>
      <c r="E18" s="553">
        <v>1629.8</v>
      </c>
      <c r="F18" s="553" t="s">
        <v>80</v>
      </c>
    </row>
    <row r="19" spans="1:6" s="378" customFormat="1" ht="111.75" customHeight="1" hidden="1">
      <c r="A19" s="551" t="s">
        <v>29</v>
      </c>
      <c r="B19" s="552" t="s">
        <v>17</v>
      </c>
      <c r="C19" s="553"/>
      <c r="D19" s="635"/>
      <c r="E19" s="553"/>
      <c r="F19" s="553" t="e">
        <f t="shared" si="0"/>
        <v>#DIV/0!</v>
      </c>
    </row>
    <row r="20" spans="1:6" s="378" customFormat="1" ht="111.75" customHeight="1" hidden="1">
      <c r="A20" s="551" t="s">
        <v>30</v>
      </c>
      <c r="B20" s="552" t="s">
        <v>18</v>
      </c>
      <c r="C20" s="553"/>
      <c r="D20" s="635"/>
      <c r="E20" s="553"/>
      <c r="F20" s="553" t="e">
        <f t="shared" si="0"/>
        <v>#DIV/0!</v>
      </c>
    </row>
    <row r="21" spans="1:6" s="378" customFormat="1" ht="123">
      <c r="A21" s="551" t="s">
        <v>26</v>
      </c>
      <c r="B21" s="552" t="s">
        <v>39</v>
      </c>
      <c r="C21" s="635">
        <v>10</v>
      </c>
      <c r="D21" s="635"/>
      <c r="E21" s="553">
        <v>0.3</v>
      </c>
      <c r="F21" s="553">
        <f t="shared" si="0"/>
        <v>3</v>
      </c>
    </row>
    <row r="22" spans="1:6" s="378" customFormat="1" ht="111.75" customHeight="1" hidden="1">
      <c r="A22" s="551" t="s">
        <v>42</v>
      </c>
      <c r="B22" s="636" t="s">
        <v>36</v>
      </c>
      <c r="C22" s="637"/>
      <c r="D22" s="551"/>
      <c r="E22" s="553"/>
      <c r="F22" s="553" t="e">
        <f t="shared" si="0"/>
        <v>#DIV/0!</v>
      </c>
    </row>
    <row r="23" spans="1:6" s="378" customFormat="1" ht="111.75" customHeight="1" hidden="1">
      <c r="A23" s="551" t="s">
        <v>44</v>
      </c>
      <c r="B23" s="636" t="s">
        <v>38</v>
      </c>
      <c r="C23" s="553"/>
      <c r="D23" s="553"/>
      <c r="E23" s="553"/>
      <c r="F23" s="553" t="e">
        <f t="shared" si="0"/>
        <v>#DIV/0!</v>
      </c>
    </row>
    <row r="24" spans="1:6" s="378" customFormat="1" ht="111.75" customHeight="1" hidden="1">
      <c r="A24" s="551" t="s">
        <v>45</v>
      </c>
      <c r="B24" s="636" t="s">
        <v>46</v>
      </c>
      <c r="C24" s="553"/>
      <c r="D24" s="553"/>
      <c r="E24" s="553"/>
      <c r="F24" s="553" t="e">
        <f t="shared" si="0"/>
        <v>#DIV/0!</v>
      </c>
    </row>
    <row r="25" spans="1:6" s="378" customFormat="1" ht="111.75" customHeight="1" hidden="1">
      <c r="A25" s="551" t="s">
        <v>28</v>
      </c>
      <c r="B25" s="636" t="s">
        <v>48</v>
      </c>
      <c r="C25" s="553"/>
      <c r="D25" s="553"/>
      <c r="E25" s="553"/>
      <c r="F25" s="553" t="e">
        <f t="shared" si="0"/>
        <v>#DIV/0!</v>
      </c>
    </row>
    <row r="26" spans="1:6" s="378" customFormat="1" ht="61.5">
      <c r="A26" s="551" t="s">
        <v>27</v>
      </c>
      <c r="B26" s="636" t="s">
        <v>72</v>
      </c>
      <c r="C26" s="553">
        <v>200442.4</v>
      </c>
      <c r="D26" s="553"/>
      <c r="E26" s="553">
        <v>200442.4</v>
      </c>
      <c r="F26" s="553">
        <f t="shared" si="0"/>
        <v>100</v>
      </c>
    </row>
    <row r="27" spans="1:6" s="378" customFormat="1" ht="57" customHeight="1" hidden="1">
      <c r="A27" s="551" t="s">
        <v>28</v>
      </c>
      <c r="B27" s="636" t="s">
        <v>81</v>
      </c>
      <c r="C27" s="553"/>
      <c r="D27" s="553"/>
      <c r="E27" s="553"/>
      <c r="F27" s="553" t="e">
        <f t="shared" si="0"/>
        <v>#DIV/0!</v>
      </c>
    </row>
    <row r="28" spans="1:6" s="378" customFormat="1" ht="61.5">
      <c r="A28" s="551" t="s">
        <v>28</v>
      </c>
      <c r="B28" s="638" t="s">
        <v>281</v>
      </c>
      <c r="C28" s="553">
        <v>0</v>
      </c>
      <c r="D28" s="553"/>
      <c r="E28" s="553">
        <v>394.7</v>
      </c>
      <c r="F28" s="553" t="s">
        <v>80</v>
      </c>
    </row>
    <row r="29" spans="1:6" s="378" customFormat="1" ht="61.5">
      <c r="A29" s="551" t="s">
        <v>29</v>
      </c>
      <c r="B29" s="636" t="s">
        <v>228</v>
      </c>
      <c r="C29" s="553">
        <v>0</v>
      </c>
      <c r="D29" s="553"/>
      <c r="E29" s="553">
        <v>2848</v>
      </c>
      <c r="F29" s="553" t="s">
        <v>80</v>
      </c>
    </row>
    <row r="30" spans="1:6" s="378" customFormat="1" ht="33">
      <c r="A30" s="551" t="s">
        <v>30</v>
      </c>
      <c r="B30" s="554" t="s">
        <v>278</v>
      </c>
      <c r="C30" s="639">
        <f>C31+C32</f>
        <v>1348165.4</v>
      </c>
      <c r="D30" s="639">
        <f>D31+D32</f>
        <v>0</v>
      </c>
      <c r="E30" s="578">
        <f>E31+E32</f>
        <v>1256205.7</v>
      </c>
      <c r="F30" s="553">
        <f t="shared" si="0"/>
        <v>93.2</v>
      </c>
    </row>
    <row r="31" spans="1:6" s="361" customFormat="1" ht="215.25">
      <c r="A31" s="551" t="s">
        <v>273</v>
      </c>
      <c r="B31" s="552" t="s">
        <v>161</v>
      </c>
      <c r="C31" s="579">
        <v>134165.4</v>
      </c>
      <c r="D31" s="553"/>
      <c r="E31" s="553">
        <v>78403.1</v>
      </c>
      <c r="F31" s="553">
        <f t="shared" si="0"/>
        <v>58.4</v>
      </c>
    </row>
    <row r="32" spans="1:6" s="361" customFormat="1" ht="61.5">
      <c r="A32" s="551" t="s">
        <v>274</v>
      </c>
      <c r="B32" s="554" t="s">
        <v>271</v>
      </c>
      <c r="C32" s="579">
        <f>C33+C34</f>
        <v>1214000</v>
      </c>
      <c r="D32" s="579">
        <f>D33+D34</f>
        <v>0</v>
      </c>
      <c r="E32" s="578">
        <f>E33+E34</f>
        <v>1177802.6</v>
      </c>
      <c r="F32" s="555">
        <f>E32/C32*100</f>
        <v>97</v>
      </c>
    </row>
    <row r="33" spans="1:6" s="361" customFormat="1" ht="92.25">
      <c r="A33" s="551"/>
      <c r="B33" s="554" t="s">
        <v>272</v>
      </c>
      <c r="C33" s="579">
        <v>730000</v>
      </c>
      <c r="D33" s="553"/>
      <c r="E33" s="553">
        <v>693802.6</v>
      </c>
      <c r="F33" s="553">
        <f>E33/C33*100</f>
        <v>95</v>
      </c>
    </row>
    <row r="34" spans="1:6" s="361" customFormat="1" ht="92.25">
      <c r="A34" s="551"/>
      <c r="B34" s="554" t="s">
        <v>277</v>
      </c>
      <c r="C34" s="553">
        <v>484000</v>
      </c>
      <c r="D34" s="553">
        <v>0</v>
      </c>
      <c r="E34" s="553">
        <v>484000</v>
      </c>
      <c r="F34" s="553">
        <f>E34/C34*100</f>
        <v>100</v>
      </c>
    </row>
    <row r="35" spans="1:6" s="397" customFormat="1" ht="50.25" customHeight="1">
      <c r="A35" s="535" t="s">
        <v>31</v>
      </c>
      <c r="B35" s="556" t="s">
        <v>2</v>
      </c>
      <c r="C35" s="538">
        <f>C38+C39+C41+C42+C43+C63</f>
        <v>5303942.8</v>
      </c>
      <c r="D35" s="538">
        <f>D38+D39+D41+D42+D43+D63</f>
        <v>0</v>
      </c>
      <c r="E35" s="538">
        <f>E38+E39+E41+E42+E43+E63</f>
        <v>4869377.6</v>
      </c>
      <c r="F35" s="627">
        <f>E35/C35*100</f>
        <v>91.8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632" customFormat="1" ht="30.75">
      <c r="A37" s="629"/>
      <c r="B37" s="644" t="s">
        <v>360</v>
      </c>
      <c r="C37" s="645">
        <f>C45+C65+C102+C170</f>
        <v>1333777.7</v>
      </c>
      <c r="D37" s="645">
        <f>D45+D65+D102+D170</f>
        <v>0</v>
      </c>
      <c r="E37" s="645">
        <f>E45+E65+E102+E170</f>
        <v>1256205.8</v>
      </c>
      <c r="F37" s="630">
        <f>E37/C37*100</f>
        <v>94.2</v>
      </c>
    </row>
    <row r="38" spans="1:6" s="397" customFormat="1" ht="123">
      <c r="A38" s="551" t="s">
        <v>410</v>
      </c>
      <c r="B38" s="636" t="s">
        <v>58</v>
      </c>
      <c r="C38" s="553">
        <v>268.2</v>
      </c>
      <c r="D38" s="627"/>
      <c r="E38" s="553">
        <v>268.2</v>
      </c>
      <c r="F38" s="553">
        <f>E38/C38*100</f>
        <v>100</v>
      </c>
    </row>
    <row r="39" spans="1:6" s="397" customFormat="1" ht="123">
      <c r="A39" s="551" t="s">
        <v>411</v>
      </c>
      <c r="B39" s="636" t="s">
        <v>61</v>
      </c>
      <c r="C39" s="640">
        <v>55500</v>
      </c>
      <c r="D39" s="627"/>
      <c r="E39" s="553">
        <v>55499.8</v>
      </c>
      <c r="F39" s="553">
        <f>E39/C39*100</f>
        <v>100</v>
      </c>
    </row>
    <row r="40" spans="1:6" s="397" customFormat="1" ht="61.5">
      <c r="A40" s="614"/>
      <c r="B40" s="631" t="s">
        <v>297</v>
      </c>
      <c r="C40" s="641">
        <v>55500</v>
      </c>
      <c r="D40" s="642"/>
      <c r="E40" s="630">
        <v>55499.8</v>
      </c>
      <c r="F40" s="630">
        <f>E40/C40*100</f>
        <v>100</v>
      </c>
    </row>
    <row r="41" spans="1:6" s="397" customFormat="1" ht="92.25">
      <c r="A41" s="646" t="s">
        <v>412</v>
      </c>
      <c r="B41" s="607" t="s">
        <v>43</v>
      </c>
      <c r="C41" s="616">
        <v>3000</v>
      </c>
      <c r="D41" s="553"/>
      <c r="E41" s="616">
        <v>2111.3</v>
      </c>
      <c r="F41" s="553">
        <f>E41/C41*100</f>
        <v>70.4</v>
      </c>
    </row>
    <row r="42" spans="1:6" s="397" customFormat="1" ht="61.5">
      <c r="A42" s="646" t="s">
        <v>413</v>
      </c>
      <c r="B42" s="607" t="s">
        <v>0</v>
      </c>
      <c r="C42" s="616">
        <v>221967.9</v>
      </c>
      <c r="D42" s="553"/>
      <c r="E42" s="616">
        <v>219240.7</v>
      </c>
      <c r="F42" s="553">
        <f aca="true" t="shared" si="1" ref="F42:F113">E42/C42*100</f>
        <v>98.8</v>
      </c>
    </row>
    <row r="43" spans="1:6" s="397" customFormat="1" ht="150">
      <c r="A43" s="647" t="s">
        <v>414</v>
      </c>
      <c r="B43" s="608" t="s">
        <v>361</v>
      </c>
      <c r="C43" s="626">
        <f>SUM(C44)</f>
        <v>204793.9</v>
      </c>
      <c r="D43" s="627"/>
      <c r="E43" s="626">
        <f>SUM(E44)</f>
        <v>119676.8</v>
      </c>
      <c r="F43" s="627">
        <f t="shared" si="1"/>
        <v>58.4</v>
      </c>
    </row>
    <row r="44" spans="1:6" s="397" customFormat="1" ht="153.75">
      <c r="A44" s="624" t="s">
        <v>415</v>
      </c>
      <c r="B44" s="607" t="s">
        <v>362</v>
      </c>
      <c r="C44" s="616">
        <f>SUM(C46,C51)</f>
        <v>204793.9</v>
      </c>
      <c r="D44" s="627"/>
      <c r="E44" s="616">
        <f>SUM(E46,E51)</f>
        <v>119676.8</v>
      </c>
      <c r="F44" s="553">
        <f t="shared" si="1"/>
        <v>58.4</v>
      </c>
    </row>
    <row r="45" spans="1:6" s="397" customFormat="1" ht="33">
      <c r="A45" s="624"/>
      <c r="B45" s="644" t="s">
        <v>77</v>
      </c>
      <c r="C45" s="617">
        <f>SUM(C48,C49,C53,C55,C57,C59,C61)</f>
        <v>119777.7</v>
      </c>
      <c r="D45" s="627"/>
      <c r="E45" s="617">
        <f>SUM(E48,E49,E53,E55,E57,E59,E61)</f>
        <v>78403.2</v>
      </c>
      <c r="F45" s="553">
        <f t="shared" si="1"/>
        <v>65.5</v>
      </c>
    </row>
    <row r="46" spans="1:6" s="397" customFormat="1" ht="33">
      <c r="A46" s="614" t="s">
        <v>416</v>
      </c>
      <c r="B46" s="648" t="s">
        <v>363</v>
      </c>
      <c r="C46" s="649">
        <f>SUM(C47,C50)</f>
        <v>79362.3</v>
      </c>
      <c r="D46" s="649">
        <f>SUM(D47,D50)</f>
        <v>0</v>
      </c>
      <c r="E46" s="649">
        <f>SUM(E47,E50)</f>
        <v>27463.8</v>
      </c>
      <c r="F46" s="627">
        <f t="shared" si="1"/>
        <v>34.6</v>
      </c>
    </row>
    <row r="47" spans="1:6" s="397" customFormat="1" ht="61.5">
      <c r="A47" s="624"/>
      <c r="B47" s="607" t="s">
        <v>364</v>
      </c>
      <c r="C47" s="616">
        <v>27463.8</v>
      </c>
      <c r="D47" s="627"/>
      <c r="E47" s="616">
        <v>27463.8</v>
      </c>
      <c r="F47" s="553">
        <f t="shared" si="1"/>
        <v>100</v>
      </c>
    </row>
    <row r="48" spans="1:6" s="397" customFormat="1" ht="33">
      <c r="A48" s="624"/>
      <c r="B48" s="644" t="s">
        <v>77</v>
      </c>
      <c r="C48" s="617">
        <v>17992.2</v>
      </c>
      <c r="D48" s="627"/>
      <c r="E48" s="617">
        <v>17992.2</v>
      </c>
      <c r="F48" s="553">
        <f t="shared" si="1"/>
        <v>100</v>
      </c>
    </row>
    <row r="49" spans="1:6" s="397" customFormat="1" ht="33">
      <c r="A49" s="624"/>
      <c r="B49" s="644" t="s">
        <v>77</v>
      </c>
      <c r="C49" s="617">
        <v>31308.1</v>
      </c>
      <c r="D49" s="627"/>
      <c r="E49" s="617">
        <v>0</v>
      </c>
      <c r="F49" s="553">
        <f t="shared" si="1"/>
        <v>0</v>
      </c>
    </row>
    <row r="50" spans="1:6" s="397" customFormat="1" ht="33">
      <c r="A50" s="624"/>
      <c r="B50" s="554" t="s">
        <v>366</v>
      </c>
      <c r="C50" s="616">
        <v>51898.5</v>
      </c>
      <c r="D50" s="627"/>
      <c r="E50" s="616">
        <v>0</v>
      </c>
      <c r="F50" s="553">
        <f t="shared" si="1"/>
        <v>0</v>
      </c>
    </row>
    <row r="51" spans="1:6" s="397" customFormat="1" ht="33">
      <c r="A51" s="614" t="s">
        <v>417</v>
      </c>
      <c r="B51" s="648" t="s">
        <v>78</v>
      </c>
      <c r="C51" s="649">
        <f>SUM(C52,C54,C56,C58,C60,C62)</f>
        <v>125431.6</v>
      </c>
      <c r="D51" s="627"/>
      <c r="E51" s="649">
        <f>SUM(E52,E54,E56,E58,E60,E62)</f>
        <v>92213</v>
      </c>
      <c r="F51" s="627">
        <f t="shared" si="1"/>
        <v>73.5</v>
      </c>
    </row>
    <row r="52" spans="1:6" s="397" customFormat="1" ht="92.25">
      <c r="A52" s="624"/>
      <c r="B52" s="607" t="s">
        <v>367</v>
      </c>
      <c r="C52" s="616">
        <v>59420.1</v>
      </c>
      <c r="D52" s="627"/>
      <c r="E52" s="616">
        <v>55052.1</v>
      </c>
      <c r="F52" s="553">
        <f t="shared" si="1"/>
        <v>92.6</v>
      </c>
    </row>
    <row r="53" spans="1:6" s="397" customFormat="1" ht="33">
      <c r="A53" s="624"/>
      <c r="B53" s="644" t="s">
        <v>77</v>
      </c>
      <c r="C53" s="617">
        <v>38927.5</v>
      </c>
      <c r="D53" s="627"/>
      <c r="E53" s="617">
        <v>36065.9</v>
      </c>
      <c r="F53" s="553">
        <f t="shared" si="1"/>
        <v>92.6</v>
      </c>
    </row>
    <row r="54" spans="1:6" s="397" customFormat="1" ht="61.5">
      <c r="A54" s="624"/>
      <c r="B54" s="607" t="s">
        <v>368</v>
      </c>
      <c r="C54" s="616">
        <v>13668.1</v>
      </c>
      <c r="D54" s="627"/>
      <c r="E54" s="616">
        <v>12921.2</v>
      </c>
      <c r="F54" s="553">
        <f t="shared" si="1"/>
        <v>94.5</v>
      </c>
    </row>
    <row r="55" spans="1:6" s="397" customFormat="1" ht="33">
      <c r="A55" s="650"/>
      <c r="B55" s="644" t="s">
        <v>77</v>
      </c>
      <c r="C55" s="617">
        <v>8954.3</v>
      </c>
      <c r="D55" s="627"/>
      <c r="E55" s="617">
        <v>8465</v>
      </c>
      <c r="F55" s="553">
        <f t="shared" si="1"/>
        <v>94.5</v>
      </c>
    </row>
    <row r="56" spans="1:6" s="397" customFormat="1" ht="61.5">
      <c r="A56" s="624"/>
      <c r="B56" s="607" t="s">
        <v>369</v>
      </c>
      <c r="C56" s="616">
        <v>8154.7</v>
      </c>
      <c r="D56" s="627"/>
      <c r="E56" s="616">
        <v>8127.9</v>
      </c>
      <c r="F56" s="553">
        <f t="shared" si="1"/>
        <v>99.7</v>
      </c>
    </row>
    <row r="57" spans="1:6" s="397" customFormat="1" ht="33">
      <c r="A57" s="624"/>
      <c r="B57" s="644" t="s">
        <v>77</v>
      </c>
      <c r="C57" s="617">
        <v>5342.3</v>
      </c>
      <c r="D57" s="627"/>
      <c r="E57" s="617">
        <v>5324.8</v>
      </c>
      <c r="F57" s="553">
        <f t="shared" si="1"/>
        <v>99.7</v>
      </c>
    </row>
    <row r="58" spans="1:6" s="397" customFormat="1" ht="92.25">
      <c r="A58" s="624"/>
      <c r="B58" s="607" t="s">
        <v>370</v>
      </c>
      <c r="C58" s="616">
        <v>16111.8</v>
      </c>
      <c r="D58" s="627"/>
      <c r="E58" s="616">
        <v>16111.8</v>
      </c>
      <c r="F58" s="553">
        <f t="shared" si="1"/>
        <v>100</v>
      </c>
    </row>
    <row r="59" spans="1:6" s="397" customFormat="1" ht="33">
      <c r="A59" s="624"/>
      <c r="B59" s="644" t="s">
        <v>77</v>
      </c>
      <c r="C59" s="617">
        <v>10555.3</v>
      </c>
      <c r="D59" s="627"/>
      <c r="E59" s="617">
        <v>10555.3</v>
      </c>
      <c r="F59" s="553">
        <f t="shared" si="1"/>
        <v>100</v>
      </c>
    </row>
    <row r="60" spans="1:6" s="397" customFormat="1" ht="61.5">
      <c r="A60" s="624"/>
      <c r="B60" s="607" t="s">
        <v>371</v>
      </c>
      <c r="C60" s="616">
        <v>10224.1</v>
      </c>
      <c r="D60" s="627"/>
      <c r="E60" s="616">
        <v>0</v>
      </c>
      <c r="F60" s="553">
        <f t="shared" si="1"/>
        <v>0</v>
      </c>
    </row>
    <row r="61" spans="1:6" s="397" customFormat="1" ht="33">
      <c r="A61" s="624"/>
      <c r="B61" s="644" t="s">
        <v>77</v>
      </c>
      <c r="C61" s="617">
        <v>6698</v>
      </c>
      <c r="D61" s="627"/>
      <c r="E61" s="617">
        <v>0</v>
      </c>
      <c r="F61" s="553">
        <f t="shared" si="1"/>
        <v>0</v>
      </c>
    </row>
    <row r="62" spans="1:6" s="397" customFormat="1" ht="33">
      <c r="A62" s="624"/>
      <c r="B62" s="554" t="s">
        <v>366</v>
      </c>
      <c r="C62" s="616">
        <v>17852.8</v>
      </c>
      <c r="D62" s="627"/>
      <c r="E62" s="616">
        <v>0</v>
      </c>
      <c r="F62" s="553">
        <f t="shared" si="1"/>
        <v>0</v>
      </c>
    </row>
    <row r="63" spans="1:6" s="397" customFormat="1" ht="90">
      <c r="A63" s="650" t="s">
        <v>418</v>
      </c>
      <c r="B63" s="608" t="s">
        <v>372</v>
      </c>
      <c r="C63" s="626">
        <f>SUM(C64,C101,C161:C165,C170)</f>
        <v>4818412.8</v>
      </c>
      <c r="D63" s="626">
        <f>SUM(D64,D101,D161:D165,D170)</f>
        <v>0</v>
      </c>
      <c r="E63" s="626">
        <f>SUM(E64,E101,E161:E165,E170)</f>
        <v>4472580.8</v>
      </c>
      <c r="F63" s="627">
        <f t="shared" si="1"/>
        <v>92.8</v>
      </c>
    </row>
    <row r="64" spans="1:6" s="397" customFormat="1" ht="60">
      <c r="A64" s="650" t="s">
        <v>419</v>
      </c>
      <c r="B64" s="608" t="s">
        <v>373</v>
      </c>
      <c r="C64" s="626">
        <f>SUM(C66,C96)</f>
        <v>832667.6</v>
      </c>
      <c r="D64" s="626">
        <f>SUM(D66,D96)</f>
        <v>0</v>
      </c>
      <c r="E64" s="626">
        <f>SUM(E66,E96)</f>
        <v>647652</v>
      </c>
      <c r="F64" s="627">
        <f t="shared" si="1"/>
        <v>77.8</v>
      </c>
    </row>
    <row r="65" spans="1:6" s="397" customFormat="1" ht="33">
      <c r="A65" s="624"/>
      <c r="B65" s="644" t="s">
        <v>313</v>
      </c>
      <c r="C65" s="617">
        <f>C98+C100</f>
        <v>484000</v>
      </c>
      <c r="D65" s="617">
        <f>D98+D100</f>
        <v>0</v>
      </c>
      <c r="E65" s="617">
        <f>E98+E100</f>
        <v>484000</v>
      </c>
      <c r="F65" s="553">
        <f t="shared" si="1"/>
        <v>100</v>
      </c>
    </row>
    <row r="66" spans="1:6" s="397" customFormat="1" ht="33">
      <c r="A66" s="614" t="s">
        <v>420</v>
      </c>
      <c r="B66" s="648" t="s">
        <v>363</v>
      </c>
      <c r="C66" s="649">
        <f>SUM(C67:C95)</f>
        <v>348667.6</v>
      </c>
      <c r="D66" s="649">
        <f>SUM(D67:D88)</f>
        <v>0</v>
      </c>
      <c r="E66" s="649">
        <f>SUM(E67:E95)</f>
        <v>163652</v>
      </c>
      <c r="F66" s="627">
        <f t="shared" si="1"/>
        <v>46.9</v>
      </c>
    </row>
    <row r="67" spans="1:6" s="397" customFormat="1" ht="33">
      <c r="A67" s="653"/>
      <c r="B67" s="643" t="s">
        <v>307</v>
      </c>
      <c r="C67" s="616">
        <v>42142.5</v>
      </c>
      <c r="D67" s="627"/>
      <c r="E67" s="616">
        <v>42142.5</v>
      </c>
      <c r="F67" s="553">
        <f>E67/C67*100</f>
        <v>100</v>
      </c>
    </row>
    <row r="68" spans="1:6" s="397" customFormat="1" ht="61.5">
      <c r="A68" s="653"/>
      <c r="B68" s="643" t="s">
        <v>365</v>
      </c>
      <c r="C68" s="616">
        <v>19276.7</v>
      </c>
      <c r="D68" s="627"/>
      <c r="E68" s="616">
        <v>19276.7</v>
      </c>
      <c r="F68" s="553">
        <f t="shared" si="1"/>
        <v>100</v>
      </c>
    </row>
    <row r="69" spans="1:6" s="397" customFormat="1" ht="33">
      <c r="A69" s="653"/>
      <c r="B69" s="643" t="s">
        <v>91</v>
      </c>
      <c r="C69" s="616">
        <v>30086.1</v>
      </c>
      <c r="D69" s="627"/>
      <c r="E69" s="616">
        <v>30086.1</v>
      </c>
      <c r="F69" s="553">
        <f t="shared" si="1"/>
        <v>100</v>
      </c>
    </row>
    <row r="70" spans="1:6" s="397" customFormat="1" ht="61.5">
      <c r="A70" s="654"/>
      <c r="B70" s="643" t="s">
        <v>93</v>
      </c>
      <c r="C70" s="616">
        <v>28392.7</v>
      </c>
      <c r="D70" s="627"/>
      <c r="E70" s="616">
        <v>28392.7</v>
      </c>
      <c r="F70" s="553">
        <f t="shared" si="1"/>
        <v>100</v>
      </c>
    </row>
    <row r="71" spans="1:6" s="397" customFormat="1" ht="61.5">
      <c r="A71" s="653"/>
      <c r="B71" s="643" t="s">
        <v>308</v>
      </c>
      <c r="C71" s="616">
        <v>8379.8</v>
      </c>
      <c r="D71" s="627"/>
      <c r="E71" s="616">
        <v>8379.8</v>
      </c>
      <c r="F71" s="553">
        <f t="shared" si="1"/>
        <v>100</v>
      </c>
    </row>
    <row r="72" spans="1:6" s="397" customFormat="1" ht="61.5">
      <c r="A72" s="653"/>
      <c r="B72" s="643" t="s">
        <v>437</v>
      </c>
      <c r="C72" s="616">
        <v>2370.7</v>
      </c>
      <c r="D72" s="627"/>
      <c r="E72" s="616">
        <v>2370.7</v>
      </c>
      <c r="F72" s="553">
        <f t="shared" si="1"/>
        <v>100</v>
      </c>
    </row>
    <row r="73" spans="1:6" s="397" customFormat="1" ht="61.5">
      <c r="A73" s="653"/>
      <c r="B73" s="643" t="s">
        <v>438</v>
      </c>
      <c r="C73" s="616">
        <v>2327</v>
      </c>
      <c r="D73" s="627"/>
      <c r="E73" s="616">
        <v>2327</v>
      </c>
      <c r="F73" s="553">
        <f t="shared" si="1"/>
        <v>100</v>
      </c>
    </row>
    <row r="74" spans="1:6" s="397" customFormat="1" ht="61.5">
      <c r="A74" s="653"/>
      <c r="B74" s="643" t="s">
        <v>439</v>
      </c>
      <c r="C74" s="616">
        <v>1339.2</v>
      </c>
      <c r="D74" s="627"/>
      <c r="E74" s="616">
        <v>1339.2</v>
      </c>
      <c r="F74" s="553">
        <f t="shared" si="1"/>
        <v>100</v>
      </c>
    </row>
    <row r="75" spans="1:6" s="397" customFormat="1" ht="61.5">
      <c r="A75" s="653"/>
      <c r="B75" s="643" t="s">
        <v>440</v>
      </c>
      <c r="C75" s="616">
        <v>1679.7</v>
      </c>
      <c r="D75" s="627"/>
      <c r="E75" s="616">
        <v>1679.7</v>
      </c>
      <c r="F75" s="553">
        <f t="shared" si="1"/>
        <v>100</v>
      </c>
    </row>
    <row r="76" spans="1:6" s="397" customFormat="1" ht="61.5">
      <c r="A76" s="653"/>
      <c r="B76" s="643" t="s">
        <v>441</v>
      </c>
      <c r="C76" s="616">
        <v>3128</v>
      </c>
      <c r="D76" s="627"/>
      <c r="E76" s="616">
        <v>3128</v>
      </c>
      <c r="F76" s="553">
        <f t="shared" si="1"/>
        <v>100</v>
      </c>
    </row>
    <row r="77" spans="1:6" s="397" customFormat="1" ht="61.5">
      <c r="A77" s="653"/>
      <c r="B77" s="643" t="s">
        <v>436</v>
      </c>
      <c r="C77" s="616">
        <v>1890</v>
      </c>
      <c r="D77" s="627"/>
      <c r="E77" s="616">
        <v>1890</v>
      </c>
      <c r="F77" s="553">
        <f t="shared" si="1"/>
        <v>100</v>
      </c>
    </row>
    <row r="78" spans="1:6" s="397" customFormat="1" ht="61.5">
      <c r="A78" s="653"/>
      <c r="B78" s="643" t="s">
        <v>471</v>
      </c>
      <c r="C78" s="616">
        <v>839.5</v>
      </c>
      <c r="D78" s="627"/>
      <c r="E78" s="616">
        <v>839.5</v>
      </c>
      <c r="F78" s="553">
        <f t="shared" si="1"/>
        <v>100</v>
      </c>
    </row>
    <row r="79" spans="1:6" s="397" customFormat="1" ht="92.25">
      <c r="A79" s="653"/>
      <c r="B79" s="643" t="s">
        <v>442</v>
      </c>
      <c r="C79" s="616">
        <v>99.5</v>
      </c>
      <c r="D79" s="627"/>
      <c r="E79" s="616">
        <v>99.5</v>
      </c>
      <c r="F79" s="553">
        <f t="shared" si="1"/>
        <v>100</v>
      </c>
    </row>
    <row r="80" spans="1:6" s="397" customFormat="1" ht="61.5">
      <c r="A80" s="653"/>
      <c r="B80" s="643" t="s">
        <v>443</v>
      </c>
      <c r="C80" s="616">
        <v>70</v>
      </c>
      <c r="D80" s="627"/>
      <c r="E80" s="616">
        <v>70</v>
      </c>
      <c r="F80" s="553">
        <f t="shared" si="1"/>
        <v>100</v>
      </c>
    </row>
    <row r="81" spans="1:6" s="397" customFormat="1" ht="61.5">
      <c r="A81" s="653"/>
      <c r="B81" s="643" t="s">
        <v>103</v>
      </c>
      <c r="C81" s="616">
        <v>7413.3</v>
      </c>
      <c r="D81" s="627"/>
      <c r="E81" s="616">
        <v>6883.7</v>
      </c>
      <c r="F81" s="553">
        <f t="shared" si="1"/>
        <v>92.9</v>
      </c>
    </row>
    <row r="82" spans="1:6" s="397" customFormat="1" ht="61.5">
      <c r="A82" s="653"/>
      <c r="B82" s="643" t="s">
        <v>444</v>
      </c>
      <c r="C82" s="616">
        <v>3025.3</v>
      </c>
      <c r="D82" s="627"/>
      <c r="E82" s="616">
        <v>3025.3</v>
      </c>
      <c r="F82" s="553">
        <f t="shared" si="1"/>
        <v>100</v>
      </c>
    </row>
    <row r="83" spans="1:6" s="397" customFormat="1" ht="92.25">
      <c r="A83" s="653"/>
      <c r="B83" s="643" t="s">
        <v>445</v>
      </c>
      <c r="C83" s="616">
        <v>6168.8</v>
      </c>
      <c r="D83" s="627"/>
      <c r="E83" s="616">
        <v>5665.7</v>
      </c>
      <c r="F83" s="553">
        <f t="shared" si="1"/>
        <v>91.8</v>
      </c>
    </row>
    <row r="84" spans="1:6" s="397" customFormat="1" ht="61.5">
      <c r="A84" s="653"/>
      <c r="B84" s="643" t="s">
        <v>283</v>
      </c>
      <c r="C84" s="616">
        <v>2692.4</v>
      </c>
      <c r="D84" s="627"/>
      <c r="E84" s="616">
        <v>2692.4</v>
      </c>
      <c r="F84" s="553">
        <f t="shared" si="1"/>
        <v>100</v>
      </c>
    </row>
    <row r="85" spans="1:6" s="397" customFormat="1" ht="92.25">
      <c r="A85" s="653"/>
      <c r="B85" s="643" t="s">
        <v>446</v>
      </c>
      <c r="C85" s="616">
        <v>150.6</v>
      </c>
      <c r="D85" s="627"/>
      <c r="E85" s="616">
        <v>150.6</v>
      </c>
      <c r="F85" s="553">
        <f t="shared" si="1"/>
        <v>100</v>
      </c>
    </row>
    <row r="86" spans="1:6" s="397" customFormat="1" ht="92.25">
      <c r="A86" s="653"/>
      <c r="B86" s="643" t="s">
        <v>447</v>
      </c>
      <c r="C86" s="616">
        <v>164.4</v>
      </c>
      <c r="D86" s="627"/>
      <c r="E86" s="616">
        <v>164.4</v>
      </c>
      <c r="F86" s="553">
        <f t="shared" si="1"/>
        <v>100</v>
      </c>
    </row>
    <row r="87" spans="1:6" s="397" customFormat="1" ht="123">
      <c r="A87" s="653"/>
      <c r="B87" s="643" t="s">
        <v>379</v>
      </c>
      <c r="C87" s="616">
        <v>407.2</v>
      </c>
      <c r="D87" s="627"/>
      <c r="E87" s="616">
        <v>407.2</v>
      </c>
      <c r="F87" s="553">
        <f t="shared" si="1"/>
        <v>100</v>
      </c>
    </row>
    <row r="88" spans="1:6" s="397" customFormat="1" ht="92.25">
      <c r="A88" s="653"/>
      <c r="B88" s="643" t="s">
        <v>380</v>
      </c>
      <c r="C88" s="616">
        <v>1020.6</v>
      </c>
      <c r="D88" s="627"/>
      <c r="E88" s="616">
        <v>1020.6</v>
      </c>
      <c r="F88" s="553">
        <f t="shared" si="1"/>
        <v>100</v>
      </c>
    </row>
    <row r="89" spans="1:6" s="397" customFormat="1" ht="92.25">
      <c r="A89" s="653"/>
      <c r="B89" s="643" t="s">
        <v>448</v>
      </c>
      <c r="C89" s="616">
        <v>122.4</v>
      </c>
      <c r="D89" s="627"/>
      <c r="E89" s="616">
        <v>122.4</v>
      </c>
      <c r="F89" s="553">
        <f t="shared" si="1"/>
        <v>100</v>
      </c>
    </row>
    <row r="90" spans="1:6" s="397" customFormat="1" ht="92.25">
      <c r="A90" s="653"/>
      <c r="B90" s="643" t="s">
        <v>381</v>
      </c>
      <c r="C90" s="616">
        <v>673.9</v>
      </c>
      <c r="D90" s="627"/>
      <c r="E90" s="616">
        <v>673.9</v>
      </c>
      <c r="F90" s="553">
        <f t="shared" si="1"/>
        <v>100</v>
      </c>
    </row>
    <row r="91" spans="1:6" s="397" customFormat="1" ht="92.25">
      <c r="A91" s="653"/>
      <c r="B91" s="643" t="s">
        <v>382</v>
      </c>
      <c r="C91" s="616">
        <v>474.5</v>
      </c>
      <c r="D91" s="627"/>
      <c r="E91" s="616">
        <v>474.2</v>
      </c>
      <c r="F91" s="553">
        <f t="shared" si="1"/>
        <v>99.9</v>
      </c>
    </row>
    <row r="92" spans="1:6" s="397" customFormat="1" ht="92.25">
      <c r="A92" s="653"/>
      <c r="B92" s="643" t="s">
        <v>449</v>
      </c>
      <c r="C92" s="616">
        <v>213</v>
      </c>
      <c r="D92" s="627"/>
      <c r="E92" s="616">
        <v>213</v>
      </c>
      <c r="F92" s="553">
        <f t="shared" si="1"/>
        <v>100</v>
      </c>
    </row>
    <row r="93" spans="1:6" s="397" customFormat="1" ht="92.25">
      <c r="A93" s="653"/>
      <c r="B93" s="643" t="s">
        <v>450</v>
      </c>
      <c r="C93" s="616">
        <v>137.2</v>
      </c>
      <c r="D93" s="627"/>
      <c r="E93" s="616">
        <v>137.2</v>
      </c>
      <c r="F93" s="553">
        <f t="shared" si="1"/>
        <v>100</v>
      </c>
    </row>
    <row r="94" spans="1:6" s="397" customFormat="1" ht="61.5">
      <c r="A94" s="653"/>
      <c r="B94" s="643" t="s">
        <v>383</v>
      </c>
      <c r="C94" s="616">
        <v>12814.7</v>
      </c>
      <c r="D94" s="627"/>
      <c r="E94" s="616">
        <v>0</v>
      </c>
      <c r="F94" s="553">
        <f t="shared" si="1"/>
        <v>0</v>
      </c>
    </row>
    <row r="95" spans="1:6" s="397" customFormat="1" ht="61.5">
      <c r="A95" s="653"/>
      <c r="B95" s="643" t="s">
        <v>451</v>
      </c>
      <c r="C95" s="616">
        <v>171167.9</v>
      </c>
      <c r="D95" s="627"/>
      <c r="E95" s="616">
        <v>0</v>
      </c>
      <c r="F95" s="553">
        <f t="shared" si="1"/>
        <v>0</v>
      </c>
    </row>
    <row r="96" spans="1:6" s="397" customFormat="1" ht="33">
      <c r="A96" s="614" t="s">
        <v>421</v>
      </c>
      <c r="B96" s="648" t="s">
        <v>78</v>
      </c>
      <c r="C96" s="649">
        <f>C97+C99</f>
        <v>484000</v>
      </c>
      <c r="D96" s="649">
        <f>D97+D99</f>
        <v>0</v>
      </c>
      <c r="E96" s="649">
        <f>E97+E99</f>
        <v>484000</v>
      </c>
      <c r="F96" s="627">
        <f t="shared" si="1"/>
        <v>100</v>
      </c>
    </row>
    <row r="97" spans="1:6" s="397" customFormat="1" ht="61.5">
      <c r="A97" s="653"/>
      <c r="B97" s="607" t="s">
        <v>384</v>
      </c>
      <c r="C97" s="616">
        <v>394000</v>
      </c>
      <c r="D97" s="627"/>
      <c r="E97" s="616">
        <v>394000</v>
      </c>
      <c r="F97" s="553">
        <f t="shared" si="1"/>
        <v>100</v>
      </c>
    </row>
    <row r="98" spans="1:6" s="397" customFormat="1" ht="33">
      <c r="A98" s="653"/>
      <c r="B98" s="644" t="s">
        <v>313</v>
      </c>
      <c r="C98" s="617">
        <v>394000</v>
      </c>
      <c r="D98" s="627"/>
      <c r="E98" s="617">
        <v>394000</v>
      </c>
      <c r="F98" s="553">
        <f t="shared" si="1"/>
        <v>100</v>
      </c>
    </row>
    <row r="99" spans="1:6" s="397" customFormat="1" ht="61.5">
      <c r="A99" s="653"/>
      <c r="B99" s="643" t="s">
        <v>470</v>
      </c>
      <c r="C99" s="617">
        <v>90000</v>
      </c>
      <c r="D99" s="627"/>
      <c r="E99" s="617">
        <v>90000</v>
      </c>
      <c r="F99" s="553">
        <f t="shared" si="1"/>
        <v>100</v>
      </c>
    </row>
    <row r="100" spans="1:6" s="397" customFormat="1" ht="33">
      <c r="A100" s="653"/>
      <c r="B100" s="644" t="s">
        <v>313</v>
      </c>
      <c r="C100" s="617">
        <v>90000</v>
      </c>
      <c r="D100" s="627"/>
      <c r="E100" s="617">
        <v>90000</v>
      </c>
      <c r="F100" s="553">
        <f t="shared" si="1"/>
        <v>100</v>
      </c>
    </row>
    <row r="101" spans="1:6" s="397" customFormat="1" ht="60">
      <c r="A101" s="650" t="s">
        <v>422</v>
      </c>
      <c r="B101" s="608" t="s">
        <v>385</v>
      </c>
      <c r="C101" s="626">
        <f>SUM(C103,C108,C118)</f>
        <v>918578</v>
      </c>
      <c r="D101" s="626">
        <f>SUM(D103,D108,D118)</f>
        <v>0</v>
      </c>
      <c r="E101" s="626">
        <f>SUM(E103,E108,E118)</f>
        <v>867401.7</v>
      </c>
      <c r="F101" s="627">
        <f t="shared" si="1"/>
        <v>94.4</v>
      </c>
    </row>
    <row r="102" spans="1:6" s="397" customFormat="1" ht="33">
      <c r="A102" s="624"/>
      <c r="B102" s="644" t="s">
        <v>313</v>
      </c>
      <c r="C102" s="617">
        <f>SUM(C109)</f>
        <v>108800</v>
      </c>
      <c r="D102" s="627"/>
      <c r="E102" s="617">
        <f>SUM(E109)</f>
        <v>108800</v>
      </c>
      <c r="F102" s="553">
        <f t="shared" si="1"/>
        <v>100</v>
      </c>
    </row>
    <row r="103" spans="1:6" s="397" customFormat="1" ht="33">
      <c r="A103" s="650" t="s">
        <v>423</v>
      </c>
      <c r="B103" s="651" t="s">
        <v>386</v>
      </c>
      <c r="C103" s="649">
        <f>SUM(C104:C107)</f>
        <v>61238.3</v>
      </c>
      <c r="D103" s="649">
        <f>SUM(D104:D107)</f>
        <v>0</v>
      </c>
      <c r="E103" s="649">
        <f>SUM(E104:E107)</f>
        <v>45493.8</v>
      </c>
      <c r="F103" s="627">
        <f t="shared" si="1"/>
        <v>74.3</v>
      </c>
    </row>
    <row r="104" spans="1:6" s="397" customFormat="1" ht="61.5">
      <c r="A104" s="624"/>
      <c r="B104" s="607" t="s">
        <v>310</v>
      </c>
      <c r="C104" s="616">
        <v>23192.7</v>
      </c>
      <c r="D104" s="627"/>
      <c r="E104" s="616">
        <v>23192.7</v>
      </c>
      <c r="F104" s="553">
        <f t="shared" si="1"/>
        <v>100</v>
      </c>
    </row>
    <row r="105" spans="1:6" s="397" customFormat="1" ht="61.5">
      <c r="A105" s="624"/>
      <c r="B105" s="607" t="s">
        <v>311</v>
      </c>
      <c r="C105" s="616">
        <v>36665.1</v>
      </c>
      <c r="D105" s="627"/>
      <c r="E105" s="616">
        <v>20984.3</v>
      </c>
      <c r="F105" s="553">
        <f t="shared" si="1"/>
        <v>57.2</v>
      </c>
    </row>
    <row r="106" spans="1:6" s="397" customFormat="1" ht="61.5">
      <c r="A106" s="624"/>
      <c r="B106" s="607" t="s">
        <v>312</v>
      </c>
      <c r="C106" s="616">
        <v>1316.8</v>
      </c>
      <c r="D106" s="627"/>
      <c r="E106" s="616">
        <v>1316.8</v>
      </c>
      <c r="F106" s="553">
        <f t="shared" si="1"/>
        <v>100</v>
      </c>
    </row>
    <row r="107" spans="1:6" s="397" customFormat="1" ht="33">
      <c r="A107" s="624"/>
      <c r="B107" s="607" t="s">
        <v>59</v>
      </c>
      <c r="C107" s="616">
        <v>63.7</v>
      </c>
      <c r="D107" s="627"/>
      <c r="E107" s="616">
        <f>D107</f>
        <v>0</v>
      </c>
      <c r="F107" s="553">
        <f t="shared" si="1"/>
        <v>0</v>
      </c>
    </row>
    <row r="108" spans="1:6" s="397" customFormat="1" ht="33">
      <c r="A108" s="650" t="s">
        <v>424</v>
      </c>
      <c r="B108" s="651" t="s">
        <v>387</v>
      </c>
      <c r="C108" s="649">
        <f>SUM(C110,C112,C114:C116,C117)</f>
        <v>224900</v>
      </c>
      <c r="D108" s="649">
        <f>SUM(D110,D112,D114:D116)</f>
        <v>0</v>
      </c>
      <c r="E108" s="649">
        <f>SUM(E110,E112,E114:E116,E117)</f>
        <v>223127</v>
      </c>
      <c r="F108" s="627">
        <f t="shared" si="1"/>
        <v>99.2</v>
      </c>
    </row>
    <row r="109" spans="1:6" s="397" customFormat="1" ht="33">
      <c r="A109" s="624"/>
      <c r="B109" s="644" t="s">
        <v>313</v>
      </c>
      <c r="C109" s="617">
        <f>SUM(C111,C113)</f>
        <v>108800</v>
      </c>
      <c r="D109" s="627"/>
      <c r="E109" s="617">
        <f>SUM(E111,E113)</f>
        <v>108800</v>
      </c>
      <c r="F109" s="553">
        <f t="shared" si="1"/>
        <v>100</v>
      </c>
    </row>
    <row r="110" spans="1:6" s="397" customFormat="1" ht="33">
      <c r="A110" s="624"/>
      <c r="B110" s="607" t="s">
        <v>314</v>
      </c>
      <c r="C110" s="616">
        <v>26065.3</v>
      </c>
      <c r="D110" s="627"/>
      <c r="E110" s="616">
        <v>26065.3</v>
      </c>
      <c r="F110" s="553">
        <f t="shared" si="1"/>
        <v>100</v>
      </c>
    </row>
    <row r="111" spans="1:6" s="397" customFormat="1" ht="33">
      <c r="A111" s="624"/>
      <c r="B111" s="644" t="s">
        <v>313</v>
      </c>
      <c r="C111" s="617">
        <v>17800</v>
      </c>
      <c r="D111" s="627"/>
      <c r="E111" s="617">
        <v>17800</v>
      </c>
      <c r="F111" s="553">
        <f t="shared" si="1"/>
        <v>100</v>
      </c>
    </row>
    <row r="112" spans="1:6" s="397" customFormat="1" ht="61.5">
      <c r="A112" s="624"/>
      <c r="B112" s="607" t="s">
        <v>315</v>
      </c>
      <c r="C112" s="616">
        <v>105111.3</v>
      </c>
      <c r="D112" s="627"/>
      <c r="E112" s="616">
        <v>105111.3</v>
      </c>
      <c r="F112" s="553">
        <f t="shared" si="1"/>
        <v>100</v>
      </c>
    </row>
    <row r="113" spans="1:6" s="397" customFormat="1" ht="33">
      <c r="A113" s="624"/>
      <c r="B113" s="644" t="s">
        <v>313</v>
      </c>
      <c r="C113" s="617">
        <v>91000</v>
      </c>
      <c r="D113" s="627"/>
      <c r="E113" s="617">
        <v>91000</v>
      </c>
      <c r="F113" s="553">
        <f t="shared" si="1"/>
        <v>100</v>
      </c>
    </row>
    <row r="114" spans="1:6" s="397" customFormat="1" ht="33">
      <c r="A114" s="624"/>
      <c r="B114" s="607" t="s">
        <v>316</v>
      </c>
      <c r="C114" s="616">
        <v>33777.3</v>
      </c>
      <c r="D114" s="627"/>
      <c r="E114" s="616">
        <v>33777.3</v>
      </c>
      <c r="F114" s="553">
        <f aca="true" t="shared" si="2" ref="F114:F170">E114/C114*100</f>
        <v>100</v>
      </c>
    </row>
    <row r="115" spans="1:6" s="397" customFormat="1" ht="61.5">
      <c r="A115" s="624"/>
      <c r="B115" s="607" t="s">
        <v>317</v>
      </c>
      <c r="C115" s="616">
        <v>44123.3</v>
      </c>
      <c r="D115" s="627"/>
      <c r="E115" s="616">
        <v>44123.3</v>
      </c>
      <c r="F115" s="553">
        <f t="shared" si="2"/>
        <v>100</v>
      </c>
    </row>
    <row r="116" spans="1:6" s="397" customFormat="1" ht="33">
      <c r="A116" s="624"/>
      <c r="B116" s="607" t="s">
        <v>388</v>
      </c>
      <c r="C116" s="616">
        <v>14049.8</v>
      </c>
      <c r="D116" s="627"/>
      <c r="E116" s="616">
        <v>14049.8</v>
      </c>
      <c r="F116" s="553">
        <f t="shared" si="2"/>
        <v>100</v>
      </c>
    </row>
    <row r="117" spans="1:6" s="397" customFormat="1" ht="33">
      <c r="A117" s="624"/>
      <c r="B117" s="607" t="s">
        <v>472</v>
      </c>
      <c r="C117" s="616">
        <v>1773</v>
      </c>
      <c r="D117" s="627"/>
      <c r="E117" s="616">
        <v>0</v>
      </c>
      <c r="F117" s="553">
        <f t="shared" si="2"/>
        <v>0</v>
      </c>
    </row>
    <row r="118" spans="1:6" s="397" customFormat="1" ht="33">
      <c r="A118" s="650" t="s">
        <v>425</v>
      </c>
      <c r="B118" s="651" t="s">
        <v>389</v>
      </c>
      <c r="C118" s="649">
        <f>SUM(C119:C160)</f>
        <v>632439.7</v>
      </c>
      <c r="D118" s="649">
        <f>SUM(D119:D160)</f>
        <v>0</v>
      </c>
      <c r="E118" s="649">
        <f>SUM(E119:E160)</f>
        <v>598780.9</v>
      </c>
      <c r="F118" s="627">
        <f t="shared" si="2"/>
        <v>94.7</v>
      </c>
    </row>
    <row r="119" spans="1:6" s="397" customFormat="1" ht="61.5">
      <c r="A119" s="624"/>
      <c r="B119" s="643" t="s">
        <v>452</v>
      </c>
      <c r="C119" s="616">
        <v>6591.4</v>
      </c>
      <c r="D119" s="627"/>
      <c r="E119" s="616">
        <v>6591.4</v>
      </c>
      <c r="F119" s="553">
        <f t="shared" si="2"/>
        <v>100</v>
      </c>
    </row>
    <row r="120" spans="1:6" s="397" customFormat="1" ht="61.5">
      <c r="A120" s="624"/>
      <c r="B120" s="643" t="s">
        <v>453</v>
      </c>
      <c r="C120" s="616">
        <v>13023</v>
      </c>
      <c r="D120" s="627"/>
      <c r="E120" s="616">
        <v>13023</v>
      </c>
      <c r="F120" s="553">
        <f t="shared" si="2"/>
        <v>100</v>
      </c>
    </row>
    <row r="121" spans="1:6" s="397" customFormat="1" ht="61.5">
      <c r="A121" s="624"/>
      <c r="B121" s="643" t="s">
        <v>473</v>
      </c>
      <c r="C121" s="616">
        <v>3504.7</v>
      </c>
      <c r="D121" s="627"/>
      <c r="E121" s="616">
        <v>3504.7</v>
      </c>
      <c r="F121" s="553">
        <f t="shared" si="2"/>
        <v>100</v>
      </c>
    </row>
    <row r="122" spans="1:6" s="397" customFormat="1" ht="61.5">
      <c r="A122" s="624"/>
      <c r="B122" s="643" t="s">
        <v>474</v>
      </c>
      <c r="C122" s="616">
        <v>68237.1</v>
      </c>
      <c r="D122" s="627"/>
      <c r="E122" s="616">
        <v>68237.1</v>
      </c>
      <c r="F122" s="553">
        <f t="shared" si="2"/>
        <v>100</v>
      </c>
    </row>
    <row r="123" spans="1:6" s="397" customFormat="1" ht="61.5">
      <c r="A123" s="624"/>
      <c r="B123" s="643" t="s">
        <v>454</v>
      </c>
      <c r="C123" s="616">
        <v>29995.9</v>
      </c>
      <c r="D123" s="627"/>
      <c r="E123" s="616">
        <v>29995.9</v>
      </c>
      <c r="F123" s="553">
        <f t="shared" si="2"/>
        <v>100</v>
      </c>
    </row>
    <row r="124" spans="1:6" s="397" customFormat="1" ht="61.5">
      <c r="A124" s="624"/>
      <c r="B124" s="643" t="s">
        <v>455</v>
      </c>
      <c r="C124" s="616">
        <v>35743</v>
      </c>
      <c r="D124" s="627"/>
      <c r="E124" s="616">
        <v>35743</v>
      </c>
      <c r="F124" s="553">
        <f t="shared" si="2"/>
        <v>100</v>
      </c>
    </row>
    <row r="125" spans="1:6" s="397" customFormat="1" ht="61.5">
      <c r="A125" s="624"/>
      <c r="B125" s="643" t="s">
        <v>456</v>
      </c>
      <c r="C125" s="616">
        <v>7209.1</v>
      </c>
      <c r="D125" s="627"/>
      <c r="E125" s="616">
        <v>7209.1</v>
      </c>
      <c r="F125" s="553">
        <f t="shared" si="2"/>
        <v>100</v>
      </c>
    </row>
    <row r="126" spans="1:6" s="397" customFormat="1" ht="61.5">
      <c r="A126" s="624"/>
      <c r="B126" s="643" t="s">
        <v>475</v>
      </c>
      <c r="C126" s="616">
        <v>2361.2</v>
      </c>
      <c r="D126" s="627"/>
      <c r="E126" s="616">
        <v>2361.2</v>
      </c>
      <c r="F126" s="553">
        <f t="shared" si="2"/>
        <v>100</v>
      </c>
    </row>
    <row r="127" spans="1:6" s="397" customFormat="1" ht="61.5">
      <c r="A127" s="624"/>
      <c r="B127" s="643" t="s">
        <v>476</v>
      </c>
      <c r="C127" s="616">
        <v>22978.9</v>
      </c>
      <c r="D127" s="627"/>
      <c r="E127" s="616">
        <v>22978.9</v>
      </c>
      <c r="F127" s="553">
        <f t="shared" si="2"/>
        <v>100</v>
      </c>
    </row>
    <row r="128" spans="1:6" s="397" customFormat="1" ht="61.5">
      <c r="A128" s="624"/>
      <c r="B128" s="643" t="s">
        <v>391</v>
      </c>
      <c r="C128" s="616">
        <v>16527.4</v>
      </c>
      <c r="D128" s="627"/>
      <c r="E128" s="616">
        <v>16527.4</v>
      </c>
      <c r="F128" s="553">
        <f t="shared" si="2"/>
        <v>100</v>
      </c>
    </row>
    <row r="129" spans="1:6" s="397" customFormat="1" ht="61.5">
      <c r="A129" s="624"/>
      <c r="B129" s="643" t="s">
        <v>457</v>
      </c>
      <c r="C129" s="616">
        <v>14501.2</v>
      </c>
      <c r="D129" s="627"/>
      <c r="E129" s="616">
        <v>14501.2</v>
      </c>
      <c r="F129" s="553">
        <f t="shared" si="2"/>
        <v>100</v>
      </c>
    </row>
    <row r="130" spans="1:6" s="397" customFormat="1" ht="33">
      <c r="A130" s="624"/>
      <c r="B130" s="643" t="s">
        <v>392</v>
      </c>
      <c r="C130" s="616">
        <v>21906.7</v>
      </c>
      <c r="D130" s="627"/>
      <c r="E130" s="616">
        <v>21906.7</v>
      </c>
      <c r="F130" s="553">
        <f t="shared" si="2"/>
        <v>100</v>
      </c>
    </row>
    <row r="131" spans="1:6" s="397" customFormat="1" ht="61.5">
      <c r="A131" s="624"/>
      <c r="B131" s="643" t="s">
        <v>458</v>
      </c>
      <c r="C131" s="616">
        <v>13859.5</v>
      </c>
      <c r="D131" s="627"/>
      <c r="E131" s="616">
        <v>13859.5</v>
      </c>
      <c r="F131" s="553">
        <f t="shared" si="2"/>
        <v>100</v>
      </c>
    </row>
    <row r="132" spans="1:6" s="397" customFormat="1" ht="61.5">
      <c r="A132" s="624"/>
      <c r="B132" s="643" t="s">
        <v>394</v>
      </c>
      <c r="C132" s="616">
        <v>9734.4</v>
      </c>
      <c r="D132" s="627"/>
      <c r="E132" s="616">
        <v>9734.4</v>
      </c>
      <c r="F132" s="553">
        <f t="shared" si="2"/>
        <v>100</v>
      </c>
    </row>
    <row r="133" spans="1:6" s="397" customFormat="1" ht="61.5">
      <c r="A133" s="624"/>
      <c r="B133" s="643" t="s">
        <v>477</v>
      </c>
      <c r="C133" s="616">
        <v>6723.1</v>
      </c>
      <c r="D133" s="627"/>
      <c r="E133" s="616">
        <v>6723.1</v>
      </c>
      <c r="F133" s="553">
        <f t="shared" si="2"/>
        <v>100</v>
      </c>
    </row>
    <row r="134" spans="1:6" s="397" customFormat="1" ht="61.5">
      <c r="A134" s="624"/>
      <c r="B134" s="643" t="s">
        <v>335</v>
      </c>
      <c r="C134" s="616">
        <v>10747.5</v>
      </c>
      <c r="D134" s="627"/>
      <c r="E134" s="616">
        <v>10747.5</v>
      </c>
      <c r="F134" s="553">
        <f t="shared" si="2"/>
        <v>100</v>
      </c>
    </row>
    <row r="135" spans="1:6" s="397" customFormat="1" ht="61.5">
      <c r="A135" s="624"/>
      <c r="B135" s="643" t="s">
        <v>459</v>
      </c>
      <c r="C135" s="616">
        <v>22066.7</v>
      </c>
      <c r="D135" s="627"/>
      <c r="E135" s="616">
        <v>22066.7</v>
      </c>
      <c r="F135" s="553">
        <f t="shared" si="2"/>
        <v>100</v>
      </c>
    </row>
    <row r="136" spans="1:6" s="397" customFormat="1" ht="33">
      <c r="A136" s="624"/>
      <c r="B136" s="643" t="s">
        <v>460</v>
      </c>
      <c r="C136" s="616">
        <v>9527.5</v>
      </c>
      <c r="D136" s="627"/>
      <c r="E136" s="616">
        <v>9527.5</v>
      </c>
      <c r="F136" s="553">
        <f t="shared" si="2"/>
        <v>100</v>
      </c>
    </row>
    <row r="137" spans="1:6" s="397" customFormat="1" ht="61.5">
      <c r="A137" s="624"/>
      <c r="B137" s="643" t="s">
        <v>461</v>
      </c>
      <c r="C137" s="616">
        <v>10194.1</v>
      </c>
      <c r="D137" s="627"/>
      <c r="E137" s="616">
        <v>10194.1</v>
      </c>
      <c r="F137" s="553">
        <f t="shared" si="2"/>
        <v>100</v>
      </c>
    </row>
    <row r="138" spans="1:6" s="397" customFormat="1" ht="33">
      <c r="A138" s="624"/>
      <c r="B138" s="643" t="s">
        <v>396</v>
      </c>
      <c r="C138" s="616">
        <v>24648</v>
      </c>
      <c r="D138" s="627"/>
      <c r="E138" s="616">
        <v>24648</v>
      </c>
      <c r="F138" s="553">
        <f t="shared" si="2"/>
        <v>100</v>
      </c>
    </row>
    <row r="139" spans="1:6" s="397" customFormat="1" ht="61.5">
      <c r="A139" s="624"/>
      <c r="B139" s="643" t="s">
        <v>397</v>
      </c>
      <c r="C139" s="616">
        <v>9906.7</v>
      </c>
      <c r="D139" s="627"/>
      <c r="E139" s="616">
        <v>9906.7</v>
      </c>
      <c r="F139" s="553">
        <f t="shared" si="2"/>
        <v>100</v>
      </c>
    </row>
    <row r="140" spans="1:6" s="397" customFormat="1" ht="61.5">
      <c r="A140" s="624"/>
      <c r="B140" s="643" t="s">
        <v>398</v>
      </c>
      <c r="C140" s="616">
        <v>22926</v>
      </c>
      <c r="D140" s="627"/>
      <c r="E140" s="616">
        <v>22926</v>
      </c>
      <c r="F140" s="553">
        <f t="shared" si="2"/>
        <v>100</v>
      </c>
    </row>
    <row r="141" spans="1:6" s="397" customFormat="1" ht="61.5">
      <c r="A141" s="624"/>
      <c r="B141" s="643" t="s">
        <v>478</v>
      </c>
      <c r="C141" s="616">
        <v>1145.2</v>
      </c>
      <c r="D141" s="627"/>
      <c r="E141" s="616">
        <v>1145.2</v>
      </c>
      <c r="F141" s="553">
        <f t="shared" si="2"/>
        <v>100</v>
      </c>
    </row>
    <row r="142" spans="1:6" s="397" customFormat="1" ht="61.5">
      <c r="A142" s="624"/>
      <c r="B142" s="643" t="s">
        <v>462</v>
      </c>
      <c r="C142" s="616">
        <v>15945.1</v>
      </c>
      <c r="D142" s="627"/>
      <c r="E142" s="616">
        <v>15945.1</v>
      </c>
      <c r="F142" s="553">
        <f t="shared" si="2"/>
        <v>100</v>
      </c>
    </row>
    <row r="143" spans="1:6" s="397" customFormat="1" ht="61.5">
      <c r="A143" s="624"/>
      <c r="B143" s="643" t="s">
        <v>479</v>
      </c>
      <c r="C143" s="616">
        <v>24055.1</v>
      </c>
      <c r="D143" s="627"/>
      <c r="E143" s="616">
        <v>24055.1</v>
      </c>
      <c r="F143" s="553">
        <f t="shared" si="2"/>
        <v>100</v>
      </c>
    </row>
    <row r="144" spans="1:6" s="397" customFormat="1" ht="33">
      <c r="A144" s="624"/>
      <c r="B144" s="643" t="s">
        <v>344</v>
      </c>
      <c r="C144" s="616">
        <v>9858.5</v>
      </c>
      <c r="D144" s="627"/>
      <c r="E144" s="616">
        <v>9858.5</v>
      </c>
      <c r="F144" s="553">
        <f t="shared" si="2"/>
        <v>100</v>
      </c>
    </row>
    <row r="145" spans="1:6" s="397" customFormat="1" ht="61.5">
      <c r="A145" s="624"/>
      <c r="B145" s="643" t="s">
        <v>345</v>
      </c>
      <c r="C145" s="616">
        <v>16814.4</v>
      </c>
      <c r="D145" s="627"/>
      <c r="E145" s="616">
        <v>16814.4</v>
      </c>
      <c r="F145" s="553">
        <f t="shared" si="2"/>
        <v>100</v>
      </c>
    </row>
    <row r="146" spans="1:6" s="397" customFormat="1" ht="61.5">
      <c r="A146" s="624"/>
      <c r="B146" s="643" t="s">
        <v>480</v>
      </c>
      <c r="C146" s="616">
        <v>869.1</v>
      </c>
      <c r="D146" s="627"/>
      <c r="E146" s="616">
        <v>869.1</v>
      </c>
      <c r="F146" s="553">
        <f t="shared" si="2"/>
        <v>100</v>
      </c>
    </row>
    <row r="147" spans="1:6" s="397" customFormat="1" ht="61.5">
      <c r="A147" s="624"/>
      <c r="B147" s="643" t="s">
        <v>463</v>
      </c>
      <c r="C147" s="616">
        <v>18743.7</v>
      </c>
      <c r="D147" s="627"/>
      <c r="E147" s="616">
        <v>18743.7</v>
      </c>
      <c r="F147" s="553">
        <f t="shared" si="2"/>
        <v>100</v>
      </c>
    </row>
    <row r="148" spans="1:6" s="397" customFormat="1" ht="33">
      <c r="A148" s="624"/>
      <c r="B148" s="643" t="s">
        <v>464</v>
      </c>
      <c r="C148" s="616">
        <v>15237.5</v>
      </c>
      <c r="D148" s="627"/>
      <c r="E148" s="616">
        <v>15237.5</v>
      </c>
      <c r="F148" s="553">
        <f t="shared" si="2"/>
        <v>100</v>
      </c>
    </row>
    <row r="149" spans="1:6" s="397" customFormat="1" ht="61.5">
      <c r="A149" s="624"/>
      <c r="B149" s="643" t="s">
        <v>465</v>
      </c>
      <c r="C149" s="616">
        <v>10516.3</v>
      </c>
      <c r="D149" s="627"/>
      <c r="E149" s="616">
        <v>10516.3</v>
      </c>
      <c r="F149" s="553">
        <f t="shared" si="2"/>
        <v>100</v>
      </c>
    </row>
    <row r="150" spans="1:6" s="397" customFormat="1" ht="61.5">
      <c r="A150" s="624"/>
      <c r="B150" s="643" t="s">
        <v>400</v>
      </c>
      <c r="C150" s="616">
        <v>16286.1</v>
      </c>
      <c r="D150" s="627"/>
      <c r="E150" s="616">
        <v>16286.1</v>
      </c>
      <c r="F150" s="553">
        <f t="shared" si="2"/>
        <v>100</v>
      </c>
    </row>
    <row r="151" spans="1:6" s="397" customFormat="1" ht="61.5">
      <c r="A151" s="624"/>
      <c r="B151" s="643" t="s">
        <v>481</v>
      </c>
      <c r="C151" s="616">
        <v>10105.2</v>
      </c>
      <c r="D151" s="627"/>
      <c r="E151" s="616">
        <v>10105.2</v>
      </c>
      <c r="F151" s="553">
        <f t="shared" si="2"/>
        <v>100</v>
      </c>
    </row>
    <row r="152" spans="1:6" s="397" customFormat="1" ht="61.5">
      <c r="A152" s="624"/>
      <c r="B152" s="643" t="s">
        <v>352</v>
      </c>
      <c r="C152" s="616">
        <v>10649.9</v>
      </c>
      <c r="D152" s="627"/>
      <c r="E152" s="616">
        <v>10649.9</v>
      </c>
      <c r="F152" s="553">
        <f t="shared" si="2"/>
        <v>100</v>
      </c>
    </row>
    <row r="153" spans="1:6" s="397" customFormat="1" ht="61.5">
      <c r="A153" s="624"/>
      <c r="B153" s="643" t="s">
        <v>402</v>
      </c>
      <c r="C153" s="616">
        <v>49137.8</v>
      </c>
      <c r="D153" s="627"/>
      <c r="E153" s="616">
        <v>49137.8</v>
      </c>
      <c r="F153" s="553">
        <f t="shared" si="2"/>
        <v>100</v>
      </c>
    </row>
    <row r="154" spans="1:6" s="397" customFormat="1" ht="61.5">
      <c r="A154" s="624"/>
      <c r="B154" s="643" t="s">
        <v>466</v>
      </c>
      <c r="C154" s="616">
        <v>11358.5</v>
      </c>
      <c r="D154" s="627"/>
      <c r="E154" s="616">
        <v>11358.5</v>
      </c>
      <c r="F154" s="553">
        <f t="shared" si="2"/>
        <v>100</v>
      </c>
    </row>
    <row r="155" spans="1:6" s="397" customFormat="1" ht="61.5">
      <c r="A155" s="624"/>
      <c r="B155" s="643" t="s">
        <v>403</v>
      </c>
      <c r="C155" s="616">
        <v>431</v>
      </c>
      <c r="D155" s="627"/>
      <c r="E155" s="616">
        <v>431</v>
      </c>
      <c r="F155" s="553">
        <f t="shared" si="2"/>
        <v>100</v>
      </c>
    </row>
    <row r="156" spans="1:6" s="397" customFormat="1" ht="92.25">
      <c r="A156" s="624"/>
      <c r="B156" s="643" t="s">
        <v>467</v>
      </c>
      <c r="C156" s="616">
        <v>76.7</v>
      </c>
      <c r="D156" s="627"/>
      <c r="E156" s="616">
        <v>76.7</v>
      </c>
      <c r="F156" s="553">
        <f t="shared" si="2"/>
        <v>100</v>
      </c>
    </row>
    <row r="157" spans="1:6" s="397" customFormat="1" ht="123">
      <c r="A157" s="624"/>
      <c r="B157" s="643" t="s">
        <v>355</v>
      </c>
      <c r="C157" s="616">
        <v>98.8</v>
      </c>
      <c r="D157" s="627"/>
      <c r="E157" s="616">
        <v>98.8</v>
      </c>
      <c r="F157" s="553">
        <f t="shared" si="2"/>
        <v>100</v>
      </c>
    </row>
    <row r="158" spans="1:6" s="397" customFormat="1" ht="61.5">
      <c r="A158" s="624"/>
      <c r="B158" s="643" t="s">
        <v>356</v>
      </c>
      <c r="C158" s="616">
        <v>1238.3</v>
      </c>
      <c r="D158" s="627"/>
      <c r="E158" s="616">
        <v>1238.3</v>
      </c>
      <c r="F158" s="553">
        <f t="shared" si="2"/>
        <v>100</v>
      </c>
    </row>
    <row r="159" spans="1:6" s="397" customFormat="1" ht="92.25">
      <c r="A159" s="624"/>
      <c r="B159" s="643" t="s">
        <v>482</v>
      </c>
      <c r="C159" s="616">
        <v>3300.6</v>
      </c>
      <c r="D159" s="627"/>
      <c r="E159" s="616">
        <v>3300.6</v>
      </c>
      <c r="F159" s="553">
        <f t="shared" si="2"/>
        <v>100</v>
      </c>
    </row>
    <row r="160" spans="1:6" s="397" customFormat="1" ht="33">
      <c r="A160" s="624"/>
      <c r="B160" s="643" t="s">
        <v>357</v>
      </c>
      <c r="C160" s="616">
        <v>33658.8</v>
      </c>
      <c r="D160" s="627"/>
      <c r="E160" s="616">
        <v>0</v>
      </c>
      <c r="F160" s="553">
        <f t="shared" si="2"/>
        <v>0</v>
      </c>
    </row>
    <row r="161" spans="1:6" s="397" customFormat="1" ht="60">
      <c r="A161" s="650" t="s">
        <v>426</v>
      </c>
      <c r="B161" s="608" t="s">
        <v>50</v>
      </c>
      <c r="C161" s="626">
        <v>1127080.5</v>
      </c>
      <c r="D161" s="627"/>
      <c r="E161" s="626">
        <v>1127080.5</v>
      </c>
      <c r="F161" s="627">
        <f t="shared" si="2"/>
        <v>100</v>
      </c>
    </row>
    <row r="162" spans="1:6" s="397" customFormat="1" ht="61.5">
      <c r="A162" s="624"/>
      <c r="B162" s="607" t="s">
        <v>404</v>
      </c>
      <c r="C162" s="616">
        <v>7159</v>
      </c>
      <c r="D162" s="553"/>
      <c r="E162" s="616">
        <v>7159</v>
      </c>
      <c r="F162" s="553">
        <f t="shared" si="2"/>
        <v>100</v>
      </c>
    </row>
    <row r="163" spans="1:6" s="397" customFormat="1" ht="60">
      <c r="A163" s="650" t="s">
        <v>427</v>
      </c>
      <c r="B163" s="608" t="s">
        <v>405</v>
      </c>
      <c r="C163" s="626">
        <v>78580</v>
      </c>
      <c r="D163" s="627"/>
      <c r="E163" s="626">
        <v>74993.1</v>
      </c>
      <c r="F163" s="627">
        <f t="shared" si="2"/>
        <v>95.4</v>
      </c>
    </row>
    <row r="164" spans="1:6" s="397" customFormat="1" ht="33">
      <c r="A164" s="652" t="s">
        <v>428</v>
      </c>
      <c r="B164" s="608" t="s">
        <v>406</v>
      </c>
      <c r="C164" s="626">
        <v>75242.2</v>
      </c>
      <c r="D164" s="627"/>
      <c r="E164" s="626">
        <v>73391.9</v>
      </c>
      <c r="F164" s="627">
        <f t="shared" si="2"/>
        <v>97.5</v>
      </c>
    </row>
    <row r="165" spans="1:6" s="397" customFormat="1" ht="33">
      <c r="A165" s="652" t="s">
        <v>429</v>
      </c>
      <c r="B165" s="608" t="s">
        <v>407</v>
      </c>
      <c r="C165" s="626">
        <f>SUM(C166:C169)</f>
        <v>1157905.5</v>
      </c>
      <c r="D165" s="626">
        <f>SUM(D166:D169)</f>
        <v>0</v>
      </c>
      <c r="E165" s="626">
        <f>SUM(E166:E169)</f>
        <v>1089900</v>
      </c>
      <c r="F165" s="627">
        <f t="shared" si="2"/>
        <v>94.1</v>
      </c>
    </row>
    <row r="166" spans="1:6" s="397" customFormat="1" ht="184.5">
      <c r="A166" s="624" t="s">
        <v>430</v>
      </c>
      <c r="B166" s="607" t="s">
        <v>433</v>
      </c>
      <c r="C166" s="616">
        <v>256150.9</v>
      </c>
      <c r="D166" s="627"/>
      <c r="E166" s="616">
        <v>222825.7</v>
      </c>
      <c r="F166" s="553">
        <f t="shared" si="2"/>
        <v>87</v>
      </c>
    </row>
    <row r="167" spans="1:6" s="397" customFormat="1" ht="123">
      <c r="A167" s="624" t="s">
        <v>431</v>
      </c>
      <c r="B167" s="607" t="s">
        <v>408</v>
      </c>
      <c r="C167" s="616">
        <v>229276</v>
      </c>
      <c r="D167" s="627"/>
      <c r="E167" s="616">
        <v>229218.2</v>
      </c>
      <c r="F167" s="553">
        <f t="shared" si="2"/>
        <v>100</v>
      </c>
    </row>
    <row r="168" spans="1:6" s="397" customFormat="1" ht="123">
      <c r="A168" s="624" t="s">
        <v>432</v>
      </c>
      <c r="B168" s="607" t="s">
        <v>409</v>
      </c>
      <c r="C168" s="616">
        <v>620000</v>
      </c>
      <c r="D168" s="627"/>
      <c r="E168" s="616">
        <v>585377.5</v>
      </c>
      <c r="F168" s="553">
        <f t="shared" si="2"/>
        <v>94.4</v>
      </c>
    </row>
    <row r="169" spans="1:6" s="397" customFormat="1" ht="92.25">
      <c r="A169" s="624" t="s">
        <v>483</v>
      </c>
      <c r="B169" s="643" t="s">
        <v>484</v>
      </c>
      <c r="C169" s="616">
        <v>52478.6</v>
      </c>
      <c r="D169" s="627"/>
      <c r="E169" s="616">
        <v>52478.6</v>
      </c>
      <c r="F169" s="553">
        <f t="shared" si="2"/>
        <v>100</v>
      </c>
    </row>
    <row r="170" spans="1:6" s="397" customFormat="1" ht="90">
      <c r="A170" s="650" t="s">
        <v>434</v>
      </c>
      <c r="B170" s="608" t="s">
        <v>193</v>
      </c>
      <c r="C170" s="626">
        <v>621200</v>
      </c>
      <c r="D170" s="627"/>
      <c r="E170" s="626">
        <v>585002.6</v>
      </c>
      <c r="F170" s="627">
        <f t="shared" si="2"/>
        <v>94.2</v>
      </c>
    </row>
    <row r="171" spans="1:6" s="397" customFormat="1" ht="24" customHeight="1">
      <c r="A171" s="598"/>
      <c r="B171" s="599"/>
      <c r="C171" s="424"/>
      <c r="D171" s="424"/>
      <c r="E171" s="424"/>
      <c r="F171" s="391"/>
    </row>
    <row r="172" spans="1:6" s="397" customFormat="1" ht="24" customHeight="1">
      <c r="A172" s="598"/>
      <c r="B172" s="599"/>
      <c r="C172" s="424"/>
      <c r="D172" s="424"/>
      <c r="E172" s="424"/>
      <c r="F172" s="391"/>
    </row>
    <row r="173" spans="1:6" s="397" customFormat="1" ht="24" customHeight="1">
      <c r="A173" s="598"/>
      <c r="B173" s="599"/>
      <c r="C173" s="424"/>
      <c r="D173" s="424"/>
      <c r="E173" s="424"/>
      <c r="F173" s="391"/>
    </row>
    <row r="174" spans="1:6" s="164" customFormat="1" ht="66" customHeight="1">
      <c r="A174" s="742"/>
      <c r="B174" s="742"/>
      <c r="C174" s="742"/>
      <c r="D174" s="742"/>
      <c r="E174" s="742"/>
      <c r="F174" s="742"/>
    </row>
    <row r="175" spans="1:6" s="371" customFormat="1" ht="81.75" customHeight="1">
      <c r="A175" s="743" t="s">
        <v>166</v>
      </c>
      <c r="B175" s="743"/>
      <c r="D175" s="372"/>
      <c r="E175" s="744" t="s">
        <v>37</v>
      </c>
      <c r="F175" s="744"/>
    </row>
    <row r="176" spans="1:4" s="6" customFormat="1" ht="36.75" customHeight="1">
      <c r="A176" s="4"/>
      <c r="B176" s="4"/>
      <c r="C176" s="4"/>
      <c r="D176" s="5"/>
    </row>
    <row r="177" spans="4:5" ht="18.75">
      <c r="D177" s="4"/>
      <c r="E177" s="4"/>
    </row>
  </sheetData>
  <sheetProtection/>
  <mergeCells count="5">
    <mergeCell ref="A2:F2"/>
    <mergeCell ref="A3:F3"/>
    <mergeCell ref="A174:F174"/>
    <mergeCell ref="A175:B175"/>
    <mergeCell ref="E175:F175"/>
  </mergeCells>
  <printOptions/>
  <pageMargins left="0.7086614173228347" right="0.7086614173228347" top="0.7480314960629921" bottom="0.7480314960629921" header="0.31496062992125984" footer="0.31496062992125984"/>
  <pageSetup fitToHeight="61" horizontalDpi="600" verticalDpi="600" orientation="portrait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zoomScale="55" zoomScaleNormal="55" zoomScalePageLayoutView="0" workbookViewId="0" topLeftCell="A1">
      <selection activeCell="A1" sqref="A1:IV16384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740" t="s">
        <v>34</v>
      </c>
      <c r="B2" s="740"/>
      <c r="C2" s="740"/>
      <c r="D2" s="740"/>
      <c r="E2" s="740"/>
      <c r="F2" s="740"/>
    </row>
    <row r="3" spans="1:6" s="371" customFormat="1" ht="39" customHeight="1">
      <c r="A3" s="741" t="s">
        <v>435</v>
      </c>
      <c r="B3" s="741"/>
      <c r="C3" s="741"/>
      <c r="D3" s="741"/>
      <c r="E3" s="741"/>
      <c r="F3" s="741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305</v>
      </c>
      <c r="D5" s="589" t="s">
        <v>6</v>
      </c>
      <c r="E5" s="589" t="s">
        <v>359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5213942.8</v>
      </c>
      <c r="D7" s="537">
        <f>D9+D10+D11+D12+D13+D14+D15+D18+D21+D26+D27+D30</f>
        <v>0</v>
      </c>
      <c r="E7" s="574">
        <f>E9+E10+E11+E12+E13+E14+E15+E18+E21+E26+E28+E29+E30</f>
        <v>2929171.7</v>
      </c>
      <c r="F7" s="538">
        <f>E7/C7*100</f>
        <v>56.2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23">
      <c r="A9" s="551" t="s">
        <v>19</v>
      </c>
      <c r="B9" s="554" t="s">
        <v>8</v>
      </c>
      <c r="C9" s="553">
        <v>2676750</v>
      </c>
      <c r="D9" s="551"/>
      <c r="E9" s="553">
        <v>1258273</v>
      </c>
      <c r="F9" s="553">
        <f>E9/C9*100</f>
        <v>47</v>
      </c>
    </row>
    <row r="10" spans="1:6" s="378" customFormat="1" ht="33">
      <c r="A10" s="551" t="s">
        <v>20</v>
      </c>
      <c r="B10" s="554" t="s">
        <v>9</v>
      </c>
      <c r="C10" s="553">
        <v>1075000</v>
      </c>
      <c r="D10" s="551"/>
      <c r="E10" s="553">
        <v>209484.4</v>
      </c>
      <c r="F10" s="553">
        <f aca="true" t="shared" si="0" ref="F10:F36">E10/C10*100</f>
        <v>19.5</v>
      </c>
    </row>
    <row r="11" spans="1:6" s="378" customFormat="1" ht="153.75">
      <c r="A11" s="551" t="s">
        <v>21</v>
      </c>
      <c r="B11" s="634" t="s">
        <v>66</v>
      </c>
      <c r="C11" s="553">
        <v>250</v>
      </c>
      <c r="D11" s="551"/>
      <c r="E11" s="553">
        <v>137.6</v>
      </c>
      <c r="F11" s="553">
        <f t="shared" si="0"/>
        <v>55</v>
      </c>
    </row>
    <row r="12" spans="1:6" s="378" customFormat="1" ht="92.25">
      <c r="A12" s="551" t="s">
        <v>22</v>
      </c>
      <c r="B12" s="554" t="s">
        <v>10</v>
      </c>
      <c r="C12" s="553">
        <v>3300</v>
      </c>
      <c r="D12" s="551"/>
      <c r="E12" s="553">
        <v>850</v>
      </c>
      <c r="F12" s="553">
        <f t="shared" si="0"/>
        <v>25.8</v>
      </c>
    </row>
    <row r="13" spans="1:6" s="378" customFormat="1" ht="92.25">
      <c r="A13" s="551" t="s">
        <v>23</v>
      </c>
      <c r="B13" s="554" t="s">
        <v>11</v>
      </c>
      <c r="C13" s="553">
        <v>0</v>
      </c>
      <c r="D13" s="551"/>
      <c r="E13" s="553">
        <v>81</v>
      </c>
      <c r="F13" s="553" t="s">
        <v>80</v>
      </c>
    </row>
    <row r="14" spans="1:6" s="378" customFormat="1" ht="61.5">
      <c r="A14" s="551" t="s">
        <v>24</v>
      </c>
      <c r="B14" s="554" t="s">
        <v>12</v>
      </c>
      <c r="C14" s="553">
        <v>15</v>
      </c>
      <c r="D14" s="551"/>
      <c r="E14" s="553">
        <v>4.8</v>
      </c>
      <c r="F14" s="553">
        <f t="shared" si="0"/>
        <v>32</v>
      </c>
    </row>
    <row r="15" spans="1:6" s="378" customFormat="1" ht="61.5">
      <c r="A15" s="551" t="s">
        <v>74</v>
      </c>
      <c r="B15" s="554" t="s">
        <v>13</v>
      </c>
      <c r="C15" s="553">
        <v>10</v>
      </c>
      <c r="D15" s="551"/>
      <c r="E15" s="553">
        <v>0</v>
      </c>
      <c r="F15" s="553">
        <f t="shared" si="0"/>
        <v>0</v>
      </c>
    </row>
    <row r="16" spans="1:6" s="378" customFormat="1" ht="111.75" customHeight="1" hidden="1">
      <c r="A16" s="551" t="s">
        <v>26</v>
      </c>
      <c r="B16" s="554" t="s">
        <v>14</v>
      </c>
      <c r="C16" s="553"/>
      <c r="D16" s="551"/>
      <c r="E16" s="553"/>
      <c r="F16" s="553" t="e">
        <f t="shared" si="0"/>
        <v>#DIV/0!</v>
      </c>
    </row>
    <row r="17" spans="1:6" s="378" customFormat="1" ht="111.75" customHeight="1" hidden="1">
      <c r="A17" s="551" t="s">
        <v>27</v>
      </c>
      <c r="B17" s="554" t="s">
        <v>15</v>
      </c>
      <c r="C17" s="553"/>
      <c r="D17" s="551"/>
      <c r="E17" s="553"/>
      <c r="F17" s="553" t="e">
        <f t="shared" si="0"/>
        <v>#DIV/0!</v>
      </c>
    </row>
    <row r="18" spans="1:6" s="378" customFormat="1" ht="184.5">
      <c r="A18" s="551" t="s">
        <v>25</v>
      </c>
      <c r="B18" s="552" t="s">
        <v>16</v>
      </c>
      <c r="C18" s="553">
        <v>0</v>
      </c>
      <c r="D18" s="551"/>
      <c r="E18" s="553">
        <v>30.2</v>
      </c>
      <c r="F18" s="553" t="s">
        <v>80</v>
      </c>
    </row>
    <row r="19" spans="1:6" s="378" customFormat="1" ht="111.75" customHeight="1" hidden="1">
      <c r="A19" s="551" t="s">
        <v>29</v>
      </c>
      <c r="B19" s="552" t="s">
        <v>17</v>
      </c>
      <c r="C19" s="553"/>
      <c r="D19" s="635"/>
      <c r="E19" s="553"/>
      <c r="F19" s="553" t="e">
        <f t="shared" si="0"/>
        <v>#DIV/0!</v>
      </c>
    </row>
    <row r="20" spans="1:6" s="378" customFormat="1" ht="111.75" customHeight="1" hidden="1">
      <c r="A20" s="551" t="s">
        <v>30</v>
      </c>
      <c r="B20" s="552" t="s">
        <v>18</v>
      </c>
      <c r="C20" s="553"/>
      <c r="D20" s="635"/>
      <c r="E20" s="553"/>
      <c r="F20" s="553" t="e">
        <f t="shared" si="0"/>
        <v>#DIV/0!</v>
      </c>
    </row>
    <row r="21" spans="1:6" s="378" customFormat="1" ht="123">
      <c r="A21" s="551" t="s">
        <v>26</v>
      </c>
      <c r="B21" s="552" t="s">
        <v>39</v>
      </c>
      <c r="C21" s="635">
        <v>10</v>
      </c>
      <c r="D21" s="635"/>
      <c r="E21" s="553">
        <v>0.2</v>
      </c>
      <c r="F21" s="553">
        <f t="shared" si="0"/>
        <v>2</v>
      </c>
    </row>
    <row r="22" spans="1:6" s="378" customFormat="1" ht="111.75" customHeight="1" hidden="1">
      <c r="A22" s="551" t="s">
        <v>42</v>
      </c>
      <c r="B22" s="636" t="s">
        <v>36</v>
      </c>
      <c r="C22" s="637"/>
      <c r="D22" s="551"/>
      <c r="E22" s="553"/>
      <c r="F22" s="553" t="e">
        <f t="shared" si="0"/>
        <v>#DIV/0!</v>
      </c>
    </row>
    <row r="23" spans="1:6" s="378" customFormat="1" ht="111.75" customHeight="1" hidden="1">
      <c r="A23" s="551" t="s">
        <v>44</v>
      </c>
      <c r="B23" s="636" t="s">
        <v>38</v>
      </c>
      <c r="C23" s="553"/>
      <c r="D23" s="553"/>
      <c r="E23" s="553"/>
      <c r="F23" s="553" t="e">
        <f t="shared" si="0"/>
        <v>#DIV/0!</v>
      </c>
    </row>
    <row r="24" spans="1:6" s="378" customFormat="1" ht="111.75" customHeight="1" hidden="1">
      <c r="A24" s="551" t="s">
        <v>45</v>
      </c>
      <c r="B24" s="636" t="s">
        <v>46</v>
      </c>
      <c r="C24" s="553"/>
      <c r="D24" s="553"/>
      <c r="E24" s="553"/>
      <c r="F24" s="553" t="e">
        <f t="shared" si="0"/>
        <v>#DIV/0!</v>
      </c>
    </row>
    <row r="25" spans="1:6" s="378" customFormat="1" ht="111.75" customHeight="1" hidden="1">
      <c r="A25" s="551" t="s">
        <v>28</v>
      </c>
      <c r="B25" s="636" t="s">
        <v>48</v>
      </c>
      <c r="C25" s="553"/>
      <c r="D25" s="553"/>
      <c r="E25" s="553"/>
      <c r="F25" s="553" t="e">
        <f t="shared" si="0"/>
        <v>#DIV/0!</v>
      </c>
    </row>
    <row r="26" spans="1:6" s="378" customFormat="1" ht="61.5">
      <c r="A26" s="551" t="s">
        <v>27</v>
      </c>
      <c r="B26" s="636" t="s">
        <v>72</v>
      </c>
      <c r="C26" s="553">
        <v>200442.4</v>
      </c>
      <c r="D26" s="553"/>
      <c r="E26" s="553">
        <v>200442.4</v>
      </c>
      <c r="F26" s="553">
        <f t="shared" si="0"/>
        <v>100</v>
      </c>
    </row>
    <row r="27" spans="1:6" s="378" customFormat="1" ht="57" customHeight="1" hidden="1">
      <c r="A27" s="551" t="s">
        <v>28</v>
      </c>
      <c r="B27" s="636" t="s">
        <v>81</v>
      </c>
      <c r="C27" s="553"/>
      <c r="D27" s="553"/>
      <c r="E27" s="553"/>
      <c r="F27" s="553" t="e">
        <f t="shared" si="0"/>
        <v>#DIV/0!</v>
      </c>
    </row>
    <row r="28" spans="1:6" s="378" customFormat="1" ht="61.5">
      <c r="A28" s="551" t="s">
        <v>28</v>
      </c>
      <c r="B28" s="638" t="s">
        <v>281</v>
      </c>
      <c r="C28" s="553">
        <v>0</v>
      </c>
      <c r="D28" s="553"/>
      <c r="E28" s="553">
        <v>394.7</v>
      </c>
      <c r="F28" s="553" t="s">
        <v>80</v>
      </c>
    </row>
    <row r="29" spans="1:6" s="378" customFormat="1" ht="61.5">
      <c r="A29" s="551" t="s">
        <v>29</v>
      </c>
      <c r="B29" s="636" t="s">
        <v>228</v>
      </c>
      <c r="C29" s="553">
        <v>0</v>
      </c>
      <c r="D29" s="553"/>
      <c r="E29" s="553">
        <v>1308</v>
      </c>
      <c r="F29" s="553" t="s">
        <v>80</v>
      </c>
    </row>
    <row r="30" spans="1:6" s="378" customFormat="1" ht="33">
      <c r="A30" s="551" t="s">
        <v>30</v>
      </c>
      <c r="B30" s="554" t="s">
        <v>278</v>
      </c>
      <c r="C30" s="639">
        <f>C31+C32</f>
        <v>1258165.4</v>
      </c>
      <c r="D30" s="639">
        <f>D31+D32</f>
        <v>0</v>
      </c>
      <c r="E30" s="578">
        <f>E31+E32</f>
        <v>1258165.4</v>
      </c>
      <c r="F30" s="553">
        <f t="shared" si="0"/>
        <v>100</v>
      </c>
    </row>
    <row r="31" spans="1:6" s="361" customFormat="1" ht="215.25">
      <c r="A31" s="551" t="s">
        <v>273</v>
      </c>
      <c r="B31" s="552" t="s">
        <v>161</v>
      </c>
      <c r="C31" s="579">
        <v>134165.4</v>
      </c>
      <c r="D31" s="553"/>
      <c r="E31" s="553">
        <v>134165.4</v>
      </c>
      <c r="F31" s="553">
        <f t="shared" si="0"/>
        <v>100</v>
      </c>
    </row>
    <row r="32" spans="1:6" s="361" customFormat="1" ht="61.5">
      <c r="A32" s="551" t="s">
        <v>274</v>
      </c>
      <c r="B32" s="554" t="s">
        <v>271</v>
      </c>
      <c r="C32" s="579">
        <f>C33+C34</f>
        <v>1124000</v>
      </c>
      <c r="D32" s="579">
        <f>D33+D34</f>
        <v>0</v>
      </c>
      <c r="E32" s="578">
        <f>E33+E34</f>
        <v>1124000</v>
      </c>
      <c r="F32" s="555">
        <f>E32/C32*100</f>
        <v>100</v>
      </c>
    </row>
    <row r="33" spans="1:6" s="361" customFormat="1" ht="92.25">
      <c r="A33" s="551"/>
      <c r="B33" s="554" t="s">
        <v>272</v>
      </c>
      <c r="C33" s="579">
        <v>730000</v>
      </c>
      <c r="D33" s="553"/>
      <c r="E33" s="553">
        <v>730000</v>
      </c>
      <c r="F33" s="553">
        <f>E33/C33*100</f>
        <v>100</v>
      </c>
    </row>
    <row r="34" spans="1:6" s="361" customFormat="1" ht="92.25">
      <c r="A34" s="551"/>
      <c r="B34" s="554" t="s">
        <v>277</v>
      </c>
      <c r="C34" s="553">
        <v>394000</v>
      </c>
      <c r="D34" s="553">
        <v>0</v>
      </c>
      <c r="E34" s="553">
        <v>394000</v>
      </c>
      <c r="F34" s="553">
        <f>E34/C34*100</f>
        <v>100</v>
      </c>
    </row>
    <row r="35" spans="1:6" s="397" customFormat="1" ht="50.25" customHeight="1">
      <c r="A35" s="535" t="s">
        <v>31</v>
      </c>
      <c r="B35" s="556" t="s">
        <v>2</v>
      </c>
      <c r="C35" s="538">
        <f>C38+C39+C41+C42+C43+C64</f>
        <v>5213943</v>
      </c>
      <c r="D35" s="538">
        <f>D38+D39+D41+D42+D43+D64</f>
        <v>0</v>
      </c>
      <c r="E35" s="538">
        <f>E38+E39+E41+E42+E43+E64</f>
        <v>1452615.5</v>
      </c>
      <c r="F35" s="627">
        <f>E35/C35*100</f>
        <v>27.9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632" customFormat="1" ht="30.75">
      <c r="A37" s="629"/>
      <c r="B37" s="600" t="s">
        <v>360</v>
      </c>
      <c r="C37" s="628">
        <f>C45+C66+C94+C158</f>
        <v>1258165.6</v>
      </c>
      <c r="D37" s="628">
        <f>D45+D66+D94+D158</f>
        <v>0</v>
      </c>
      <c r="E37" s="628">
        <f>E45+E66+E94+E158</f>
        <v>195767.9</v>
      </c>
      <c r="F37" s="630">
        <f>E37/C37*100</f>
        <v>15.6</v>
      </c>
    </row>
    <row r="38" spans="1:6" s="397" customFormat="1" ht="123">
      <c r="A38" s="551" t="s">
        <v>410</v>
      </c>
      <c r="B38" s="636" t="s">
        <v>58</v>
      </c>
      <c r="C38" s="553">
        <v>268.2</v>
      </c>
      <c r="D38" s="627"/>
      <c r="E38" s="553">
        <v>0</v>
      </c>
      <c r="F38" s="553">
        <f>E38/C38*100</f>
        <v>0</v>
      </c>
    </row>
    <row r="39" spans="1:6" s="397" customFormat="1" ht="123">
      <c r="A39" s="551" t="s">
        <v>411</v>
      </c>
      <c r="B39" s="636" t="s">
        <v>61</v>
      </c>
      <c r="C39" s="640">
        <v>55500</v>
      </c>
      <c r="D39" s="627"/>
      <c r="E39" s="553">
        <v>24999.9</v>
      </c>
      <c r="F39" s="553">
        <f>E39/C39*100</f>
        <v>45</v>
      </c>
    </row>
    <row r="40" spans="1:6" s="397" customFormat="1" ht="61.5">
      <c r="A40" s="614"/>
      <c r="B40" s="631" t="s">
        <v>297</v>
      </c>
      <c r="C40" s="641">
        <v>55500</v>
      </c>
      <c r="D40" s="642"/>
      <c r="E40" s="630">
        <v>24999.9</v>
      </c>
      <c r="F40" s="630">
        <f>E40/C40*100</f>
        <v>45</v>
      </c>
    </row>
    <row r="41" spans="1:6" s="397" customFormat="1" ht="92.25">
      <c r="A41" s="633" t="s">
        <v>412</v>
      </c>
      <c r="B41" s="603" t="s">
        <v>43</v>
      </c>
      <c r="C41" s="612">
        <v>3000</v>
      </c>
      <c r="D41" s="553"/>
      <c r="E41" s="616">
        <v>1124</v>
      </c>
      <c r="F41" s="553">
        <f>E41/C41*100</f>
        <v>37.5</v>
      </c>
    </row>
    <row r="42" spans="1:6" s="397" customFormat="1" ht="61.5">
      <c r="A42" s="633" t="s">
        <v>413</v>
      </c>
      <c r="B42" s="603" t="s">
        <v>0</v>
      </c>
      <c r="C42" s="612">
        <v>264446.5</v>
      </c>
      <c r="D42" s="553"/>
      <c r="E42" s="616">
        <v>108195.1</v>
      </c>
      <c r="F42" s="553">
        <f aca="true" t="shared" si="1" ref="F42:F100">E42/C42*100</f>
        <v>40.9</v>
      </c>
    </row>
    <row r="43" spans="1:6" s="397" customFormat="1" ht="150">
      <c r="A43" s="609" t="s">
        <v>414</v>
      </c>
      <c r="B43" s="602" t="s">
        <v>361</v>
      </c>
      <c r="C43" s="610">
        <f>SUM(C44)</f>
        <v>227392.2</v>
      </c>
      <c r="D43" s="627"/>
      <c r="E43" s="610">
        <f>SUM(E44)</f>
        <v>0</v>
      </c>
      <c r="F43" s="627">
        <f t="shared" si="1"/>
        <v>0</v>
      </c>
    </row>
    <row r="44" spans="1:6" s="397" customFormat="1" ht="153.75">
      <c r="A44" s="611" t="s">
        <v>415</v>
      </c>
      <c r="B44" s="603" t="s">
        <v>362</v>
      </c>
      <c r="C44" s="612">
        <f>SUM(C46,C52)</f>
        <v>227392.2</v>
      </c>
      <c r="D44" s="627"/>
      <c r="E44" s="612">
        <f>SUM(E46,E52)</f>
        <v>0</v>
      </c>
      <c r="F44" s="553">
        <f t="shared" si="1"/>
        <v>0</v>
      </c>
    </row>
    <row r="45" spans="1:6" s="397" customFormat="1" ht="33">
      <c r="A45" s="611"/>
      <c r="B45" s="600" t="s">
        <v>77</v>
      </c>
      <c r="C45" s="613">
        <f>SUM(C48,C50,C54,C56,C58,C60,C62)</f>
        <v>134165.6</v>
      </c>
      <c r="D45" s="627"/>
      <c r="E45" s="613">
        <f>SUM(E48,E50,E54,E56,E58,E60,E62)</f>
        <v>0</v>
      </c>
      <c r="F45" s="553">
        <f t="shared" si="1"/>
        <v>0</v>
      </c>
    </row>
    <row r="46" spans="1:6" s="397" customFormat="1" ht="33">
      <c r="A46" s="614" t="s">
        <v>416</v>
      </c>
      <c r="B46" s="604" t="s">
        <v>363</v>
      </c>
      <c r="C46" s="615">
        <f>SUM(C47,C49,C51)</f>
        <v>90500</v>
      </c>
      <c r="D46" s="627"/>
      <c r="E46" s="615">
        <f>SUM(E47,E49,E51)</f>
        <v>0</v>
      </c>
      <c r="F46" s="627">
        <f t="shared" si="1"/>
        <v>0</v>
      </c>
    </row>
    <row r="47" spans="1:6" s="397" customFormat="1" ht="61.5">
      <c r="A47" s="611"/>
      <c r="B47" s="603" t="s">
        <v>364</v>
      </c>
      <c r="C47" s="612">
        <v>28619.3</v>
      </c>
      <c r="D47" s="627"/>
      <c r="E47" s="616">
        <v>0</v>
      </c>
      <c r="F47" s="553">
        <f t="shared" si="1"/>
        <v>0</v>
      </c>
    </row>
    <row r="48" spans="1:6" s="397" customFormat="1" ht="33">
      <c r="A48" s="611"/>
      <c r="B48" s="600" t="s">
        <v>77</v>
      </c>
      <c r="C48" s="613">
        <v>18749.2</v>
      </c>
      <c r="D48" s="627"/>
      <c r="E48" s="617">
        <v>0</v>
      </c>
      <c r="F48" s="553">
        <f t="shared" si="1"/>
        <v>0</v>
      </c>
    </row>
    <row r="49" spans="1:6" s="397" customFormat="1" ht="61.5">
      <c r="A49" s="611"/>
      <c r="B49" s="603" t="s">
        <v>365</v>
      </c>
      <c r="C49" s="612">
        <v>50743.1</v>
      </c>
      <c r="D49" s="627"/>
      <c r="E49" s="616">
        <v>0</v>
      </c>
      <c r="F49" s="553">
        <f t="shared" si="1"/>
        <v>0</v>
      </c>
    </row>
    <row r="50" spans="1:6" s="397" customFormat="1" ht="33">
      <c r="A50" s="611"/>
      <c r="B50" s="600" t="s">
        <v>77</v>
      </c>
      <c r="C50" s="613">
        <v>33243.1</v>
      </c>
      <c r="D50" s="627"/>
      <c r="E50" s="617">
        <v>0</v>
      </c>
      <c r="F50" s="553">
        <f t="shared" si="1"/>
        <v>0</v>
      </c>
    </row>
    <row r="51" spans="1:6" s="397" customFormat="1" ht="33">
      <c r="A51" s="611"/>
      <c r="B51" s="605" t="s">
        <v>366</v>
      </c>
      <c r="C51" s="612">
        <v>11137.6</v>
      </c>
      <c r="D51" s="627"/>
      <c r="E51" s="616">
        <v>0</v>
      </c>
      <c r="F51" s="553">
        <f t="shared" si="1"/>
        <v>0</v>
      </c>
    </row>
    <row r="52" spans="1:6" s="397" customFormat="1" ht="33">
      <c r="A52" s="614" t="s">
        <v>417</v>
      </c>
      <c r="B52" s="604" t="s">
        <v>78</v>
      </c>
      <c r="C52" s="615">
        <f>SUM(C53,C55,C57,C59,C61,C63)</f>
        <v>136892.2</v>
      </c>
      <c r="D52" s="627"/>
      <c r="E52" s="615">
        <f>SUM(E53,E55,E57,E59,E61,E63)</f>
        <v>0</v>
      </c>
      <c r="F52" s="627">
        <f t="shared" si="1"/>
        <v>0</v>
      </c>
    </row>
    <row r="53" spans="1:6" s="397" customFormat="1" ht="92.25">
      <c r="A53" s="611"/>
      <c r="B53" s="603" t="s">
        <v>367</v>
      </c>
      <c r="C53" s="612">
        <v>71921</v>
      </c>
      <c r="D53" s="627"/>
      <c r="E53" s="616">
        <v>0</v>
      </c>
      <c r="F53" s="553">
        <f t="shared" si="1"/>
        <v>0</v>
      </c>
    </row>
    <row r="54" spans="1:6" s="397" customFormat="1" ht="33">
      <c r="A54" s="611"/>
      <c r="B54" s="600" t="s">
        <v>77</v>
      </c>
      <c r="C54" s="613">
        <v>47117.2</v>
      </c>
      <c r="D54" s="627"/>
      <c r="E54" s="617">
        <v>0</v>
      </c>
      <c r="F54" s="553">
        <f t="shared" si="1"/>
        <v>0</v>
      </c>
    </row>
    <row r="55" spans="1:6" s="397" customFormat="1" ht="61.5">
      <c r="A55" s="611"/>
      <c r="B55" s="603" t="s">
        <v>368</v>
      </c>
      <c r="C55" s="612">
        <v>13668.1</v>
      </c>
      <c r="D55" s="627"/>
      <c r="E55" s="616">
        <v>0</v>
      </c>
      <c r="F55" s="553">
        <f t="shared" si="1"/>
        <v>0</v>
      </c>
    </row>
    <row r="56" spans="1:6" s="397" customFormat="1" ht="33">
      <c r="A56" s="618"/>
      <c r="B56" s="600" t="s">
        <v>77</v>
      </c>
      <c r="C56" s="613">
        <v>8954.3</v>
      </c>
      <c r="D56" s="627"/>
      <c r="E56" s="617">
        <v>0</v>
      </c>
      <c r="F56" s="553">
        <f t="shared" si="1"/>
        <v>0</v>
      </c>
    </row>
    <row r="57" spans="1:6" s="397" customFormat="1" ht="61.5">
      <c r="A57" s="611"/>
      <c r="B57" s="603" t="s">
        <v>369</v>
      </c>
      <c r="C57" s="612">
        <v>9057.9</v>
      </c>
      <c r="D57" s="627"/>
      <c r="E57" s="616">
        <v>0</v>
      </c>
      <c r="F57" s="553">
        <f t="shared" si="1"/>
        <v>0</v>
      </c>
    </row>
    <row r="58" spans="1:6" s="397" customFormat="1" ht="33">
      <c r="A58" s="611"/>
      <c r="B58" s="600" t="s">
        <v>77</v>
      </c>
      <c r="C58" s="613">
        <v>5934.1</v>
      </c>
      <c r="D58" s="627"/>
      <c r="E58" s="617">
        <v>0</v>
      </c>
      <c r="F58" s="553">
        <f t="shared" si="1"/>
        <v>0</v>
      </c>
    </row>
    <row r="59" spans="1:6" s="397" customFormat="1" ht="92.25">
      <c r="A59" s="611"/>
      <c r="B59" s="603" t="s">
        <v>370</v>
      </c>
      <c r="C59" s="612">
        <v>19594.2</v>
      </c>
      <c r="D59" s="627"/>
      <c r="E59" s="616">
        <v>0</v>
      </c>
      <c r="F59" s="553">
        <f t="shared" si="1"/>
        <v>0</v>
      </c>
    </row>
    <row r="60" spans="1:6" s="397" customFormat="1" ht="33">
      <c r="A60" s="611"/>
      <c r="B60" s="600" t="s">
        <v>77</v>
      </c>
      <c r="C60" s="613">
        <v>12836.6</v>
      </c>
      <c r="D60" s="627"/>
      <c r="E60" s="617">
        <v>0</v>
      </c>
      <c r="F60" s="553">
        <f t="shared" si="1"/>
        <v>0</v>
      </c>
    </row>
    <row r="61" spans="1:6" s="397" customFormat="1" ht="61.5">
      <c r="A61" s="611"/>
      <c r="B61" s="603" t="s">
        <v>371</v>
      </c>
      <c r="C61" s="619">
        <v>11190.4</v>
      </c>
      <c r="D61" s="627"/>
      <c r="E61" s="619">
        <v>0</v>
      </c>
      <c r="F61" s="553">
        <f t="shared" si="1"/>
        <v>0</v>
      </c>
    </row>
    <row r="62" spans="1:6" s="397" customFormat="1" ht="33">
      <c r="A62" s="611"/>
      <c r="B62" s="600" t="s">
        <v>77</v>
      </c>
      <c r="C62" s="620">
        <v>7331.1</v>
      </c>
      <c r="D62" s="627"/>
      <c r="E62" s="620">
        <v>0</v>
      </c>
      <c r="F62" s="553">
        <f t="shared" si="1"/>
        <v>0</v>
      </c>
    </row>
    <row r="63" spans="1:6" s="397" customFormat="1" ht="33">
      <c r="A63" s="611"/>
      <c r="B63" s="605" t="s">
        <v>366</v>
      </c>
      <c r="C63" s="612">
        <v>11460.6</v>
      </c>
      <c r="D63" s="627"/>
      <c r="E63" s="616">
        <v>0</v>
      </c>
      <c r="F63" s="553">
        <f t="shared" si="1"/>
        <v>0</v>
      </c>
    </row>
    <row r="64" spans="1:6" s="397" customFormat="1" ht="90">
      <c r="A64" s="618" t="s">
        <v>418</v>
      </c>
      <c r="B64" s="602" t="s">
        <v>372</v>
      </c>
      <c r="C64" s="621">
        <f>SUM(C65,C93,C150:C154,C158)</f>
        <v>4663336.1</v>
      </c>
      <c r="D64" s="621">
        <f>SUM(D65,D93,D150:D154,D158)</f>
        <v>0</v>
      </c>
      <c r="E64" s="621">
        <f>SUM(E65,E93,E150:E154,E158)</f>
        <v>1318296.5</v>
      </c>
      <c r="F64" s="627">
        <f t="shared" si="1"/>
        <v>28.3</v>
      </c>
    </row>
    <row r="65" spans="1:6" s="397" customFormat="1" ht="60">
      <c r="A65" s="618" t="s">
        <v>419</v>
      </c>
      <c r="B65" s="602" t="s">
        <v>373</v>
      </c>
      <c r="C65" s="610">
        <f>SUM(C67,C90)</f>
        <v>782395.1</v>
      </c>
      <c r="D65" s="610">
        <f>SUM(D67,D90)</f>
        <v>0</v>
      </c>
      <c r="E65" s="610">
        <f>SUM(E67,E90)</f>
        <v>145092.8</v>
      </c>
      <c r="F65" s="627">
        <f t="shared" si="1"/>
        <v>18.5</v>
      </c>
    </row>
    <row r="66" spans="1:6" s="397" customFormat="1" ht="33">
      <c r="A66" s="611"/>
      <c r="B66" s="600" t="s">
        <v>313</v>
      </c>
      <c r="C66" s="613">
        <f>SUM(C92)</f>
        <v>394000</v>
      </c>
      <c r="D66" s="627"/>
      <c r="E66" s="613">
        <f>SUM(E92)</f>
        <v>93127.9</v>
      </c>
      <c r="F66" s="553">
        <f t="shared" si="1"/>
        <v>23.6</v>
      </c>
    </row>
    <row r="67" spans="1:6" s="397" customFormat="1" ht="33">
      <c r="A67" s="614" t="s">
        <v>420</v>
      </c>
      <c r="B67" s="604" t="s">
        <v>363</v>
      </c>
      <c r="C67" s="615">
        <f>SUM(C68:C89)</f>
        <v>388395.1</v>
      </c>
      <c r="D67" s="615">
        <f>SUM(D68:D89)</f>
        <v>0</v>
      </c>
      <c r="E67" s="615">
        <f>SUM(E68:E89)</f>
        <v>51964.9</v>
      </c>
      <c r="F67" s="627">
        <f t="shared" si="1"/>
        <v>13.4</v>
      </c>
    </row>
    <row r="68" spans="1:6" s="397" customFormat="1" ht="33">
      <c r="A68" s="611"/>
      <c r="B68" s="603" t="s">
        <v>307</v>
      </c>
      <c r="C68" s="619">
        <v>127820.7</v>
      </c>
      <c r="D68" s="627"/>
      <c r="E68" s="619">
        <v>34971</v>
      </c>
      <c r="F68" s="553">
        <f t="shared" si="1"/>
        <v>27.4</v>
      </c>
    </row>
    <row r="69" spans="1:6" s="397" customFormat="1" ht="33">
      <c r="A69" s="611"/>
      <c r="B69" s="603" t="s">
        <v>91</v>
      </c>
      <c r="C69" s="619">
        <v>85128.2</v>
      </c>
      <c r="D69" s="627"/>
      <c r="E69" s="619">
        <v>3057.4</v>
      </c>
      <c r="F69" s="553">
        <f t="shared" si="1"/>
        <v>3.6</v>
      </c>
    </row>
    <row r="70" spans="1:6" s="397" customFormat="1" ht="61.5">
      <c r="A70" s="611"/>
      <c r="B70" s="603" t="s">
        <v>93</v>
      </c>
      <c r="C70" s="619">
        <v>35000</v>
      </c>
      <c r="D70" s="627"/>
      <c r="E70" s="619">
        <v>9246.1</v>
      </c>
      <c r="F70" s="553">
        <f t="shared" si="1"/>
        <v>26.4</v>
      </c>
    </row>
    <row r="71" spans="1:6" s="397" customFormat="1" ht="61.5">
      <c r="A71" s="622"/>
      <c r="B71" s="603" t="s">
        <v>308</v>
      </c>
      <c r="C71" s="619">
        <v>80000</v>
      </c>
      <c r="D71" s="627"/>
      <c r="E71" s="619">
        <v>99.5</v>
      </c>
      <c r="F71" s="553">
        <f t="shared" si="1"/>
        <v>0.1</v>
      </c>
    </row>
    <row r="72" spans="1:6" s="397" customFormat="1" ht="61.5">
      <c r="A72" s="611"/>
      <c r="B72" s="603" t="s">
        <v>99</v>
      </c>
      <c r="C72" s="619">
        <v>2173.7</v>
      </c>
      <c r="D72" s="627"/>
      <c r="E72" s="619">
        <v>541.6</v>
      </c>
      <c r="F72" s="553">
        <f t="shared" si="1"/>
        <v>24.9</v>
      </c>
    </row>
    <row r="73" spans="1:6" s="397" customFormat="1" ht="33">
      <c r="A73" s="623"/>
      <c r="B73" s="603" t="s">
        <v>100</v>
      </c>
      <c r="C73" s="619">
        <v>100</v>
      </c>
      <c r="D73" s="627"/>
      <c r="E73" s="619">
        <v>0</v>
      </c>
      <c r="F73" s="553">
        <f t="shared" si="1"/>
        <v>0</v>
      </c>
    </row>
    <row r="74" spans="1:6" s="397" customFormat="1" ht="61.5">
      <c r="A74" s="611"/>
      <c r="B74" s="603" t="s">
        <v>101</v>
      </c>
      <c r="C74" s="619">
        <v>2297.1</v>
      </c>
      <c r="D74" s="627"/>
      <c r="E74" s="619">
        <v>2297.1</v>
      </c>
      <c r="F74" s="553">
        <f t="shared" si="1"/>
        <v>100</v>
      </c>
    </row>
    <row r="75" spans="1:6" s="397" customFormat="1" ht="61.5">
      <c r="A75" s="611"/>
      <c r="B75" s="603" t="s">
        <v>374</v>
      </c>
      <c r="C75" s="619">
        <v>1566.1</v>
      </c>
      <c r="D75" s="627"/>
      <c r="E75" s="619">
        <v>0</v>
      </c>
      <c r="F75" s="553">
        <f t="shared" si="1"/>
        <v>0</v>
      </c>
    </row>
    <row r="76" spans="1:6" s="397" customFormat="1" ht="61.5">
      <c r="A76" s="611"/>
      <c r="B76" s="603" t="s">
        <v>375</v>
      </c>
      <c r="C76" s="619">
        <v>1915.2</v>
      </c>
      <c r="D76" s="627"/>
      <c r="E76" s="619">
        <v>0</v>
      </c>
      <c r="F76" s="553">
        <f t="shared" si="1"/>
        <v>0</v>
      </c>
    </row>
    <row r="77" spans="1:6" s="397" customFormat="1" ht="61.5">
      <c r="A77" s="611"/>
      <c r="B77" s="603" t="s">
        <v>376</v>
      </c>
      <c r="C77" s="619">
        <v>3181.5</v>
      </c>
      <c r="D77" s="627"/>
      <c r="E77" s="619">
        <v>0</v>
      </c>
      <c r="F77" s="553">
        <f t="shared" si="1"/>
        <v>0</v>
      </c>
    </row>
    <row r="78" spans="1:6" s="397" customFormat="1" ht="61.5">
      <c r="A78" s="623"/>
      <c r="B78" s="603" t="s">
        <v>103</v>
      </c>
      <c r="C78" s="619">
        <v>7413.3</v>
      </c>
      <c r="D78" s="627"/>
      <c r="E78" s="619">
        <v>0</v>
      </c>
      <c r="F78" s="553">
        <f t="shared" si="1"/>
        <v>0</v>
      </c>
    </row>
    <row r="79" spans="1:6" s="397" customFormat="1" ht="61.5">
      <c r="A79" s="611"/>
      <c r="B79" s="603" t="s">
        <v>107</v>
      </c>
      <c r="C79" s="619">
        <v>5733.5</v>
      </c>
      <c r="D79" s="627"/>
      <c r="E79" s="619">
        <v>0</v>
      </c>
      <c r="F79" s="553">
        <f t="shared" si="1"/>
        <v>0</v>
      </c>
    </row>
    <row r="80" spans="1:6" s="397" customFormat="1" ht="61.5">
      <c r="A80" s="623"/>
      <c r="B80" s="603" t="s">
        <v>377</v>
      </c>
      <c r="C80" s="619">
        <v>6168.8</v>
      </c>
      <c r="D80" s="627"/>
      <c r="E80" s="619">
        <v>0</v>
      </c>
      <c r="F80" s="553">
        <f t="shared" si="1"/>
        <v>0</v>
      </c>
    </row>
    <row r="81" spans="1:6" s="397" customFormat="1" ht="61.5">
      <c r="A81" s="611"/>
      <c r="B81" s="603" t="s">
        <v>109</v>
      </c>
      <c r="C81" s="619">
        <v>3664.3</v>
      </c>
      <c r="D81" s="627"/>
      <c r="E81" s="619">
        <v>0</v>
      </c>
      <c r="F81" s="553">
        <f t="shared" si="1"/>
        <v>0</v>
      </c>
    </row>
    <row r="82" spans="1:6" s="397" customFormat="1" ht="61.5">
      <c r="A82" s="611"/>
      <c r="B82" s="603" t="s">
        <v>283</v>
      </c>
      <c r="C82" s="619">
        <v>2692.4</v>
      </c>
      <c r="D82" s="627"/>
      <c r="E82" s="619">
        <v>1752.2</v>
      </c>
      <c r="F82" s="553">
        <f t="shared" si="1"/>
        <v>65.1</v>
      </c>
    </row>
    <row r="83" spans="1:6" s="397" customFormat="1" ht="92.25">
      <c r="A83" s="611"/>
      <c r="B83" s="603" t="s">
        <v>378</v>
      </c>
      <c r="C83" s="619">
        <v>1070</v>
      </c>
      <c r="D83" s="627"/>
      <c r="E83" s="619">
        <v>0</v>
      </c>
      <c r="F83" s="553">
        <f t="shared" si="1"/>
        <v>0</v>
      </c>
    </row>
    <row r="84" spans="1:6" s="397" customFormat="1" ht="123">
      <c r="A84" s="611"/>
      <c r="B84" s="603" t="s">
        <v>379</v>
      </c>
      <c r="C84" s="619">
        <v>1400</v>
      </c>
      <c r="D84" s="627"/>
      <c r="E84" s="619">
        <v>0</v>
      </c>
      <c r="F84" s="553">
        <f t="shared" si="1"/>
        <v>0</v>
      </c>
    </row>
    <row r="85" spans="1:6" s="397" customFormat="1" ht="92.25">
      <c r="A85" s="611"/>
      <c r="B85" s="603" t="s">
        <v>380</v>
      </c>
      <c r="C85" s="619">
        <v>1390</v>
      </c>
      <c r="D85" s="627"/>
      <c r="E85" s="619">
        <v>0</v>
      </c>
      <c r="F85" s="553">
        <f t="shared" si="1"/>
        <v>0</v>
      </c>
    </row>
    <row r="86" spans="1:6" s="397" customFormat="1" ht="92.25">
      <c r="A86" s="611"/>
      <c r="B86" s="603" t="s">
        <v>381</v>
      </c>
      <c r="C86" s="619">
        <v>1290</v>
      </c>
      <c r="D86" s="627"/>
      <c r="E86" s="619">
        <v>0</v>
      </c>
      <c r="F86" s="553">
        <f t="shared" si="1"/>
        <v>0</v>
      </c>
    </row>
    <row r="87" spans="1:6" s="397" customFormat="1" ht="92.25">
      <c r="A87" s="611"/>
      <c r="B87" s="603" t="s">
        <v>382</v>
      </c>
      <c r="C87" s="619">
        <v>1310</v>
      </c>
      <c r="D87" s="627"/>
      <c r="E87" s="619">
        <v>0</v>
      </c>
      <c r="F87" s="553">
        <f t="shared" si="1"/>
        <v>0</v>
      </c>
    </row>
    <row r="88" spans="1:6" s="397" customFormat="1" ht="61.5">
      <c r="A88" s="611"/>
      <c r="B88" s="603" t="s">
        <v>383</v>
      </c>
      <c r="C88" s="619">
        <v>5377.7</v>
      </c>
      <c r="D88" s="627"/>
      <c r="E88" s="619">
        <v>0</v>
      </c>
      <c r="F88" s="553">
        <f t="shared" si="1"/>
        <v>0</v>
      </c>
    </row>
    <row r="89" spans="1:6" s="397" customFormat="1" ht="61.5">
      <c r="A89" s="611"/>
      <c r="B89" s="603" t="s">
        <v>309</v>
      </c>
      <c r="C89" s="619">
        <f>2433.85235+1138.4395+8130.26775</f>
        <v>11702.6</v>
      </c>
      <c r="D89" s="627"/>
      <c r="E89" s="619">
        <v>0</v>
      </c>
      <c r="F89" s="553">
        <f t="shared" si="1"/>
        <v>0</v>
      </c>
    </row>
    <row r="90" spans="1:6" s="397" customFormat="1" ht="33">
      <c r="A90" s="614" t="s">
        <v>421</v>
      </c>
      <c r="B90" s="604" t="s">
        <v>78</v>
      </c>
      <c r="C90" s="615">
        <f>SUM(C91)</f>
        <v>394000</v>
      </c>
      <c r="D90" s="615">
        <f>SUM(D91)</f>
        <v>0</v>
      </c>
      <c r="E90" s="615">
        <f>SUM(E91)</f>
        <v>93127.9</v>
      </c>
      <c r="F90" s="627">
        <f t="shared" si="1"/>
        <v>23.6</v>
      </c>
    </row>
    <row r="91" spans="1:6" s="397" customFormat="1" ht="61.5">
      <c r="A91" s="611"/>
      <c r="B91" s="603" t="s">
        <v>384</v>
      </c>
      <c r="C91" s="619">
        <v>394000</v>
      </c>
      <c r="D91" s="627"/>
      <c r="E91" s="619">
        <v>93127.9</v>
      </c>
      <c r="F91" s="553">
        <f t="shared" si="1"/>
        <v>23.6</v>
      </c>
    </row>
    <row r="92" spans="1:6" s="397" customFormat="1" ht="33">
      <c r="A92" s="611"/>
      <c r="B92" s="600" t="s">
        <v>313</v>
      </c>
      <c r="C92" s="613">
        <v>394000</v>
      </c>
      <c r="D92" s="627"/>
      <c r="E92" s="613">
        <v>93127.9</v>
      </c>
      <c r="F92" s="553">
        <f t="shared" si="1"/>
        <v>23.6</v>
      </c>
    </row>
    <row r="93" spans="1:6" s="397" customFormat="1" ht="60">
      <c r="A93" s="618" t="s">
        <v>422</v>
      </c>
      <c r="B93" s="602" t="s">
        <v>385</v>
      </c>
      <c r="C93" s="610">
        <f>SUM(C95,C100,C109)</f>
        <v>970402.1</v>
      </c>
      <c r="D93" s="610">
        <f>SUM(D95,D100,D109)</f>
        <v>0</v>
      </c>
      <c r="E93" s="610">
        <f>SUM(E95,E100,E109)</f>
        <v>226379.8</v>
      </c>
      <c r="F93" s="627">
        <f t="shared" si="1"/>
        <v>23.3</v>
      </c>
    </row>
    <row r="94" spans="1:6" s="397" customFormat="1" ht="33">
      <c r="A94" s="611"/>
      <c r="B94" s="600" t="s">
        <v>313</v>
      </c>
      <c r="C94" s="613">
        <f>SUM(C101)</f>
        <v>108800</v>
      </c>
      <c r="D94" s="627"/>
      <c r="E94" s="613">
        <f>SUM(E101)</f>
        <v>32640</v>
      </c>
      <c r="F94" s="553">
        <f t="shared" si="1"/>
        <v>30</v>
      </c>
    </row>
    <row r="95" spans="1:6" s="397" customFormat="1" ht="33">
      <c r="A95" s="618" t="s">
        <v>423</v>
      </c>
      <c r="B95" s="601" t="s">
        <v>386</v>
      </c>
      <c r="C95" s="615">
        <f>SUM(C96:C99)</f>
        <v>90000</v>
      </c>
      <c r="D95" s="615">
        <f>SUM(D96:D99)</f>
        <v>0</v>
      </c>
      <c r="E95" s="615">
        <f>SUM(E96:E99)</f>
        <v>9893.1</v>
      </c>
      <c r="F95" s="627">
        <f t="shared" si="1"/>
        <v>11</v>
      </c>
    </row>
    <row r="96" spans="1:6" s="397" customFormat="1" ht="61.5">
      <c r="A96" s="623"/>
      <c r="B96" s="606" t="s">
        <v>310</v>
      </c>
      <c r="C96" s="619">
        <v>23094.9</v>
      </c>
      <c r="D96" s="627"/>
      <c r="E96" s="619">
        <v>8576.3</v>
      </c>
      <c r="F96" s="553">
        <f t="shared" si="1"/>
        <v>37.1</v>
      </c>
    </row>
    <row r="97" spans="1:6" s="397" customFormat="1" ht="61.5">
      <c r="A97" s="623"/>
      <c r="B97" s="606" t="s">
        <v>311</v>
      </c>
      <c r="C97" s="619">
        <v>36826.6</v>
      </c>
      <c r="D97" s="627"/>
      <c r="E97" s="619">
        <f>SUM(D97)</f>
        <v>0</v>
      </c>
      <c r="F97" s="553">
        <f t="shared" si="1"/>
        <v>0</v>
      </c>
    </row>
    <row r="98" spans="1:6" s="397" customFormat="1" ht="61.5">
      <c r="A98" s="623"/>
      <c r="B98" s="606" t="s">
        <v>312</v>
      </c>
      <c r="C98" s="619">
        <v>1316.8</v>
      </c>
      <c r="D98" s="627"/>
      <c r="E98" s="619">
        <v>1316.8</v>
      </c>
      <c r="F98" s="553">
        <f t="shared" si="1"/>
        <v>100</v>
      </c>
    </row>
    <row r="99" spans="1:6" s="397" customFormat="1" ht="33">
      <c r="A99" s="623"/>
      <c r="B99" s="606" t="s">
        <v>59</v>
      </c>
      <c r="C99" s="619">
        <f>28678.51+83.18714</f>
        <v>28761.7</v>
      </c>
      <c r="D99" s="627"/>
      <c r="E99" s="619">
        <f>D99</f>
        <v>0</v>
      </c>
      <c r="F99" s="553">
        <f t="shared" si="1"/>
        <v>0</v>
      </c>
    </row>
    <row r="100" spans="1:6" s="397" customFormat="1" ht="33">
      <c r="A100" s="618" t="s">
        <v>424</v>
      </c>
      <c r="B100" s="601" t="s">
        <v>387</v>
      </c>
      <c r="C100" s="615">
        <f>SUM(C102,C104,C106:C108)</f>
        <v>224900</v>
      </c>
      <c r="D100" s="615">
        <f>SUM(D102,D104,D106:D108)</f>
        <v>0</v>
      </c>
      <c r="E100" s="615">
        <f>SUM(E102,E104,E106:E108)</f>
        <v>93830.1</v>
      </c>
      <c r="F100" s="627">
        <f t="shared" si="1"/>
        <v>41.7</v>
      </c>
    </row>
    <row r="101" spans="1:6" s="397" customFormat="1" ht="33">
      <c r="A101" s="611"/>
      <c r="B101" s="600" t="s">
        <v>313</v>
      </c>
      <c r="C101" s="613">
        <f>SUM(C103,C105)</f>
        <v>108800</v>
      </c>
      <c r="D101" s="627"/>
      <c r="E101" s="613">
        <f>SUM(E103,E105)</f>
        <v>32640</v>
      </c>
      <c r="F101" s="553">
        <f aca="true" t="shared" si="2" ref="F101:F158">E101/C101*100</f>
        <v>30</v>
      </c>
    </row>
    <row r="102" spans="1:6" s="397" customFormat="1" ht="33">
      <c r="A102" s="623"/>
      <c r="B102" s="606" t="s">
        <v>314</v>
      </c>
      <c r="C102" s="619">
        <v>27366.8</v>
      </c>
      <c r="D102" s="627"/>
      <c r="E102" s="619">
        <v>10319.5</v>
      </c>
      <c r="F102" s="553">
        <f t="shared" si="2"/>
        <v>37.7</v>
      </c>
    </row>
    <row r="103" spans="1:6" s="397" customFormat="1" ht="33">
      <c r="A103" s="611"/>
      <c r="B103" s="600" t="s">
        <v>313</v>
      </c>
      <c r="C103" s="613">
        <v>17800</v>
      </c>
      <c r="D103" s="627"/>
      <c r="E103" s="613">
        <v>5340</v>
      </c>
      <c r="F103" s="553">
        <f t="shared" si="2"/>
        <v>30</v>
      </c>
    </row>
    <row r="104" spans="1:6" s="397" customFormat="1" ht="61.5">
      <c r="A104" s="623"/>
      <c r="B104" s="606" t="s">
        <v>315</v>
      </c>
      <c r="C104" s="619">
        <v>104590.1</v>
      </c>
      <c r="D104" s="627"/>
      <c r="E104" s="619">
        <v>31377</v>
      </c>
      <c r="F104" s="553">
        <f t="shared" si="2"/>
        <v>30</v>
      </c>
    </row>
    <row r="105" spans="1:6" s="397" customFormat="1" ht="33">
      <c r="A105" s="611"/>
      <c r="B105" s="600" t="s">
        <v>313</v>
      </c>
      <c r="C105" s="613">
        <v>91000</v>
      </c>
      <c r="D105" s="627"/>
      <c r="E105" s="613">
        <v>27300</v>
      </c>
      <c r="F105" s="553">
        <f t="shared" si="2"/>
        <v>30</v>
      </c>
    </row>
    <row r="106" spans="1:6" s="397" customFormat="1" ht="33">
      <c r="A106" s="623"/>
      <c r="B106" s="606" t="s">
        <v>316</v>
      </c>
      <c r="C106" s="619">
        <v>35814.9</v>
      </c>
      <c r="D106" s="627"/>
      <c r="E106" s="619">
        <v>14830.2</v>
      </c>
      <c r="F106" s="553">
        <f t="shared" si="2"/>
        <v>41.4</v>
      </c>
    </row>
    <row r="107" spans="1:6" s="397" customFormat="1" ht="61.5">
      <c r="A107" s="623"/>
      <c r="B107" s="606" t="s">
        <v>317</v>
      </c>
      <c r="C107" s="619">
        <v>44608.2</v>
      </c>
      <c r="D107" s="627"/>
      <c r="E107" s="619">
        <v>37303.4</v>
      </c>
      <c r="F107" s="553">
        <f t="shared" si="2"/>
        <v>83.6</v>
      </c>
    </row>
    <row r="108" spans="1:6" s="397" customFormat="1" ht="33">
      <c r="A108" s="623"/>
      <c r="B108" s="606" t="s">
        <v>388</v>
      </c>
      <c r="C108" s="619">
        <v>12520</v>
      </c>
      <c r="D108" s="627"/>
      <c r="E108" s="619">
        <v>0</v>
      </c>
      <c r="F108" s="553">
        <f t="shared" si="2"/>
        <v>0</v>
      </c>
    </row>
    <row r="109" spans="1:6" s="397" customFormat="1" ht="33">
      <c r="A109" s="618" t="s">
        <v>425</v>
      </c>
      <c r="B109" s="601" t="s">
        <v>389</v>
      </c>
      <c r="C109" s="615">
        <f>SUM(C110:C149)</f>
        <v>655502.1</v>
      </c>
      <c r="D109" s="615">
        <f>SUM(D110:D149)</f>
        <v>0</v>
      </c>
      <c r="E109" s="615">
        <f>SUM(E110:E149)</f>
        <v>122656.6</v>
      </c>
      <c r="F109" s="627">
        <f t="shared" si="2"/>
        <v>18.7</v>
      </c>
    </row>
    <row r="110" spans="1:6" s="397" customFormat="1" ht="33">
      <c r="A110" s="611"/>
      <c r="B110" s="607" t="s">
        <v>321</v>
      </c>
      <c r="C110" s="619">
        <v>5200</v>
      </c>
      <c r="D110" s="627"/>
      <c r="E110" s="619">
        <v>0</v>
      </c>
      <c r="F110" s="553">
        <f t="shared" si="2"/>
        <v>0</v>
      </c>
    </row>
    <row r="111" spans="1:6" s="397" customFormat="1" ht="33">
      <c r="A111" s="611"/>
      <c r="B111" s="607" t="s">
        <v>322</v>
      </c>
      <c r="C111" s="619">
        <v>16200</v>
      </c>
      <c r="D111" s="627"/>
      <c r="E111" s="619">
        <v>0</v>
      </c>
      <c r="F111" s="553">
        <f t="shared" si="2"/>
        <v>0</v>
      </c>
    </row>
    <row r="112" spans="1:6" s="397" customFormat="1" ht="33">
      <c r="A112" s="611"/>
      <c r="B112" s="607" t="s">
        <v>323</v>
      </c>
      <c r="C112" s="619">
        <v>3600</v>
      </c>
      <c r="D112" s="627"/>
      <c r="E112" s="619">
        <v>0</v>
      </c>
      <c r="F112" s="553">
        <f t="shared" si="2"/>
        <v>0</v>
      </c>
    </row>
    <row r="113" spans="1:6" s="397" customFormat="1" ht="33">
      <c r="A113" s="611"/>
      <c r="B113" s="606" t="s">
        <v>388</v>
      </c>
      <c r="C113" s="619">
        <v>1717.3</v>
      </c>
      <c r="D113" s="627"/>
      <c r="E113" s="619">
        <v>0</v>
      </c>
      <c r="F113" s="553">
        <f t="shared" si="2"/>
        <v>0</v>
      </c>
    </row>
    <row r="114" spans="1:6" s="397" customFormat="1" ht="33">
      <c r="A114" s="611"/>
      <c r="B114" s="607" t="s">
        <v>324</v>
      </c>
      <c r="C114" s="619">
        <v>69030</v>
      </c>
      <c r="D114" s="627"/>
      <c r="E114" s="619">
        <v>0</v>
      </c>
      <c r="F114" s="553">
        <f t="shared" si="2"/>
        <v>0</v>
      </c>
    </row>
    <row r="115" spans="1:6" s="397" customFormat="1" ht="33">
      <c r="A115" s="611"/>
      <c r="B115" s="607" t="s">
        <v>325</v>
      </c>
      <c r="C115" s="619">
        <v>30184</v>
      </c>
      <c r="D115" s="627"/>
      <c r="E115" s="619">
        <v>0</v>
      </c>
      <c r="F115" s="553">
        <f t="shared" si="2"/>
        <v>0</v>
      </c>
    </row>
    <row r="116" spans="1:6" s="397" customFormat="1" ht="33">
      <c r="A116" s="623"/>
      <c r="B116" s="607" t="s">
        <v>326</v>
      </c>
      <c r="C116" s="619">
        <v>32200</v>
      </c>
      <c r="D116" s="627"/>
      <c r="E116" s="619">
        <v>0</v>
      </c>
      <c r="F116" s="553">
        <f t="shared" si="2"/>
        <v>0</v>
      </c>
    </row>
    <row r="117" spans="1:6" s="397" customFormat="1" ht="33">
      <c r="A117" s="623"/>
      <c r="B117" s="607" t="s">
        <v>327</v>
      </c>
      <c r="C117" s="619">
        <v>30000</v>
      </c>
      <c r="D117" s="627"/>
      <c r="E117" s="619">
        <v>0</v>
      </c>
      <c r="F117" s="553">
        <f t="shared" si="2"/>
        <v>0</v>
      </c>
    </row>
    <row r="118" spans="1:6" s="397" customFormat="1" ht="33">
      <c r="A118" s="623"/>
      <c r="B118" s="607" t="s">
        <v>328</v>
      </c>
      <c r="C118" s="619">
        <v>7000</v>
      </c>
      <c r="D118" s="627"/>
      <c r="E118" s="619">
        <v>0</v>
      </c>
      <c r="F118" s="553">
        <f t="shared" si="2"/>
        <v>0</v>
      </c>
    </row>
    <row r="119" spans="1:6" s="397" customFormat="1" ht="33">
      <c r="A119" s="623"/>
      <c r="B119" s="607" t="s">
        <v>390</v>
      </c>
      <c r="C119" s="619">
        <v>22897</v>
      </c>
      <c r="D119" s="627"/>
      <c r="E119" s="619">
        <v>0</v>
      </c>
      <c r="F119" s="553">
        <f t="shared" si="2"/>
        <v>0</v>
      </c>
    </row>
    <row r="120" spans="1:6" s="397" customFormat="1" ht="61.5">
      <c r="A120" s="611"/>
      <c r="B120" s="607" t="s">
        <v>391</v>
      </c>
      <c r="C120" s="619">
        <v>16653.3</v>
      </c>
      <c r="D120" s="627"/>
      <c r="E120" s="619">
        <v>4996</v>
      </c>
      <c r="F120" s="553">
        <f t="shared" si="2"/>
        <v>30</v>
      </c>
    </row>
    <row r="121" spans="1:6" s="397" customFormat="1" ht="33">
      <c r="A121" s="611"/>
      <c r="B121" s="607" t="s">
        <v>392</v>
      </c>
      <c r="C121" s="619">
        <v>22764</v>
      </c>
      <c r="D121" s="627"/>
      <c r="E121" s="619">
        <v>9377.3</v>
      </c>
      <c r="F121" s="553">
        <f t="shared" si="2"/>
        <v>41.2</v>
      </c>
    </row>
    <row r="122" spans="1:6" s="397" customFormat="1" ht="61.5">
      <c r="A122" s="611"/>
      <c r="B122" s="607" t="s">
        <v>393</v>
      </c>
      <c r="C122" s="619">
        <v>14157.2</v>
      </c>
      <c r="D122" s="627"/>
      <c r="E122" s="619">
        <v>9622</v>
      </c>
      <c r="F122" s="553">
        <f t="shared" si="2"/>
        <v>68</v>
      </c>
    </row>
    <row r="123" spans="1:6" s="397" customFormat="1" ht="61.5">
      <c r="A123" s="611"/>
      <c r="B123" s="607" t="s">
        <v>394</v>
      </c>
      <c r="C123" s="619">
        <v>9755.6</v>
      </c>
      <c r="D123" s="627"/>
      <c r="E123" s="619">
        <v>2926.7</v>
      </c>
      <c r="F123" s="553">
        <f t="shared" si="2"/>
        <v>30</v>
      </c>
    </row>
    <row r="124" spans="1:6" s="397" customFormat="1" ht="33">
      <c r="A124" s="611"/>
      <c r="B124" s="607" t="s">
        <v>395</v>
      </c>
      <c r="C124" s="619">
        <v>6745.1</v>
      </c>
      <c r="D124" s="627"/>
      <c r="E124" s="619">
        <v>2023.5</v>
      </c>
      <c r="F124" s="553">
        <f t="shared" si="2"/>
        <v>30</v>
      </c>
    </row>
    <row r="125" spans="1:6" s="397" customFormat="1" ht="61.5">
      <c r="A125" s="611"/>
      <c r="B125" s="607" t="s">
        <v>335</v>
      </c>
      <c r="C125" s="619">
        <v>11097.3</v>
      </c>
      <c r="D125" s="627"/>
      <c r="E125" s="619">
        <v>6468.4</v>
      </c>
      <c r="F125" s="553">
        <f t="shared" si="2"/>
        <v>58.3</v>
      </c>
    </row>
    <row r="126" spans="1:6" s="397" customFormat="1" ht="33">
      <c r="A126" s="611"/>
      <c r="B126" s="607" t="s">
        <v>336</v>
      </c>
      <c r="C126" s="619">
        <v>8599.3</v>
      </c>
      <c r="D126" s="627"/>
      <c r="E126" s="619">
        <v>0</v>
      </c>
      <c r="F126" s="553">
        <f t="shared" si="2"/>
        <v>0</v>
      </c>
    </row>
    <row r="127" spans="1:6" s="397" customFormat="1" ht="33">
      <c r="A127" s="611"/>
      <c r="B127" s="607" t="s">
        <v>337</v>
      </c>
      <c r="C127" s="619">
        <v>7130</v>
      </c>
      <c r="D127" s="627"/>
      <c r="E127" s="619">
        <v>0</v>
      </c>
      <c r="F127" s="553">
        <f t="shared" si="2"/>
        <v>0</v>
      </c>
    </row>
    <row r="128" spans="1:6" s="397" customFormat="1" ht="33">
      <c r="A128" s="611"/>
      <c r="B128" s="607" t="s">
        <v>338</v>
      </c>
      <c r="C128" s="619">
        <v>10640</v>
      </c>
      <c r="D128" s="627"/>
      <c r="E128" s="619">
        <v>0</v>
      </c>
      <c r="F128" s="553">
        <f t="shared" si="2"/>
        <v>0</v>
      </c>
    </row>
    <row r="129" spans="1:6" s="397" customFormat="1" ht="33">
      <c r="A129" s="611"/>
      <c r="B129" s="607" t="s">
        <v>396</v>
      </c>
      <c r="C129" s="619">
        <v>24684.9</v>
      </c>
      <c r="D129" s="627"/>
      <c r="E129" s="619">
        <v>7405.5</v>
      </c>
      <c r="F129" s="553">
        <f t="shared" si="2"/>
        <v>30</v>
      </c>
    </row>
    <row r="130" spans="1:6" s="397" customFormat="1" ht="61.5">
      <c r="A130" s="611"/>
      <c r="B130" s="607" t="s">
        <v>397</v>
      </c>
      <c r="C130" s="619">
        <v>10361.5</v>
      </c>
      <c r="D130" s="627"/>
      <c r="E130" s="619">
        <v>8472.3</v>
      </c>
      <c r="F130" s="553">
        <f t="shared" si="2"/>
        <v>81.8</v>
      </c>
    </row>
    <row r="131" spans="1:6" s="397" customFormat="1" ht="61.5">
      <c r="A131" s="611"/>
      <c r="B131" s="607" t="s">
        <v>398</v>
      </c>
      <c r="C131" s="619">
        <v>29162</v>
      </c>
      <c r="D131" s="627"/>
      <c r="E131" s="619">
        <v>8748.6</v>
      </c>
      <c r="F131" s="553">
        <f t="shared" si="2"/>
        <v>30</v>
      </c>
    </row>
    <row r="132" spans="1:6" s="397" customFormat="1" ht="33">
      <c r="A132" s="611"/>
      <c r="B132" s="607" t="s">
        <v>342</v>
      </c>
      <c r="C132" s="619">
        <v>16230</v>
      </c>
      <c r="D132" s="627"/>
      <c r="E132" s="619">
        <v>0</v>
      </c>
      <c r="F132" s="553">
        <f t="shared" si="2"/>
        <v>0</v>
      </c>
    </row>
    <row r="133" spans="1:6" s="397" customFormat="1" ht="61.5">
      <c r="A133" s="611"/>
      <c r="B133" s="607" t="s">
        <v>343</v>
      </c>
      <c r="C133" s="619">
        <v>19350</v>
      </c>
      <c r="D133" s="627"/>
      <c r="E133" s="619">
        <v>0</v>
      </c>
      <c r="F133" s="553">
        <f t="shared" si="2"/>
        <v>0</v>
      </c>
    </row>
    <row r="134" spans="1:6" s="397" customFormat="1" ht="33">
      <c r="A134" s="611"/>
      <c r="B134" s="607" t="s">
        <v>344</v>
      </c>
      <c r="C134" s="619">
        <v>9858.5</v>
      </c>
      <c r="D134" s="627"/>
      <c r="E134" s="619">
        <v>9858.5</v>
      </c>
      <c r="F134" s="553">
        <f t="shared" si="2"/>
        <v>100</v>
      </c>
    </row>
    <row r="135" spans="1:6" s="397" customFormat="1" ht="61.5">
      <c r="A135" s="611"/>
      <c r="B135" s="607" t="s">
        <v>345</v>
      </c>
      <c r="C135" s="619">
        <v>16922.1</v>
      </c>
      <c r="D135" s="627"/>
      <c r="E135" s="619">
        <v>0</v>
      </c>
      <c r="F135" s="553">
        <f t="shared" si="2"/>
        <v>0</v>
      </c>
    </row>
    <row r="136" spans="1:6" s="397" customFormat="1" ht="61.5">
      <c r="A136" s="611"/>
      <c r="B136" s="607" t="s">
        <v>399</v>
      </c>
      <c r="C136" s="619">
        <v>18863.5</v>
      </c>
      <c r="D136" s="627"/>
      <c r="E136" s="619">
        <v>5659.1</v>
      </c>
      <c r="F136" s="553">
        <f t="shared" si="2"/>
        <v>30</v>
      </c>
    </row>
    <row r="137" spans="1:6" s="397" customFormat="1" ht="33">
      <c r="A137" s="611"/>
      <c r="B137" s="607" t="s">
        <v>347</v>
      </c>
      <c r="C137" s="619">
        <v>16200</v>
      </c>
      <c r="D137" s="627"/>
      <c r="E137" s="619">
        <v>0</v>
      </c>
      <c r="F137" s="553">
        <f t="shared" si="2"/>
        <v>0</v>
      </c>
    </row>
    <row r="138" spans="1:6" s="397" customFormat="1" ht="33">
      <c r="A138" s="611"/>
      <c r="B138" s="607" t="s">
        <v>348</v>
      </c>
      <c r="C138" s="619">
        <v>10800</v>
      </c>
      <c r="D138" s="627"/>
      <c r="E138" s="619">
        <v>0</v>
      </c>
      <c r="F138" s="553">
        <f t="shared" si="2"/>
        <v>0</v>
      </c>
    </row>
    <row r="139" spans="1:6" s="397" customFormat="1" ht="61.5">
      <c r="A139" s="611"/>
      <c r="B139" s="607" t="s">
        <v>400</v>
      </c>
      <c r="C139" s="619">
        <v>16995.2</v>
      </c>
      <c r="D139" s="627"/>
      <c r="E139" s="619">
        <v>13979</v>
      </c>
      <c r="F139" s="553">
        <f t="shared" si="2"/>
        <v>82.3</v>
      </c>
    </row>
    <row r="140" spans="1:6" s="397" customFormat="1" ht="33">
      <c r="A140" s="611"/>
      <c r="B140" s="607" t="s">
        <v>350</v>
      </c>
      <c r="C140" s="619">
        <v>4000</v>
      </c>
      <c r="D140" s="627"/>
      <c r="E140" s="619">
        <v>0</v>
      </c>
      <c r="F140" s="553">
        <f t="shared" si="2"/>
        <v>0</v>
      </c>
    </row>
    <row r="141" spans="1:6" s="397" customFormat="1" ht="61.5">
      <c r="A141" s="611"/>
      <c r="B141" s="607" t="s">
        <v>401</v>
      </c>
      <c r="C141" s="619">
        <v>10426.8</v>
      </c>
      <c r="D141" s="627"/>
      <c r="E141" s="619">
        <v>3128</v>
      </c>
      <c r="F141" s="553">
        <f t="shared" si="2"/>
        <v>30</v>
      </c>
    </row>
    <row r="142" spans="1:6" s="397" customFormat="1" ht="61.5">
      <c r="A142" s="611"/>
      <c r="B142" s="607" t="s">
        <v>352</v>
      </c>
      <c r="C142" s="619">
        <v>10649.9</v>
      </c>
      <c r="D142" s="627"/>
      <c r="E142" s="619">
        <v>0</v>
      </c>
      <c r="F142" s="553">
        <f t="shared" si="2"/>
        <v>0</v>
      </c>
    </row>
    <row r="143" spans="1:6" s="397" customFormat="1" ht="61.5">
      <c r="A143" s="611"/>
      <c r="B143" s="607" t="s">
        <v>402</v>
      </c>
      <c r="C143" s="619">
        <v>50322.6</v>
      </c>
      <c r="D143" s="627"/>
      <c r="E143" s="619">
        <v>28331.8</v>
      </c>
      <c r="F143" s="553">
        <f t="shared" si="2"/>
        <v>56.3</v>
      </c>
    </row>
    <row r="144" spans="1:6" s="397" customFormat="1" ht="33">
      <c r="A144" s="611"/>
      <c r="B144" s="607" t="s">
        <v>354</v>
      </c>
      <c r="C144" s="619">
        <v>12676.9</v>
      </c>
      <c r="D144" s="627"/>
      <c r="E144" s="619">
        <v>0</v>
      </c>
      <c r="F144" s="553">
        <f t="shared" si="2"/>
        <v>0</v>
      </c>
    </row>
    <row r="145" spans="1:6" s="397" customFormat="1" ht="61.5">
      <c r="A145" s="611"/>
      <c r="B145" s="607" t="s">
        <v>403</v>
      </c>
      <c r="C145" s="619">
        <v>431</v>
      </c>
      <c r="D145" s="627"/>
      <c r="E145" s="619">
        <v>0</v>
      </c>
      <c r="F145" s="553">
        <f t="shared" si="2"/>
        <v>0</v>
      </c>
    </row>
    <row r="146" spans="1:6" s="397" customFormat="1" ht="123">
      <c r="A146" s="611"/>
      <c r="B146" s="607" t="s">
        <v>355</v>
      </c>
      <c r="C146" s="619">
        <v>98.8</v>
      </c>
      <c r="D146" s="627"/>
      <c r="E146" s="619">
        <v>98.8</v>
      </c>
      <c r="F146" s="553">
        <f t="shared" si="2"/>
        <v>100</v>
      </c>
    </row>
    <row r="147" spans="1:6" s="397" customFormat="1" ht="61.5">
      <c r="A147" s="611"/>
      <c r="B147" s="607" t="s">
        <v>356</v>
      </c>
      <c r="C147" s="619">
        <v>1238.3</v>
      </c>
      <c r="D147" s="627"/>
      <c r="E147" s="619">
        <v>0</v>
      </c>
      <c r="F147" s="553">
        <f t="shared" si="2"/>
        <v>0</v>
      </c>
    </row>
    <row r="148" spans="1:6" s="397" customFormat="1" ht="61.5">
      <c r="A148" s="611"/>
      <c r="B148" s="607" t="s">
        <v>147</v>
      </c>
      <c r="C148" s="619">
        <v>10000</v>
      </c>
      <c r="D148" s="627"/>
      <c r="E148" s="619">
        <v>1561.1</v>
      </c>
      <c r="F148" s="553">
        <f t="shared" si="2"/>
        <v>15.6</v>
      </c>
    </row>
    <row r="149" spans="1:6" s="397" customFormat="1" ht="33">
      <c r="A149" s="611"/>
      <c r="B149" s="607" t="s">
        <v>357</v>
      </c>
      <c r="C149" s="619">
        <v>40660</v>
      </c>
      <c r="D149" s="627"/>
      <c r="E149" s="619">
        <v>0</v>
      </c>
      <c r="F149" s="553">
        <f t="shared" si="2"/>
        <v>0</v>
      </c>
    </row>
    <row r="150" spans="1:6" s="397" customFormat="1" ht="60">
      <c r="A150" s="618" t="s">
        <v>426</v>
      </c>
      <c r="B150" s="602" t="s">
        <v>50</v>
      </c>
      <c r="C150" s="621">
        <f>986680.7-C151</f>
        <v>982151.5</v>
      </c>
      <c r="D150" s="627"/>
      <c r="E150" s="621">
        <v>728706.4</v>
      </c>
      <c r="F150" s="627">
        <f t="shared" si="2"/>
        <v>74.2</v>
      </c>
    </row>
    <row r="151" spans="1:6" s="397" customFormat="1" ht="60">
      <c r="A151" s="624"/>
      <c r="B151" s="608" t="s">
        <v>404</v>
      </c>
      <c r="C151" s="621">
        <f>3303.165+1225.987</f>
        <v>4529.2</v>
      </c>
      <c r="D151" s="627"/>
      <c r="E151" s="621">
        <v>1226</v>
      </c>
      <c r="F151" s="627">
        <f t="shared" si="2"/>
        <v>27.1</v>
      </c>
    </row>
    <row r="152" spans="1:6" s="397" customFormat="1" ht="60">
      <c r="A152" s="618" t="s">
        <v>427</v>
      </c>
      <c r="B152" s="602" t="s">
        <v>405</v>
      </c>
      <c r="C152" s="621">
        <v>78580</v>
      </c>
      <c r="D152" s="627"/>
      <c r="E152" s="626">
        <v>7302.6</v>
      </c>
      <c r="F152" s="627">
        <f t="shared" si="2"/>
        <v>9.3</v>
      </c>
    </row>
    <row r="153" spans="1:6" s="397" customFormat="1" ht="33">
      <c r="A153" s="625" t="s">
        <v>428</v>
      </c>
      <c r="B153" s="602" t="s">
        <v>406</v>
      </c>
      <c r="C153" s="621">
        <f>72742.181+11000</f>
        <v>83742.2</v>
      </c>
      <c r="D153" s="627"/>
      <c r="E153" s="626">
        <v>27911.4</v>
      </c>
      <c r="F153" s="627">
        <f t="shared" si="2"/>
        <v>33.3</v>
      </c>
    </row>
    <row r="154" spans="1:6" s="397" customFormat="1" ht="33">
      <c r="A154" s="625" t="s">
        <v>429</v>
      </c>
      <c r="B154" s="602" t="s">
        <v>407</v>
      </c>
      <c r="C154" s="610">
        <f>SUM(C155:C156,C157)</f>
        <v>1140336</v>
      </c>
      <c r="D154" s="610">
        <f>SUM(D155:D156,D157)</f>
        <v>0</v>
      </c>
      <c r="E154" s="626">
        <f>SUM(E155:E156,E157)</f>
        <v>111677.5</v>
      </c>
      <c r="F154" s="627">
        <f t="shared" si="2"/>
        <v>9.8</v>
      </c>
    </row>
    <row r="155" spans="1:6" s="397" customFormat="1" ht="184.5">
      <c r="A155" s="611" t="s">
        <v>430</v>
      </c>
      <c r="B155" s="603" t="s">
        <v>433</v>
      </c>
      <c r="C155" s="612">
        <v>282668</v>
      </c>
      <c r="D155" s="627"/>
      <c r="E155" s="616">
        <v>19134.7</v>
      </c>
      <c r="F155" s="553">
        <f t="shared" si="2"/>
        <v>6.8</v>
      </c>
    </row>
    <row r="156" spans="1:6" s="397" customFormat="1" ht="123">
      <c r="A156" s="611" t="s">
        <v>431</v>
      </c>
      <c r="B156" s="603" t="s">
        <v>408</v>
      </c>
      <c r="C156" s="612">
        <v>237668</v>
      </c>
      <c r="D156" s="627"/>
      <c r="E156" s="616">
        <v>12936.7</v>
      </c>
      <c r="F156" s="553">
        <f t="shared" si="2"/>
        <v>5.4</v>
      </c>
    </row>
    <row r="157" spans="1:6" s="397" customFormat="1" ht="123">
      <c r="A157" s="611" t="s">
        <v>432</v>
      </c>
      <c r="B157" s="603" t="s">
        <v>409</v>
      </c>
      <c r="C157" s="612">
        <v>620000</v>
      </c>
      <c r="D157" s="627"/>
      <c r="E157" s="616">
        <v>79606.1</v>
      </c>
      <c r="F157" s="553">
        <f t="shared" si="2"/>
        <v>12.8</v>
      </c>
    </row>
    <row r="158" spans="1:6" s="397" customFormat="1" ht="90">
      <c r="A158" s="618" t="s">
        <v>434</v>
      </c>
      <c r="B158" s="602" t="s">
        <v>193</v>
      </c>
      <c r="C158" s="610">
        <v>621200</v>
      </c>
      <c r="D158" s="627"/>
      <c r="E158" s="626">
        <v>70000</v>
      </c>
      <c r="F158" s="627">
        <f t="shared" si="2"/>
        <v>11.3</v>
      </c>
    </row>
    <row r="159" spans="1:6" s="397" customFormat="1" ht="24" customHeight="1">
      <c r="A159" s="598"/>
      <c r="B159" s="599"/>
      <c r="C159" s="424"/>
      <c r="D159" s="424"/>
      <c r="E159" s="424"/>
      <c r="F159" s="391"/>
    </row>
    <row r="160" spans="1:6" s="397" customFormat="1" ht="24" customHeight="1">
      <c r="A160" s="598"/>
      <c r="B160" s="599"/>
      <c r="C160" s="424"/>
      <c r="D160" s="424"/>
      <c r="E160" s="424"/>
      <c r="F160" s="391"/>
    </row>
    <row r="161" spans="1:6" s="397" customFormat="1" ht="24" customHeight="1">
      <c r="A161" s="598"/>
      <c r="B161" s="599"/>
      <c r="C161" s="424"/>
      <c r="D161" s="424"/>
      <c r="E161" s="424"/>
      <c r="F161" s="391"/>
    </row>
    <row r="162" spans="1:6" s="164" customFormat="1" ht="66" customHeight="1">
      <c r="A162" s="742"/>
      <c r="B162" s="742"/>
      <c r="C162" s="742"/>
      <c r="D162" s="742"/>
      <c r="E162" s="742"/>
      <c r="F162" s="742"/>
    </row>
    <row r="163" spans="1:6" s="371" customFormat="1" ht="81.75" customHeight="1">
      <c r="A163" s="743" t="s">
        <v>166</v>
      </c>
      <c r="B163" s="743"/>
      <c r="D163" s="372"/>
      <c r="E163" s="744" t="s">
        <v>37</v>
      </c>
      <c r="F163" s="744"/>
    </row>
    <row r="164" spans="1:4" s="6" customFormat="1" ht="36.75" customHeight="1">
      <c r="A164" s="4"/>
      <c r="B164" s="4"/>
      <c r="C164" s="4"/>
      <c r="D164" s="5"/>
    </row>
    <row r="165" spans="4:5" ht="18.75">
      <c r="D165" s="4"/>
      <c r="E165" s="4"/>
    </row>
  </sheetData>
  <sheetProtection/>
  <mergeCells count="5">
    <mergeCell ref="A2:F2"/>
    <mergeCell ref="A3:F3"/>
    <mergeCell ref="A162:F162"/>
    <mergeCell ref="A163:B163"/>
    <mergeCell ref="E163:F163"/>
  </mergeCells>
  <printOptions/>
  <pageMargins left="0.7086614173228347" right="0.7086614173228347" top="0.7480314960629921" bottom="0.7480314960629921" header="0.31496062992125984" footer="0.31496062992125984"/>
  <pageSetup fitToHeight="38" fitToWidth="1" horizontalDpi="300" verticalDpi="3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="55" zoomScaleNormal="55" zoomScalePageLayoutView="0" workbookViewId="0" topLeftCell="A32">
      <selection activeCell="C37" sqref="C37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740" t="s">
        <v>34</v>
      </c>
      <c r="B2" s="740"/>
      <c r="C2" s="740"/>
      <c r="D2" s="740"/>
      <c r="E2" s="740"/>
      <c r="F2" s="740"/>
    </row>
    <row r="3" spans="1:6" s="371" customFormat="1" ht="39" customHeight="1">
      <c r="A3" s="741" t="s">
        <v>304</v>
      </c>
      <c r="B3" s="741"/>
      <c r="C3" s="741"/>
      <c r="D3" s="741"/>
      <c r="E3" s="741"/>
      <c r="F3" s="741"/>
    </row>
    <row r="4" ht="25.5" customHeight="1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305</v>
      </c>
      <c r="D5" s="589" t="s">
        <v>6</v>
      </c>
      <c r="E5" s="589" t="s">
        <v>306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4819942.8</v>
      </c>
      <c r="D7" s="537">
        <f>D9+D10+D11+D12+D13+D14+D15+D18+D21+D26+D27+D30</f>
        <v>0</v>
      </c>
      <c r="E7" s="574">
        <f>E9+E10+E11+E12+E13+E14+E15+E18+E21+E26+E28+E29+E30</f>
        <v>1792856.5</v>
      </c>
      <c r="F7" s="538">
        <f>E7/C7*100</f>
        <v>37.2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32">
      <c r="A9" s="543" t="s">
        <v>19</v>
      </c>
      <c r="B9" s="544" t="s">
        <v>8</v>
      </c>
      <c r="C9" s="545">
        <v>2676750</v>
      </c>
      <c r="D9" s="543"/>
      <c r="E9" s="545">
        <v>607688.9</v>
      </c>
      <c r="F9" s="545">
        <f>E9/C9*100</f>
        <v>22.7</v>
      </c>
    </row>
    <row r="10" spans="1:6" s="378" customFormat="1" ht="33">
      <c r="A10" s="543" t="s">
        <v>20</v>
      </c>
      <c r="B10" s="544" t="s">
        <v>9</v>
      </c>
      <c r="C10" s="545">
        <v>1075000</v>
      </c>
      <c r="D10" s="543"/>
      <c r="E10" s="545">
        <v>119097</v>
      </c>
      <c r="F10" s="545">
        <f aca="true" t="shared" si="0" ref="F10:F62">E10/C10*100</f>
        <v>11.1</v>
      </c>
    </row>
    <row r="11" spans="1:6" s="378" customFormat="1" ht="165">
      <c r="A11" s="543" t="s">
        <v>21</v>
      </c>
      <c r="B11" s="546" t="s">
        <v>66</v>
      </c>
      <c r="C11" s="545">
        <v>250</v>
      </c>
      <c r="D11" s="543"/>
      <c r="E11" s="545">
        <v>27.2</v>
      </c>
      <c r="F11" s="545">
        <f t="shared" si="0"/>
        <v>10.9</v>
      </c>
    </row>
    <row r="12" spans="1:6" s="378" customFormat="1" ht="132">
      <c r="A12" s="543" t="s">
        <v>22</v>
      </c>
      <c r="B12" s="544" t="s">
        <v>10</v>
      </c>
      <c r="C12" s="545">
        <v>3300</v>
      </c>
      <c r="D12" s="543"/>
      <c r="E12" s="545">
        <v>362</v>
      </c>
      <c r="F12" s="545">
        <f t="shared" si="0"/>
        <v>11</v>
      </c>
    </row>
    <row r="13" spans="1:6" s="378" customFormat="1" ht="99">
      <c r="A13" s="543" t="s">
        <v>23</v>
      </c>
      <c r="B13" s="544" t="s">
        <v>11</v>
      </c>
      <c r="C13" s="545">
        <v>0</v>
      </c>
      <c r="D13" s="543"/>
      <c r="E13" s="545">
        <v>50.5</v>
      </c>
      <c r="F13" s="545" t="s">
        <v>80</v>
      </c>
    </row>
    <row r="14" spans="1:6" s="378" customFormat="1" ht="66">
      <c r="A14" s="543" t="s">
        <v>24</v>
      </c>
      <c r="B14" s="544" t="s">
        <v>12</v>
      </c>
      <c r="C14" s="545">
        <v>15</v>
      </c>
      <c r="D14" s="543"/>
      <c r="E14" s="545">
        <v>0</v>
      </c>
      <c r="F14" s="545">
        <f t="shared" si="0"/>
        <v>0</v>
      </c>
    </row>
    <row r="15" spans="1:6" s="378" customFormat="1" ht="66">
      <c r="A15" s="543" t="s">
        <v>74</v>
      </c>
      <c r="B15" s="544" t="s">
        <v>13</v>
      </c>
      <c r="C15" s="545">
        <v>10</v>
      </c>
      <c r="D15" s="543"/>
      <c r="E15" s="545">
        <v>0</v>
      </c>
      <c r="F15" s="545">
        <f t="shared" si="0"/>
        <v>0</v>
      </c>
    </row>
    <row r="16" spans="1:6" s="378" customFormat="1" ht="111.75" customHeight="1" hidden="1">
      <c r="A16" s="543" t="s">
        <v>26</v>
      </c>
      <c r="B16" s="544" t="s">
        <v>14</v>
      </c>
      <c r="C16" s="545"/>
      <c r="D16" s="543"/>
      <c r="E16" s="545"/>
      <c r="F16" s="545" t="e">
        <f t="shared" si="0"/>
        <v>#DIV/0!</v>
      </c>
    </row>
    <row r="17" spans="1:6" s="378" customFormat="1" ht="111.75" customHeight="1" hidden="1">
      <c r="A17" s="543" t="s">
        <v>27</v>
      </c>
      <c r="B17" s="544" t="s">
        <v>15</v>
      </c>
      <c r="C17" s="545"/>
      <c r="D17" s="543"/>
      <c r="E17" s="545"/>
      <c r="F17" s="545" t="e">
        <f t="shared" si="0"/>
        <v>#DIV/0!</v>
      </c>
    </row>
    <row r="18" spans="1:6" s="378" customFormat="1" ht="231">
      <c r="A18" s="543" t="s">
        <v>25</v>
      </c>
      <c r="B18" s="547" t="s">
        <v>16</v>
      </c>
      <c r="C18" s="545">
        <v>0</v>
      </c>
      <c r="D18" s="543"/>
      <c r="E18" s="545">
        <v>27.4</v>
      </c>
      <c r="F18" s="545" t="s">
        <v>80</v>
      </c>
    </row>
    <row r="19" spans="1:6" s="378" customFormat="1" ht="111.75" customHeight="1" hidden="1">
      <c r="A19" s="543" t="s">
        <v>29</v>
      </c>
      <c r="B19" s="547" t="s">
        <v>17</v>
      </c>
      <c r="C19" s="545"/>
      <c r="D19" s="548"/>
      <c r="E19" s="545"/>
      <c r="F19" s="545" t="e">
        <f t="shared" si="0"/>
        <v>#DIV/0!</v>
      </c>
    </row>
    <row r="20" spans="1:6" s="378" customFormat="1" ht="111.75" customHeight="1" hidden="1">
      <c r="A20" s="543" t="s">
        <v>30</v>
      </c>
      <c r="B20" s="547" t="s">
        <v>18</v>
      </c>
      <c r="C20" s="545"/>
      <c r="D20" s="548"/>
      <c r="E20" s="545"/>
      <c r="F20" s="545" t="e">
        <f t="shared" si="0"/>
        <v>#DIV/0!</v>
      </c>
    </row>
    <row r="21" spans="1:6" s="378" customFormat="1" ht="132">
      <c r="A21" s="543" t="s">
        <v>26</v>
      </c>
      <c r="B21" s="547" t="s">
        <v>39</v>
      </c>
      <c r="C21" s="548">
        <v>10</v>
      </c>
      <c r="D21" s="548"/>
      <c r="E21" s="545">
        <v>0</v>
      </c>
      <c r="F21" s="545">
        <f t="shared" si="0"/>
        <v>0</v>
      </c>
    </row>
    <row r="22" spans="1:6" s="378" customFormat="1" ht="111.75" customHeight="1" hidden="1">
      <c r="A22" s="543" t="s">
        <v>42</v>
      </c>
      <c r="B22" s="549" t="s">
        <v>36</v>
      </c>
      <c r="C22" s="550"/>
      <c r="D22" s="543"/>
      <c r="E22" s="545"/>
      <c r="F22" s="545" t="e">
        <f t="shared" si="0"/>
        <v>#DIV/0!</v>
      </c>
    </row>
    <row r="23" spans="1:6" s="378" customFormat="1" ht="111.75" customHeight="1" hidden="1">
      <c r="A23" s="543" t="s">
        <v>44</v>
      </c>
      <c r="B23" s="549" t="s">
        <v>38</v>
      </c>
      <c r="C23" s="545"/>
      <c r="D23" s="545"/>
      <c r="E23" s="545"/>
      <c r="F23" s="545" t="e">
        <f t="shared" si="0"/>
        <v>#DIV/0!</v>
      </c>
    </row>
    <row r="24" spans="1:6" s="378" customFormat="1" ht="111.75" customHeight="1" hidden="1">
      <c r="A24" s="543" t="s">
        <v>45</v>
      </c>
      <c r="B24" s="549" t="s">
        <v>46</v>
      </c>
      <c r="C24" s="545"/>
      <c r="D24" s="545"/>
      <c r="E24" s="545"/>
      <c r="F24" s="545" t="e">
        <f t="shared" si="0"/>
        <v>#DIV/0!</v>
      </c>
    </row>
    <row r="25" spans="1:6" s="378" customFormat="1" ht="111.75" customHeight="1" hidden="1">
      <c r="A25" s="543" t="s">
        <v>28</v>
      </c>
      <c r="B25" s="549" t="s">
        <v>48</v>
      </c>
      <c r="C25" s="545"/>
      <c r="D25" s="545"/>
      <c r="E25" s="545"/>
      <c r="F25" s="545" t="e">
        <f t="shared" si="0"/>
        <v>#DIV/0!</v>
      </c>
    </row>
    <row r="26" spans="1:6" s="378" customFormat="1" ht="66">
      <c r="A26" s="543" t="s">
        <v>27</v>
      </c>
      <c r="B26" s="549" t="s">
        <v>72</v>
      </c>
      <c r="C26" s="545">
        <v>200442.4</v>
      </c>
      <c r="D26" s="545"/>
      <c r="E26" s="545">
        <v>200442.4</v>
      </c>
      <c r="F26" s="545">
        <f t="shared" si="0"/>
        <v>100</v>
      </c>
    </row>
    <row r="27" spans="1:6" s="378" customFormat="1" ht="57" customHeight="1" hidden="1">
      <c r="A27" s="543" t="s">
        <v>28</v>
      </c>
      <c r="B27" s="549" t="s">
        <v>81</v>
      </c>
      <c r="C27" s="545"/>
      <c r="D27" s="545"/>
      <c r="E27" s="545"/>
      <c r="F27" s="545" t="e">
        <f t="shared" si="0"/>
        <v>#DIV/0!</v>
      </c>
    </row>
    <row r="28" spans="1:6" s="378" customFormat="1" ht="66">
      <c r="A28" s="543" t="s">
        <v>28</v>
      </c>
      <c r="B28" s="563" t="s">
        <v>281</v>
      </c>
      <c r="C28" s="545">
        <v>0</v>
      </c>
      <c r="D28" s="545"/>
      <c r="E28" s="545">
        <v>394.7</v>
      </c>
      <c r="F28" s="545" t="s">
        <v>80</v>
      </c>
    </row>
    <row r="29" spans="1:6" s="378" customFormat="1" ht="66">
      <c r="A29" s="543" t="s">
        <v>29</v>
      </c>
      <c r="B29" s="549" t="s">
        <v>228</v>
      </c>
      <c r="C29" s="545">
        <v>0</v>
      </c>
      <c r="D29" s="545"/>
      <c r="E29" s="545">
        <v>601</v>
      </c>
      <c r="F29" s="545" t="s">
        <v>80</v>
      </c>
    </row>
    <row r="30" spans="1:6" s="378" customFormat="1" ht="66">
      <c r="A30" s="543" t="s">
        <v>30</v>
      </c>
      <c r="B30" s="544" t="s">
        <v>278</v>
      </c>
      <c r="C30" s="575">
        <f>C31+C32</f>
        <v>864165.4</v>
      </c>
      <c r="D30" s="575">
        <f>D31+D32</f>
        <v>0</v>
      </c>
      <c r="E30" s="576">
        <f>E31+E32</f>
        <v>864165.4</v>
      </c>
      <c r="F30" s="545">
        <f t="shared" si="0"/>
        <v>100</v>
      </c>
    </row>
    <row r="31" spans="1:6" s="361" customFormat="1" ht="215.25">
      <c r="A31" s="551" t="s">
        <v>273</v>
      </c>
      <c r="B31" s="552" t="s">
        <v>161</v>
      </c>
      <c r="C31" s="577">
        <v>134165.4</v>
      </c>
      <c r="D31" s="553"/>
      <c r="E31" s="553">
        <v>134165.4</v>
      </c>
      <c r="F31" s="553">
        <f t="shared" si="0"/>
        <v>100</v>
      </c>
    </row>
    <row r="32" spans="1:6" s="361" customFormat="1" ht="61.5">
      <c r="A32" s="551" t="s">
        <v>274</v>
      </c>
      <c r="B32" s="554" t="s">
        <v>271</v>
      </c>
      <c r="C32" s="577">
        <f>C33+C34</f>
        <v>730000</v>
      </c>
      <c r="D32" s="577">
        <f>D33+D34</f>
        <v>0</v>
      </c>
      <c r="E32" s="578">
        <f>E33+E34</f>
        <v>730000</v>
      </c>
      <c r="F32" s="555">
        <f>E32/C32*100</f>
        <v>100</v>
      </c>
    </row>
    <row r="33" spans="1:6" s="361" customFormat="1" ht="92.25">
      <c r="A33" s="551"/>
      <c r="B33" s="554" t="s">
        <v>272</v>
      </c>
      <c r="C33" s="577">
        <v>730000</v>
      </c>
      <c r="D33" s="553"/>
      <c r="E33" s="553">
        <v>730000</v>
      </c>
      <c r="F33" s="553">
        <f>E33/C33*100</f>
        <v>100</v>
      </c>
    </row>
    <row r="34" spans="1:6" s="361" customFormat="1" ht="92.25">
      <c r="A34" s="551"/>
      <c r="B34" s="554" t="s">
        <v>277</v>
      </c>
      <c r="C34" s="553">
        <v>0</v>
      </c>
      <c r="D34" s="553">
        <v>0</v>
      </c>
      <c r="E34" s="553">
        <v>0</v>
      </c>
      <c r="F34" s="553">
        <v>0</v>
      </c>
    </row>
    <row r="35" spans="1:6" s="397" customFormat="1" ht="50.25" customHeight="1">
      <c r="A35" s="535" t="s">
        <v>31</v>
      </c>
      <c r="B35" s="556" t="s">
        <v>2</v>
      </c>
      <c r="C35" s="538">
        <f>C37+C38+C39+C40+C43+C45</f>
        <v>4819942.7</v>
      </c>
      <c r="D35" s="538" t="e">
        <f>D37+D38+D39+D40+D43+D45+#REF!</f>
        <v>#REF!</v>
      </c>
      <c r="E35" s="538">
        <f>E37+E38+E39+E40+E43+E45</f>
        <v>618140.1</v>
      </c>
      <c r="F35" s="538">
        <f t="shared" si="0"/>
        <v>12.8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397" customFormat="1" ht="165">
      <c r="A37" s="543" t="s">
        <v>49</v>
      </c>
      <c r="B37" s="549" t="s">
        <v>58</v>
      </c>
      <c r="C37" s="545">
        <v>268.2</v>
      </c>
      <c r="D37" s="545"/>
      <c r="E37" s="545">
        <v>0</v>
      </c>
      <c r="F37" s="545">
        <f t="shared" si="0"/>
        <v>0</v>
      </c>
    </row>
    <row r="38" spans="1:6" s="397" customFormat="1" ht="114.75" customHeight="1">
      <c r="A38" s="543" t="s">
        <v>32</v>
      </c>
      <c r="B38" s="549" t="s">
        <v>43</v>
      </c>
      <c r="C38" s="545">
        <v>3000</v>
      </c>
      <c r="D38" s="545"/>
      <c r="E38" s="545">
        <v>738.2</v>
      </c>
      <c r="F38" s="545">
        <f t="shared" si="0"/>
        <v>24.6</v>
      </c>
    </row>
    <row r="39" spans="1:6" s="397" customFormat="1" ht="69.75" customHeight="1">
      <c r="A39" s="543" t="s">
        <v>41</v>
      </c>
      <c r="B39" s="549" t="s">
        <v>0</v>
      </c>
      <c r="C39" s="545">
        <v>264446.5</v>
      </c>
      <c r="D39" s="545"/>
      <c r="E39" s="545">
        <v>51968.7</v>
      </c>
      <c r="F39" s="545">
        <f t="shared" si="0"/>
        <v>19.7</v>
      </c>
    </row>
    <row r="40" spans="1:6" s="397" customFormat="1" ht="165">
      <c r="A40" s="543" t="s">
        <v>40</v>
      </c>
      <c r="B40" s="549" t="s">
        <v>295</v>
      </c>
      <c r="C40" s="545">
        <f>C41</f>
        <v>227392.1</v>
      </c>
      <c r="D40" s="545" t="e">
        <f>D41</f>
        <v>#REF!</v>
      </c>
      <c r="E40" s="545">
        <f>E41</f>
        <v>0</v>
      </c>
      <c r="F40" s="545">
        <f t="shared" si="0"/>
        <v>0</v>
      </c>
    </row>
    <row r="41" spans="1:6" s="397" customFormat="1" ht="69.75" customHeight="1">
      <c r="A41" s="543"/>
      <c r="B41" s="549" t="s">
        <v>296</v>
      </c>
      <c r="C41" s="562">
        <v>227392.1</v>
      </c>
      <c r="D41" s="562" t="e">
        <f>#REF!+#REF!+#REF!</f>
        <v>#REF!</v>
      </c>
      <c r="E41" s="562">
        <v>0</v>
      </c>
      <c r="F41" s="545">
        <f t="shared" si="0"/>
        <v>0</v>
      </c>
    </row>
    <row r="42" spans="1:6" s="418" customFormat="1" ht="39" customHeight="1">
      <c r="A42" s="535"/>
      <c r="B42" s="566" t="s">
        <v>77</v>
      </c>
      <c r="C42" s="580">
        <v>134165.4</v>
      </c>
      <c r="D42" s="581"/>
      <c r="E42" s="580">
        <v>82173.2</v>
      </c>
      <c r="F42" s="538">
        <f t="shared" si="0"/>
        <v>61.2</v>
      </c>
    </row>
    <row r="43" spans="1:6" s="397" customFormat="1" ht="132">
      <c r="A43" s="543" t="s">
        <v>47</v>
      </c>
      <c r="B43" s="549" t="s">
        <v>61</v>
      </c>
      <c r="C43" s="562">
        <f>C44</f>
        <v>55500</v>
      </c>
      <c r="D43" s="562">
        <f>D44</f>
        <v>0</v>
      </c>
      <c r="E43" s="562">
        <f>E44</f>
        <v>1250</v>
      </c>
      <c r="F43" s="545">
        <f t="shared" si="0"/>
        <v>2.3</v>
      </c>
    </row>
    <row r="44" spans="1:6" s="397" customFormat="1" ht="71.25" customHeight="1" thickBot="1">
      <c r="A44" s="543"/>
      <c r="B44" s="549" t="s">
        <v>297</v>
      </c>
      <c r="C44" s="562">
        <v>55500</v>
      </c>
      <c r="D44" s="538"/>
      <c r="E44" s="545">
        <v>1250</v>
      </c>
      <c r="F44" s="545">
        <f t="shared" si="0"/>
        <v>2.3</v>
      </c>
    </row>
    <row r="45" spans="1:7" s="397" customFormat="1" ht="105.75" customHeight="1" thickBot="1">
      <c r="A45" s="535" t="s">
        <v>51</v>
      </c>
      <c r="B45" s="558" t="s">
        <v>68</v>
      </c>
      <c r="C45" s="538">
        <f>C46+C65+C66+C71+C123+C124+C125+C129</f>
        <v>4269335.9</v>
      </c>
      <c r="D45" s="538" t="e">
        <f>D46+D65+D66+D71+D123+D124+D125+D129</f>
        <v>#REF!</v>
      </c>
      <c r="E45" s="538">
        <f>E46+E65+E66+E71+E123+E124+E125+E129</f>
        <v>564183.2</v>
      </c>
      <c r="F45" s="538">
        <f t="shared" si="0"/>
        <v>13.2</v>
      </c>
      <c r="G45" s="530">
        <f>G46+G65+G66+G71+G123+G124+G125+G129</f>
        <v>0</v>
      </c>
    </row>
    <row r="46" spans="1:6" s="425" customFormat="1" ht="112.5" customHeight="1">
      <c r="A46" s="543" t="s">
        <v>52</v>
      </c>
      <c r="B46" s="549" t="s">
        <v>282</v>
      </c>
      <c r="C46" s="582">
        <f>SUM(C48:C62)</f>
        <v>388395.1</v>
      </c>
      <c r="D46" s="582">
        <f>SUM(D48:D62)</f>
        <v>0</v>
      </c>
      <c r="E46" s="582">
        <f>SUM(E48:E62)</f>
        <v>19727.7</v>
      </c>
      <c r="F46" s="545">
        <f>E46/C46*100</f>
        <v>5.1</v>
      </c>
    </row>
    <row r="47" spans="1:6" s="425" customFormat="1" ht="28.5" customHeight="1" hidden="1">
      <c r="A47" s="535"/>
      <c r="B47" s="558"/>
      <c r="C47" s="538" t="e">
        <f>C57+C60+C61+#REF!+#REF!+#REF!+#REF!+#REF!+#REF!+#REF!+#REF!+#REF!+#REF!+#REF!+#REF!+#REF!+#REF!+#REF!+#REF!+#REF!+#REF!+#REF!+#REF!+#REF!+#REF!+#REF!+#REF!+#REF!+#REF!</f>
        <v>#REF!</v>
      </c>
      <c r="D47" s="538" t="e">
        <f>D57+D60+D61+#REF!+#REF!+#REF!+#REF!+#REF!+#REF!+#REF!+#REF!+#REF!+#REF!+#REF!+#REF!+#REF!+#REF!+#REF!+#REF!+#REF!+#REF!+#REF!+#REF!+#REF!+#REF!+#REF!+#REF!+#REF!+#REF!</f>
        <v>#REF!</v>
      </c>
      <c r="E47" s="538"/>
      <c r="F47" s="545" t="e">
        <f t="shared" si="0"/>
        <v>#REF!</v>
      </c>
    </row>
    <row r="48" spans="1:6" s="425" customFormat="1" ht="43.5" customHeight="1">
      <c r="A48" s="535"/>
      <c r="B48" s="569" t="s">
        <v>307</v>
      </c>
      <c r="C48" s="595">
        <v>127820.7</v>
      </c>
      <c r="D48" s="538"/>
      <c r="E48" s="595">
        <v>17975.5</v>
      </c>
      <c r="F48" s="545">
        <f t="shared" si="0"/>
        <v>14.1</v>
      </c>
    </row>
    <row r="49" spans="1:6" s="397" customFormat="1" ht="66">
      <c r="A49" s="535"/>
      <c r="B49" s="569" t="s">
        <v>91</v>
      </c>
      <c r="C49" s="595">
        <v>85128.2</v>
      </c>
      <c r="D49" s="538"/>
      <c r="E49" s="595">
        <v>0</v>
      </c>
      <c r="F49" s="538">
        <f t="shared" si="0"/>
        <v>0</v>
      </c>
    </row>
    <row r="50" spans="1:6" s="425" customFormat="1" ht="66">
      <c r="A50" s="535"/>
      <c r="B50" s="569" t="s">
        <v>93</v>
      </c>
      <c r="C50" s="595">
        <v>35000</v>
      </c>
      <c r="D50" s="538"/>
      <c r="E50" s="595">
        <v>0</v>
      </c>
      <c r="F50" s="545">
        <f t="shared" si="0"/>
        <v>0</v>
      </c>
    </row>
    <row r="51" spans="1:6" s="425" customFormat="1" ht="36" customHeight="1">
      <c r="A51" s="535"/>
      <c r="B51" s="569" t="s">
        <v>308</v>
      </c>
      <c r="C51" s="595">
        <v>50864.1</v>
      </c>
      <c r="D51" s="538"/>
      <c r="E51" s="595">
        <v>0</v>
      </c>
      <c r="F51" s="545">
        <f t="shared" si="0"/>
        <v>0</v>
      </c>
    </row>
    <row r="52" spans="1:6" s="425" customFormat="1" ht="40.5" customHeight="1">
      <c r="A52" s="535"/>
      <c r="B52" s="569" t="s">
        <v>99</v>
      </c>
      <c r="C52" s="595">
        <v>3312.1</v>
      </c>
      <c r="D52" s="538"/>
      <c r="E52" s="595">
        <v>0</v>
      </c>
      <c r="F52" s="545">
        <f t="shared" si="0"/>
        <v>0</v>
      </c>
    </row>
    <row r="53" spans="1:6" s="425" customFormat="1" ht="66">
      <c r="A53" s="535"/>
      <c r="B53" s="569" t="s">
        <v>100</v>
      </c>
      <c r="C53" s="595">
        <v>4290.8</v>
      </c>
      <c r="D53" s="538"/>
      <c r="E53" s="595">
        <v>0</v>
      </c>
      <c r="F53" s="545">
        <f t="shared" si="0"/>
        <v>0</v>
      </c>
    </row>
    <row r="54" spans="1:6" s="425" customFormat="1" ht="66">
      <c r="A54" s="535"/>
      <c r="B54" s="569" t="s">
        <v>101</v>
      </c>
      <c r="C54" s="595">
        <v>2397.1</v>
      </c>
      <c r="D54" s="538"/>
      <c r="E54" s="595">
        <v>0</v>
      </c>
      <c r="F54" s="545">
        <f t="shared" si="0"/>
        <v>0</v>
      </c>
    </row>
    <row r="55" spans="1:6" s="425" customFormat="1" ht="66">
      <c r="A55" s="535"/>
      <c r="B55" s="569" t="s">
        <v>103</v>
      </c>
      <c r="C55" s="595">
        <v>7100</v>
      </c>
      <c r="D55" s="538"/>
      <c r="E55" s="595">
        <v>0</v>
      </c>
      <c r="F55" s="545">
        <f t="shared" si="0"/>
        <v>0</v>
      </c>
    </row>
    <row r="56" spans="1:6" s="425" customFormat="1" ht="66.75" customHeight="1">
      <c r="A56" s="535"/>
      <c r="B56" s="569" t="s">
        <v>104</v>
      </c>
      <c r="C56" s="595">
        <v>4000</v>
      </c>
      <c r="D56" s="538"/>
      <c r="E56" s="595">
        <v>0</v>
      </c>
      <c r="F56" s="545">
        <f t="shared" si="0"/>
        <v>0</v>
      </c>
    </row>
    <row r="57" spans="1:6" s="425" customFormat="1" ht="66">
      <c r="A57" s="543"/>
      <c r="B57" s="569" t="s">
        <v>107</v>
      </c>
      <c r="C57" s="595">
        <v>5750</v>
      </c>
      <c r="D57" s="545"/>
      <c r="E57" s="595">
        <v>0</v>
      </c>
      <c r="F57" s="545">
        <f t="shared" si="0"/>
        <v>0</v>
      </c>
    </row>
    <row r="58" spans="1:6" s="439" customFormat="1" ht="66">
      <c r="A58" s="560"/>
      <c r="B58" s="569" t="s">
        <v>108</v>
      </c>
      <c r="C58" s="595">
        <v>4200</v>
      </c>
      <c r="D58" s="561"/>
      <c r="E58" s="595">
        <v>0</v>
      </c>
      <c r="F58" s="545">
        <f t="shared" si="0"/>
        <v>0</v>
      </c>
    </row>
    <row r="59" spans="1:6" s="439" customFormat="1" ht="66">
      <c r="A59" s="560"/>
      <c r="B59" s="569" t="s">
        <v>102</v>
      </c>
      <c r="C59" s="595">
        <v>2000</v>
      </c>
      <c r="D59" s="561"/>
      <c r="E59" s="595">
        <v>0</v>
      </c>
      <c r="F59" s="545">
        <f t="shared" si="0"/>
        <v>0</v>
      </c>
    </row>
    <row r="60" spans="1:6" s="425" customFormat="1" ht="66">
      <c r="A60" s="543"/>
      <c r="B60" s="569" t="s">
        <v>109</v>
      </c>
      <c r="C60" s="595">
        <v>2767.6</v>
      </c>
      <c r="D60" s="562"/>
      <c r="E60" s="595">
        <v>0</v>
      </c>
      <c r="F60" s="545">
        <f t="shared" si="0"/>
        <v>0</v>
      </c>
    </row>
    <row r="61" spans="1:6" s="425" customFormat="1" ht="66">
      <c r="A61" s="543"/>
      <c r="B61" s="569" t="s">
        <v>283</v>
      </c>
      <c r="C61" s="595">
        <v>2692.4</v>
      </c>
      <c r="D61" s="545"/>
      <c r="E61" s="595">
        <v>1752.2</v>
      </c>
      <c r="F61" s="545">
        <f t="shared" si="0"/>
        <v>65.1</v>
      </c>
    </row>
    <row r="62" spans="1:6" s="425" customFormat="1" ht="66">
      <c r="A62" s="543"/>
      <c r="B62" s="569" t="s">
        <v>309</v>
      </c>
      <c r="C62" s="595">
        <v>51072.1</v>
      </c>
      <c r="D62" s="545"/>
      <c r="E62" s="595">
        <v>0</v>
      </c>
      <c r="F62" s="545">
        <f t="shared" si="0"/>
        <v>0</v>
      </c>
    </row>
    <row r="63" spans="1:6" s="425" customFormat="1" ht="0.75" customHeight="1" hidden="1">
      <c r="A63" s="535"/>
      <c r="B63" s="549"/>
      <c r="C63" s="545" t="e">
        <f>C58+C60+C61+C62+#REF!+#REF!+#REF!+#REF!+#REF!+#REF!+#REF!+#REF!+#REF!+#REF!+#REF!+#REF!+#REF!+#REF!+#REF!+#REF!+#REF!+#REF!+#REF!+#REF!+#REF!+#REF!+#REF!+#REF!</f>
        <v>#REF!</v>
      </c>
      <c r="D63" s="545" t="e">
        <f>D58+D60+D61+D62+#REF!+#REF!+#REF!+#REF!+#REF!+#REF!+#REF!+#REF!+#REF!+#REF!+#REF!+#REF!+#REF!+#REF!+#REF!+#REF!+#REF!+#REF!+#REF!+#REF!+#REF!+#REF!+#REF!+#REF!</f>
        <v>#REF!</v>
      </c>
      <c r="E63" s="545" t="e">
        <f>E58+E60+E61+E62+#REF!+#REF!+#REF!+#REF!+#REF!+#REF!+#REF!+#REF!+#REF!+#REF!+#REF!+#REF!+#REF!+#REF!+#REF!+#REF!+#REF!+#REF!+#REF!+#REF!+#REF!+#REF!+#REF!+#REF!</f>
        <v>#REF!</v>
      </c>
      <c r="F63" s="545" t="e">
        <f aca="true" t="shared" si="1" ref="F63:F122">E63/C63*100</f>
        <v>#REF!</v>
      </c>
    </row>
    <row r="64" spans="1:6" s="425" customFormat="1" ht="57" customHeight="1" hidden="1">
      <c r="A64" s="535"/>
      <c r="B64" s="549" t="s">
        <v>194</v>
      </c>
      <c r="C64" s="545" t="e">
        <f>C46-C63</f>
        <v>#REF!</v>
      </c>
      <c r="D64" s="545"/>
      <c r="E64" s="545"/>
      <c r="F64" s="545" t="e">
        <f t="shared" si="1"/>
        <v>#REF!</v>
      </c>
    </row>
    <row r="65" spans="1:6" s="425" customFormat="1" ht="63.75" customHeight="1">
      <c r="A65" s="543" t="s">
        <v>53</v>
      </c>
      <c r="B65" s="549" t="s">
        <v>50</v>
      </c>
      <c r="C65" s="545">
        <f>961232+25448.7</f>
        <v>986680.7</v>
      </c>
      <c r="D65" s="545"/>
      <c r="E65" s="562">
        <v>531836.7</v>
      </c>
      <c r="F65" s="545">
        <f t="shared" si="1"/>
        <v>53.9</v>
      </c>
    </row>
    <row r="66" spans="1:6" s="425" customFormat="1" ht="99">
      <c r="A66" s="543" t="s">
        <v>54</v>
      </c>
      <c r="B66" s="549" t="s">
        <v>62</v>
      </c>
      <c r="C66" s="545">
        <f>C67+C68+C69+C70</f>
        <v>90000</v>
      </c>
      <c r="D66" s="545" t="e">
        <f>D67+D68+D69+#REF!</f>
        <v>#REF!</v>
      </c>
      <c r="E66" s="545">
        <f>E67+E68+E69</f>
        <v>360.6</v>
      </c>
      <c r="F66" s="545">
        <f t="shared" si="1"/>
        <v>0.4</v>
      </c>
    </row>
    <row r="67" spans="1:6" s="425" customFormat="1" ht="69" customHeight="1">
      <c r="A67" s="543"/>
      <c r="B67" s="569" t="s">
        <v>310</v>
      </c>
      <c r="C67" s="582">
        <v>23094.9</v>
      </c>
      <c r="D67" s="538"/>
      <c r="E67" s="582">
        <f>SUM(D67)</f>
        <v>0</v>
      </c>
      <c r="F67" s="545">
        <f t="shared" si="1"/>
        <v>0</v>
      </c>
    </row>
    <row r="68" spans="1:8" s="425" customFormat="1" ht="78" customHeight="1">
      <c r="A68" s="543"/>
      <c r="B68" s="569" t="s">
        <v>311</v>
      </c>
      <c r="C68" s="582">
        <v>65505.1</v>
      </c>
      <c r="D68" s="562"/>
      <c r="E68" s="582">
        <f>SUM(D68)</f>
        <v>0</v>
      </c>
      <c r="F68" s="545">
        <f t="shared" si="1"/>
        <v>0</v>
      </c>
      <c r="H68" s="463"/>
    </row>
    <row r="69" spans="1:6" s="425" customFormat="1" ht="66" customHeight="1">
      <c r="A69" s="543"/>
      <c r="B69" s="569" t="s">
        <v>312</v>
      </c>
      <c r="C69" s="582">
        <v>1316.8</v>
      </c>
      <c r="D69" s="562"/>
      <c r="E69" s="582">
        <v>360.6</v>
      </c>
      <c r="F69" s="545">
        <f t="shared" si="1"/>
        <v>27.4</v>
      </c>
    </row>
    <row r="70" spans="1:6" s="425" customFormat="1" ht="45" customHeight="1">
      <c r="A70" s="543"/>
      <c r="B70" s="569" t="s">
        <v>59</v>
      </c>
      <c r="C70" s="582">
        <v>83.2</v>
      </c>
      <c r="D70" s="562"/>
      <c r="E70" s="582">
        <f>D70</f>
        <v>0</v>
      </c>
      <c r="F70" s="545">
        <f t="shared" si="1"/>
        <v>0</v>
      </c>
    </row>
    <row r="71" spans="1:6" s="425" customFormat="1" ht="72" customHeight="1">
      <c r="A71" s="543" t="s">
        <v>55</v>
      </c>
      <c r="B71" s="549" t="s">
        <v>73</v>
      </c>
      <c r="C71" s="562">
        <f>C74+C84</f>
        <v>880401.9</v>
      </c>
      <c r="D71" s="562" t="e">
        <f>D74+D84</f>
        <v>#REF!</v>
      </c>
      <c r="E71" s="562">
        <f>E74+E84</f>
        <v>931.3</v>
      </c>
      <c r="F71" s="545">
        <f>E71/C71*100</f>
        <v>0.1</v>
      </c>
    </row>
    <row r="72" spans="1:6" s="425" customFormat="1" ht="111.75" customHeight="1" hidden="1">
      <c r="A72" s="543"/>
      <c r="B72" s="549"/>
      <c r="C72" s="562"/>
      <c r="D72" s="565"/>
      <c r="E72" s="562"/>
      <c r="F72" s="545" t="e">
        <f t="shared" si="1"/>
        <v>#DIV/0!</v>
      </c>
    </row>
    <row r="73" spans="1:6" s="425" customFormat="1" ht="111.75" customHeight="1" hidden="1">
      <c r="A73" s="590" t="s">
        <v>55</v>
      </c>
      <c r="B73" s="549" t="s">
        <v>65</v>
      </c>
      <c r="C73" s="545">
        <v>884219</v>
      </c>
      <c r="D73" s="565"/>
      <c r="E73" s="562"/>
      <c r="F73" s="545">
        <f t="shared" si="1"/>
        <v>0</v>
      </c>
    </row>
    <row r="74" spans="1:6" s="425" customFormat="1" ht="69.75" customHeight="1">
      <c r="A74" s="590"/>
      <c r="B74" s="591" t="s">
        <v>320</v>
      </c>
      <c r="C74" s="594">
        <f>SUM(C77,C79,C81:C83)</f>
        <v>224899.9</v>
      </c>
      <c r="D74" s="561" t="e">
        <f>D75+D79</f>
        <v>#REF!</v>
      </c>
      <c r="E74" s="594">
        <f>SUM(E77,E79,E81:E83)</f>
        <v>0</v>
      </c>
      <c r="F74" s="561">
        <f t="shared" si="1"/>
        <v>0</v>
      </c>
    </row>
    <row r="75" spans="1:8" s="397" customFormat="1" ht="33" customHeight="1">
      <c r="A75" s="564"/>
      <c r="B75" s="591" t="s">
        <v>313</v>
      </c>
      <c r="C75" s="594">
        <f>SUM(C78,C80)</f>
        <v>108800</v>
      </c>
      <c r="D75" s="538">
        <f>D76+D77+D78</f>
        <v>0</v>
      </c>
      <c r="E75" s="594">
        <f>SUM(E78,E80)</f>
        <v>0</v>
      </c>
      <c r="F75" s="561">
        <f t="shared" si="1"/>
        <v>0</v>
      </c>
      <c r="H75" s="593"/>
    </row>
    <row r="76" spans="1:8" s="425" customFormat="1" ht="33">
      <c r="A76" s="564"/>
      <c r="B76" s="596" t="s">
        <v>319</v>
      </c>
      <c r="C76" s="582"/>
      <c r="D76" s="565"/>
      <c r="E76" s="582"/>
      <c r="F76" s="545"/>
      <c r="H76" s="463"/>
    </row>
    <row r="77" spans="1:8" s="425" customFormat="1" ht="33">
      <c r="A77" s="564"/>
      <c r="B77" s="569" t="s">
        <v>314</v>
      </c>
      <c r="C77" s="582">
        <v>27366.8</v>
      </c>
      <c r="D77" s="565"/>
      <c r="E77" s="582">
        <v>0</v>
      </c>
      <c r="F77" s="545">
        <f t="shared" si="1"/>
        <v>0</v>
      </c>
      <c r="H77" s="463"/>
    </row>
    <row r="78" spans="1:8" s="425" customFormat="1" ht="66">
      <c r="A78" s="564"/>
      <c r="B78" s="591" t="s">
        <v>313</v>
      </c>
      <c r="C78" s="594">
        <v>17800</v>
      </c>
      <c r="D78" s="565"/>
      <c r="E78" s="594">
        <v>0</v>
      </c>
      <c r="F78" s="561">
        <f t="shared" si="1"/>
        <v>0</v>
      </c>
      <c r="H78" s="463"/>
    </row>
    <row r="79" spans="1:8" s="425" customFormat="1" ht="66">
      <c r="A79" s="564"/>
      <c r="B79" s="569" t="s">
        <v>315</v>
      </c>
      <c r="C79" s="582">
        <v>113318.9</v>
      </c>
      <c r="D79" s="561" t="e">
        <f>D80+D81+D82+D83+#REF!+#REF!</f>
        <v>#REF!</v>
      </c>
      <c r="E79" s="582">
        <v>0</v>
      </c>
      <c r="F79" s="561">
        <f t="shared" si="1"/>
        <v>0</v>
      </c>
      <c r="H79" s="463"/>
    </row>
    <row r="80" spans="1:8" s="425" customFormat="1" ht="66">
      <c r="A80" s="564"/>
      <c r="B80" s="591" t="s">
        <v>313</v>
      </c>
      <c r="C80" s="594">
        <v>91000</v>
      </c>
      <c r="D80" s="565"/>
      <c r="E80" s="594">
        <v>0</v>
      </c>
      <c r="F80" s="561">
        <f t="shared" si="1"/>
        <v>0</v>
      </c>
      <c r="H80" s="463"/>
    </row>
    <row r="81" spans="1:8" s="425" customFormat="1" ht="66">
      <c r="A81" s="564"/>
      <c r="B81" s="569" t="s">
        <v>316</v>
      </c>
      <c r="C81" s="582">
        <v>35814.9</v>
      </c>
      <c r="D81" s="565"/>
      <c r="E81" s="582">
        <v>0</v>
      </c>
      <c r="F81" s="545">
        <f t="shared" si="1"/>
        <v>0</v>
      </c>
      <c r="H81" s="463"/>
    </row>
    <row r="82" spans="1:8" s="425" customFormat="1" ht="66">
      <c r="A82" s="564"/>
      <c r="B82" s="569" t="s">
        <v>317</v>
      </c>
      <c r="C82" s="582">
        <v>48135.9</v>
      </c>
      <c r="D82" s="565"/>
      <c r="E82" s="582">
        <v>0</v>
      </c>
      <c r="F82" s="545">
        <f t="shared" si="1"/>
        <v>0</v>
      </c>
      <c r="H82" s="463"/>
    </row>
    <row r="83" spans="1:6" s="425" customFormat="1" ht="33">
      <c r="A83" s="564"/>
      <c r="B83" s="569" t="s">
        <v>318</v>
      </c>
      <c r="C83" s="582">
        <v>263.4</v>
      </c>
      <c r="D83" s="584"/>
      <c r="E83" s="582">
        <v>0</v>
      </c>
      <c r="F83" s="545">
        <f t="shared" si="1"/>
        <v>0</v>
      </c>
    </row>
    <row r="84" spans="1:8" s="425" customFormat="1" ht="69.75" customHeight="1">
      <c r="A84" s="564"/>
      <c r="B84" s="591" t="s">
        <v>291</v>
      </c>
      <c r="C84" s="594">
        <f>SUM(C85:C122)</f>
        <v>655502</v>
      </c>
      <c r="D84" s="594">
        <f>SUM(D85:D122)</f>
        <v>0</v>
      </c>
      <c r="E84" s="594">
        <f>SUM(E85:E122)</f>
        <v>931.3</v>
      </c>
      <c r="F84" s="561">
        <f t="shared" si="1"/>
        <v>0.1</v>
      </c>
      <c r="H84" s="463"/>
    </row>
    <row r="85" spans="1:6" s="425" customFormat="1" ht="66">
      <c r="A85" s="564"/>
      <c r="B85" s="569" t="s">
        <v>321</v>
      </c>
      <c r="C85" s="582">
        <v>5200</v>
      </c>
      <c r="D85" s="567"/>
      <c r="E85" s="582">
        <v>0</v>
      </c>
      <c r="F85" s="545">
        <f t="shared" si="1"/>
        <v>0</v>
      </c>
    </row>
    <row r="86" spans="1:6" s="425" customFormat="1" ht="33">
      <c r="A86" s="564"/>
      <c r="B86" s="569" t="s">
        <v>322</v>
      </c>
      <c r="C86" s="582">
        <v>16200</v>
      </c>
      <c r="D86" s="567"/>
      <c r="E86" s="582">
        <v>0</v>
      </c>
      <c r="F86" s="545">
        <f t="shared" si="1"/>
        <v>0</v>
      </c>
    </row>
    <row r="87" spans="1:6" s="425" customFormat="1" ht="33">
      <c r="A87" s="564"/>
      <c r="B87" s="569" t="s">
        <v>323</v>
      </c>
      <c r="C87" s="582">
        <v>3600</v>
      </c>
      <c r="D87" s="567"/>
      <c r="E87" s="582">
        <v>0</v>
      </c>
      <c r="F87" s="545">
        <f t="shared" si="1"/>
        <v>0</v>
      </c>
    </row>
    <row r="88" spans="1:6" s="425" customFormat="1" ht="66">
      <c r="A88" s="564"/>
      <c r="B88" s="569" t="s">
        <v>324</v>
      </c>
      <c r="C88" s="582">
        <v>69030</v>
      </c>
      <c r="D88" s="567"/>
      <c r="E88" s="582">
        <v>0</v>
      </c>
      <c r="F88" s="545">
        <f t="shared" si="1"/>
        <v>0</v>
      </c>
    </row>
    <row r="89" spans="1:6" s="425" customFormat="1" ht="33">
      <c r="A89" s="564"/>
      <c r="B89" s="569" t="s">
        <v>325</v>
      </c>
      <c r="C89" s="582">
        <v>30184</v>
      </c>
      <c r="D89" s="567"/>
      <c r="E89" s="582">
        <f>SUM(D89)</f>
        <v>0</v>
      </c>
      <c r="F89" s="545">
        <f t="shared" si="1"/>
        <v>0</v>
      </c>
    </row>
    <row r="90" spans="1:6" s="425" customFormat="1" ht="33">
      <c r="A90" s="564"/>
      <c r="B90" s="569" t="s">
        <v>326</v>
      </c>
      <c r="C90" s="582">
        <v>32200</v>
      </c>
      <c r="D90" s="567"/>
      <c r="E90" s="582">
        <f>SUM(D90)</f>
        <v>0</v>
      </c>
      <c r="F90" s="545">
        <f t="shared" si="1"/>
        <v>0</v>
      </c>
    </row>
    <row r="91" spans="1:6" s="425" customFormat="1" ht="33">
      <c r="A91" s="564"/>
      <c r="B91" s="569" t="s">
        <v>327</v>
      </c>
      <c r="C91" s="582">
        <v>30000</v>
      </c>
      <c r="D91" s="567"/>
      <c r="E91" s="582">
        <v>0</v>
      </c>
      <c r="F91" s="545">
        <f t="shared" si="1"/>
        <v>0</v>
      </c>
    </row>
    <row r="92" spans="1:6" s="425" customFormat="1" ht="66">
      <c r="A92" s="564"/>
      <c r="B92" s="569" t="s">
        <v>328</v>
      </c>
      <c r="C92" s="582">
        <v>7000</v>
      </c>
      <c r="D92" s="567"/>
      <c r="E92" s="582">
        <v>0</v>
      </c>
      <c r="F92" s="545">
        <f t="shared" si="1"/>
        <v>0</v>
      </c>
    </row>
    <row r="93" spans="1:6" s="492" customFormat="1" ht="33">
      <c r="A93" s="568"/>
      <c r="B93" s="569" t="s">
        <v>329</v>
      </c>
      <c r="C93" s="582">
        <v>22897</v>
      </c>
      <c r="D93" s="565"/>
      <c r="E93" s="582">
        <v>0</v>
      </c>
      <c r="F93" s="545">
        <f t="shared" si="1"/>
        <v>0</v>
      </c>
    </row>
    <row r="94" spans="1:6" s="492" customFormat="1" ht="66">
      <c r="A94" s="568"/>
      <c r="B94" s="569" t="s">
        <v>330</v>
      </c>
      <c r="C94" s="582">
        <v>18900</v>
      </c>
      <c r="D94" s="565"/>
      <c r="E94" s="582">
        <f aca="true" t="shared" si="2" ref="E94:E102">SUM(D94)</f>
        <v>0</v>
      </c>
      <c r="F94" s="545">
        <f t="shared" si="1"/>
        <v>0</v>
      </c>
    </row>
    <row r="95" spans="1:6" s="492" customFormat="1" ht="33">
      <c r="A95" s="568"/>
      <c r="B95" s="569" t="s">
        <v>331</v>
      </c>
      <c r="C95" s="582">
        <v>20000</v>
      </c>
      <c r="D95" s="565"/>
      <c r="E95" s="582">
        <f t="shared" si="2"/>
        <v>0</v>
      </c>
      <c r="F95" s="545">
        <f t="shared" si="1"/>
        <v>0</v>
      </c>
    </row>
    <row r="96" spans="1:6" s="492" customFormat="1" ht="33">
      <c r="A96" s="568"/>
      <c r="B96" s="569" t="s">
        <v>332</v>
      </c>
      <c r="C96" s="582">
        <v>11070</v>
      </c>
      <c r="D96" s="565"/>
      <c r="E96" s="582">
        <f t="shared" si="2"/>
        <v>0</v>
      </c>
      <c r="F96" s="545">
        <f t="shared" si="1"/>
        <v>0</v>
      </c>
    </row>
    <row r="97" spans="1:6" s="492" customFormat="1" ht="33">
      <c r="A97" s="568"/>
      <c r="B97" s="569" t="s">
        <v>333</v>
      </c>
      <c r="C97" s="582">
        <v>11069.9</v>
      </c>
      <c r="D97" s="565"/>
      <c r="E97" s="582">
        <f t="shared" si="2"/>
        <v>0</v>
      </c>
      <c r="F97" s="545">
        <f t="shared" si="1"/>
        <v>0</v>
      </c>
    </row>
    <row r="98" spans="1:6" s="492" customFormat="1" ht="33">
      <c r="A98" s="568"/>
      <c r="B98" s="569" t="s">
        <v>334</v>
      </c>
      <c r="C98" s="582">
        <v>6745.1</v>
      </c>
      <c r="D98" s="565"/>
      <c r="E98" s="582">
        <v>0</v>
      </c>
      <c r="F98" s="545">
        <f t="shared" si="1"/>
        <v>0</v>
      </c>
    </row>
    <row r="99" spans="1:6" s="492" customFormat="1" ht="66">
      <c r="A99" s="568"/>
      <c r="B99" s="569" t="s">
        <v>335</v>
      </c>
      <c r="C99" s="582">
        <v>11097.3</v>
      </c>
      <c r="D99" s="565"/>
      <c r="E99" s="582">
        <v>0</v>
      </c>
      <c r="F99" s="545">
        <f t="shared" si="1"/>
        <v>0</v>
      </c>
    </row>
    <row r="100" spans="1:6" s="492" customFormat="1" ht="66">
      <c r="A100" s="568"/>
      <c r="B100" s="569" t="s">
        <v>336</v>
      </c>
      <c r="C100" s="582">
        <v>30196.1</v>
      </c>
      <c r="D100" s="565"/>
      <c r="E100" s="582">
        <f t="shared" si="2"/>
        <v>0</v>
      </c>
      <c r="F100" s="545">
        <f t="shared" si="1"/>
        <v>0</v>
      </c>
    </row>
    <row r="101" spans="1:6" s="492" customFormat="1" ht="33">
      <c r="A101" s="568"/>
      <c r="B101" s="569" t="s">
        <v>337</v>
      </c>
      <c r="C101" s="582">
        <v>7130</v>
      </c>
      <c r="D101" s="565"/>
      <c r="E101" s="582">
        <f t="shared" si="2"/>
        <v>0</v>
      </c>
      <c r="F101" s="545">
        <f t="shared" si="1"/>
        <v>0</v>
      </c>
    </row>
    <row r="102" spans="1:6" s="492" customFormat="1" ht="33">
      <c r="A102" s="568"/>
      <c r="B102" s="569" t="s">
        <v>338</v>
      </c>
      <c r="C102" s="582">
        <v>10640</v>
      </c>
      <c r="D102" s="565"/>
      <c r="E102" s="582">
        <f t="shared" si="2"/>
        <v>0</v>
      </c>
      <c r="F102" s="545">
        <f t="shared" si="1"/>
        <v>0</v>
      </c>
    </row>
    <row r="103" spans="1:6" s="492" customFormat="1" ht="33">
      <c r="A103" s="568"/>
      <c r="B103" s="569" t="s">
        <v>339</v>
      </c>
      <c r="C103" s="582">
        <v>25000</v>
      </c>
      <c r="D103" s="565"/>
      <c r="E103" s="582">
        <v>0</v>
      </c>
      <c r="F103" s="545">
        <f t="shared" si="1"/>
        <v>0</v>
      </c>
    </row>
    <row r="104" spans="1:6" s="492" customFormat="1" ht="33">
      <c r="A104" s="568"/>
      <c r="B104" s="569" t="s">
        <v>340</v>
      </c>
      <c r="C104" s="582">
        <v>10800</v>
      </c>
      <c r="D104" s="565"/>
      <c r="E104" s="582">
        <v>0</v>
      </c>
      <c r="F104" s="545">
        <f t="shared" si="1"/>
        <v>0</v>
      </c>
    </row>
    <row r="105" spans="1:6" s="492" customFormat="1" ht="33">
      <c r="A105" s="568"/>
      <c r="B105" s="569" t="s">
        <v>341</v>
      </c>
      <c r="C105" s="582">
        <v>15000</v>
      </c>
      <c r="D105" s="565"/>
      <c r="E105" s="582">
        <f>SUM(D105)</f>
        <v>0</v>
      </c>
      <c r="F105" s="545">
        <f t="shared" si="1"/>
        <v>0</v>
      </c>
    </row>
    <row r="106" spans="1:6" s="492" customFormat="1" ht="33">
      <c r="A106" s="568"/>
      <c r="B106" s="569" t="s">
        <v>342</v>
      </c>
      <c r="C106" s="582">
        <v>16230</v>
      </c>
      <c r="D106" s="565"/>
      <c r="E106" s="582">
        <f>D106</f>
        <v>0</v>
      </c>
      <c r="F106" s="545">
        <f t="shared" si="1"/>
        <v>0</v>
      </c>
    </row>
    <row r="107" spans="1:6" s="492" customFormat="1" ht="66">
      <c r="A107" s="568"/>
      <c r="B107" s="569" t="s">
        <v>343</v>
      </c>
      <c r="C107" s="582">
        <v>19350</v>
      </c>
      <c r="D107" s="565"/>
      <c r="E107" s="582">
        <v>0</v>
      </c>
      <c r="F107" s="545">
        <f t="shared" si="1"/>
        <v>0</v>
      </c>
    </row>
    <row r="108" spans="1:6" s="492" customFormat="1" ht="66">
      <c r="A108" s="568"/>
      <c r="B108" s="569" t="s">
        <v>344</v>
      </c>
      <c r="C108" s="582">
        <v>11223.9</v>
      </c>
      <c r="D108" s="565"/>
      <c r="E108" s="582">
        <v>0</v>
      </c>
      <c r="F108" s="545">
        <f t="shared" si="1"/>
        <v>0</v>
      </c>
    </row>
    <row r="109" spans="1:6" s="492" customFormat="1" ht="66">
      <c r="A109" s="568"/>
      <c r="B109" s="569" t="s">
        <v>345</v>
      </c>
      <c r="C109" s="582">
        <v>27314</v>
      </c>
      <c r="D109" s="565"/>
      <c r="E109" s="582">
        <v>0</v>
      </c>
      <c r="F109" s="545">
        <f t="shared" si="1"/>
        <v>0</v>
      </c>
    </row>
    <row r="110" spans="1:6" s="492" customFormat="1" ht="33">
      <c r="A110" s="543"/>
      <c r="B110" s="569" t="s">
        <v>346</v>
      </c>
      <c r="C110" s="582">
        <v>23500</v>
      </c>
      <c r="D110" s="584"/>
      <c r="E110" s="582">
        <v>0</v>
      </c>
      <c r="F110" s="545">
        <f t="shared" si="1"/>
        <v>0</v>
      </c>
    </row>
    <row r="111" spans="1:6" s="492" customFormat="1" ht="33">
      <c r="A111" s="543"/>
      <c r="B111" s="569" t="s">
        <v>347</v>
      </c>
      <c r="C111" s="582">
        <v>16200</v>
      </c>
      <c r="D111" s="584"/>
      <c r="E111" s="582">
        <v>0</v>
      </c>
      <c r="F111" s="545">
        <f t="shared" si="1"/>
        <v>0</v>
      </c>
    </row>
    <row r="112" spans="1:6" s="492" customFormat="1" ht="33">
      <c r="A112" s="543"/>
      <c r="B112" s="569" t="s">
        <v>348</v>
      </c>
      <c r="C112" s="582">
        <v>10800</v>
      </c>
      <c r="D112" s="584"/>
      <c r="E112" s="582">
        <f>SUM(D112)</f>
        <v>0</v>
      </c>
      <c r="F112" s="545">
        <f t="shared" si="1"/>
        <v>0</v>
      </c>
    </row>
    <row r="113" spans="1:6" s="492" customFormat="1" ht="33">
      <c r="A113" s="543"/>
      <c r="B113" s="569" t="s">
        <v>349</v>
      </c>
      <c r="C113" s="582">
        <v>14500</v>
      </c>
      <c r="D113" s="584"/>
      <c r="E113" s="582">
        <f>SUM(D113)</f>
        <v>0</v>
      </c>
      <c r="F113" s="545">
        <f t="shared" si="1"/>
        <v>0</v>
      </c>
    </row>
    <row r="114" spans="1:6" s="492" customFormat="1" ht="33">
      <c r="A114" s="543"/>
      <c r="B114" s="569" t="s">
        <v>350</v>
      </c>
      <c r="C114" s="582">
        <v>4000</v>
      </c>
      <c r="D114" s="584"/>
      <c r="E114" s="582">
        <f>SUM(D114)</f>
        <v>0</v>
      </c>
      <c r="F114" s="545">
        <f t="shared" si="1"/>
        <v>0</v>
      </c>
    </row>
    <row r="115" spans="1:6" s="492" customFormat="1" ht="33">
      <c r="A115" s="543"/>
      <c r="B115" s="569" t="s">
        <v>351</v>
      </c>
      <c r="C115" s="582">
        <v>10000</v>
      </c>
      <c r="D115" s="584"/>
      <c r="E115" s="582">
        <v>0</v>
      </c>
      <c r="F115" s="545">
        <f t="shared" si="1"/>
        <v>0</v>
      </c>
    </row>
    <row r="116" spans="1:6" s="492" customFormat="1" ht="66">
      <c r="A116" s="543"/>
      <c r="B116" s="569" t="s">
        <v>352</v>
      </c>
      <c r="C116" s="582">
        <v>20678.8</v>
      </c>
      <c r="D116" s="584"/>
      <c r="E116" s="582">
        <v>0</v>
      </c>
      <c r="F116" s="545">
        <f t="shared" si="1"/>
        <v>0</v>
      </c>
    </row>
    <row r="117" spans="1:6" s="492" customFormat="1" ht="33">
      <c r="A117" s="543"/>
      <c r="B117" s="569" t="s">
        <v>353</v>
      </c>
      <c r="C117" s="582">
        <v>42710</v>
      </c>
      <c r="D117" s="584"/>
      <c r="E117" s="582">
        <v>0</v>
      </c>
      <c r="F117" s="545">
        <f t="shared" si="1"/>
        <v>0</v>
      </c>
    </row>
    <row r="118" spans="1:6" s="492" customFormat="1" ht="33">
      <c r="A118" s="543"/>
      <c r="B118" s="569" t="s">
        <v>354</v>
      </c>
      <c r="C118" s="582">
        <v>13028.8</v>
      </c>
      <c r="D118" s="584"/>
      <c r="E118" s="582">
        <v>0</v>
      </c>
      <c r="F118" s="545">
        <f t="shared" si="1"/>
        <v>0</v>
      </c>
    </row>
    <row r="119" spans="1:6" s="425" customFormat="1" ht="132">
      <c r="A119" s="543"/>
      <c r="B119" s="569" t="s">
        <v>355</v>
      </c>
      <c r="C119" s="582">
        <v>98.8</v>
      </c>
      <c r="D119" s="545"/>
      <c r="E119" s="582">
        <v>98.8</v>
      </c>
      <c r="F119" s="545">
        <f t="shared" si="1"/>
        <v>100</v>
      </c>
    </row>
    <row r="120" spans="1:6" s="425" customFormat="1" ht="66">
      <c r="A120" s="543"/>
      <c r="B120" s="569" t="s">
        <v>356</v>
      </c>
      <c r="C120" s="582">
        <v>1238.3</v>
      </c>
      <c r="D120" s="562"/>
      <c r="E120" s="582">
        <v>0</v>
      </c>
      <c r="F120" s="545">
        <f t="shared" si="1"/>
        <v>0</v>
      </c>
    </row>
    <row r="121" spans="1:6" s="425" customFormat="1" ht="66">
      <c r="A121" s="543"/>
      <c r="B121" s="569" t="s">
        <v>147</v>
      </c>
      <c r="C121" s="582">
        <v>10162.9</v>
      </c>
      <c r="D121" s="561"/>
      <c r="E121" s="582">
        <v>832.5</v>
      </c>
      <c r="F121" s="545">
        <f t="shared" si="1"/>
        <v>8.2</v>
      </c>
    </row>
    <row r="122" spans="1:6" s="425" customFormat="1" ht="33">
      <c r="A122" s="543"/>
      <c r="B122" s="569" t="s">
        <v>357</v>
      </c>
      <c r="C122" s="582">
        <v>20507.1</v>
      </c>
      <c r="D122" s="585"/>
      <c r="E122" s="582">
        <v>0</v>
      </c>
      <c r="F122" s="545">
        <f t="shared" si="1"/>
        <v>0</v>
      </c>
    </row>
    <row r="123" spans="1:6" s="492" customFormat="1" ht="162" customHeight="1">
      <c r="A123" s="543" t="s">
        <v>56</v>
      </c>
      <c r="B123" s="549" t="s">
        <v>67</v>
      </c>
      <c r="C123" s="545">
        <v>78580</v>
      </c>
      <c r="D123" s="545"/>
      <c r="E123" s="545">
        <v>0</v>
      </c>
      <c r="F123" s="545">
        <f aca="true" t="shared" si="3" ref="F123:F129">E123/C123*100</f>
        <v>0</v>
      </c>
    </row>
    <row r="124" spans="1:6" s="492" customFormat="1" ht="47.25" customHeight="1">
      <c r="A124" s="543" t="s">
        <v>57</v>
      </c>
      <c r="B124" s="549" t="s">
        <v>148</v>
      </c>
      <c r="C124" s="545">
        <v>83742.2</v>
      </c>
      <c r="D124" s="545"/>
      <c r="E124" s="545">
        <v>11326.9</v>
      </c>
      <c r="F124" s="545">
        <f t="shared" si="3"/>
        <v>13.5</v>
      </c>
    </row>
    <row r="125" spans="1:6" s="492" customFormat="1" ht="42" customHeight="1">
      <c r="A125" s="543" t="s">
        <v>165</v>
      </c>
      <c r="B125" s="549" t="s">
        <v>63</v>
      </c>
      <c r="C125" s="545">
        <f>C126+C127+C128</f>
        <v>1140336</v>
      </c>
      <c r="D125" s="592" t="e">
        <f>D126+D127+D128</f>
        <v>#REF!</v>
      </c>
      <c r="E125" s="545">
        <f>E126+E127+E128</f>
        <v>0</v>
      </c>
      <c r="F125" s="545">
        <f t="shared" si="3"/>
        <v>0</v>
      </c>
    </row>
    <row r="126" spans="1:6" s="378" customFormat="1" ht="131.25" customHeight="1">
      <c r="A126" s="543"/>
      <c r="B126" s="549" t="s">
        <v>300</v>
      </c>
      <c r="C126" s="545">
        <v>282668</v>
      </c>
      <c r="D126" s="538" t="e">
        <f>D127+D128+#REF!</f>
        <v>#REF!</v>
      </c>
      <c r="E126" s="545">
        <v>0</v>
      </c>
      <c r="F126" s="545">
        <f t="shared" si="3"/>
        <v>0</v>
      </c>
    </row>
    <row r="127" spans="1:6" s="378" customFormat="1" ht="102.75" customHeight="1">
      <c r="A127" s="543"/>
      <c r="B127" s="549" t="s">
        <v>301</v>
      </c>
      <c r="C127" s="545">
        <v>237668</v>
      </c>
      <c r="D127" s="545"/>
      <c r="E127" s="545">
        <v>0</v>
      </c>
      <c r="F127" s="545">
        <f t="shared" si="3"/>
        <v>0</v>
      </c>
    </row>
    <row r="128" spans="1:6" s="378" customFormat="1" ht="102" customHeight="1">
      <c r="A128" s="543"/>
      <c r="B128" s="549" t="s">
        <v>358</v>
      </c>
      <c r="C128" s="545">
        <v>620000</v>
      </c>
      <c r="D128" s="545"/>
      <c r="E128" s="545">
        <v>0</v>
      </c>
      <c r="F128" s="545">
        <f t="shared" si="3"/>
        <v>0</v>
      </c>
    </row>
    <row r="129" spans="1:6" s="373" customFormat="1" ht="105" customHeight="1">
      <c r="A129" s="563" t="s">
        <v>192</v>
      </c>
      <c r="B129" s="563" t="s">
        <v>193</v>
      </c>
      <c r="C129" s="597">
        <v>621200</v>
      </c>
      <c r="D129" s="571"/>
      <c r="E129" s="545">
        <v>0</v>
      </c>
      <c r="F129" s="545">
        <f t="shared" si="3"/>
        <v>0</v>
      </c>
    </row>
    <row r="130" spans="1:6" s="373" customFormat="1" ht="65.25" customHeight="1">
      <c r="A130" s="524"/>
      <c r="B130" s="425"/>
      <c r="C130" s="588"/>
      <c r="D130" s="526"/>
      <c r="E130" s="526"/>
      <c r="F130" s="527"/>
    </row>
    <row r="131" spans="1:6" s="164" customFormat="1" ht="66" customHeight="1">
      <c r="A131" s="742"/>
      <c r="B131" s="742"/>
      <c r="C131" s="742"/>
      <c r="D131" s="742"/>
      <c r="E131" s="742"/>
      <c r="F131" s="742"/>
    </row>
    <row r="132" spans="1:6" s="371" customFormat="1" ht="81.75" customHeight="1">
      <c r="A132" s="743" t="s">
        <v>166</v>
      </c>
      <c r="B132" s="743"/>
      <c r="D132" s="372"/>
      <c r="E132" s="744" t="s">
        <v>37</v>
      </c>
      <c r="F132" s="744"/>
    </row>
    <row r="133" spans="1:4" s="6" customFormat="1" ht="36.75" customHeight="1">
      <c r="A133" s="4"/>
      <c r="B133" s="4"/>
      <c r="C133" s="4"/>
      <c r="D133" s="5"/>
    </row>
    <row r="134" spans="4:5" ht="18.75">
      <c r="D134" s="4"/>
      <c r="E134" s="4"/>
    </row>
  </sheetData>
  <sheetProtection/>
  <mergeCells count="5">
    <mergeCell ref="A2:F2"/>
    <mergeCell ref="A3:F3"/>
    <mergeCell ref="A131:F131"/>
    <mergeCell ref="A132:B132"/>
    <mergeCell ref="E132:F132"/>
  </mergeCells>
  <printOptions/>
  <pageMargins left="0.7086614173228347" right="0.5118110236220472" top="0.35433070866141736" bottom="0.35433070866141736" header="0.31496062992125984" footer="0.31496062992125984"/>
  <pageSetup fitToHeight="11" fitToWidth="1" horizontalDpi="300" verticalDpi="3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7"/>
  <sheetViews>
    <sheetView zoomScale="50" zoomScaleNormal="50" zoomScalePageLayoutView="0" workbookViewId="0" topLeftCell="A1">
      <selection activeCell="A1" sqref="A1:IV16384"/>
    </sheetView>
  </sheetViews>
  <sheetFormatPr defaultColWidth="8.875" defaultRowHeight="12.75"/>
  <cols>
    <col min="1" max="1" width="13.875" style="1" customWidth="1"/>
    <col min="2" max="2" width="174.375" style="1" customWidth="1"/>
    <col min="3" max="3" width="31.25390625" style="1" customWidth="1"/>
    <col min="4" max="4" width="2.75390625" style="1" hidden="1" customWidth="1"/>
    <col min="5" max="5" width="34.25390625" style="1" customWidth="1"/>
    <col min="6" max="6" width="30.75390625" style="1" customWidth="1"/>
    <col min="7" max="7" width="4.25390625" style="1" hidden="1" customWidth="1"/>
    <col min="8" max="8" width="32.75390625" style="1" customWidth="1"/>
    <col min="9" max="9" width="16.875" style="1" customWidth="1"/>
    <col min="10" max="16384" width="8.875" style="1" customWidth="1"/>
  </cols>
  <sheetData>
    <row r="1" ht="19.5" customHeight="1">
      <c r="B1" s="2"/>
    </row>
    <row r="2" spans="1:6" s="371" customFormat="1" ht="36.75" customHeight="1">
      <c r="A2" s="740" t="s">
        <v>34</v>
      </c>
      <c r="B2" s="740"/>
      <c r="C2" s="740"/>
      <c r="D2" s="740"/>
      <c r="E2" s="740"/>
      <c r="F2" s="740"/>
    </row>
    <row r="3" spans="1:6" s="371" customFormat="1" ht="39" customHeight="1">
      <c r="A3" s="741" t="s">
        <v>279</v>
      </c>
      <c r="B3" s="741"/>
      <c r="C3" s="741"/>
      <c r="D3" s="741"/>
      <c r="E3" s="741"/>
      <c r="F3" s="741"/>
    </row>
    <row r="4" ht="18.75">
      <c r="F4" s="3" t="s">
        <v>35</v>
      </c>
    </row>
    <row r="5" spans="1:6" s="164" customFormat="1" ht="114.75" customHeight="1">
      <c r="A5" s="531"/>
      <c r="B5" s="532" t="s">
        <v>1</v>
      </c>
      <c r="C5" s="589" t="s">
        <v>280</v>
      </c>
      <c r="D5" s="589" t="s">
        <v>6</v>
      </c>
      <c r="E5" s="589" t="s">
        <v>286</v>
      </c>
      <c r="F5" s="589" t="s">
        <v>33</v>
      </c>
    </row>
    <row r="6" spans="1:6" s="7" customFormat="1" ht="33" customHeight="1">
      <c r="A6" s="534">
        <v>1</v>
      </c>
      <c r="B6" s="534">
        <v>2</v>
      </c>
      <c r="C6" s="533">
        <v>3</v>
      </c>
      <c r="D6" s="533"/>
      <c r="E6" s="533">
        <v>4</v>
      </c>
      <c r="F6" s="533">
        <v>5</v>
      </c>
    </row>
    <row r="7" spans="1:6" s="378" customFormat="1" ht="36.75" customHeight="1">
      <c r="A7" s="535" t="s">
        <v>7</v>
      </c>
      <c r="B7" s="536" t="s">
        <v>70</v>
      </c>
      <c r="C7" s="537">
        <f>C9+C10+C11+C12+C13+C14+C15+C18+C21+C26+C27+C30</f>
        <v>5214289.2</v>
      </c>
      <c r="D7" s="537">
        <f>D9+D10+D11+D12+D13+D14+D15+D18+D21+D26+D27+D30</f>
        <v>0</v>
      </c>
      <c r="E7" s="574">
        <f>E9+E10+E11+E12+E13+E14+E15+E18+E21+E26+E28+E29+E30</f>
        <v>5208518.1</v>
      </c>
      <c r="F7" s="538">
        <f>E7/C7*100</f>
        <v>99.9</v>
      </c>
    </row>
    <row r="8" spans="1:6" s="172" customFormat="1" ht="29.25" customHeight="1" hidden="1">
      <c r="A8" s="539"/>
      <c r="B8" s="540" t="s">
        <v>71</v>
      </c>
      <c r="C8" s="541"/>
      <c r="D8" s="541"/>
      <c r="E8" s="541"/>
      <c r="F8" s="542"/>
    </row>
    <row r="9" spans="1:6" s="378" customFormat="1" ht="132">
      <c r="A9" s="543" t="s">
        <v>19</v>
      </c>
      <c r="B9" s="544" t="s">
        <v>8</v>
      </c>
      <c r="C9" s="545">
        <v>2440200</v>
      </c>
      <c r="D9" s="543"/>
      <c r="E9" s="545">
        <v>2538596.6</v>
      </c>
      <c r="F9" s="545">
        <f>E9/C9*100</f>
        <v>104</v>
      </c>
    </row>
    <row r="10" spans="1:6" s="378" customFormat="1" ht="33">
      <c r="A10" s="543" t="s">
        <v>20</v>
      </c>
      <c r="B10" s="544" t="s">
        <v>9</v>
      </c>
      <c r="C10" s="545">
        <v>1100000</v>
      </c>
      <c r="D10" s="543"/>
      <c r="E10" s="545">
        <v>997450.2</v>
      </c>
      <c r="F10" s="545">
        <f aca="true" t="shared" si="0" ref="F10:F73">E10/C10*100</f>
        <v>90.7</v>
      </c>
    </row>
    <row r="11" spans="1:6" s="378" customFormat="1" ht="165">
      <c r="A11" s="543" t="s">
        <v>21</v>
      </c>
      <c r="B11" s="546" t="s">
        <v>66</v>
      </c>
      <c r="C11" s="545">
        <v>250</v>
      </c>
      <c r="D11" s="543"/>
      <c r="E11" s="545">
        <v>156.8</v>
      </c>
      <c r="F11" s="545">
        <f t="shared" si="0"/>
        <v>62.7</v>
      </c>
    </row>
    <row r="12" spans="1:6" s="378" customFormat="1" ht="132">
      <c r="A12" s="543" t="s">
        <v>22</v>
      </c>
      <c r="B12" s="544" t="s">
        <v>10</v>
      </c>
      <c r="C12" s="545">
        <v>3000</v>
      </c>
      <c r="D12" s="543"/>
      <c r="E12" s="545">
        <v>905.1</v>
      </c>
      <c r="F12" s="545">
        <f t="shared" si="0"/>
        <v>30.2</v>
      </c>
    </row>
    <row r="13" spans="1:6" s="378" customFormat="1" ht="99">
      <c r="A13" s="543" t="s">
        <v>23</v>
      </c>
      <c r="B13" s="544" t="s">
        <v>11</v>
      </c>
      <c r="C13" s="545">
        <v>0</v>
      </c>
      <c r="D13" s="543"/>
      <c r="E13" s="545">
        <v>518.7</v>
      </c>
      <c r="F13" s="545" t="s">
        <v>80</v>
      </c>
    </row>
    <row r="14" spans="1:6" s="378" customFormat="1" ht="66">
      <c r="A14" s="543" t="s">
        <v>24</v>
      </c>
      <c r="B14" s="544" t="s">
        <v>12</v>
      </c>
      <c r="C14" s="545">
        <v>15</v>
      </c>
      <c r="D14" s="543"/>
      <c r="E14" s="545">
        <v>4</v>
      </c>
      <c r="F14" s="545">
        <f t="shared" si="0"/>
        <v>26.7</v>
      </c>
    </row>
    <row r="15" spans="1:6" s="378" customFormat="1" ht="66">
      <c r="A15" s="543" t="s">
        <v>74</v>
      </c>
      <c r="B15" s="544" t="s">
        <v>13</v>
      </c>
      <c r="C15" s="545">
        <v>10</v>
      </c>
      <c r="D15" s="543"/>
      <c r="E15" s="545">
        <v>0</v>
      </c>
      <c r="F15" s="545">
        <f t="shared" si="0"/>
        <v>0</v>
      </c>
    </row>
    <row r="16" spans="1:6" s="378" customFormat="1" ht="111.75" customHeight="1" hidden="1">
      <c r="A16" s="543" t="s">
        <v>26</v>
      </c>
      <c r="B16" s="544" t="s">
        <v>14</v>
      </c>
      <c r="C16" s="545"/>
      <c r="D16" s="543"/>
      <c r="E16" s="545"/>
      <c r="F16" s="545" t="e">
        <f t="shared" si="0"/>
        <v>#DIV/0!</v>
      </c>
    </row>
    <row r="17" spans="1:6" s="378" customFormat="1" ht="111.75" customHeight="1" hidden="1">
      <c r="A17" s="543" t="s">
        <v>27</v>
      </c>
      <c r="B17" s="544" t="s">
        <v>15</v>
      </c>
      <c r="C17" s="545"/>
      <c r="D17" s="543"/>
      <c r="E17" s="545"/>
      <c r="F17" s="545" t="e">
        <f t="shared" si="0"/>
        <v>#DIV/0!</v>
      </c>
    </row>
    <row r="18" spans="1:6" s="378" customFormat="1" ht="231">
      <c r="A18" s="543" t="s">
        <v>25</v>
      </c>
      <c r="B18" s="547" t="s">
        <v>16</v>
      </c>
      <c r="C18" s="545">
        <v>0</v>
      </c>
      <c r="D18" s="543"/>
      <c r="E18" s="545">
        <v>779.9</v>
      </c>
      <c r="F18" s="545" t="s">
        <v>80</v>
      </c>
    </row>
    <row r="19" spans="1:6" s="378" customFormat="1" ht="111.75" customHeight="1" hidden="1">
      <c r="A19" s="543" t="s">
        <v>29</v>
      </c>
      <c r="B19" s="547" t="s">
        <v>17</v>
      </c>
      <c r="C19" s="545"/>
      <c r="D19" s="548"/>
      <c r="E19" s="545"/>
      <c r="F19" s="545" t="e">
        <f t="shared" si="0"/>
        <v>#DIV/0!</v>
      </c>
    </row>
    <row r="20" spans="1:6" s="378" customFormat="1" ht="111.75" customHeight="1" hidden="1">
      <c r="A20" s="543" t="s">
        <v>30</v>
      </c>
      <c r="B20" s="547" t="s">
        <v>18</v>
      </c>
      <c r="C20" s="545"/>
      <c r="D20" s="548"/>
      <c r="E20" s="545"/>
      <c r="F20" s="545" t="e">
        <f t="shared" si="0"/>
        <v>#DIV/0!</v>
      </c>
    </row>
    <row r="21" spans="1:6" s="378" customFormat="1" ht="132">
      <c r="A21" s="543" t="s">
        <v>26</v>
      </c>
      <c r="B21" s="547" t="s">
        <v>39</v>
      </c>
      <c r="C21" s="548">
        <v>10</v>
      </c>
      <c r="D21" s="548"/>
      <c r="E21" s="545">
        <v>0.2</v>
      </c>
      <c r="F21" s="545">
        <f t="shared" si="0"/>
        <v>2</v>
      </c>
    </row>
    <row r="22" spans="1:6" s="378" customFormat="1" ht="111.75" customHeight="1" hidden="1">
      <c r="A22" s="543" t="s">
        <v>42</v>
      </c>
      <c r="B22" s="549" t="s">
        <v>36</v>
      </c>
      <c r="C22" s="550"/>
      <c r="D22" s="543"/>
      <c r="E22" s="545"/>
      <c r="F22" s="545" t="e">
        <f t="shared" si="0"/>
        <v>#DIV/0!</v>
      </c>
    </row>
    <row r="23" spans="1:6" s="378" customFormat="1" ht="111.75" customHeight="1" hidden="1">
      <c r="A23" s="543" t="s">
        <v>44</v>
      </c>
      <c r="B23" s="549" t="s">
        <v>38</v>
      </c>
      <c r="C23" s="545"/>
      <c r="D23" s="545"/>
      <c r="E23" s="545"/>
      <c r="F23" s="545" t="e">
        <f t="shared" si="0"/>
        <v>#DIV/0!</v>
      </c>
    </row>
    <row r="24" spans="1:6" s="378" customFormat="1" ht="111.75" customHeight="1" hidden="1">
      <c r="A24" s="543" t="s">
        <v>45</v>
      </c>
      <c r="B24" s="549" t="s">
        <v>46</v>
      </c>
      <c r="C24" s="545"/>
      <c r="D24" s="545"/>
      <c r="E24" s="545"/>
      <c r="F24" s="545" t="e">
        <f t="shared" si="0"/>
        <v>#DIV/0!</v>
      </c>
    </row>
    <row r="25" spans="1:6" s="378" customFormat="1" ht="111.75" customHeight="1" hidden="1">
      <c r="A25" s="543" t="s">
        <v>28</v>
      </c>
      <c r="B25" s="549" t="s">
        <v>48</v>
      </c>
      <c r="C25" s="545"/>
      <c r="D25" s="545"/>
      <c r="E25" s="545"/>
      <c r="F25" s="545" t="e">
        <f t="shared" si="0"/>
        <v>#DIV/0!</v>
      </c>
    </row>
    <row r="26" spans="1:6" s="378" customFormat="1" ht="66">
      <c r="A26" s="543" t="s">
        <v>27</v>
      </c>
      <c r="B26" s="549" t="s">
        <v>72</v>
      </c>
      <c r="C26" s="545">
        <v>907857.6</v>
      </c>
      <c r="D26" s="545"/>
      <c r="E26" s="545">
        <v>907857.6</v>
      </c>
      <c r="F26" s="545">
        <f t="shared" si="0"/>
        <v>100</v>
      </c>
    </row>
    <row r="27" spans="1:6" s="378" customFormat="1" ht="57" customHeight="1" hidden="1">
      <c r="A27" s="543" t="s">
        <v>28</v>
      </c>
      <c r="B27" s="549" t="s">
        <v>81</v>
      </c>
      <c r="C27" s="545"/>
      <c r="D27" s="545"/>
      <c r="E27" s="545"/>
      <c r="F27" s="545" t="e">
        <f t="shared" si="0"/>
        <v>#DIV/0!</v>
      </c>
    </row>
    <row r="28" spans="1:6" s="378" customFormat="1" ht="66">
      <c r="A28" s="543" t="s">
        <v>28</v>
      </c>
      <c r="B28" s="563" t="s">
        <v>281</v>
      </c>
      <c r="C28" s="545">
        <v>0</v>
      </c>
      <c r="D28" s="545"/>
      <c r="E28" s="545">
        <v>49.1</v>
      </c>
      <c r="F28" s="545" t="s">
        <v>80</v>
      </c>
    </row>
    <row r="29" spans="1:6" s="378" customFormat="1" ht="66">
      <c r="A29" s="543" t="s">
        <v>29</v>
      </c>
      <c r="B29" s="549" t="s">
        <v>228</v>
      </c>
      <c r="C29" s="545">
        <v>0</v>
      </c>
      <c r="D29" s="545"/>
      <c r="E29" s="545">
        <v>1218.9</v>
      </c>
      <c r="F29" s="545" t="s">
        <v>80</v>
      </c>
    </row>
    <row r="30" spans="1:6" s="378" customFormat="1" ht="66">
      <c r="A30" s="543" t="s">
        <v>30</v>
      </c>
      <c r="B30" s="544" t="s">
        <v>278</v>
      </c>
      <c r="C30" s="575">
        <f>C31+C32</f>
        <v>762946.6</v>
      </c>
      <c r="D30" s="575">
        <f>D31+D32</f>
        <v>0</v>
      </c>
      <c r="E30" s="576">
        <f>E31+E32</f>
        <v>760981</v>
      </c>
      <c r="F30" s="545">
        <f t="shared" si="0"/>
        <v>99.7</v>
      </c>
    </row>
    <row r="31" spans="1:6" s="361" customFormat="1" ht="215.25">
      <c r="A31" s="551" t="s">
        <v>273</v>
      </c>
      <c r="B31" s="552" t="s">
        <v>161</v>
      </c>
      <c r="C31" s="577">
        <v>7985.6</v>
      </c>
      <c r="D31" s="553"/>
      <c r="E31" s="553">
        <v>6020</v>
      </c>
      <c r="F31" s="553">
        <f t="shared" si="0"/>
        <v>75.4</v>
      </c>
    </row>
    <row r="32" spans="1:6" s="361" customFormat="1" ht="61.5">
      <c r="A32" s="551" t="s">
        <v>274</v>
      </c>
      <c r="B32" s="554" t="s">
        <v>271</v>
      </c>
      <c r="C32" s="577">
        <f>C33+C34</f>
        <v>754961</v>
      </c>
      <c r="D32" s="577">
        <f>D33+D34</f>
        <v>0</v>
      </c>
      <c r="E32" s="578">
        <f>E33+E34</f>
        <v>754961</v>
      </c>
      <c r="F32" s="555">
        <f>E32/C32*100</f>
        <v>100</v>
      </c>
    </row>
    <row r="33" spans="1:6" s="361" customFormat="1" ht="92.25">
      <c r="A33" s="551"/>
      <c r="B33" s="554" t="s">
        <v>272</v>
      </c>
      <c r="C33" s="577">
        <f>625000+100000</f>
        <v>725000</v>
      </c>
      <c r="D33" s="553"/>
      <c r="E33" s="553">
        <v>725000</v>
      </c>
      <c r="F33" s="553">
        <f>E33/C33*100</f>
        <v>100</v>
      </c>
    </row>
    <row r="34" spans="1:6" s="361" customFormat="1" ht="92.25">
      <c r="A34" s="551"/>
      <c r="B34" s="554" t="s">
        <v>277</v>
      </c>
      <c r="C34" s="579">
        <v>29961</v>
      </c>
      <c r="D34" s="553"/>
      <c r="E34" s="553">
        <v>29961</v>
      </c>
      <c r="F34" s="553">
        <f t="shared" si="0"/>
        <v>100</v>
      </c>
    </row>
    <row r="35" spans="1:6" s="397" customFormat="1" ht="50.25" customHeight="1">
      <c r="A35" s="535" t="s">
        <v>31</v>
      </c>
      <c r="B35" s="556" t="s">
        <v>2</v>
      </c>
      <c r="C35" s="538">
        <f>C37+C38+C39+C40+C43+C45+C151</f>
        <v>5214289.7</v>
      </c>
      <c r="D35" s="538" t="e">
        <f>D37+D38+D39+D40+D43+D45+D151</f>
        <v>#REF!</v>
      </c>
      <c r="E35" s="538">
        <f>E37+E38+E39+E40+E43+E45+E151</f>
        <v>5008076.2</v>
      </c>
      <c r="F35" s="538">
        <f t="shared" si="0"/>
        <v>96</v>
      </c>
    </row>
    <row r="36" spans="1:6" s="397" customFormat="1" ht="24" customHeight="1" hidden="1">
      <c r="A36" s="535"/>
      <c r="B36" s="557" t="s">
        <v>3</v>
      </c>
      <c r="C36" s="538"/>
      <c r="D36" s="538"/>
      <c r="E36" s="538"/>
      <c r="F36" s="545" t="e">
        <f t="shared" si="0"/>
        <v>#DIV/0!</v>
      </c>
    </row>
    <row r="37" spans="1:6" s="397" customFormat="1" ht="165">
      <c r="A37" s="543" t="s">
        <v>49</v>
      </c>
      <c r="B37" s="549" t="s">
        <v>58</v>
      </c>
      <c r="C37" s="545">
        <v>268.2</v>
      </c>
      <c r="D37" s="545"/>
      <c r="E37" s="545">
        <v>268.2</v>
      </c>
      <c r="F37" s="545">
        <f t="shared" si="0"/>
        <v>100</v>
      </c>
    </row>
    <row r="38" spans="1:6" s="397" customFormat="1" ht="114.75" customHeight="1">
      <c r="A38" s="543" t="s">
        <v>32</v>
      </c>
      <c r="B38" s="549" t="s">
        <v>43</v>
      </c>
      <c r="C38" s="545">
        <v>4000</v>
      </c>
      <c r="D38" s="545"/>
      <c r="E38" s="545">
        <v>2391.9</v>
      </c>
      <c r="F38" s="545">
        <f t="shared" si="0"/>
        <v>59.8</v>
      </c>
    </row>
    <row r="39" spans="1:6" s="397" customFormat="1" ht="69.75" customHeight="1">
      <c r="A39" s="543" t="s">
        <v>41</v>
      </c>
      <c r="B39" s="549" t="s">
        <v>0</v>
      </c>
      <c r="C39" s="545">
        <v>238446.5</v>
      </c>
      <c r="D39" s="545"/>
      <c r="E39" s="545">
        <v>216935.9</v>
      </c>
      <c r="F39" s="545">
        <f t="shared" si="0"/>
        <v>91</v>
      </c>
    </row>
    <row r="40" spans="1:6" s="397" customFormat="1" ht="165">
      <c r="A40" s="543" t="s">
        <v>40</v>
      </c>
      <c r="B40" s="549" t="s">
        <v>295</v>
      </c>
      <c r="C40" s="545">
        <f>C41</f>
        <v>15178</v>
      </c>
      <c r="D40" s="545" t="e">
        <f>#REF!+D41</f>
        <v>#REF!</v>
      </c>
      <c r="E40" s="545">
        <v>11442.8</v>
      </c>
      <c r="F40" s="545">
        <f t="shared" si="0"/>
        <v>75.4</v>
      </c>
    </row>
    <row r="41" spans="1:6" s="397" customFormat="1" ht="69.75" customHeight="1">
      <c r="A41" s="543"/>
      <c r="B41" s="549" t="s">
        <v>296</v>
      </c>
      <c r="C41" s="562">
        <v>15178</v>
      </c>
      <c r="D41" s="562" t="e">
        <f>#REF!+#REF!+#REF!</f>
        <v>#REF!</v>
      </c>
      <c r="E41" s="562">
        <v>11442.8</v>
      </c>
      <c r="F41" s="545">
        <f t="shared" si="0"/>
        <v>75.4</v>
      </c>
    </row>
    <row r="42" spans="1:6" s="418" customFormat="1" ht="39" customHeight="1">
      <c r="A42" s="535"/>
      <c r="B42" s="566" t="s">
        <v>77</v>
      </c>
      <c r="C42" s="580">
        <v>7985.6</v>
      </c>
      <c r="D42" s="581"/>
      <c r="E42" s="580">
        <v>6020</v>
      </c>
      <c r="F42" s="538">
        <f t="shared" si="0"/>
        <v>75.4</v>
      </c>
    </row>
    <row r="43" spans="1:6" s="397" customFormat="1" ht="132">
      <c r="A43" s="543" t="s">
        <v>47</v>
      </c>
      <c r="B43" s="549" t="s">
        <v>61</v>
      </c>
      <c r="C43" s="562">
        <v>21000</v>
      </c>
      <c r="D43" s="562"/>
      <c r="E43" s="562">
        <f>E44</f>
        <v>19720</v>
      </c>
      <c r="F43" s="545">
        <f t="shared" si="0"/>
        <v>93.9</v>
      </c>
    </row>
    <row r="44" spans="1:6" s="397" customFormat="1" ht="71.25" customHeight="1" thickBot="1">
      <c r="A44" s="543"/>
      <c r="B44" s="549" t="s">
        <v>297</v>
      </c>
      <c r="C44" s="562">
        <v>21000</v>
      </c>
      <c r="D44" s="538"/>
      <c r="E44" s="545">
        <v>19720</v>
      </c>
      <c r="F44" s="545">
        <f t="shared" si="0"/>
        <v>93.9</v>
      </c>
    </row>
    <row r="45" spans="1:7" s="397" customFormat="1" ht="105.75" customHeight="1" thickBot="1">
      <c r="A45" s="535" t="s">
        <v>51</v>
      </c>
      <c r="B45" s="558" t="s">
        <v>68</v>
      </c>
      <c r="C45" s="538">
        <f>C46+C79+C80+C84+C143+C144+C145+C149+C150</f>
        <v>4935097</v>
      </c>
      <c r="D45" s="538" t="e">
        <f>D46+D79+D80+D84+D143+D144+D145+D149</f>
        <v>#REF!</v>
      </c>
      <c r="E45" s="538">
        <f>E46+E79+E80+E84+E143+E144+E145+E149+E150</f>
        <v>4757317.4</v>
      </c>
      <c r="F45" s="538">
        <f t="shared" si="0"/>
        <v>96.4</v>
      </c>
      <c r="G45" s="530">
        <f>G46+G79+G80+G84+G143+G144+G145+G149</f>
        <v>0</v>
      </c>
    </row>
    <row r="46" spans="1:6" s="425" customFormat="1" ht="112.5" customHeight="1">
      <c r="A46" s="543" t="s">
        <v>52</v>
      </c>
      <c r="B46" s="549" t="s">
        <v>282</v>
      </c>
      <c r="C46" s="582">
        <f>SUM(C48,C50:C76)</f>
        <v>545214.6</v>
      </c>
      <c r="D46" s="545">
        <v>583214.2</v>
      </c>
      <c r="E46" s="582">
        <f>SUM(E48,E50:E76)</f>
        <v>505530.1</v>
      </c>
      <c r="F46" s="545">
        <f>E46/C46*100</f>
        <v>92.7</v>
      </c>
    </row>
    <row r="47" spans="1:6" s="425" customFormat="1" ht="28.5" customHeight="1" hidden="1">
      <c r="A47" s="535"/>
      <c r="B47" s="558"/>
      <c r="C47" s="538" t="e">
        <f>C57+C60+C61+C63+C65+C66+C67+C68+C69+C70+C71+C72+C73+C74+C75+C76+#REF!+#REF!+#REF!+#REF!+#REF!+#REF!+#REF!+#REF!+#REF!+#REF!+#REF!+#REF!+#REF!</f>
        <v>#REF!</v>
      </c>
      <c r="D47" s="538" t="e">
        <f>D57+D60+D61+D63+D65+D66+D67+D68+D69+D70+D71+D72+D73+D74+D75+D76+#REF!+#REF!+#REF!+#REF!+#REF!+#REF!+#REF!+#REF!+#REF!+#REF!+#REF!+#REF!+#REF!</f>
        <v>#REF!</v>
      </c>
      <c r="E47" s="538"/>
      <c r="F47" s="545" t="e">
        <f t="shared" si="0"/>
        <v>#REF!</v>
      </c>
    </row>
    <row r="48" spans="1:6" s="425" customFormat="1" ht="66">
      <c r="A48" s="535"/>
      <c r="B48" s="569" t="s">
        <v>298</v>
      </c>
      <c r="C48" s="582">
        <v>164050.6</v>
      </c>
      <c r="D48" s="538"/>
      <c r="E48" s="582">
        <v>163930.5</v>
      </c>
      <c r="F48" s="545">
        <f t="shared" si="0"/>
        <v>99.9</v>
      </c>
    </row>
    <row r="49" spans="1:6" s="397" customFormat="1" ht="66">
      <c r="A49" s="535"/>
      <c r="B49" s="566" t="s">
        <v>302</v>
      </c>
      <c r="C49" s="559">
        <v>29961</v>
      </c>
      <c r="D49" s="538"/>
      <c r="E49" s="559">
        <v>29961</v>
      </c>
      <c r="F49" s="538">
        <f t="shared" si="0"/>
        <v>100</v>
      </c>
    </row>
    <row r="50" spans="1:6" s="425" customFormat="1" ht="66">
      <c r="A50" s="535"/>
      <c r="B50" s="569" t="s">
        <v>89</v>
      </c>
      <c r="C50" s="582">
        <v>104507.8</v>
      </c>
      <c r="D50" s="538"/>
      <c r="E50" s="582">
        <v>104455.5</v>
      </c>
      <c r="F50" s="545">
        <f t="shared" si="0"/>
        <v>99.9</v>
      </c>
    </row>
    <row r="51" spans="1:6" s="425" customFormat="1" ht="36" customHeight="1">
      <c r="A51" s="535"/>
      <c r="B51" s="569" t="s">
        <v>90</v>
      </c>
      <c r="C51" s="582">
        <v>136320.1</v>
      </c>
      <c r="D51" s="538"/>
      <c r="E51" s="582">
        <v>131088.9</v>
      </c>
      <c r="F51" s="545">
        <f t="shared" si="0"/>
        <v>96.2</v>
      </c>
    </row>
    <row r="52" spans="1:6" s="425" customFormat="1" ht="40.5" customHeight="1">
      <c r="A52" s="535"/>
      <c r="B52" s="569" t="s">
        <v>91</v>
      </c>
      <c r="C52" s="582">
        <v>995</v>
      </c>
      <c r="D52" s="538"/>
      <c r="E52" s="582">
        <v>995</v>
      </c>
      <c r="F52" s="545">
        <f t="shared" si="0"/>
        <v>100</v>
      </c>
    </row>
    <row r="53" spans="1:6" s="425" customFormat="1" ht="66">
      <c r="A53" s="535"/>
      <c r="B53" s="569" t="s">
        <v>92</v>
      </c>
      <c r="C53" s="582">
        <v>21451.9</v>
      </c>
      <c r="D53" s="538"/>
      <c r="E53" s="582">
        <v>20655.8</v>
      </c>
      <c r="F53" s="545">
        <f t="shared" si="0"/>
        <v>96.3</v>
      </c>
    </row>
    <row r="54" spans="1:6" s="425" customFormat="1" ht="66">
      <c r="A54" s="535"/>
      <c r="B54" s="569" t="s">
        <v>230</v>
      </c>
      <c r="C54" s="582">
        <v>6639.4</v>
      </c>
      <c r="D54" s="538"/>
      <c r="E54" s="582">
        <v>6639.4</v>
      </c>
      <c r="F54" s="545">
        <f t="shared" si="0"/>
        <v>100</v>
      </c>
    </row>
    <row r="55" spans="1:6" s="425" customFormat="1" ht="66">
      <c r="A55" s="535"/>
      <c r="B55" s="569" t="s">
        <v>93</v>
      </c>
      <c r="C55" s="582">
        <v>1588.2</v>
      </c>
      <c r="D55" s="538"/>
      <c r="E55" s="582">
        <v>1588.2</v>
      </c>
      <c r="F55" s="545">
        <f t="shared" si="0"/>
        <v>100</v>
      </c>
    </row>
    <row r="56" spans="1:6" s="425" customFormat="1" ht="66.75" customHeight="1">
      <c r="A56" s="535"/>
      <c r="B56" s="569" t="s">
        <v>94</v>
      </c>
      <c r="C56" s="582">
        <v>99.8</v>
      </c>
      <c r="D56" s="538"/>
      <c r="E56" s="582">
        <v>99.8</v>
      </c>
      <c r="F56" s="545">
        <f t="shared" si="0"/>
        <v>100</v>
      </c>
    </row>
    <row r="57" spans="1:6" s="425" customFormat="1" ht="66">
      <c r="A57" s="543"/>
      <c r="B57" s="569" t="s">
        <v>95</v>
      </c>
      <c r="C57" s="582">
        <v>32172.9</v>
      </c>
      <c r="D57" s="545"/>
      <c r="E57" s="582">
        <v>31769.6</v>
      </c>
      <c r="F57" s="545">
        <f t="shared" si="0"/>
        <v>98.7</v>
      </c>
    </row>
    <row r="58" spans="1:6" s="439" customFormat="1" ht="66">
      <c r="A58" s="560"/>
      <c r="B58" s="569" t="s">
        <v>96</v>
      </c>
      <c r="C58" s="582">
        <v>1716.6</v>
      </c>
      <c r="D58" s="561"/>
      <c r="E58" s="582">
        <v>1716.6</v>
      </c>
      <c r="F58" s="545">
        <f t="shared" si="0"/>
        <v>100</v>
      </c>
    </row>
    <row r="59" spans="1:6" s="439" customFormat="1" ht="33">
      <c r="A59" s="560"/>
      <c r="B59" s="569" t="s">
        <v>97</v>
      </c>
      <c r="C59" s="582">
        <v>2420.5</v>
      </c>
      <c r="D59" s="561"/>
      <c r="E59" s="582">
        <v>2420.5</v>
      </c>
      <c r="F59" s="545">
        <f t="shared" si="0"/>
        <v>100</v>
      </c>
    </row>
    <row r="60" spans="1:6" s="425" customFormat="1" ht="33">
      <c r="A60" s="543"/>
      <c r="B60" s="569" t="s">
        <v>98</v>
      </c>
      <c r="C60" s="582">
        <v>1300.5</v>
      </c>
      <c r="D60" s="562"/>
      <c r="E60" s="582">
        <v>1300.5</v>
      </c>
      <c r="F60" s="545">
        <f t="shared" si="0"/>
        <v>100</v>
      </c>
    </row>
    <row r="61" spans="1:6" s="425" customFormat="1" ht="66">
      <c r="A61" s="543"/>
      <c r="B61" s="569" t="s">
        <v>99</v>
      </c>
      <c r="C61" s="582">
        <v>621.3</v>
      </c>
      <c r="D61" s="545"/>
      <c r="E61" s="582">
        <v>621.3</v>
      </c>
      <c r="F61" s="545">
        <f t="shared" si="0"/>
        <v>100</v>
      </c>
    </row>
    <row r="62" spans="1:6" s="425" customFormat="1" ht="66">
      <c r="A62" s="543"/>
      <c r="B62" s="569" t="s">
        <v>101</v>
      </c>
      <c r="C62" s="582">
        <v>502.9</v>
      </c>
      <c r="D62" s="545"/>
      <c r="E62" s="582">
        <v>502.9</v>
      </c>
      <c r="F62" s="545">
        <f t="shared" si="0"/>
        <v>100</v>
      </c>
    </row>
    <row r="63" spans="1:6" s="425" customFormat="1" ht="66">
      <c r="A63" s="543"/>
      <c r="B63" s="569" t="s">
        <v>102</v>
      </c>
      <c r="C63" s="582">
        <v>726.1</v>
      </c>
      <c r="D63" s="545"/>
      <c r="E63" s="582">
        <v>726.1</v>
      </c>
      <c r="F63" s="545">
        <f t="shared" si="0"/>
        <v>100</v>
      </c>
    </row>
    <row r="64" spans="1:6" s="425" customFormat="1" ht="66">
      <c r="A64" s="543"/>
      <c r="B64" s="569" t="s">
        <v>103</v>
      </c>
      <c r="C64" s="582">
        <v>984.4</v>
      </c>
      <c r="D64" s="543"/>
      <c r="E64" s="582">
        <v>984.4</v>
      </c>
      <c r="F64" s="545">
        <f t="shared" si="0"/>
        <v>100</v>
      </c>
    </row>
    <row r="65" spans="1:6" s="425" customFormat="1" ht="66">
      <c r="A65" s="543"/>
      <c r="B65" s="569" t="s">
        <v>104</v>
      </c>
      <c r="C65" s="582">
        <v>652.1</v>
      </c>
      <c r="D65" s="545"/>
      <c r="E65" s="582">
        <v>652.1</v>
      </c>
      <c r="F65" s="545">
        <f t="shared" si="0"/>
        <v>100</v>
      </c>
    </row>
    <row r="66" spans="1:6" s="425" customFormat="1" ht="99">
      <c r="A66" s="543"/>
      <c r="B66" s="569" t="s">
        <v>105</v>
      </c>
      <c r="C66" s="582">
        <v>552.7</v>
      </c>
      <c r="D66" s="545"/>
      <c r="E66" s="582">
        <v>552.7</v>
      </c>
      <c r="F66" s="545">
        <f t="shared" si="0"/>
        <v>100</v>
      </c>
    </row>
    <row r="67" spans="1:6" s="425" customFormat="1" ht="66">
      <c r="A67" s="543"/>
      <c r="B67" s="569" t="s">
        <v>107</v>
      </c>
      <c r="C67" s="582">
        <v>1545.6</v>
      </c>
      <c r="D67" s="545"/>
      <c r="E67" s="582">
        <v>1545.6</v>
      </c>
      <c r="F67" s="545">
        <f t="shared" si="0"/>
        <v>100</v>
      </c>
    </row>
    <row r="68" spans="1:6" s="425" customFormat="1" ht="66">
      <c r="A68" s="543"/>
      <c r="B68" s="569" t="s">
        <v>108</v>
      </c>
      <c r="C68" s="582">
        <v>1311.4</v>
      </c>
      <c r="D68" s="562"/>
      <c r="E68" s="582">
        <v>1311.4</v>
      </c>
      <c r="F68" s="545">
        <f t="shared" si="0"/>
        <v>100</v>
      </c>
    </row>
    <row r="69" spans="1:6" s="425" customFormat="1" ht="66">
      <c r="A69" s="543"/>
      <c r="B69" s="569" t="s">
        <v>109</v>
      </c>
      <c r="C69" s="582">
        <v>864.3</v>
      </c>
      <c r="D69" s="562"/>
      <c r="E69" s="582">
        <v>864.3</v>
      </c>
      <c r="F69" s="545">
        <f t="shared" si="0"/>
        <v>100</v>
      </c>
    </row>
    <row r="70" spans="1:6" s="425" customFormat="1" ht="66">
      <c r="A70" s="543"/>
      <c r="B70" s="569" t="s">
        <v>283</v>
      </c>
      <c r="C70" s="582">
        <v>7159.2</v>
      </c>
      <c r="D70" s="562"/>
      <c r="E70" s="582">
        <v>7159.2</v>
      </c>
      <c r="F70" s="545">
        <f t="shared" si="0"/>
        <v>100</v>
      </c>
    </row>
    <row r="71" spans="1:6" s="425" customFormat="1" ht="66">
      <c r="A71" s="543"/>
      <c r="B71" s="569" t="s">
        <v>110</v>
      </c>
      <c r="C71" s="582">
        <v>2402.9</v>
      </c>
      <c r="D71" s="562"/>
      <c r="E71" s="582">
        <v>2402.4</v>
      </c>
      <c r="F71" s="545">
        <f t="shared" si="0"/>
        <v>100</v>
      </c>
    </row>
    <row r="72" spans="1:6" s="425" customFormat="1" ht="66">
      <c r="A72" s="543"/>
      <c r="B72" s="569" t="s">
        <v>111</v>
      </c>
      <c r="C72" s="582">
        <v>6895.7</v>
      </c>
      <c r="D72" s="562"/>
      <c r="E72" s="582">
        <v>6866</v>
      </c>
      <c r="F72" s="545">
        <f t="shared" si="0"/>
        <v>99.6</v>
      </c>
    </row>
    <row r="73" spans="1:6" s="425" customFormat="1" ht="66">
      <c r="A73" s="543"/>
      <c r="B73" s="569" t="s">
        <v>112</v>
      </c>
      <c r="C73" s="582">
        <v>4242.7</v>
      </c>
      <c r="D73" s="562"/>
      <c r="E73" s="582">
        <v>4242.7</v>
      </c>
      <c r="F73" s="545">
        <f t="shared" si="0"/>
        <v>100</v>
      </c>
    </row>
    <row r="74" spans="1:6" s="425" customFormat="1" ht="66.75" customHeight="1">
      <c r="A74" s="543"/>
      <c r="B74" s="569" t="s">
        <v>113</v>
      </c>
      <c r="C74" s="582">
        <v>4681.8</v>
      </c>
      <c r="D74" s="562"/>
      <c r="E74" s="582">
        <v>4681.8</v>
      </c>
      <c r="F74" s="545">
        <f>E74/C74*100</f>
        <v>100</v>
      </c>
    </row>
    <row r="75" spans="1:6" s="425" customFormat="1" ht="66">
      <c r="A75" s="535"/>
      <c r="B75" s="569" t="s">
        <v>114</v>
      </c>
      <c r="C75" s="582">
        <v>5756.9</v>
      </c>
      <c r="D75" s="545"/>
      <c r="E75" s="582">
        <v>5756.9</v>
      </c>
      <c r="F75" s="545">
        <f>E75/C75*100</f>
        <v>100</v>
      </c>
    </row>
    <row r="76" spans="1:13" s="425" customFormat="1" ht="66">
      <c r="A76" s="535"/>
      <c r="B76" s="569" t="s">
        <v>284</v>
      </c>
      <c r="C76" s="582">
        <v>33051.3</v>
      </c>
      <c r="D76" s="545"/>
      <c r="E76" s="582">
        <v>0</v>
      </c>
      <c r="F76" s="545">
        <f>E76/C76*100</f>
        <v>0</v>
      </c>
      <c r="L76" s="490"/>
      <c r="M76" s="583"/>
    </row>
    <row r="77" spans="1:6" s="425" customFormat="1" ht="0.75" customHeight="1" hidden="1">
      <c r="A77" s="535"/>
      <c r="B77" s="549"/>
      <c r="C77" s="545" t="e">
        <f>C58+C60+C61+C62+C63+C64+C65+C66+C67+C68+C69+C70+C71+C72+C73+C74+C75+C76+#REF!+#REF!+#REF!+#REF!+#REF!+#REF!+#REF!+#REF!+#REF!+#REF!</f>
        <v>#REF!</v>
      </c>
      <c r="D77" s="545" t="e">
        <f>D58+D60+D61+D62+D63+D64+D65+D66+D67+D68+D69+D70+D71+D72+D73+D74+D75+D76+#REF!+#REF!+#REF!+#REF!+#REF!+#REF!+#REF!+#REF!+#REF!+#REF!</f>
        <v>#REF!</v>
      </c>
      <c r="E77" s="545" t="e">
        <f>E58+E60+E61+E62+E63+E64+E65+E66+E67+E68+E69+E70+E71+E72+E73+E74+E75+E76+#REF!+#REF!+#REF!+#REF!+#REF!+#REF!+#REF!+#REF!+#REF!+#REF!</f>
        <v>#REF!</v>
      </c>
      <c r="F77" s="545" t="e">
        <f aca="true" t="shared" si="1" ref="F77:F136">E77/C77*100</f>
        <v>#REF!</v>
      </c>
    </row>
    <row r="78" spans="1:6" s="425" customFormat="1" ht="57" customHeight="1" hidden="1" thickBot="1">
      <c r="A78" s="535"/>
      <c r="B78" s="549" t="s">
        <v>194</v>
      </c>
      <c r="C78" s="545" t="e">
        <f>C46-C77</f>
        <v>#REF!</v>
      </c>
      <c r="D78" s="545"/>
      <c r="E78" s="545"/>
      <c r="F78" s="545" t="e">
        <f t="shared" si="1"/>
        <v>#REF!</v>
      </c>
    </row>
    <row r="79" spans="1:6" s="425" customFormat="1" ht="63.75" customHeight="1">
      <c r="A79" s="543" t="s">
        <v>53</v>
      </c>
      <c r="B79" s="549" t="s">
        <v>50</v>
      </c>
      <c r="C79" s="545">
        <v>1058654.7</v>
      </c>
      <c r="D79" s="545"/>
      <c r="E79" s="562">
        <v>1038763.5</v>
      </c>
      <c r="F79" s="545">
        <f t="shared" si="1"/>
        <v>98.1</v>
      </c>
    </row>
    <row r="80" spans="1:6" s="425" customFormat="1" ht="99">
      <c r="A80" s="543" t="s">
        <v>54</v>
      </c>
      <c r="B80" s="549" t="s">
        <v>62</v>
      </c>
      <c r="C80" s="545">
        <f>C81+C82+C83</f>
        <v>80595.5</v>
      </c>
      <c r="D80" s="545" t="e">
        <f>D81+D82+D83+#REF!</f>
        <v>#REF!</v>
      </c>
      <c r="E80" s="545">
        <f>E81+E82+E83</f>
        <v>80595.5</v>
      </c>
      <c r="F80" s="545">
        <f t="shared" si="1"/>
        <v>100</v>
      </c>
    </row>
    <row r="81" spans="1:6" s="425" customFormat="1" ht="69" customHeight="1">
      <c r="A81" s="543"/>
      <c r="B81" s="563" t="s">
        <v>115</v>
      </c>
      <c r="C81" s="582">
        <v>78650.3</v>
      </c>
      <c r="D81" s="538"/>
      <c r="E81" s="545">
        <v>78650.3</v>
      </c>
      <c r="F81" s="545">
        <f t="shared" si="1"/>
        <v>100</v>
      </c>
    </row>
    <row r="82" spans="1:8" s="425" customFormat="1" ht="78" customHeight="1">
      <c r="A82" s="543"/>
      <c r="B82" s="563" t="s">
        <v>116</v>
      </c>
      <c r="C82" s="582">
        <v>1462.8</v>
      </c>
      <c r="D82" s="562"/>
      <c r="E82" s="545">
        <v>1462.8</v>
      </c>
      <c r="F82" s="545">
        <f t="shared" si="1"/>
        <v>100</v>
      </c>
      <c r="H82" s="463"/>
    </row>
    <row r="83" spans="1:6" s="425" customFormat="1" ht="66" customHeight="1">
      <c r="A83" s="543"/>
      <c r="B83" s="563" t="s">
        <v>285</v>
      </c>
      <c r="C83" s="582">
        <v>482.4</v>
      </c>
      <c r="D83" s="562"/>
      <c r="E83" s="545">
        <v>482.4</v>
      </c>
      <c r="F83" s="545">
        <f t="shared" si="1"/>
        <v>100</v>
      </c>
    </row>
    <row r="84" spans="1:6" s="425" customFormat="1" ht="72" customHeight="1">
      <c r="A84" s="543" t="s">
        <v>55</v>
      </c>
      <c r="B84" s="549" t="s">
        <v>73</v>
      </c>
      <c r="C84" s="562">
        <f>C87+C99</f>
        <v>855557.9</v>
      </c>
      <c r="D84" s="562">
        <v>871153.2</v>
      </c>
      <c r="E84" s="562">
        <f>E87+E99</f>
        <v>843542.7</v>
      </c>
      <c r="F84" s="545">
        <f t="shared" si="1"/>
        <v>98.6</v>
      </c>
    </row>
    <row r="85" spans="1:6" s="425" customFormat="1" ht="111.75" customHeight="1" hidden="1">
      <c r="A85" s="543"/>
      <c r="B85" s="549"/>
      <c r="C85" s="562"/>
      <c r="D85" s="565"/>
      <c r="E85" s="562"/>
      <c r="F85" s="545" t="e">
        <f t="shared" si="1"/>
        <v>#DIV/0!</v>
      </c>
    </row>
    <row r="86" spans="1:6" s="425" customFormat="1" ht="111.75" customHeight="1" hidden="1">
      <c r="A86" s="590" t="s">
        <v>55</v>
      </c>
      <c r="B86" s="549" t="s">
        <v>65</v>
      </c>
      <c r="C86" s="545">
        <v>884219</v>
      </c>
      <c r="D86" s="565"/>
      <c r="E86" s="562"/>
      <c r="F86" s="545">
        <f t="shared" si="1"/>
        <v>0</v>
      </c>
    </row>
    <row r="87" spans="1:6" s="425" customFormat="1" ht="69.75" customHeight="1">
      <c r="A87" s="590"/>
      <c r="B87" s="591" t="s">
        <v>205</v>
      </c>
      <c r="C87" s="561">
        <f>C88+C92</f>
        <v>195568.3</v>
      </c>
      <c r="D87" s="561">
        <f>D88+D92</f>
        <v>0</v>
      </c>
      <c r="E87" s="561">
        <f>E88+E92</f>
        <v>195568.3</v>
      </c>
      <c r="F87" s="561">
        <f t="shared" si="1"/>
        <v>100</v>
      </c>
    </row>
    <row r="88" spans="1:8" s="397" customFormat="1" ht="33" customHeight="1">
      <c r="A88" s="564"/>
      <c r="B88" s="566" t="s">
        <v>149</v>
      </c>
      <c r="C88" s="538">
        <f>C89+C90+C91</f>
        <v>102000</v>
      </c>
      <c r="D88" s="538">
        <f>D89+D90+D91</f>
        <v>0</v>
      </c>
      <c r="E88" s="538">
        <f>E89+E90+E91</f>
        <v>102000</v>
      </c>
      <c r="F88" s="538">
        <f t="shared" si="1"/>
        <v>100</v>
      </c>
      <c r="H88" s="593"/>
    </row>
    <row r="89" spans="1:8" s="425" customFormat="1" ht="66">
      <c r="A89" s="564"/>
      <c r="B89" s="549" t="s">
        <v>199</v>
      </c>
      <c r="C89" s="562">
        <v>59000</v>
      </c>
      <c r="D89" s="565"/>
      <c r="E89" s="562">
        <v>59000</v>
      </c>
      <c r="F89" s="545">
        <f t="shared" si="1"/>
        <v>100</v>
      </c>
      <c r="H89" s="463"/>
    </row>
    <row r="90" spans="1:8" s="425" customFormat="1" ht="66">
      <c r="A90" s="564"/>
      <c r="B90" s="549" t="s">
        <v>200</v>
      </c>
      <c r="C90" s="562">
        <v>21000</v>
      </c>
      <c r="D90" s="565"/>
      <c r="E90" s="562">
        <v>21000</v>
      </c>
      <c r="F90" s="545">
        <f t="shared" si="1"/>
        <v>100</v>
      </c>
      <c r="H90" s="463"/>
    </row>
    <row r="91" spans="1:8" s="425" customFormat="1" ht="66">
      <c r="A91" s="564"/>
      <c r="B91" s="549" t="s">
        <v>154</v>
      </c>
      <c r="C91" s="562">
        <v>22000</v>
      </c>
      <c r="D91" s="565"/>
      <c r="E91" s="562">
        <v>22000</v>
      </c>
      <c r="F91" s="545">
        <f t="shared" si="1"/>
        <v>100</v>
      </c>
      <c r="H91" s="463"/>
    </row>
    <row r="92" spans="1:8" s="425" customFormat="1" ht="33">
      <c r="A92" s="564"/>
      <c r="B92" s="591" t="s">
        <v>292</v>
      </c>
      <c r="C92" s="561">
        <f>C93+C94+C95+C96+C97+C98</f>
        <v>93568.3</v>
      </c>
      <c r="D92" s="561">
        <f>D93+D94+D95+D96+D97+D98</f>
        <v>0</v>
      </c>
      <c r="E92" s="561">
        <f>E93+E94+E95+E96+E97+E98</f>
        <v>93568.3</v>
      </c>
      <c r="F92" s="561">
        <f t="shared" si="1"/>
        <v>100</v>
      </c>
      <c r="H92" s="463"/>
    </row>
    <row r="93" spans="1:8" s="425" customFormat="1" ht="66">
      <c r="A93" s="564"/>
      <c r="B93" s="549" t="s">
        <v>199</v>
      </c>
      <c r="C93" s="562">
        <v>36067.8</v>
      </c>
      <c r="D93" s="565"/>
      <c r="E93" s="562">
        <v>36067.8</v>
      </c>
      <c r="F93" s="545">
        <f t="shared" si="1"/>
        <v>100</v>
      </c>
      <c r="H93" s="463"/>
    </row>
    <row r="94" spans="1:8" s="425" customFormat="1" ht="66">
      <c r="A94" s="564"/>
      <c r="B94" s="549" t="s">
        <v>201</v>
      </c>
      <c r="C94" s="562">
        <v>3277.1</v>
      </c>
      <c r="D94" s="565"/>
      <c r="E94" s="562">
        <v>3277.1</v>
      </c>
      <c r="F94" s="545">
        <f t="shared" si="1"/>
        <v>100</v>
      </c>
      <c r="H94" s="463"/>
    </row>
    <row r="95" spans="1:8" s="425" customFormat="1" ht="66">
      <c r="A95" s="564"/>
      <c r="B95" s="549" t="s">
        <v>154</v>
      </c>
      <c r="C95" s="562">
        <v>23788.7</v>
      </c>
      <c r="D95" s="565"/>
      <c r="E95" s="562">
        <v>23788.7</v>
      </c>
      <c r="F95" s="545">
        <f t="shared" si="1"/>
        <v>100</v>
      </c>
      <c r="H95" s="463"/>
    </row>
    <row r="96" spans="1:6" s="425" customFormat="1" ht="66">
      <c r="A96" s="564"/>
      <c r="B96" s="549" t="s">
        <v>202</v>
      </c>
      <c r="C96" s="562">
        <v>14862.1</v>
      </c>
      <c r="D96" s="584"/>
      <c r="E96" s="562">
        <v>14862.1</v>
      </c>
      <c r="F96" s="545">
        <f t="shared" si="1"/>
        <v>100</v>
      </c>
    </row>
    <row r="97" spans="1:6" s="425" customFormat="1" ht="33">
      <c r="A97" s="564"/>
      <c r="B97" s="549" t="s">
        <v>156</v>
      </c>
      <c r="C97" s="562">
        <v>2012.4</v>
      </c>
      <c r="D97" s="561"/>
      <c r="E97" s="562">
        <v>2012.4</v>
      </c>
      <c r="F97" s="545">
        <f t="shared" si="1"/>
        <v>100</v>
      </c>
    </row>
    <row r="98" spans="1:6" s="425" customFormat="1" ht="33">
      <c r="A98" s="564"/>
      <c r="B98" s="549" t="s">
        <v>203</v>
      </c>
      <c r="C98" s="562">
        <v>13560.2</v>
      </c>
      <c r="D98" s="545"/>
      <c r="E98" s="562">
        <v>13560.2</v>
      </c>
      <c r="F98" s="545">
        <f t="shared" si="1"/>
        <v>100</v>
      </c>
    </row>
    <row r="99" spans="1:8" s="425" customFormat="1" ht="69.75" customHeight="1">
      <c r="A99" s="564"/>
      <c r="B99" s="591" t="s">
        <v>291</v>
      </c>
      <c r="C99" s="594">
        <f>SUM(C100:C142)</f>
        <v>659989.6</v>
      </c>
      <c r="D99" s="594">
        <f>SUM(D100:D142)</f>
        <v>0</v>
      </c>
      <c r="E99" s="594">
        <f>SUM(E100:E142)</f>
        <v>647974.4</v>
      </c>
      <c r="F99" s="561">
        <f t="shared" si="1"/>
        <v>98.2</v>
      </c>
      <c r="H99" s="463"/>
    </row>
    <row r="100" spans="1:6" s="425" customFormat="1" ht="33">
      <c r="A100" s="564"/>
      <c r="B100" s="563" t="s">
        <v>268</v>
      </c>
      <c r="C100" s="582">
        <v>10588.9</v>
      </c>
      <c r="D100" s="567"/>
      <c r="E100" s="582">
        <v>10588.9</v>
      </c>
      <c r="F100" s="545">
        <f t="shared" si="1"/>
        <v>100</v>
      </c>
    </row>
    <row r="101" spans="1:6" s="425" customFormat="1" ht="66">
      <c r="A101" s="564"/>
      <c r="B101" s="563" t="s">
        <v>269</v>
      </c>
      <c r="C101" s="582">
        <v>16138.6</v>
      </c>
      <c r="D101" s="567"/>
      <c r="E101" s="582">
        <v>16138.6</v>
      </c>
      <c r="F101" s="545">
        <f t="shared" si="1"/>
        <v>100</v>
      </c>
    </row>
    <row r="102" spans="1:6" s="425" customFormat="1" ht="66">
      <c r="A102" s="564"/>
      <c r="B102" s="563" t="s">
        <v>270</v>
      </c>
      <c r="C102" s="582">
        <v>4464</v>
      </c>
      <c r="D102" s="567"/>
      <c r="E102" s="582">
        <v>4464</v>
      </c>
      <c r="F102" s="545">
        <f t="shared" si="1"/>
        <v>100</v>
      </c>
    </row>
    <row r="103" spans="1:6" s="492" customFormat="1" ht="66">
      <c r="A103" s="568"/>
      <c r="B103" s="569" t="s">
        <v>232</v>
      </c>
      <c r="C103" s="582">
        <v>20691.1</v>
      </c>
      <c r="D103" s="565"/>
      <c r="E103" s="582">
        <v>20691.1</v>
      </c>
      <c r="F103" s="545">
        <f t="shared" si="1"/>
        <v>100</v>
      </c>
    </row>
    <row r="104" spans="1:6" s="492" customFormat="1" ht="66">
      <c r="A104" s="568"/>
      <c r="B104" s="569" t="s">
        <v>172</v>
      </c>
      <c r="C104" s="582">
        <v>1659.7</v>
      </c>
      <c r="D104" s="565"/>
      <c r="E104" s="582">
        <v>1659.7</v>
      </c>
      <c r="F104" s="545">
        <f t="shared" si="1"/>
        <v>100</v>
      </c>
    </row>
    <row r="105" spans="1:6" s="492" customFormat="1" ht="66">
      <c r="A105" s="568"/>
      <c r="B105" s="569" t="s">
        <v>287</v>
      </c>
      <c r="C105" s="582">
        <v>17202</v>
      </c>
      <c r="D105" s="565"/>
      <c r="E105" s="582">
        <v>17202</v>
      </c>
      <c r="F105" s="545">
        <f t="shared" si="1"/>
        <v>100</v>
      </c>
    </row>
    <row r="106" spans="1:6" s="492" customFormat="1" ht="66">
      <c r="A106" s="568"/>
      <c r="B106" s="569" t="s">
        <v>234</v>
      </c>
      <c r="C106" s="582">
        <v>4814.5</v>
      </c>
      <c r="D106" s="565"/>
      <c r="E106" s="582">
        <v>4814.5</v>
      </c>
      <c r="F106" s="545">
        <f t="shared" si="1"/>
        <v>100</v>
      </c>
    </row>
    <row r="107" spans="1:6" s="492" customFormat="1" ht="66">
      <c r="A107" s="568"/>
      <c r="B107" s="569" t="s">
        <v>235</v>
      </c>
      <c r="C107" s="582">
        <v>18440.7</v>
      </c>
      <c r="D107" s="565"/>
      <c r="E107" s="582">
        <v>18440.7</v>
      </c>
      <c r="F107" s="545">
        <f t="shared" si="1"/>
        <v>100</v>
      </c>
    </row>
    <row r="108" spans="1:6" s="492" customFormat="1" ht="66">
      <c r="A108" s="568"/>
      <c r="B108" s="569" t="s">
        <v>236</v>
      </c>
      <c r="C108" s="582">
        <v>16129</v>
      </c>
      <c r="D108" s="565"/>
      <c r="E108" s="582">
        <v>16129</v>
      </c>
      <c r="F108" s="545">
        <f t="shared" si="1"/>
        <v>100</v>
      </c>
    </row>
    <row r="109" spans="1:6" s="492" customFormat="1" ht="66">
      <c r="A109" s="568"/>
      <c r="B109" s="569" t="s">
        <v>237</v>
      </c>
      <c r="C109" s="582">
        <v>9199.1</v>
      </c>
      <c r="D109" s="565"/>
      <c r="E109" s="582">
        <v>9199.1</v>
      </c>
      <c r="F109" s="545">
        <f t="shared" si="1"/>
        <v>100</v>
      </c>
    </row>
    <row r="110" spans="1:6" s="492" customFormat="1" ht="66">
      <c r="A110" s="568"/>
      <c r="B110" s="569" t="s">
        <v>238</v>
      </c>
      <c r="C110" s="582">
        <v>14199.2</v>
      </c>
      <c r="D110" s="565"/>
      <c r="E110" s="582">
        <v>14199.2</v>
      </c>
      <c r="F110" s="545">
        <f t="shared" si="1"/>
        <v>100</v>
      </c>
    </row>
    <row r="111" spans="1:6" s="492" customFormat="1" ht="66">
      <c r="A111" s="568"/>
      <c r="B111" s="569" t="s">
        <v>239</v>
      </c>
      <c r="C111" s="582">
        <v>31085.4</v>
      </c>
      <c r="D111" s="565"/>
      <c r="E111" s="582">
        <v>31085.4</v>
      </c>
      <c r="F111" s="545">
        <f t="shared" si="1"/>
        <v>100</v>
      </c>
    </row>
    <row r="112" spans="1:6" s="492" customFormat="1" ht="66">
      <c r="A112" s="568"/>
      <c r="B112" s="569" t="s">
        <v>240</v>
      </c>
      <c r="C112" s="582">
        <v>19526.9</v>
      </c>
      <c r="D112" s="565"/>
      <c r="E112" s="582">
        <v>19526.9</v>
      </c>
      <c r="F112" s="545">
        <f t="shared" si="1"/>
        <v>100</v>
      </c>
    </row>
    <row r="113" spans="1:6" s="492" customFormat="1" ht="33">
      <c r="A113" s="568"/>
      <c r="B113" s="569" t="s">
        <v>241</v>
      </c>
      <c r="C113" s="582">
        <v>1573.4</v>
      </c>
      <c r="D113" s="565"/>
      <c r="E113" s="582">
        <v>1573.4</v>
      </c>
      <c r="F113" s="545">
        <f t="shared" si="1"/>
        <v>100</v>
      </c>
    </row>
    <row r="114" spans="1:6" s="492" customFormat="1" ht="66">
      <c r="A114" s="568"/>
      <c r="B114" s="569" t="s">
        <v>242</v>
      </c>
      <c r="C114" s="582">
        <v>22306.5</v>
      </c>
      <c r="D114" s="565"/>
      <c r="E114" s="582">
        <v>22306.5</v>
      </c>
      <c r="F114" s="545">
        <f t="shared" si="1"/>
        <v>100</v>
      </c>
    </row>
    <row r="115" spans="1:6" s="492" customFormat="1" ht="66">
      <c r="A115" s="568"/>
      <c r="B115" s="569" t="s">
        <v>243</v>
      </c>
      <c r="C115" s="582">
        <v>5426.6</v>
      </c>
      <c r="D115" s="565"/>
      <c r="E115" s="582">
        <v>5426.6</v>
      </c>
      <c r="F115" s="545">
        <f t="shared" si="1"/>
        <v>100</v>
      </c>
    </row>
    <row r="116" spans="1:6" s="492" customFormat="1" ht="66">
      <c r="A116" s="568"/>
      <c r="B116" s="569" t="s">
        <v>244</v>
      </c>
      <c r="C116" s="582">
        <v>16321.6</v>
      </c>
      <c r="D116" s="565"/>
      <c r="E116" s="582">
        <v>16321.6</v>
      </c>
      <c r="F116" s="545">
        <f t="shared" si="1"/>
        <v>100</v>
      </c>
    </row>
    <row r="117" spans="1:6" s="492" customFormat="1" ht="66">
      <c r="A117" s="568"/>
      <c r="B117" s="569" t="s">
        <v>245</v>
      </c>
      <c r="C117" s="582">
        <v>18624.2</v>
      </c>
      <c r="D117" s="565"/>
      <c r="E117" s="582">
        <v>18624.2</v>
      </c>
      <c r="F117" s="545">
        <f t="shared" si="1"/>
        <v>100</v>
      </c>
    </row>
    <row r="118" spans="1:6" s="492" customFormat="1" ht="66">
      <c r="A118" s="568"/>
      <c r="B118" s="569" t="s">
        <v>246</v>
      </c>
      <c r="C118" s="582">
        <v>345.1</v>
      </c>
      <c r="D118" s="565"/>
      <c r="E118" s="582">
        <v>0</v>
      </c>
      <c r="F118" s="545">
        <f t="shared" si="1"/>
        <v>0</v>
      </c>
    </row>
    <row r="119" spans="1:6" s="492" customFormat="1" ht="66">
      <c r="A119" s="568"/>
      <c r="B119" s="569" t="s">
        <v>288</v>
      </c>
      <c r="C119" s="582">
        <v>5876.7</v>
      </c>
      <c r="D119" s="565"/>
      <c r="E119" s="582">
        <v>5876.7</v>
      </c>
      <c r="F119" s="545">
        <f t="shared" si="1"/>
        <v>100</v>
      </c>
    </row>
    <row r="120" spans="1:6" s="492" customFormat="1" ht="66">
      <c r="A120" s="543"/>
      <c r="B120" s="569" t="s">
        <v>248</v>
      </c>
      <c r="C120" s="582">
        <v>18155</v>
      </c>
      <c r="D120" s="584"/>
      <c r="E120" s="582">
        <v>18155</v>
      </c>
      <c r="F120" s="545">
        <f t="shared" si="1"/>
        <v>100</v>
      </c>
    </row>
    <row r="121" spans="1:6" s="492" customFormat="1" ht="66">
      <c r="A121" s="543"/>
      <c r="B121" s="569" t="s">
        <v>249</v>
      </c>
      <c r="C121" s="582">
        <v>34717.3</v>
      </c>
      <c r="D121" s="584"/>
      <c r="E121" s="582">
        <v>34717.3</v>
      </c>
      <c r="F121" s="545">
        <f t="shared" si="1"/>
        <v>100</v>
      </c>
    </row>
    <row r="122" spans="1:6" s="492" customFormat="1" ht="66">
      <c r="A122" s="543"/>
      <c r="B122" s="569" t="s">
        <v>250</v>
      </c>
      <c r="C122" s="582">
        <v>21951.9</v>
      </c>
      <c r="D122" s="584"/>
      <c r="E122" s="582">
        <v>21951.9</v>
      </c>
      <c r="F122" s="545">
        <f t="shared" si="1"/>
        <v>100</v>
      </c>
    </row>
    <row r="123" spans="1:6" s="492" customFormat="1" ht="66">
      <c r="A123" s="543"/>
      <c r="B123" s="569" t="s">
        <v>251</v>
      </c>
      <c r="C123" s="582">
        <v>30051.7</v>
      </c>
      <c r="D123" s="584"/>
      <c r="E123" s="582">
        <v>30051.7</v>
      </c>
      <c r="F123" s="545">
        <f t="shared" si="1"/>
        <v>100</v>
      </c>
    </row>
    <row r="124" spans="1:6" s="492" customFormat="1" ht="33">
      <c r="A124" s="543"/>
      <c r="B124" s="569" t="s">
        <v>252</v>
      </c>
      <c r="C124" s="582">
        <v>57559.6</v>
      </c>
      <c r="D124" s="584"/>
      <c r="E124" s="582">
        <v>57559.6</v>
      </c>
      <c r="F124" s="545">
        <f t="shared" si="1"/>
        <v>100</v>
      </c>
    </row>
    <row r="125" spans="1:6" s="492" customFormat="1" ht="66">
      <c r="A125" s="543"/>
      <c r="B125" s="569" t="s">
        <v>253</v>
      </c>
      <c r="C125" s="582">
        <v>29379.4</v>
      </c>
      <c r="D125" s="584"/>
      <c r="E125" s="582">
        <v>29379.4</v>
      </c>
      <c r="F125" s="545">
        <f t="shared" si="1"/>
        <v>100</v>
      </c>
    </row>
    <row r="126" spans="1:6" s="492" customFormat="1" ht="66">
      <c r="A126" s="543"/>
      <c r="B126" s="569" t="s">
        <v>254</v>
      </c>
      <c r="C126" s="582">
        <v>15050.8</v>
      </c>
      <c r="D126" s="584"/>
      <c r="E126" s="582">
        <v>15050.8</v>
      </c>
      <c r="F126" s="545">
        <f t="shared" si="1"/>
        <v>100</v>
      </c>
    </row>
    <row r="127" spans="1:6" s="492" customFormat="1" ht="66">
      <c r="A127" s="543"/>
      <c r="B127" s="569" t="s">
        <v>289</v>
      </c>
      <c r="C127" s="582">
        <v>6552</v>
      </c>
      <c r="D127" s="584"/>
      <c r="E127" s="582">
        <v>6552</v>
      </c>
      <c r="F127" s="545">
        <f t="shared" si="1"/>
        <v>100</v>
      </c>
    </row>
    <row r="128" spans="1:6" s="492" customFormat="1" ht="66">
      <c r="A128" s="543"/>
      <c r="B128" s="569" t="s">
        <v>256</v>
      </c>
      <c r="C128" s="582">
        <v>9903.5</v>
      </c>
      <c r="D128" s="584"/>
      <c r="E128" s="582">
        <v>9903.5</v>
      </c>
      <c r="F128" s="545">
        <f t="shared" si="1"/>
        <v>100</v>
      </c>
    </row>
    <row r="129" spans="1:6" s="425" customFormat="1" ht="66">
      <c r="A129" s="543"/>
      <c r="B129" s="569" t="s">
        <v>257</v>
      </c>
      <c r="C129" s="582">
        <v>18459.4</v>
      </c>
      <c r="D129" s="545"/>
      <c r="E129" s="582">
        <v>18459.4</v>
      </c>
      <c r="F129" s="545">
        <f t="shared" si="1"/>
        <v>100</v>
      </c>
    </row>
    <row r="130" spans="1:6" s="425" customFormat="1" ht="66">
      <c r="A130" s="543"/>
      <c r="B130" s="569" t="s">
        <v>258</v>
      </c>
      <c r="C130" s="582">
        <v>1818.7</v>
      </c>
      <c r="D130" s="562"/>
      <c r="E130" s="582">
        <v>1818.7</v>
      </c>
      <c r="F130" s="545">
        <f t="shared" si="1"/>
        <v>100</v>
      </c>
    </row>
    <row r="131" spans="1:6" s="425" customFormat="1" ht="66">
      <c r="A131" s="543"/>
      <c r="B131" s="569" t="s">
        <v>259</v>
      </c>
      <c r="C131" s="582">
        <v>30182.7</v>
      </c>
      <c r="D131" s="561"/>
      <c r="E131" s="582">
        <v>30182.7</v>
      </c>
      <c r="F131" s="545">
        <f t="shared" si="1"/>
        <v>100</v>
      </c>
    </row>
    <row r="132" spans="1:6" s="425" customFormat="1" ht="66">
      <c r="A132" s="543"/>
      <c r="B132" s="569" t="s">
        <v>260</v>
      </c>
      <c r="C132" s="582">
        <v>9175.7</v>
      </c>
      <c r="D132" s="585"/>
      <c r="E132" s="582">
        <v>9175.7</v>
      </c>
      <c r="F132" s="545">
        <f t="shared" si="1"/>
        <v>100</v>
      </c>
    </row>
    <row r="133" spans="1:6" s="425" customFormat="1" ht="66">
      <c r="A133" s="543"/>
      <c r="B133" s="569" t="s">
        <v>261</v>
      </c>
      <c r="C133" s="582">
        <v>10309.6</v>
      </c>
      <c r="D133" s="545"/>
      <c r="E133" s="582">
        <v>10309.6</v>
      </c>
      <c r="F133" s="545">
        <f t="shared" si="1"/>
        <v>100</v>
      </c>
    </row>
    <row r="134" spans="1:6" s="425" customFormat="1" ht="66">
      <c r="A134" s="543"/>
      <c r="B134" s="569" t="s">
        <v>262</v>
      </c>
      <c r="C134" s="582">
        <v>9365</v>
      </c>
      <c r="D134" s="561"/>
      <c r="E134" s="582">
        <v>9365</v>
      </c>
      <c r="F134" s="545">
        <f t="shared" si="1"/>
        <v>100</v>
      </c>
    </row>
    <row r="135" spans="1:6" s="425" customFormat="1" ht="66">
      <c r="A135" s="543"/>
      <c r="B135" s="569" t="s">
        <v>263</v>
      </c>
      <c r="C135" s="582">
        <v>7452.4</v>
      </c>
      <c r="D135" s="545"/>
      <c r="E135" s="582">
        <v>7452.4</v>
      </c>
      <c r="F135" s="545">
        <f t="shared" si="1"/>
        <v>100</v>
      </c>
    </row>
    <row r="136" spans="1:6" s="425" customFormat="1" ht="66">
      <c r="A136" s="543"/>
      <c r="B136" s="569" t="s">
        <v>264</v>
      </c>
      <c r="C136" s="582">
        <v>17091.1</v>
      </c>
      <c r="D136" s="545"/>
      <c r="E136" s="582">
        <v>17091.1</v>
      </c>
      <c r="F136" s="545">
        <f t="shared" si="1"/>
        <v>100</v>
      </c>
    </row>
    <row r="137" spans="1:6" s="425" customFormat="1" ht="66">
      <c r="A137" s="543"/>
      <c r="B137" s="569" t="s">
        <v>265</v>
      </c>
      <c r="C137" s="582">
        <v>7639.5</v>
      </c>
      <c r="D137" s="545"/>
      <c r="E137" s="582">
        <v>7639.5</v>
      </c>
      <c r="F137" s="545">
        <f aca="true" t="shared" si="2" ref="F137:F152">E137/C137*100</f>
        <v>100</v>
      </c>
    </row>
    <row r="138" spans="1:6" s="425" customFormat="1" ht="66">
      <c r="A138" s="543"/>
      <c r="B138" s="569" t="s">
        <v>266</v>
      </c>
      <c r="C138" s="582">
        <v>29468.7</v>
      </c>
      <c r="D138" s="545"/>
      <c r="E138" s="582">
        <v>29468.7</v>
      </c>
      <c r="F138" s="545">
        <f t="shared" si="2"/>
        <v>100</v>
      </c>
    </row>
    <row r="139" spans="1:6" s="425" customFormat="1" ht="66">
      <c r="A139" s="543"/>
      <c r="B139" s="569" t="s">
        <v>290</v>
      </c>
      <c r="C139" s="582">
        <v>1142.6</v>
      </c>
      <c r="D139" s="545"/>
      <c r="E139" s="582">
        <v>1142.6</v>
      </c>
      <c r="F139" s="545">
        <f t="shared" si="2"/>
        <v>100</v>
      </c>
    </row>
    <row r="140" spans="1:6" s="425" customFormat="1" ht="66">
      <c r="A140" s="543"/>
      <c r="B140" s="569" t="s">
        <v>267</v>
      </c>
      <c r="C140" s="582">
        <v>20259.6</v>
      </c>
      <c r="D140" s="545"/>
      <c r="E140" s="582">
        <v>20259.6</v>
      </c>
      <c r="F140" s="545">
        <f t="shared" si="2"/>
        <v>100</v>
      </c>
    </row>
    <row r="141" spans="1:6" s="425" customFormat="1" ht="66">
      <c r="A141" s="543"/>
      <c r="B141" s="569" t="s">
        <v>191</v>
      </c>
      <c r="C141" s="582">
        <v>4374.9</v>
      </c>
      <c r="D141" s="545"/>
      <c r="E141" s="582">
        <v>4374.9</v>
      </c>
      <c r="F141" s="545">
        <f t="shared" si="2"/>
        <v>100</v>
      </c>
    </row>
    <row r="142" spans="1:6" s="425" customFormat="1" ht="66">
      <c r="A142" s="543"/>
      <c r="B142" s="569" t="s">
        <v>147</v>
      </c>
      <c r="C142" s="582">
        <v>15315.3</v>
      </c>
      <c r="D142" s="545"/>
      <c r="E142" s="582">
        <v>3645.2</v>
      </c>
      <c r="F142" s="545">
        <f t="shared" si="2"/>
        <v>23.8</v>
      </c>
    </row>
    <row r="143" spans="1:6" s="492" customFormat="1" ht="162" customHeight="1">
      <c r="A143" s="543" t="s">
        <v>56</v>
      </c>
      <c r="B143" s="549" t="s">
        <v>67</v>
      </c>
      <c r="C143" s="545">
        <v>169684.1</v>
      </c>
      <c r="D143" s="545"/>
      <c r="E143" s="545">
        <v>166533.1</v>
      </c>
      <c r="F143" s="545">
        <f t="shared" si="2"/>
        <v>98.1</v>
      </c>
    </row>
    <row r="144" spans="1:6" s="492" customFormat="1" ht="47.25" customHeight="1">
      <c r="A144" s="543" t="s">
        <v>57</v>
      </c>
      <c r="B144" s="549" t="s">
        <v>148</v>
      </c>
      <c r="C144" s="545">
        <v>76105.2</v>
      </c>
      <c r="D144" s="545"/>
      <c r="E144" s="545">
        <v>69008.1</v>
      </c>
      <c r="F144" s="545">
        <f t="shared" si="2"/>
        <v>90.7</v>
      </c>
    </row>
    <row r="145" spans="1:6" s="492" customFormat="1" ht="42" customHeight="1">
      <c r="A145" s="543" t="s">
        <v>165</v>
      </c>
      <c r="B145" s="549" t="s">
        <v>63</v>
      </c>
      <c r="C145" s="545">
        <f>C146+C147+C148</f>
        <v>1526285</v>
      </c>
      <c r="D145" s="592" t="e">
        <f>D146+D147+D148</f>
        <v>#REF!</v>
      </c>
      <c r="E145" s="545">
        <f>E146+E147+E148</f>
        <v>1430344.4</v>
      </c>
      <c r="F145" s="545">
        <f t="shared" si="2"/>
        <v>93.7</v>
      </c>
    </row>
    <row r="146" spans="1:6" s="378" customFormat="1" ht="131.25" customHeight="1">
      <c r="A146" s="543"/>
      <c r="B146" s="549" t="s">
        <v>300</v>
      </c>
      <c r="C146" s="545">
        <v>349988</v>
      </c>
      <c r="D146" s="538" t="e">
        <f>D147+D148+#REF!</f>
        <v>#REF!</v>
      </c>
      <c r="E146" s="545">
        <v>289331.1</v>
      </c>
      <c r="F146" s="545">
        <f t="shared" si="2"/>
        <v>82.7</v>
      </c>
    </row>
    <row r="147" spans="1:6" s="378" customFormat="1" ht="102.75" customHeight="1">
      <c r="A147" s="543"/>
      <c r="B147" s="549" t="s">
        <v>301</v>
      </c>
      <c r="C147" s="545">
        <v>1053629</v>
      </c>
      <c r="D147" s="545"/>
      <c r="E147" s="545">
        <v>1024237.9</v>
      </c>
      <c r="F147" s="545">
        <f t="shared" si="2"/>
        <v>97.2</v>
      </c>
    </row>
    <row r="148" spans="1:6" s="378" customFormat="1" ht="102" customHeight="1">
      <c r="A148" s="543"/>
      <c r="B148" s="549" t="s">
        <v>5</v>
      </c>
      <c r="C148" s="545">
        <v>122668</v>
      </c>
      <c r="D148" s="545"/>
      <c r="E148" s="545">
        <v>116775.4</v>
      </c>
      <c r="F148" s="545">
        <f t="shared" si="2"/>
        <v>95.2</v>
      </c>
    </row>
    <row r="149" spans="1:6" s="373" customFormat="1" ht="105" customHeight="1">
      <c r="A149" s="570" t="s">
        <v>192</v>
      </c>
      <c r="B149" s="570" t="s">
        <v>193</v>
      </c>
      <c r="C149" s="586">
        <v>523000</v>
      </c>
      <c r="D149" s="571"/>
      <c r="E149" s="572">
        <v>523000</v>
      </c>
      <c r="F149" s="538">
        <f t="shared" si="2"/>
        <v>100</v>
      </c>
    </row>
    <row r="150" spans="1:6" s="373" customFormat="1" ht="132.75" customHeight="1">
      <c r="A150" s="570" t="s">
        <v>294</v>
      </c>
      <c r="B150" s="587" t="s">
        <v>293</v>
      </c>
      <c r="C150" s="586">
        <v>100000</v>
      </c>
      <c r="D150" s="571"/>
      <c r="E150" s="572">
        <v>100000</v>
      </c>
      <c r="F150" s="538">
        <f t="shared" si="2"/>
        <v>100</v>
      </c>
    </row>
    <row r="151" spans="1:6" s="373" customFormat="1" ht="101.25" customHeight="1">
      <c r="A151" s="573" t="s">
        <v>195</v>
      </c>
      <c r="B151" s="549" t="s">
        <v>299</v>
      </c>
      <c r="C151" s="582">
        <v>300</v>
      </c>
      <c r="D151" s="573"/>
      <c r="E151" s="573">
        <v>0</v>
      </c>
      <c r="F151" s="545">
        <f t="shared" si="2"/>
        <v>0</v>
      </c>
    </row>
    <row r="152" spans="1:6" s="373" customFormat="1" ht="98.25" customHeight="1">
      <c r="A152" s="563" t="s">
        <v>303</v>
      </c>
      <c r="B152" s="549" t="s">
        <v>213</v>
      </c>
      <c r="C152" s="582">
        <v>300</v>
      </c>
      <c r="D152" s="573"/>
      <c r="E152" s="573">
        <v>0</v>
      </c>
      <c r="F152" s="545">
        <f t="shared" si="2"/>
        <v>0</v>
      </c>
    </row>
    <row r="153" spans="1:6" s="373" customFormat="1" ht="65.25" customHeight="1">
      <c r="A153" s="524"/>
      <c r="B153" s="425"/>
      <c r="C153" s="588"/>
      <c r="D153" s="526"/>
      <c r="E153" s="526"/>
      <c r="F153" s="527"/>
    </row>
    <row r="154" spans="1:6" s="164" customFormat="1" ht="66" customHeight="1">
      <c r="A154" s="742"/>
      <c r="B154" s="742"/>
      <c r="C154" s="742"/>
      <c r="D154" s="742"/>
      <c r="E154" s="742"/>
      <c r="F154" s="742"/>
    </row>
    <row r="155" spans="1:6" s="371" customFormat="1" ht="81.75" customHeight="1">
      <c r="A155" s="743" t="s">
        <v>166</v>
      </c>
      <c r="B155" s="743"/>
      <c r="D155" s="372"/>
      <c r="E155" s="744" t="s">
        <v>37</v>
      </c>
      <c r="F155" s="744"/>
    </row>
    <row r="156" spans="1:4" s="6" customFormat="1" ht="36.75" customHeight="1">
      <c r="A156" s="4"/>
      <c r="B156" s="4"/>
      <c r="C156" s="4"/>
      <c r="D156" s="5"/>
    </row>
    <row r="157" spans="4:5" ht="18.75">
      <c r="D157" s="4"/>
      <c r="E157" s="4"/>
    </row>
  </sheetData>
  <sheetProtection/>
  <mergeCells count="5">
    <mergeCell ref="A2:F2"/>
    <mergeCell ref="A3:F3"/>
    <mergeCell ref="A154:F154"/>
    <mergeCell ref="A155:B155"/>
    <mergeCell ref="E155:F155"/>
  </mergeCells>
  <printOptions/>
  <pageMargins left="0.7086614173228347" right="0.11811023622047245" top="0.35433070866141736" bottom="0.35433070866141736" header="0.31496062992125984" footer="0.31496062992125984"/>
  <pageSetup fitToHeight="6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Пьянникова Светлана Александровна</cp:lastModifiedBy>
  <cp:lastPrinted>2020-03-04T11:43:13Z</cp:lastPrinted>
  <dcterms:created xsi:type="dcterms:W3CDTF">2010-10-15T08:44:10Z</dcterms:created>
  <dcterms:modified xsi:type="dcterms:W3CDTF">2020-03-25T08:27:46Z</dcterms:modified>
  <cp:category/>
  <cp:version/>
  <cp:contentType/>
  <cp:contentStatus/>
</cp:coreProperties>
</file>